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4F8EC464-0E37-478E-8BCE-FE5A2CD50095}" xr6:coauthVersionLast="47" xr6:coauthVersionMax="47" xr10:uidLastSave="{00000000-0000-0000-0000-000000000000}"/>
  <bookViews>
    <workbookView xWindow="28680" yWindow="-120" windowWidth="29040" windowHeight="15720" activeTab="1" xr2:uid="{FE9D9093-3F57-48B4-806E-0E58A7418041}"/>
  </bookViews>
  <sheets>
    <sheet name="SubSector Analysis" sheetId="3" r:id="rId1"/>
    <sheet name="Nifty 750 Analysis" sheetId="2" r:id="rId2"/>
    <sheet name="Price_Filter_24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I3" i="3"/>
  <c r="I13" i="3"/>
  <c r="I19" i="3"/>
  <c r="I34" i="3"/>
  <c r="I23" i="3"/>
  <c r="I26" i="3"/>
  <c r="I7" i="3"/>
  <c r="I8" i="3"/>
  <c r="I9" i="3"/>
  <c r="I20" i="3"/>
  <c r="I37" i="3"/>
  <c r="I46" i="3"/>
  <c r="I22" i="3"/>
  <c r="I47" i="3"/>
  <c r="I36" i="3"/>
  <c r="I54" i="3"/>
  <c r="I39" i="3"/>
  <c r="I12" i="3"/>
  <c r="I67" i="3"/>
  <c r="I40" i="3"/>
  <c r="I68" i="3"/>
  <c r="I69" i="3"/>
  <c r="I70" i="3"/>
  <c r="I45" i="3"/>
  <c r="I33" i="3"/>
  <c r="I58" i="3"/>
  <c r="I59" i="3"/>
  <c r="I84" i="3"/>
  <c r="I86" i="3"/>
  <c r="I51" i="3"/>
  <c r="I30" i="3"/>
  <c r="I52" i="3"/>
  <c r="I91" i="3"/>
  <c r="I87" i="3"/>
  <c r="I57" i="3"/>
  <c r="I80" i="3"/>
  <c r="I100" i="3"/>
  <c r="I61" i="3"/>
  <c r="I108" i="3"/>
  <c r="I62" i="3"/>
  <c r="I63" i="3"/>
  <c r="I85" i="3"/>
  <c r="I102" i="3"/>
  <c r="I98" i="3"/>
  <c r="I121" i="3"/>
  <c r="I122" i="3"/>
  <c r="I104" i="3"/>
  <c r="I105" i="3"/>
  <c r="B67" i="3"/>
  <c r="G67" i="3" s="1"/>
  <c r="B13" i="3"/>
  <c r="H13" i="3" s="1"/>
  <c r="B10" i="3"/>
  <c r="E10" i="3" s="1"/>
  <c r="B93" i="3"/>
  <c r="G93" i="3" s="1"/>
  <c r="B56" i="3"/>
  <c r="D56" i="3" s="1"/>
  <c r="B26" i="3"/>
  <c r="B77" i="3"/>
  <c r="I77" i="3" s="1"/>
  <c r="B2" i="3"/>
  <c r="H2" i="3" s="1"/>
  <c r="B11" i="3"/>
  <c r="H11" i="3" s="1"/>
  <c r="B42" i="3"/>
  <c r="G42" i="3" s="1"/>
  <c r="B92" i="3"/>
  <c r="F92" i="3" s="1"/>
  <c r="B5" i="3"/>
  <c r="I5" i="3" s="1"/>
  <c r="B37" i="3"/>
  <c r="E37" i="3" s="1"/>
  <c r="B84" i="3"/>
  <c r="E84" i="3" s="1"/>
  <c r="B87" i="3"/>
  <c r="H87" i="3" s="1"/>
  <c r="B46" i="3"/>
  <c r="B96" i="3"/>
  <c r="I96" i="3" s="1"/>
  <c r="B22" i="3"/>
  <c r="D22" i="3" s="1"/>
  <c r="B16" i="3"/>
  <c r="I16" i="3" s="1"/>
  <c r="B23" i="3"/>
  <c r="G23" i="3" s="1"/>
  <c r="B25" i="3"/>
  <c r="H25" i="3" s="1"/>
  <c r="B29" i="3"/>
  <c r="F29" i="3" s="1"/>
  <c r="B109" i="3"/>
  <c r="H109" i="3" s="1"/>
  <c r="B7" i="3"/>
  <c r="G7" i="3" s="1"/>
  <c r="B52" i="3"/>
  <c r="G52" i="3" s="1"/>
  <c r="B74" i="3"/>
  <c r="D74" i="3" s="1"/>
  <c r="B57" i="3"/>
  <c r="F57" i="3" s="1"/>
  <c r="B72" i="3"/>
  <c r="D72" i="3" s="1"/>
  <c r="B94" i="3"/>
  <c r="I94" i="3" s="1"/>
  <c r="B28" i="3"/>
  <c r="I28" i="3" s="1"/>
  <c r="B47" i="3"/>
  <c r="B9" i="3"/>
  <c r="G9" i="3" s="1"/>
  <c r="B80" i="3"/>
  <c r="E80" i="3" s="1"/>
  <c r="B54" i="3"/>
  <c r="D54" i="3" s="1"/>
  <c r="B97" i="3"/>
  <c r="I97" i="3" s="1"/>
  <c r="B39" i="3"/>
  <c r="P39" i="3" s="1"/>
  <c r="B27" i="3"/>
  <c r="G27" i="3" s="1"/>
  <c r="B36" i="3"/>
  <c r="F36" i="3" s="1"/>
  <c r="B35" i="3"/>
  <c r="I35" i="3" s="1"/>
  <c r="B44" i="3"/>
  <c r="P44" i="3" s="1"/>
  <c r="B20" i="3"/>
  <c r="B98" i="3"/>
  <c r="B45" i="3"/>
  <c r="D45" i="3" s="1"/>
  <c r="B79" i="3"/>
  <c r="G79" i="3" s="1"/>
  <c r="B50" i="3"/>
  <c r="F50" i="3" s="1"/>
  <c r="B64" i="3"/>
  <c r="G64" i="3" s="1"/>
  <c r="B101" i="3"/>
  <c r="E101" i="3" s="1"/>
  <c r="B116" i="3"/>
  <c r="F116" i="3" s="1"/>
  <c r="B15" i="3"/>
  <c r="F15" i="3" s="1"/>
  <c r="B75" i="3"/>
  <c r="H75" i="3" s="1"/>
  <c r="B68" i="3"/>
  <c r="E68" i="3" s="1"/>
  <c r="B73" i="3"/>
  <c r="I73" i="3" s="1"/>
  <c r="B38" i="3"/>
  <c r="I38" i="3" s="1"/>
  <c r="B17" i="3"/>
  <c r="B33" i="3"/>
  <c r="B65" i="3"/>
  <c r="F65" i="3" s="1"/>
  <c r="B6" i="3"/>
  <c r="H6" i="3" s="1"/>
  <c r="B76" i="3"/>
  <c r="H76" i="3" s="1"/>
  <c r="B55" i="3"/>
  <c r="D55" i="3" s="1"/>
  <c r="B83" i="3"/>
  <c r="E83" i="3" s="1"/>
  <c r="B8" i="3"/>
  <c r="F8" i="3" s="1"/>
  <c r="B21" i="3"/>
  <c r="H21" i="3" s="1"/>
  <c r="B51" i="3"/>
  <c r="B53" i="3"/>
  <c r="I53" i="3" s="1"/>
  <c r="B103" i="3"/>
  <c r="I103" i="3" s="1"/>
  <c r="B31" i="3"/>
  <c r="D31" i="3" s="1"/>
  <c r="B32" i="3"/>
  <c r="I32" i="3" s="1"/>
  <c r="B59" i="3"/>
  <c r="G59" i="3" s="1"/>
  <c r="B34" i="3"/>
  <c r="H34" i="3" s="1"/>
  <c r="B90" i="3"/>
  <c r="G90" i="3" s="1"/>
  <c r="B49" i="3"/>
  <c r="G49" i="3" s="1"/>
  <c r="B18" i="3"/>
  <c r="H18" i="3" s="1"/>
  <c r="B99" i="3"/>
  <c r="H99" i="3" s="1"/>
  <c r="B40" i="3"/>
  <c r="B86" i="3"/>
  <c r="B119" i="3"/>
  <c r="D119" i="3" s="1"/>
  <c r="B89" i="3"/>
  <c r="H89" i="3" s="1"/>
  <c r="B91" i="3"/>
  <c r="B115" i="3"/>
  <c r="D115" i="3" s="1"/>
  <c r="B24" i="3"/>
  <c r="D24" i="3" s="1"/>
  <c r="B43" i="3"/>
  <c r="G43" i="3" s="1"/>
  <c r="B95" i="3"/>
  <c r="I95" i="3" s="1"/>
  <c r="B88" i="3"/>
  <c r="G88" i="3" s="1"/>
  <c r="B3" i="3"/>
  <c r="B111" i="3"/>
  <c r="H111" i="3" s="1"/>
  <c r="B120" i="3"/>
  <c r="G120" i="3" s="1"/>
  <c r="B41" i="3"/>
  <c r="H41" i="3" s="1"/>
  <c r="B70" i="3"/>
  <c r="G70" i="3" s="1"/>
  <c r="B14" i="3"/>
  <c r="I14" i="3" s="1"/>
  <c r="B30" i="3"/>
  <c r="E30" i="3" s="1"/>
  <c r="B12" i="3"/>
  <c r="B71" i="3"/>
  <c r="G71" i="3" s="1"/>
  <c r="B112" i="3"/>
  <c r="G112" i="3" s="1"/>
  <c r="B114" i="3"/>
  <c r="D114" i="3" s="1"/>
  <c r="B48" i="3"/>
  <c r="H48" i="3" s="1"/>
  <c r="B108" i="3"/>
  <c r="F108" i="3" s="1"/>
  <c r="B60" i="3"/>
  <c r="E60" i="3" s="1"/>
  <c r="B19" i="3"/>
  <c r="H19" i="3" s="1"/>
  <c r="B102" i="3"/>
  <c r="B58" i="3"/>
  <c r="B113" i="3"/>
  <c r="I113" i="3" s="1"/>
  <c r="B4" i="3"/>
  <c r="I4" i="3" s="1"/>
  <c r="B82" i="3"/>
  <c r="I82" i="3" s="1"/>
  <c r="B104" i="3"/>
  <c r="G104" i="3" s="1"/>
  <c r="B107" i="3"/>
  <c r="G107" i="3" s="1"/>
  <c r="B66" i="3"/>
  <c r="P66" i="3" s="1"/>
  <c r="B117" i="3"/>
  <c r="G117" i="3" s="1"/>
  <c r="B110" i="3"/>
  <c r="G110" i="3" s="1"/>
  <c r="B69" i="3"/>
  <c r="G69" i="3" s="1"/>
  <c r="B121" i="3"/>
  <c r="E121" i="3" s="1"/>
  <c r="B122" i="3"/>
  <c r="B85" i="3"/>
  <c r="B105" i="3"/>
  <c r="F105" i="3" s="1"/>
  <c r="B100" i="3"/>
  <c r="B61" i="3"/>
  <c r="G61" i="3" s="1"/>
  <c r="B81" i="3"/>
  <c r="H81" i="3" s="1"/>
  <c r="B62" i="3"/>
  <c r="H62" i="3" s="1"/>
  <c r="B78" i="3"/>
  <c r="G78" i="3" s="1"/>
  <c r="B118" i="3"/>
  <c r="E118" i="3" s="1"/>
  <c r="B106" i="3"/>
  <c r="I106" i="3" s="1"/>
  <c r="B63" i="3"/>
  <c r="D63" i="3" s="1"/>
  <c r="AQ485" i="2"/>
  <c r="AQ538" i="2"/>
  <c r="AQ652" i="2"/>
  <c r="AQ197" i="2"/>
  <c r="AQ369" i="2"/>
  <c r="AQ251" i="2"/>
  <c r="AQ556" i="2"/>
  <c r="AQ315" i="2"/>
  <c r="AQ613" i="2"/>
  <c r="AQ441" i="2"/>
  <c r="AQ411" i="2"/>
  <c r="AQ490" i="2"/>
  <c r="AQ705" i="2"/>
  <c r="AQ150" i="2"/>
  <c r="AQ366" i="2"/>
  <c r="AQ310" i="2"/>
  <c r="AQ416" i="2"/>
  <c r="AQ125" i="2"/>
  <c r="AQ178" i="2"/>
  <c r="AQ701" i="2"/>
  <c r="AQ466" i="2"/>
  <c r="AQ59" i="2"/>
  <c r="AQ325" i="2"/>
  <c r="AQ439" i="2"/>
  <c r="AQ21" i="2"/>
  <c r="AQ170" i="2"/>
  <c r="AQ159" i="2"/>
  <c r="AQ505" i="2"/>
  <c r="AQ117" i="2"/>
  <c r="AQ710" i="2"/>
  <c r="AQ344" i="2"/>
  <c r="AQ120" i="2"/>
  <c r="AQ70" i="2"/>
  <c r="AQ631" i="2"/>
  <c r="AQ177" i="2"/>
  <c r="AQ677" i="2"/>
  <c r="AQ121" i="2"/>
  <c r="AQ617" i="2"/>
  <c r="AQ79" i="2"/>
  <c r="AQ244" i="2"/>
  <c r="AQ35" i="2"/>
  <c r="AQ599" i="2"/>
  <c r="AQ373" i="2"/>
  <c r="AQ107" i="2"/>
  <c r="AQ298" i="2"/>
  <c r="AQ487" i="2"/>
  <c r="AQ115" i="2"/>
  <c r="AQ11" i="2"/>
  <c r="AQ246" i="2"/>
  <c r="AQ91" i="2"/>
  <c r="AQ158" i="2"/>
  <c r="AQ236" i="2"/>
  <c r="AQ294" i="2"/>
  <c r="AQ611" i="2"/>
  <c r="AQ481" i="2"/>
  <c r="AQ94" i="2"/>
  <c r="AQ56" i="2"/>
  <c r="AQ520" i="2"/>
  <c r="AQ162" i="2"/>
  <c r="AQ535" i="2"/>
  <c r="AQ391" i="2"/>
  <c r="AQ156" i="2"/>
  <c r="AQ395" i="2"/>
  <c r="AQ610" i="2"/>
  <c r="AQ470" i="2"/>
  <c r="AQ165" i="2"/>
  <c r="AQ305" i="2"/>
  <c r="AQ255" i="2"/>
  <c r="AQ184" i="2"/>
  <c r="AQ361" i="2"/>
  <c r="AQ179" i="2"/>
  <c r="AQ229" i="2"/>
  <c r="AQ108" i="2"/>
  <c r="AQ3" i="2"/>
  <c r="AQ458" i="2"/>
  <c r="AQ523" i="2"/>
  <c r="AQ113" i="2"/>
  <c r="AQ153" i="2"/>
  <c r="AQ452" i="2"/>
  <c r="AQ370" i="2"/>
  <c r="AQ144" i="2"/>
  <c r="AQ509" i="2"/>
  <c r="AQ103" i="2"/>
  <c r="AQ501" i="2"/>
  <c r="AQ590" i="2"/>
  <c r="AQ335" i="2"/>
  <c r="AQ634" i="2"/>
  <c r="AQ319" i="2"/>
  <c r="AQ259" i="2"/>
  <c r="AQ36" i="2"/>
  <c r="AQ77" i="2"/>
  <c r="AQ257" i="2"/>
  <c r="AQ350" i="2"/>
  <c r="AQ274" i="2"/>
  <c r="AQ122" i="2"/>
  <c r="AQ357" i="2"/>
  <c r="AQ322" i="2"/>
  <c r="AQ188" i="2"/>
  <c r="AQ7" i="2"/>
  <c r="AQ137" i="2"/>
  <c r="AQ450" i="2"/>
  <c r="AQ646" i="2"/>
  <c r="AQ219" i="2"/>
  <c r="AQ58" i="2"/>
  <c r="AQ543" i="2"/>
  <c r="AQ68" i="2"/>
  <c r="AQ27" i="2"/>
  <c r="AQ192" i="2"/>
  <c r="AQ451" i="2"/>
  <c r="AQ514" i="2"/>
  <c r="AQ218" i="2"/>
  <c r="AQ152" i="2"/>
  <c r="AQ318" i="2"/>
  <c r="AQ17" i="2"/>
  <c r="AQ185" i="2"/>
  <c r="AQ385" i="2"/>
  <c r="AQ289" i="2"/>
  <c r="AQ497" i="2"/>
  <c r="AQ596" i="2"/>
  <c r="AQ29" i="2"/>
  <c r="AQ270" i="2"/>
  <c r="AQ354" i="2"/>
  <c r="AQ435" i="2"/>
  <c r="AQ390" i="2"/>
  <c r="AQ164" i="2"/>
  <c r="AQ414" i="2"/>
  <c r="AQ20" i="2"/>
  <c r="AQ280" i="2"/>
  <c r="AQ195" i="2"/>
  <c r="AQ202" i="2"/>
  <c r="AQ64" i="2"/>
  <c r="AQ709" i="2"/>
  <c r="AQ600" i="2"/>
  <c r="AQ480" i="2"/>
  <c r="AQ196" i="2"/>
  <c r="AQ333" i="2"/>
  <c r="AQ295" i="2"/>
  <c r="AQ138" i="2"/>
  <c r="AQ237" i="2"/>
  <c r="AQ187" i="2"/>
  <c r="AQ2" i="2"/>
  <c r="AQ133" i="2"/>
  <c r="AQ157" i="2"/>
  <c r="AQ143" i="2"/>
  <c r="AQ320" i="2"/>
  <c r="AQ55" i="2"/>
  <c r="AQ262" i="2"/>
  <c r="AQ53" i="2"/>
  <c r="AQ200" i="2"/>
  <c r="AQ6" i="2"/>
  <c r="AQ355" i="2"/>
  <c r="AQ494" i="2"/>
  <c r="AQ92" i="2"/>
  <c r="AQ714" i="2"/>
  <c r="AQ517" i="2"/>
  <c r="AQ389" i="2"/>
  <c r="AQ492" i="2"/>
  <c r="AQ13" i="2"/>
  <c r="AQ503" i="2"/>
  <c r="AQ478" i="2"/>
  <c r="AQ545" i="2"/>
  <c r="AQ145" i="2"/>
  <c r="AQ499" i="2"/>
  <c r="AQ89" i="2"/>
  <c r="AQ633" i="2"/>
  <c r="AQ381" i="2"/>
  <c r="AQ80" i="2"/>
  <c r="AQ636" i="2"/>
  <c r="AQ502" i="2"/>
  <c r="AQ227" i="2"/>
  <c r="AQ572" i="2"/>
  <c r="AQ562" i="2"/>
  <c r="AQ524" i="2"/>
  <c r="AQ577" i="2"/>
  <c r="AQ587" i="2"/>
  <c r="AQ293" i="2"/>
  <c r="AQ31" i="2"/>
  <c r="AQ14" i="2"/>
  <c r="AQ168" i="2"/>
  <c r="AQ281" i="2"/>
  <c r="AQ228" i="2"/>
  <c r="AQ210" i="2"/>
  <c r="AQ482" i="2"/>
  <c r="AQ698" i="2"/>
  <c r="AQ231" i="2"/>
  <c r="AQ417" i="2"/>
  <c r="AQ175" i="2"/>
  <c r="AQ57" i="2"/>
  <c r="AQ578" i="2"/>
  <c r="AQ266" i="2"/>
  <c r="AQ127" i="2"/>
  <c r="AQ542" i="2"/>
  <c r="AQ419" i="2"/>
  <c r="AQ444" i="2"/>
  <c r="AQ623" i="2"/>
  <c r="AQ183" i="2"/>
  <c r="AQ306" i="2"/>
  <c r="AQ683" i="2"/>
  <c r="AQ573" i="2"/>
  <c r="AQ449" i="2"/>
  <c r="AQ571" i="2"/>
  <c r="AQ398" i="2"/>
  <c r="AQ93" i="2"/>
  <c r="AQ463" i="2"/>
  <c r="AQ713" i="2"/>
  <c r="AQ140" i="2"/>
  <c r="AQ253" i="2"/>
  <c r="AQ359" i="2"/>
  <c r="AQ118" i="2"/>
  <c r="AQ472" i="2"/>
  <c r="AQ533" i="2"/>
  <c r="AQ597" i="2"/>
  <c r="AQ130" i="2"/>
  <c r="AQ513" i="2"/>
  <c r="AQ167" i="2"/>
  <c r="AQ87" i="2"/>
  <c r="AQ500" i="2"/>
  <c r="AQ386" i="2"/>
  <c r="AQ653" i="2"/>
  <c r="AQ340" i="2"/>
  <c r="AQ311" i="2"/>
  <c r="AQ216" i="2"/>
  <c r="AQ570" i="2"/>
  <c r="AQ475" i="2"/>
  <c r="AQ176" i="2"/>
  <c r="AQ401" i="2"/>
  <c r="AQ62" i="2"/>
  <c r="AQ123" i="2"/>
  <c r="AQ554" i="2"/>
  <c r="AQ719" i="2"/>
  <c r="AQ128" i="2"/>
  <c r="AQ203" i="2"/>
  <c r="AQ38" i="2"/>
  <c r="AQ60" i="2"/>
  <c r="AQ316" i="2"/>
  <c r="AQ51" i="2"/>
  <c r="AQ445" i="2"/>
  <c r="AQ400" i="2"/>
  <c r="AQ394" i="2"/>
  <c r="AQ471" i="2"/>
  <c r="AQ527" i="2"/>
  <c r="AQ725" i="2"/>
  <c r="AQ232" i="2"/>
  <c r="AQ353" i="2"/>
  <c r="AQ362" i="2"/>
  <c r="AQ640" i="2"/>
  <c r="AQ516" i="2"/>
  <c r="AQ396" i="2"/>
  <c r="AQ468" i="2"/>
  <c r="AQ314" i="2"/>
  <c r="AQ579" i="2"/>
  <c r="AQ510" i="2"/>
  <c r="AQ732" i="2"/>
  <c r="AQ360" i="2"/>
  <c r="AQ371" i="2"/>
  <c r="AQ75" i="2"/>
  <c r="AQ423" i="2"/>
  <c r="AQ384" i="2"/>
  <c r="AQ25" i="2"/>
  <c r="AQ699" i="2"/>
  <c r="AQ207" i="2"/>
  <c r="AQ424" i="2"/>
  <c r="AQ134" i="2"/>
  <c r="AQ96" i="2"/>
  <c r="AQ9" i="2"/>
  <c r="AQ4" i="2"/>
  <c r="AQ574" i="2"/>
  <c r="AQ160" i="2"/>
  <c r="AQ659" i="2"/>
  <c r="AQ220" i="2"/>
  <c r="AQ126" i="2"/>
  <c r="AQ464" i="2"/>
  <c r="AQ98" i="2"/>
  <c r="AQ440" i="2"/>
  <c r="AQ412" i="2"/>
  <c r="AQ71" i="2"/>
  <c r="AQ356" i="2"/>
  <c r="AQ491" i="2"/>
  <c r="AQ614" i="2"/>
  <c r="AQ563" i="2"/>
  <c r="AQ498" i="2"/>
  <c r="AQ201" i="2"/>
  <c r="AQ285" i="2"/>
  <c r="AQ267" i="2"/>
  <c r="AQ191" i="2"/>
  <c r="AQ618" i="2"/>
  <c r="AQ550" i="2"/>
  <c r="AQ347" i="2"/>
  <c r="AQ483" i="2"/>
  <c r="AQ260" i="2"/>
  <c r="AQ105" i="2"/>
  <c r="AQ379" i="2"/>
  <c r="AQ245" i="2"/>
  <c r="AQ180" i="2"/>
  <c r="AQ731" i="2"/>
  <c r="AQ30" i="2"/>
  <c r="AQ124" i="2"/>
  <c r="AQ404" i="2"/>
  <c r="AQ22" i="2"/>
  <c r="AQ334" i="2"/>
  <c r="AQ581" i="2"/>
  <c r="AQ593" i="2"/>
  <c r="AQ41" i="2"/>
  <c r="AQ63" i="2"/>
  <c r="AQ624" i="2"/>
  <c r="AQ42" i="2"/>
  <c r="AQ664" i="2"/>
  <c r="AQ54" i="2"/>
  <c r="AQ213" i="2"/>
  <c r="AQ511" i="2"/>
  <c r="AQ608" i="2"/>
  <c r="AQ99" i="2"/>
  <c r="AQ155" i="2"/>
  <c r="AQ657" i="2"/>
  <c r="AQ399" i="2"/>
  <c r="AQ193" i="2"/>
  <c r="AQ358" i="2"/>
  <c r="AQ132" i="2"/>
  <c r="AQ598" i="2"/>
  <c r="AQ296" i="2"/>
  <c r="AQ225" i="2"/>
  <c r="AQ420" i="2"/>
  <c r="AQ241" i="2"/>
  <c r="AQ649" i="2"/>
  <c r="AQ422" i="2"/>
  <c r="AQ425" i="2"/>
  <c r="AQ529" i="2"/>
  <c r="AQ198" i="2"/>
  <c r="AQ135" i="2"/>
  <c r="AQ403" i="2"/>
  <c r="AQ66" i="2"/>
  <c r="AQ146" i="2"/>
  <c r="AQ583" i="2"/>
  <c r="AQ10" i="2"/>
  <c r="AQ525" i="2"/>
  <c r="AQ182" i="2"/>
  <c r="AQ284" i="2"/>
  <c r="AQ728" i="2"/>
  <c r="AQ224" i="2"/>
  <c r="AQ674" i="2"/>
  <c r="AQ380" i="2"/>
  <c r="AQ531" i="2"/>
  <c r="AQ585" i="2"/>
  <c r="AQ343" i="2"/>
  <c r="AQ32" i="2"/>
  <c r="AQ39" i="2"/>
  <c r="AQ426" i="2"/>
  <c r="AQ16" i="2"/>
  <c r="AQ19" i="2"/>
  <c r="AQ290" i="2"/>
  <c r="AQ26" i="2"/>
  <c r="AQ273" i="2"/>
  <c r="AQ181" i="2"/>
  <c r="AQ680" i="2"/>
  <c r="AQ609" i="2"/>
  <c r="AQ250" i="2"/>
  <c r="AQ61" i="2"/>
  <c r="AQ307" i="2"/>
  <c r="AQ111" i="2"/>
  <c r="AQ206" i="2"/>
  <c r="AQ326" i="2"/>
  <c r="AQ339" i="2"/>
  <c r="AQ301" i="2"/>
  <c r="AQ546" i="2"/>
  <c r="AQ52" i="2"/>
  <c r="AQ421" i="2"/>
  <c r="AQ548" i="2"/>
  <c r="AQ101" i="2"/>
  <c r="AQ308" i="2"/>
  <c r="AQ276" i="2"/>
  <c r="AQ515" i="2"/>
  <c r="AQ407" i="2"/>
  <c r="AQ109" i="2"/>
  <c r="AQ467" i="2"/>
  <c r="AQ174" i="2"/>
  <c r="AQ564" i="2"/>
  <c r="AQ665" i="2"/>
  <c r="AQ620" i="2"/>
  <c r="AQ47" i="2"/>
  <c r="AQ199" i="2"/>
  <c r="AQ644" i="2"/>
  <c r="AQ235" i="2"/>
  <c r="AQ604" i="2"/>
  <c r="AQ324" i="2"/>
  <c r="AQ408" i="2"/>
  <c r="AQ208" i="2"/>
  <c r="AQ142" i="2"/>
  <c r="AQ104" i="2"/>
  <c r="AQ76" i="2"/>
  <c r="AQ402" i="2"/>
  <c r="AQ341" i="2"/>
  <c r="AQ648" i="2"/>
  <c r="AQ337" i="2"/>
  <c r="AQ607" i="2"/>
  <c r="AQ139" i="2"/>
  <c r="AQ247" i="2"/>
  <c r="AQ479" i="2"/>
  <c r="AQ323" i="2"/>
  <c r="AQ330" i="2"/>
  <c r="AQ601" i="2"/>
  <c r="AQ261" i="2"/>
  <c r="AQ189" i="2"/>
  <c r="AQ433" i="2"/>
  <c r="AQ172" i="2"/>
  <c r="AQ67" i="2"/>
  <c r="AQ493" i="2"/>
  <c r="AQ163" i="2"/>
  <c r="AQ584" i="2"/>
  <c r="AQ85" i="2"/>
  <c r="AQ303" i="2"/>
  <c r="AQ49" i="2"/>
  <c r="AQ327" i="2"/>
  <c r="AQ720" i="2"/>
  <c r="AQ222" i="2"/>
  <c r="AQ258" i="2"/>
  <c r="AQ304" i="2"/>
  <c r="AQ43" i="2"/>
  <c r="AQ534" i="2"/>
  <c r="AQ154" i="2"/>
  <c r="AQ559" i="2"/>
  <c r="AQ689" i="2"/>
  <c r="AQ415" i="2"/>
  <c r="AQ265" i="2"/>
  <c r="AQ715" i="2"/>
  <c r="AQ672" i="2"/>
  <c r="AQ635" i="2"/>
  <c r="AQ23" i="2"/>
  <c r="AQ637" i="2"/>
  <c r="AQ15" i="2"/>
  <c r="AQ28" i="2"/>
  <c r="AQ214" i="2"/>
  <c r="AQ555" i="2"/>
  <c r="AQ427" i="2"/>
  <c r="AQ561" i="2"/>
  <c r="AQ526" i="2"/>
  <c r="AQ300" i="2"/>
  <c r="AQ45" i="2"/>
  <c r="AQ12" i="2"/>
  <c r="AQ116" i="2"/>
  <c r="AQ469" i="2"/>
  <c r="AQ383" i="2"/>
  <c r="AQ342" i="2"/>
  <c r="AQ338" i="2"/>
  <c r="AQ351" i="2"/>
  <c r="AQ239" i="2"/>
  <c r="AQ522" i="2"/>
  <c r="AQ5" i="2"/>
  <c r="AQ536" i="2"/>
  <c r="AQ591" i="2"/>
  <c r="AQ717" i="2"/>
  <c r="AQ409" i="2"/>
  <c r="AQ374" i="2"/>
  <c r="AQ518" i="2"/>
  <c r="AQ254" i="2"/>
  <c r="AQ217" i="2"/>
  <c r="AQ73" i="2"/>
  <c r="AQ102" i="2"/>
  <c r="AQ567" i="2"/>
  <c r="AQ287" i="2"/>
  <c r="AQ288" i="2"/>
  <c r="AQ454" i="2"/>
  <c r="AQ204" i="2"/>
  <c r="AQ312" i="2"/>
  <c r="AQ530" i="2"/>
  <c r="AQ436" i="2"/>
  <c r="AQ565" i="2"/>
  <c r="AQ8" i="2"/>
  <c r="AQ263" i="2"/>
  <c r="AQ291" i="2"/>
  <c r="AQ496" i="2"/>
  <c r="AQ727" i="2"/>
  <c r="AQ86" i="2"/>
  <c r="AQ194" i="2"/>
  <c r="AQ630" i="2"/>
  <c r="AQ136" i="2"/>
  <c r="AQ378" i="2"/>
  <c r="AQ655" i="2"/>
  <c r="AQ131" i="2"/>
  <c r="AQ90" i="2"/>
  <c r="AQ418" i="2"/>
  <c r="AQ283" i="2"/>
  <c r="AQ589" i="2"/>
  <c r="AQ661" i="2"/>
  <c r="AQ37" i="2"/>
  <c r="AQ18" i="2"/>
  <c r="AQ234" i="2"/>
  <c r="AQ569" i="2"/>
  <c r="AQ566" i="2"/>
  <c r="AQ364" i="2"/>
  <c r="AQ275" i="2"/>
  <c r="AQ186" i="2"/>
  <c r="AQ264" i="2"/>
  <c r="AQ622" i="2"/>
  <c r="AQ506" i="2"/>
  <c r="AQ382" i="2"/>
  <c r="AQ726" i="2"/>
  <c r="AQ171" i="2"/>
  <c r="AQ632" i="2"/>
  <c r="AQ489" i="2"/>
  <c r="AQ69" i="2"/>
  <c r="AQ443" i="2"/>
  <c r="AQ363" i="2"/>
  <c r="AQ223" i="2"/>
  <c r="AQ50" i="2"/>
  <c r="AQ434" i="2"/>
  <c r="AQ544" i="2"/>
  <c r="AQ332" i="2"/>
  <c r="AQ173" i="2"/>
  <c r="AQ321" i="2"/>
  <c r="AQ651" i="2"/>
  <c r="AQ24" i="2"/>
  <c r="AQ528" i="2"/>
  <c r="AQ712" i="2"/>
  <c r="AQ272" i="2"/>
  <c r="AQ345" i="2"/>
  <c r="AQ437" i="2"/>
  <c r="AQ629" i="2"/>
  <c r="AQ477" i="2"/>
  <c r="AQ81" i="2"/>
  <c r="AQ438" i="2"/>
  <c r="AQ40" i="2"/>
  <c r="AQ473" i="2"/>
  <c r="AQ83" i="2"/>
  <c r="AQ282" i="2"/>
  <c r="AQ393" i="2"/>
  <c r="AQ666" i="2"/>
  <c r="AQ215" i="2"/>
  <c r="AQ594" i="2"/>
  <c r="AQ560" i="2"/>
  <c r="AQ33" i="2"/>
  <c r="AQ647" i="2"/>
  <c r="AQ432" i="2"/>
  <c r="AQ486" i="2"/>
  <c r="AQ456" i="2"/>
  <c r="AQ722" i="2"/>
  <c r="AQ331" i="2"/>
  <c r="AQ638" i="2"/>
  <c r="AQ74" i="2"/>
  <c r="AQ368" i="2"/>
  <c r="AQ605" i="2"/>
  <c r="AQ65" i="2"/>
  <c r="AQ161" i="2"/>
  <c r="AQ211" i="2"/>
  <c r="AQ372" i="2"/>
  <c r="AQ72" i="2"/>
  <c r="AQ46" i="2"/>
  <c r="AQ279" i="2"/>
  <c r="AQ429" i="2"/>
  <c r="AQ586" i="2"/>
  <c r="AQ44" i="2"/>
  <c r="AQ252" i="2"/>
  <c r="AQ658" i="2"/>
  <c r="AQ240" i="2"/>
  <c r="AQ702" i="2"/>
  <c r="AQ682" i="2"/>
  <c r="AQ377" i="2"/>
  <c r="AQ286" i="2"/>
  <c r="AQ268" i="2"/>
  <c r="AQ82" i="2"/>
  <c r="AQ346" i="2"/>
  <c r="AQ568" i="2"/>
  <c r="AQ557" i="2"/>
  <c r="AQ84" i="2"/>
  <c r="AQ691" i="2"/>
  <c r="AQ642" i="2"/>
  <c r="AQ212" i="2"/>
  <c r="AQ654" i="2"/>
  <c r="AQ612" i="2"/>
  <c r="AQ679" i="2"/>
  <c r="AQ667" i="2"/>
  <c r="AQ675" i="2"/>
  <c r="AQ442" i="2"/>
  <c r="AQ48" i="2"/>
  <c r="AQ233" i="2"/>
  <c r="AQ110" i="2"/>
  <c r="AQ428" i="2"/>
  <c r="AQ553" i="2"/>
  <c r="AQ169" i="2"/>
  <c r="AQ34" i="2"/>
  <c r="AQ406" i="2"/>
  <c r="AQ106" i="2"/>
  <c r="AQ328" i="2"/>
  <c r="AQ708" i="2"/>
  <c r="AQ292" i="2"/>
  <c r="AQ230" i="2"/>
  <c r="AQ388" i="2"/>
  <c r="AQ209" i="2"/>
  <c r="AQ462" i="2"/>
  <c r="AQ147" i="2"/>
  <c r="AQ313" i="2"/>
  <c r="AQ692" i="2"/>
  <c r="AQ392" i="2"/>
  <c r="AQ278" i="2"/>
  <c r="AQ457" i="2"/>
  <c r="AQ547" i="2"/>
  <c r="AQ488" i="2"/>
  <c r="AQ628" i="2"/>
  <c r="AQ78" i="2"/>
  <c r="AQ336" i="2"/>
  <c r="AQ141" i="2"/>
  <c r="AQ256" i="2"/>
  <c r="AQ114" i="2"/>
  <c r="AQ643" i="2"/>
  <c r="AQ405" i="2"/>
  <c r="AQ238" i="2"/>
  <c r="AQ625" i="2"/>
  <c r="AQ221" i="2"/>
  <c r="AQ687" i="2"/>
  <c r="AQ151" i="2"/>
  <c r="AQ540" i="2"/>
  <c r="AQ277" i="2"/>
  <c r="AQ558" i="2"/>
  <c r="AQ95" i="2"/>
  <c r="AQ447" i="2"/>
  <c r="AQ519" i="2"/>
  <c r="AQ660" i="2"/>
  <c r="AQ148" i="2"/>
  <c r="AQ97" i="2"/>
  <c r="AQ551" i="2"/>
  <c r="AQ663" i="2"/>
  <c r="AQ448" i="2"/>
  <c r="AQ226" i="2"/>
  <c r="AQ100" i="2"/>
  <c r="AQ703" i="2"/>
  <c r="AQ716" i="2"/>
  <c r="AQ532" i="2"/>
  <c r="AQ352" i="2"/>
  <c r="AQ119" i="2"/>
  <c r="AQ730" i="2"/>
  <c r="AQ603" i="2"/>
  <c r="AQ656" i="2"/>
  <c r="AQ431" i="2"/>
  <c r="AQ595" i="2"/>
  <c r="AQ455" i="2"/>
  <c r="AQ375" i="2"/>
  <c r="AQ149" i="2"/>
  <c r="AQ302" i="2"/>
  <c r="AQ495" i="2"/>
  <c r="AQ112" i="2"/>
  <c r="AQ706" i="2"/>
  <c r="AQ639" i="2"/>
  <c r="AQ269" i="2"/>
  <c r="AQ249" i="2"/>
  <c r="AQ507" i="2"/>
  <c r="AQ376" i="2"/>
  <c r="AQ694" i="2"/>
  <c r="AQ271" i="2"/>
  <c r="AQ166" i="2"/>
  <c r="AQ88" i="2"/>
  <c r="AQ329" i="2"/>
  <c r="AQ684" i="2"/>
  <c r="AQ476" i="2"/>
  <c r="AQ465" i="2"/>
  <c r="AQ397" i="2"/>
  <c r="AQ707" i="2"/>
  <c r="AQ446" i="2"/>
  <c r="AQ621" i="2"/>
  <c r="AQ453" i="2"/>
  <c r="AQ537" i="2"/>
  <c r="AQ365" i="2"/>
  <c r="AQ410" i="2"/>
  <c r="AQ626" i="2"/>
  <c r="AQ669" i="2"/>
  <c r="AQ459" i="2"/>
  <c r="AQ580" i="2"/>
  <c r="AQ504" i="2"/>
  <c r="AQ243" i="2"/>
  <c r="AQ576" i="2"/>
  <c r="AQ484" i="2"/>
  <c r="AQ242" i="2"/>
  <c r="AQ696" i="2"/>
  <c r="AQ205" i="2"/>
  <c r="AQ349" i="2"/>
  <c r="AQ474" i="2"/>
  <c r="AQ512" i="2"/>
  <c r="AQ129" i="2"/>
  <c r="AQ619" i="2"/>
  <c r="AQ552" i="2"/>
  <c r="AQ190" i="2"/>
  <c r="AQ299" i="2"/>
  <c r="AQ387" i="2"/>
  <c r="AQ615" i="2"/>
  <c r="AQ697" i="2"/>
  <c r="AQ549" i="2"/>
  <c r="AQ430" i="2"/>
  <c r="AQ348" i="2"/>
  <c r="AQ309" i="2"/>
  <c r="AQ541" i="2"/>
  <c r="AQ711" i="2"/>
  <c r="AQ645" i="2"/>
  <c r="AQ602" i="2"/>
  <c r="AQ297" i="2"/>
  <c r="AQ606" i="2"/>
  <c r="AQ367" i="2"/>
  <c r="AQ317" i="2"/>
  <c r="AQ670" i="2"/>
  <c r="AQ460" i="2"/>
  <c r="AQ248" i="2"/>
  <c r="AQ650" i="2"/>
  <c r="AQ673" i="2"/>
  <c r="AQ592" i="2"/>
  <c r="AQ461" i="2"/>
  <c r="AQ681" i="2"/>
  <c r="AQ413" i="2"/>
  <c r="AQ508" i="2"/>
  <c r="AQ729" i="2"/>
  <c r="AQ539" i="2"/>
  <c r="AQ718" i="2"/>
  <c r="AQ700" i="2"/>
  <c r="AQ662" i="2"/>
  <c r="AQ521" i="2"/>
  <c r="AQ686" i="2"/>
  <c r="AQ695" i="2"/>
  <c r="AQ641" i="2"/>
  <c r="AQ616" i="2"/>
  <c r="AQ690" i="2"/>
  <c r="AQ688" i="2"/>
  <c r="AQ575" i="2"/>
  <c r="AQ678" i="2"/>
  <c r="AQ582" i="2"/>
  <c r="AQ676" i="2"/>
  <c r="AQ704" i="2"/>
  <c r="AQ627" i="2"/>
  <c r="AQ668" i="2"/>
  <c r="AQ721" i="2"/>
  <c r="AQ671" i="2"/>
  <c r="AQ685" i="2"/>
  <c r="AQ588" i="2"/>
  <c r="AQ724" i="2"/>
  <c r="AQ723" i="2"/>
  <c r="AQ693" i="2"/>
  <c r="AK485" i="2"/>
  <c r="AK538" i="2"/>
  <c r="AK652" i="2"/>
  <c r="AK197" i="2"/>
  <c r="AK369" i="2"/>
  <c r="AK251" i="2"/>
  <c r="AK556" i="2"/>
  <c r="AK315" i="2"/>
  <c r="AK613" i="2"/>
  <c r="AK441" i="2"/>
  <c r="AK411" i="2"/>
  <c r="AK490" i="2"/>
  <c r="AK705" i="2"/>
  <c r="AR705" i="2" s="1"/>
  <c r="AK150" i="2"/>
  <c r="AK366" i="2"/>
  <c r="AK310" i="2"/>
  <c r="AK416" i="2"/>
  <c r="AK125" i="2"/>
  <c r="AK178" i="2"/>
  <c r="AK701" i="2"/>
  <c r="AK466" i="2"/>
  <c r="AR466" i="2" s="1"/>
  <c r="AK59" i="2"/>
  <c r="AK325" i="2"/>
  <c r="AK439" i="2"/>
  <c r="AK21" i="2"/>
  <c r="AK170" i="2"/>
  <c r="AK159" i="2"/>
  <c r="AK505" i="2"/>
  <c r="AR505" i="2" s="1"/>
  <c r="AK117" i="2"/>
  <c r="AK710" i="2"/>
  <c r="AR710" i="2" s="1"/>
  <c r="AK344" i="2"/>
  <c r="AR344" i="2" s="1"/>
  <c r="AK120" i="2"/>
  <c r="AK70" i="2"/>
  <c r="AK631" i="2"/>
  <c r="AK177" i="2"/>
  <c r="AK677" i="2"/>
  <c r="AK121" i="2"/>
  <c r="AK617" i="2"/>
  <c r="AK79" i="2"/>
  <c r="AK244" i="2"/>
  <c r="AK35" i="2"/>
  <c r="AK599" i="2"/>
  <c r="AK373" i="2"/>
  <c r="AR373" i="2" s="1"/>
  <c r="AK107" i="2"/>
  <c r="C68" i="3" s="1"/>
  <c r="AK298" i="2"/>
  <c r="AR298" i="2" s="1"/>
  <c r="AK487" i="2"/>
  <c r="AR487" i="2" s="1"/>
  <c r="AK115" i="2"/>
  <c r="AK11" i="2"/>
  <c r="AK246" i="2"/>
  <c r="AK91" i="2"/>
  <c r="AK158" i="2"/>
  <c r="AK236" i="2"/>
  <c r="AK294" i="2"/>
  <c r="AK611" i="2"/>
  <c r="AK481" i="2"/>
  <c r="AK94" i="2"/>
  <c r="AK56" i="2"/>
  <c r="AK520" i="2"/>
  <c r="AK162" i="2"/>
  <c r="AK535" i="2"/>
  <c r="AK391" i="2"/>
  <c r="AK156" i="2"/>
  <c r="AK395" i="2"/>
  <c r="AK610" i="2"/>
  <c r="AK470" i="2"/>
  <c r="AK165" i="2"/>
  <c r="AK305" i="2"/>
  <c r="AK255" i="2"/>
  <c r="AK184" i="2"/>
  <c r="AR184" i="2" s="1"/>
  <c r="AK361" i="2"/>
  <c r="AR361" i="2" s="1"/>
  <c r="AK179" i="2"/>
  <c r="AK229" i="2"/>
  <c r="AR229" i="2" s="1"/>
  <c r="AK108" i="2"/>
  <c r="AK3" i="2"/>
  <c r="AK458" i="2"/>
  <c r="AK523" i="2"/>
  <c r="AK113" i="2"/>
  <c r="AK153" i="2"/>
  <c r="AK452" i="2"/>
  <c r="AK370" i="2"/>
  <c r="AK144" i="2"/>
  <c r="AK509" i="2"/>
  <c r="AR509" i="2" s="1"/>
  <c r="AK103" i="2"/>
  <c r="AK501" i="2"/>
  <c r="AK590" i="2"/>
  <c r="AK335" i="2"/>
  <c r="AK634" i="2"/>
  <c r="AR634" i="2" s="1"/>
  <c r="AK319" i="2"/>
  <c r="AK259" i="2"/>
  <c r="AK36" i="2"/>
  <c r="AK77" i="2"/>
  <c r="AK257" i="2"/>
  <c r="AK350" i="2"/>
  <c r="AK274" i="2"/>
  <c r="C14" i="3" s="1"/>
  <c r="AK122" i="2"/>
  <c r="AK357" i="2"/>
  <c r="AR357" i="2" s="1"/>
  <c r="AK322" i="2"/>
  <c r="AK188" i="2"/>
  <c r="AR188" i="2" s="1"/>
  <c r="AK7" i="2"/>
  <c r="AK137" i="2"/>
  <c r="AK450" i="2"/>
  <c r="AK646" i="2"/>
  <c r="AK219" i="2"/>
  <c r="AK58" i="2"/>
  <c r="AK543" i="2"/>
  <c r="AR543" i="2" s="1"/>
  <c r="AK68" i="2"/>
  <c r="AK27" i="2"/>
  <c r="AK192" i="2"/>
  <c r="AK451" i="2"/>
  <c r="AK514" i="2"/>
  <c r="AK218" i="2"/>
  <c r="AK152" i="2"/>
  <c r="AK318" i="2"/>
  <c r="AK17" i="2"/>
  <c r="AK185" i="2"/>
  <c r="AK385" i="2"/>
  <c r="AK289" i="2"/>
  <c r="AK497" i="2"/>
  <c r="AK596" i="2"/>
  <c r="AR596" i="2" s="1"/>
  <c r="AK29" i="2"/>
  <c r="AK270" i="2"/>
  <c r="AK354" i="2"/>
  <c r="AK435" i="2"/>
  <c r="AK390" i="2"/>
  <c r="AR390" i="2" s="1"/>
  <c r="AK164" i="2"/>
  <c r="AK414" i="2"/>
  <c r="AK20" i="2"/>
  <c r="AK280" i="2"/>
  <c r="AK195" i="2"/>
  <c r="AK202" i="2"/>
  <c r="AK64" i="2"/>
  <c r="AK709" i="2"/>
  <c r="AR709" i="2" s="1"/>
  <c r="AK600" i="2"/>
  <c r="AR600" i="2" s="1"/>
  <c r="AK480" i="2"/>
  <c r="AK196" i="2"/>
  <c r="AK333" i="2"/>
  <c r="AK295" i="2"/>
  <c r="AK138" i="2"/>
  <c r="AK237" i="2"/>
  <c r="AK187" i="2"/>
  <c r="AK2" i="2"/>
  <c r="AK133" i="2"/>
  <c r="AK157" i="2"/>
  <c r="AK143" i="2"/>
  <c r="AK320" i="2"/>
  <c r="AK55" i="2"/>
  <c r="AK262" i="2"/>
  <c r="AK53" i="2"/>
  <c r="AK200" i="2"/>
  <c r="AK6" i="2"/>
  <c r="AK355" i="2"/>
  <c r="AK494" i="2"/>
  <c r="AK92" i="2"/>
  <c r="AK714" i="2"/>
  <c r="AR714" i="2" s="1"/>
  <c r="AK517" i="2"/>
  <c r="AK389" i="2"/>
  <c r="AR389" i="2" s="1"/>
  <c r="AK492" i="2"/>
  <c r="AK13" i="2"/>
  <c r="AK503" i="2"/>
  <c r="AK478" i="2"/>
  <c r="AK545" i="2"/>
  <c r="AK145" i="2"/>
  <c r="AK499" i="2"/>
  <c r="AK89" i="2"/>
  <c r="AK633" i="2"/>
  <c r="AR633" i="2" s="1"/>
  <c r="AK381" i="2"/>
  <c r="AK80" i="2"/>
  <c r="AK636" i="2"/>
  <c r="AK502" i="2"/>
  <c r="AR502" i="2" s="1"/>
  <c r="AK227" i="2"/>
  <c r="AR227" i="2" s="1"/>
  <c r="AK572" i="2"/>
  <c r="AK562" i="2"/>
  <c r="AK524" i="2"/>
  <c r="AK577" i="2"/>
  <c r="AK587" i="2"/>
  <c r="AK293" i="2"/>
  <c r="AK31" i="2"/>
  <c r="AK14" i="2"/>
  <c r="AK168" i="2"/>
  <c r="AK281" i="2"/>
  <c r="AR281" i="2" s="1"/>
  <c r="AK228" i="2"/>
  <c r="AK210" i="2"/>
  <c r="AK482" i="2"/>
  <c r="AK698" i="2"/>
  <c r="AR698" i="2" s="1"/>
  <c r="AK231" i="2"/>
  <c r="AK417" i="2"/>
  <c r="AK175" i="2"/>
  <c r="AK57" i="2"/>
  <c r="AK578" i="2"/>
  <c r="AK266" i="2"/>
  <c r="AK127" i="2"/>
  <c r="AK542" i="2"/>
  <c r="AK419" i="2"/>
  <c r="AK444" i="2"/>
  <c r="AK623" i="2"/>
  <c r="AR623" i="2" s="1"/>
  <c r="AK183" i="2"/>
  <c r="AK306" i="2"/>
  <c r="AK683" i="2"/>
  <c r="AR683" i="2" s="1"/>
  <c r="AK573" i="2"/>
  <c r="AK449" i="2"/>
  <c r="AK571" i="2"/>
  <c r="AR571" i="2" s="1"/>
  <c r="AK398" i="2"/>
  <c r="AK93" i="2"/>
  <c r="AK463" i="2"/>
  <c r="AK713" i="2"/>
  <c r="AR713" i="2" s="1"/>
  <c r="AK140" i="2"/>
  <c r="AK253" i="2"/>
  <c r="AK359" i="2"/>
  <c r="AK118" i="2"/>
  <c r="AK472" i="2"/>
  <c r="AK533" i="2"/>
  <c r="AK597" i="2"/>
  <c r="AK130" i="2"/>
  <c r="AK513" i="2"/>
  <c r="AK167" i="2"/>
  <c r="AK87" i="2"/>
  <c r="AK500" i="2"/>
  <c r="AK386" i="2"/>
  <c r="AK653" i="2"/>
  <c r="AR653" i="2" s="1"/>
  <c r="AK340" i="2"/>
  <c r="AK311" i="2"/>
  <c r="AK216" i="2"/>
  <c r="AK570" i="2"/>
  <c r="AR570" i="2" s="1"/>
  <c r="AK475" i="2"/>
  <c r="AK176" i="2"/>
  <c r="AK401" i="2"/>
  <c r="AK62" i="2"/>
  <c r="AK123" i="2"/>
  <c r="AR123" i="2" s="1"/>
  <c r="AK554" i="2"/>
  <c r="AK719" i="2"/>
  <c r="AR719" i="2" s="1"/>
  <c r="AK128" i="2"/>
  <c r="AK203" i="2"/>
  <c r="AK38" i="2"/>
  <c r="AK60" i="2"/>
  <c r="AR60" i="2" s="1"/>
  <c r="AK316" i="2"/>
  <c r="AK51" i="2"/>
  <c r="AK445" i="2"/>
  <c r="AR445" i="2" s="1"/>
  <c r="AK400" i="2"/>
  <c r="AK394" i="2"/>
  <c r="AK471" i="2"/>
  <c r="AR471" i="2" s="1"/>
  <c r="AK527" i="2"/>
  <c r="AR527" i="2" s="1"/>
  <c r="AK725" i="2"/>
  <c r="AR725" i="2" s="1"/>
  <c r="AK232" i="2"/>
  <c r="AK353" i="2"/>
  <c r="AK362" i="2"/>
  <c r="AK640" i="2"/>
  <c r="AK516" i="2"/>
  <c r="AK396" i="2"/>
  <c r="AR396" i="2" s="1"/>
  <c r="AK468" i="2"/>
  <c r="AK314" i="2"/>
  <c r="AK579" i="2"/>
  <c r="AR579" i="2" s="1"/>
  <c r="AK510" i="2"/>
  <c r="AK732" i="2"/>
  <c r="AR732" i="2" s="1"/>
  <c r="AK360" i="2"/>
  <c r="AK371" i="2"/>
  <c r="AK75" i="2"/>
  <c r="AK423" i="2"/>
  <c r="AK384" i="2"/>
  <c r="AK25" i="2"/>
  <c r="AK699" i="2"/>
  <c r="AR699" i="2" s="1"/>
  <c r="AK207" i="2"/>
  <c r="AK424" i="2"/>
  <c r="AK134" i="2"/>
  <c r="AK96" i="2"/>
  <c r="AK9" i="2"/>
  <c r="AK4" i="2"/>
  <c r="AK574" i="2"/>
  <c r="AR574" i="2" s="1"/>
  <c r="AK160" i="2"/>
  <c r="AK659" i="2"/>
  <c r="AR659" i="2" s="1"/>
  <c r="AK220" i="2"/>
  <c r="AK126" i="2"/>
  <c r="AK464" i="2"/>
  <c r="AK98" i="2"/>
  <c r="AK440" i="2"/>
  <c r="AK412" i="2"/>
  <c r="AK71" i="2"/>
  <c r="AK356" i="2"/>
  <c r="AK491" i="2"/>
  <c r="AK614" i="2"/>
  <c r="AK563" i="2"/>
  <c r="AK498" i="2"/>
  <c r="AK201" i="2"/>
  <c r="AK285" i="2"/>
  <c r="AK267" i="2"/>
  <c r="AK191" i="2"/>
  <c r="AK618" i="2"/>
  <c r="AK550" i="2"/>
  <c r="AK347" i="2"/>
  <c r="AK483" i="2"/>
  <c r="AK260" i="2"/>
  <c r="AK105" i="2"/>
  <c r="AK379" i="2"/>
  <c r="AK245" i="2"/>
  <c r="AK180" i="2"/>
  <c r="AK731" i="2"/>
  <c r="AR731" i="2" s="1"/>
  <c r="AK30" i="2"/>
  <c r="AK124" i="2"/>
  <c r="AK404" i="2"/>
  <c r="AK22" i="2"/>
  <c r="AK334" i="2"/>
  <c r="AK581" i="2"/>
  <c r="AR581" i="2" s="1"/>
  <c r="AK593" i="2"/>
  <c r="AK41" i="2"/>
  <c r="AK63" i="2"/>
  <c r="AK624" i="2"/>
  <c r="AK42" i="2"/>
  <c r="AK664" i="2"/>
  <c r="AR664" i="2" s="1"/>
  <c r="AK54" i="2"/>
  <c r="AK213" i="2"/>
  <c r="AK511" i="2"/>
  <c r="AR511" i="2" s="1"/>
  <c r="AK608" i="2"/>
  <c r="AR608" i="2" s="1"/>
  <c r="AK99" i="2"/>
  <c r="AK155" i="2"/>
  <c r="AK657" i="2"/>
  <c r="AR657" i="2" s="1"/>
  <c r="AK399" i="2"/>
  <c r="AR399" i="2" s="1"/>
  <c r="AK193" i="2"/>
  <c r="AK358" i="2"/>
  <c r="AR358" i="2" s="1"/>
  <c r="AK132" i="2"/>
  <c r="AK598" i="2"/>
  <c r="AK296" i="2"/>
  <c r="AK225" i="2"/>
  <c r="AK420" i="2"/>
  <c r="AK241" i="2"/>
  <c r="AK649" i="2"/>
  <c r="AR649" i="2" s="1"/>
  <c r="AK422" i="2"/>
  <c r="AK425" i="2"/>
  <c r="AK529" i="2"/>
  <c r="AR529" i="2" s="1"/>
  <c r="AK198" i="2"/>
  <c r="AK135" i="2"/>
  <c r="AK403" i="2"/>
  <c r="AK66" i="2"/>
  <c r="AK146" i="2"/>
  <c r="AK583" i="2"/>
  <c r="AR583" i="2" s="1"/>
  <c r="AK10" i="2"/>
  <c r="AK525" i="2"/>
  <c r="AK182" i="2"/>
  <c r="AR182" i="2" s="1"/>
  <c r="AK284" i="2"/>
  <c r="AK728" i="2"/>
  <c r="AR728" i="2" s="1"/>
  <c r="AK224" i="2"/>
  <c r="AK674" i="2"/>
  <c r="AR674" i="2" s="1"/>
  <c r="AK380" i="2"/>
  <c r="AK531" i="2"/>
  <c r="AR531" i="2" s="1"/>
  <c r="AK585" i="2"/>
  <c r="AK343" i="2"/>
  <c r="AK32" i="2"/>
  <c r="AK39" i="2"/>
  <c r="AK426" i="2"/>
  <c r="AK16" i="2"/>
  <c r="AK19" i="2"/>
  <c r="AK290" i="2"/>
  <c r="AK26" i="2"/>
  <c r="AK273" i="2"/>
  <c r="AK181" i="2"/>
  <c r="AK680" i="2"/>
  <c r="AR680" i="2" s="1"/>
  <c r="AK609" i="2"/>
  <c r="AR609" i="2" s="1"/>
  <c r="AK250" i="2"/>
  <c r="AK61" i="2"/>
  <c r="AK307" i="2"/>
  <c r="AK111" i="2"/>
  <c r="AK206" i="2"/>
  <c r="AK326" i="2"/>
  <c r="AK339" i="2"/>
  <c r="AK301" i="2"/>
  <c r="AK546" i="2"/>
  <c r="AK52" i="2"/>
  <c r="AK421" i="2"/>
  <c r="AK548" i="2"/>
  <c r="AR548" i="2" s="1"/>
  <c r="AK101" i="2"/>
  <c r="AK308" i="2"/>
  <c r="AK276" i="2"/>
  <c r="AK515" i="2"/>
  <c r="AR515" i="2" s="1"/>
  <c r="AK407" i="2"/>
  <c r="AK109" i="2"/>
  <c r="AK467" i="2"/>
  <c r="AK174" i="2"/>
  <c r="AK564" i="2"/>
  <c r="AR564" i="2" s="1"/>
  <c r="AK665" i="2"/>
  <c r="AK620" i="2"/>
  <c r="AK47" i="2"/>
  <c r="AR47" i="2" s="1"/>
  <c r="AK199" i="2"/>
  <c r="AR199" i="2" s="1"/>
  <c r="AK644" i="2"/>
  <c r="AK235" i="2"/>
  <c r="AR235" i="2" s="1"/>
  <c r="AK604" i="2"/>
  <c r="AK324" i="2"/>
  <c r="AK408" i="2"/>
  <c r="AK208" i="2"/>
  <c r="AK142" i="2"/>
  <c r="AK104" i="2"/>
  <c r="AK76" i="2"/>
  <c r="AK402" i="2"/>
  <c r="AK341" i="2"/>
  <c r="AK648" i="2"/>
  <c r="AR648" i="2" s="1"/>
  <c r="AK337" i="2"/>
  <c r="AK607" i="2"/>
  <c r="AR607" i="2" s="1"/>
  <c r="AK139" i="2"/>
  <c r="AK247" i="2"/>
  <c r="AK479" i="2"/>
  <c r="AK323" i="2"/>
  <c r="AK330" i="2"/>
  <c r="AK601" i="2"/>
  <c r="AK261" i="2"/>
  <c r="AK189" i="2"/>
  <c r="AK433" i="2"/>
  <c r="AK172" i="2"/>
  <c r="AK67" i="2"/>
  <c r="AK493" i="2"/>
  <c r="AR493" i="2" s="1"/>
  <c r="AK163" i="2"/>
  <c r="AK584" i="2"/>
  <c r="AK85" i="2"/>
  <c r="AK303" i="2"/>
  <c r="AK49" i="2"/>
  <c r="AK327" i="2"/>
  <c r="AK720" i="2"/>
  <c r="AR720" i="2" s="1"/>
  <c r="AK222" i="2"/>
  <c r="AK258" i="2"/>
  <c r="AK304" i="2"/>
  <c r="AK43" i="2"/>
  <c r="AK534" i="2"/>
  <c r="AK154" i="2"/>
  <c r="AR154" i="2" s="1"/>
  <c r="AK559" i="2"/>
  <c r="AK689" i="2"/>
  <c r="AR689" i="2" s="1"/>
  <c r="AK415" i="2"/>
  <c r="AK265" i="2"/>
  <c r="AK715" i="2"/>
  <c r="AR715" i="2" s="1"/>
  <c r="AK672" i="2"/>
  <c r="AK635" i="2"/>
  <c r="AK23" i="2"/>
  <c r="AK637" i="2"/>
  <c r="AR637" i="2" s="1"/>
  <c r="AK15" i="2"/>
  <c r="AK28" i="2"/>
  <c r="AK214" i="2"/>
  <c r="AK555" i="2"/>
  <c r="AK427" i="2"/>
  <c r="AR427" i="2" s="1"/>
  <c r="AK561" i="2"/>
  <c r="AK526" i="2"/>
  <c r="AK300" i="2"/>
  <c r="AK45" i="2"/>
  <c r="AK12" i="2"/>
  <c r="AK116" i="2"/>
  <c r="AK469" i="2"/>
  <c r="AK383" i="2"/>
  <c r="AK342" i="2"/>
  <c r="AK338" i="2"/>
  <c r="AK351" i="2"/>
  <c r="AK239" i="2"/>
  <c r="AK522" i="2"/>
  <c r="AK5" i="2"/>
  <c r="AK536" i="2"/>
  <c r="AR536" i="2" s="1"/>
  <c r="AK591" i="2"/>
  <c r="AK717" i="2"/>
  <c r="AR717" i="2" s="1"/>
  <c r="AK409" i="2"/>
  <c r="AK374" i="2"/>
  <c r="AK518" i="2"/>
  <c r="AK254" i="2"/>
  <c r="AR254" i="2" s="1"/>
  <c r="AK217" i="2"/>
  <c r="AK73" i="2"/>
  <c r="AK102" i="2"/>
  <c r="AK567" i="2"/>
  <c r="AK287" i="2"/>
  <c r="AK288" i="2"/>
  <c r="AK454" i="2"/>
  <c r="AK204" i="2"/>
  <c r="AK312" i="2"/>
  <c r="AK530" i="2"/>
  <c r="AK436" i="2"/>
  <c r="AK565" i="2"/>
  <c r="AK8" i="2"/>
  <c r="AK263" i="2"/>
  <c r="AK291" i="2"/>
  <c r="AK496" i="2"/>
  <c r="AK727" i="2"/>
  <c r="AR727" i="2" s="1"/>
  <c r="AK86" i="2"/>
  <c r="AK194" i="2"/>
  <c r="AK630" i="2"/>
  <c r="AR630" i="2" s="1"/>
  <c r="AK136" i="2"/>
  <c r="AK378" i="2"/>
  <c r="AK655" i="2"/>
  <c r="AR655" i="2" s="1"/>
  <c r="AK131" i="2"/>
  <c r="AK90" i="2"/>
  <c r="AK418" i="2"/>
  <c r="AK283" i="2"/>
  <c r="AK589" i="2"/>
  <c r="AK661" i="2"/>
  <c r="AK37" i="2"/>
  <c r="AK18" i="2"/>
  <c r="AK234" i="2"/>
  <c r="AK569" i="2"/>
  <c r="AK566" i="2"/>
  <c r="AR566" i="2" s="1"/>
  <c r="AK364" i="2"/>
  <c r="AK275" i="2"/>
  <c r="AK186" i="2"/>
  <c r="AK264" i="2"/>
  <c r="AK622" i="2"/>
  <c r="AK506" i="2"/>
  <c r="AK382" i="2"/>
  <c r="AK726" i="2"/>
  <c r="AR726" i="2" s="1"/>
  <c r="AK171" i="2"/>
  <c r="AK632" i="2"/>
  <c r="AK489" i="2"/>
  <c r="AK69" i="2"/>
  <c r="AK443" i="2"/>
  <c r="AK363" i="2"/>
  <c r="AK223" i="2"/>
  <c r="AK50" i="2"/>
  <c r="AK434" i="2"/>
  <c r="AK544" i="2"/>
  <c r="AK332" i="2"/>
  <c r="AK173" i="2"/>
  <c r="AK321" i="2"/>
  <c r="AK651" i="2"/>
  <c r="AR651" i="2" s="1"/>
  <c r="AK24" i="2"/>
  <c r="AK528" i="2"/>
  <c r="AR528" i="2" s="1"/>
  <c r="AK712" i="2"/>
  <c r="AR712" i="2" s="1"/>
  <c r="AK272" i="2"/>
  <c r="AK345" i="2"/>
  <c r="AR345" i="2" s="1"/>
  <c r="AK437" i="2"/>
  <c r="AR437" i="2" s="1"/>
  <c r="AK629" i="2"/>
  <c r="AR629" i="2" s="1"/>
  <c r="AK477" i="2"/>
  <c r="AK81" i="2"/>
  <c r="AK438" i="2"/>
  <c r="AK40" i="2"/>
  <c r="AK473" i="2"/>
  <c r="AK83" i="2"/>
  <c r="AK282" i="2"/>
  <c r="C12" i="3" s="1"/>
  <c r="AK393" i="2"/>
  <c r="AK666" i="2"/>
  <c r="AR666" i="2" s="1"/>
  <c r="AK215" i="2"/>
  <c r="AK594" i="2"/>
  <c r="AK560" i="2"/>
  <c r="AK33" i="2"/>
  <c r="AK647" i="2"/>
  <c r="AR647" i="2" s="1"/>
  <c r="AK432" i="2"/>
  <c r="AK486" i="2"/>
  <c r="AR486" i="2" s="1"/>
  <c r="AK456" i="2"/>
  <c r="AK722" i="2"/>
  <c r="AR722" i="2" s="1"/>
  <c r="AK331" i="2"/>
  <c r="AK638" i="2"/>
  <c r="AR638" i="2" s="1"/>
  <c r="AK74" i="2"/>
  <c r="AK368" i="2"/>
  <c r="AR368" i="2" s="1"/>
  <c r="AK605" i="2"/>
  <c r="AK65" i="2"/>
  <c r="AK161" i="2"/>
  <c r="AK211" i="2"/>
  <c r="AK372" i="2"/>
  <c r="AK72" i="2"/>
  <c r="AK46" i="2"/>
  <c r="AK279" i="2"/>
  <c r="AK429" i="2"/>
  <c r="AR429" i="2" s="1"/>
  <c r="AK586" i="2"/>
  <c r="AR586" i="2" s="1"/>
  <c r="AK44" i="2"/>
  <c r="AK252" i="2"/>
  <c r="AK658" i="2"/>
  <c r="AK240" i="2"/>
  <c r="AK702" i="2"/>
  <c r="AR702" i="2" s="1"/>
  <c r="AK682" i="2"/>
  <c r="AK377" i="2"/>
  <c r="AK286" i="2"/>
  <c r="AK268" i="2"/>
  <c r="AK82" i="2"/>
  <c r="AK346" i="2"/>
  <c r="AR346" i="2" s="1"/>
  <c r="AK568" i="2"/>
  <c r="AK557" i="2"/>
  <c r="AR557" i="2" s="1"/>
  <c r="AK84" i="2"/>
  <c r="AK691" i="2"/>
  <c r="AR691" i="2" s="1"/>
  <c r="AK642" i="2"/>
  <c r="AR642" i="2" s="1"/>
  <c r="AK212" i="2"/>
  <c r="AK654" i="2"/>
  <c r="AR654" i="2" s="1"/>
  <c r="AK612" i="2"/>
  <c r="AK679" i="2"/>
  <c r="AR679" i="2" s="1"/>
  <c r="AK667" i="2"/>
  <c r="AK675" i="2"/>
  <c r="AR675" i="2" s="1"/>
  <c r="AK442" i="2"/>
  <c r="AR442" i="2" s="1"/>
  <c r="AK48" i="2"/>
  <c r="AK233" i="2"/>
  <c r="AK110" i="2"/>
  <c r="AK428" i="2"/>
  <c r="AK553" i="2"/>
  <c r="AK169" i="2"/>
  <c r="AK34" i="2"/>
  <c r="AK406" i="2"/>
  <c r="AK106" i="2"/>
  <c r="AK328" i="2"/>
  <c r="AK708" i="2"/>
  <c r="AR708" i="2" s="1"/>
  <c r="AK292" i="2"/>
  <c r="AK230" i="2"/>
  <c r="AK388" i="2"/>
  <c r="AK209" i="2"/>
  <c r="AK462" i="2"/>
  <c r="AK147" i="2"/>
  <c r="AK313" i="2"/>
  <c r="AK692" i="2"/>
  <c r="AR692" i="2" s="1"/>
  <c r="AK392" i="2"/>
  <c r="AK278" i="2"/>
  <c r="AR278" i="2" s="1"/>
  <c r="AK457" i="2"/>
  <c r="AK547" i="2"/>
  <c r="AK488" i="2"/>
  <c r="AR488" i="2" s="1"/>
  <c r="AK628" i="2"/>
  <c r="AR628" i="2" s="1"/>
  <c r="AK78" i="2"/>
  <c r="AK336" i="2"/>
  <c r="AK141" i="2"/>
  <c r="AK256" i="2"/>
  <c r="AK114" i="2"/>
  <c r="AK643" i="2"/>
  <c r="AR643" i="2" s="1"/>
  <c r="AK405" i="2"/>
  <c r="AK238" i="2"/>
  <c r="AK625" i="2"/>
  <c r="AK221" i="2"/>
  <c r="AK687" i="2"/>
  <c r="AR687" i="2" s="1"/>
  <c r="AK151" i="2"/>
  <c r="AK540" i="2"/>
  <c r="AK277" i="2"/>
  <c r="AK558" i="2"/>
  <c r="AR558" i="2" s="1"/>
  <c r="AK95" i="2"/>
  <c r="AK447" i="2"/>
  <c r="AK519" i="2"/>
  <c r="AK660" i="2"/>
  <c r="AR660" i="2" s="1"/>
  <c r="AK148" i="2"/>
  <c r="AK97" i="2"/>
  <c r="AK551" i="2"/>
  <c r="AR551" i="2" s="1"/>
  <c r="AK663" i="2"/>
  <c r="AR663" i="2" s="1"/>
  <c r="AK448" i="2"/>
  <c r="AK226" i="2"/>
  <c r="AK100" i="2"/>
  <c r="AK703" i="2"/>
  <c r="AR703" i="2" s="1"/>
  <c r="AK716" i="2"/>
  <c r="AR716" i="2" s="1"/>
  <c r="AK532" i="2"/>
  <c r="AK352" i="2"/>
  <c r="AK119" i="2"/>
  <c r="AK730" i="2"/>
  <c r="AR730" i="2" s="1"/>
  <c r="AK603" i="2"/>
  <c r="AK656" i="2"/>
  <c r="AR656" i="2" s="1"/>
  <c r="AK431" i="2"/>
  <c r="AK595" i="2"/>
  <c r="AK455" i="2"/>
  <c r="AK375" i="2"/>
  <c r="AK149" i="2"/>
  <c r="AK302" i="2"/>
  <c r="AK495" i="2"/>
  <c r="AR495" i="2" s="1"/>
  <c r="AK112" i="2"/>
  <c r="AK706" i="2"/>
  <c r="AR706" i="2" s="1"/>
  <c r="AK639" i="2"/>
  <c r="AR639" i="2" s="1"/>
  <c r="AK269" i="2"/>
  <c r="AK249" i="2"/>
  <c r="AK507" i="2"/>
  <c r="AK376" i="2"/>
  <c r="AR376" i="2" s="1"/>
  <c r="AK694" i="2"/>
  <c r="AK271" i="2"/>
  <c r="AK166" i="2"/>
  <c r="AK88" i="2"/>
  <c r="AK329" i="2"/>
  <c r="AR329" i="2" s="1"/>
  <c r="AK684" i="2"/>
  <c r="AK476" i="2"/>
  <c r="AK465" i="2"/>
  <c r="AK397" i="2"/>
  <c r="AK707" i="2"/>
  <c r="AR707" i="2" s="1"/>
  <c r="AK446" i="2"/>
  <c r="AK621" i="2"/>
  <c r="AK453" i="2"/>
  <c r="AK537" i="2"/>
  <c r="AK365" i="2"/>
  <c r="AR365" i="2" s="1"/>
  <c r="AK410" i="2"/>
  <c r="AK626" i="2"/>
  <c r="AK669" i="2"/>
  <c r="AR669" i="2" s="1"/>
  <c r="AK459" i="2"/>
  <c r="AK580" i="2"/>
  <c r="AK504" i="2"/>
  <c r="AK243" i="2"/>
  <c r="AK576" i="2"/>
  <c r="AR576" i="2" s="1"/>
  <c r="AK484" i="2"/>
  <c r="AK242" i="2"/>
  <c r="AK696" i="2"/>
  <c r="AR696" i="2" s="1"/>
  <c r="AK205" i="2"/>
  <c r="AK349" i="2"/>
  <c r="AK474" i="2"/>
  <c r="AK512" i="2"/>
  <c r="AK129" i="2"/>
  <c r="AK619" i="2"/>
  <c r="AK552" i="2"/>
  <c r="AK190" i="2"/>
  <c r="AK299" i="2"/>
  <c r="AK387" i="2"/>
  <c r="AK615" i="2"/>
  <c r="AR615" i="2" s="1"/>
  <c r="AK697" i="2"/>
  <c r="AR697" i="2" s="1"/>
  <c r="AK549" i="2"/>
  <c r="AK430" i="2"/>
  <c r="AK348" i="2"/>
  <c r="AK309" i="2"/>
  <c r="AK541" i="2"/>
  <c r="AK711" i="2"/>
  <c r="AR711" i="2" s="1"/>
  <c r="AK645" i="2"/>
  <c r="AK602" i="2"/>
  <c r="AR602" i="2" s="1"/>
  <c r="AK297" i="2"/>
  <c r="AK606" i="2"/>
  <c r="AR606" i="2" s="1"/>
  <c r="AK367" i="2"/>
  <c r="AK317" i="2"/>
  <c r="AK670" i="2"/>
  <c r="AR670" i="2" s="1"/>
  <c r="AK460" i="2"/>
  <c r="AK248" i="2"/>
  <c r="AK650" i="2"/>
  <c r="AK673" i="2"/>
  <c r="AK592" i="2"/>
  <c r="AR592" i="2" s="1"/>
  <c r="AK461" i="2"/>
  <c r="AK681" i="2"/>
  <c r="AK413" i="2"/>
  <c r="AK508" i="2"/>
  <c r="AR508" i="2" s="1"/>
  <c r="AK729" i="2"/>
  <c r="AR729" i="2" s="1"/>
  <c r="AK539" i="2"/>
  <c r="AK718" i="2"/>
  <c r="AR718" i="2" s="1"/>
  <c r="AK700" i="2"/>
  <c r="AR700" i="2" s="1"/>
  <c r="AK662" i="2"/>
  <c r="AR662" i="2" s="1"/>
  <c r="AK521" i="2"/>
  <c r="AK686" i="2"/>
  <c r="AR686" i="2" s="1"/>
  <c r="AK695" i="2"/>
  <c r="AK641" i="2"/>
  <c r="AR641" i="2" s="1"/>
  <c r="AK616" i="2"/>
  <c r="AR616" i="2" s="1"/>
  <c r="AK690" i="2"/>
  <c r="AR690" i="2" s="1"/>
  <c r="AK688" i="2"/>
  <c r="AR688" i="2" s="1"/>
  <c r="AK575" i="2"/>
  <c r="AR575" i="2" s="1"/>
  <c r="AK678" i="2"/>
  <c r="AR678" i="2" s="1"/>
  <c r="AK582" i="2"/>
  <c r="AK676" i="2"/>
  <c r="AR676" i="2" s="1"/>
  <c r="AK704" i="2"/>
  <c r="AR704" i="2" s="1"/>
  <c r="AK627" i="2"/>
  <c r="AR627" i="2" s="1"/>
  <c r="AK668" i="2"/>
  <c r="AR668" i="2" s="1"/>
  <c r="AK721" i="2"/>
  <c r="AR721" i="2" s="1"/>
  <c r="AK671" i="2"/>
  <c r="AR671" i="2" s="1"/>
  <c r="AK685" i="2"/>
  <c r="AR685" i="2" s="1"/>
  <c r="AK588" i="2"/>
  <c r="AK724" i="2"/>
  <c r="AR724" i="2" s="1"/>
  <c r="AK723" i="2"/>
  <c r="AR723" i="2" s="1"/>
  <c r="AK693" i="2"/>
  <c r="AR693" i="2" s="1"/>
  <c r="AH485" i="2"/>
  <c r="AH538" i="2"/>
  <c r="AH652" i="2"/>
  <c r="AH197" i="2"/>
  <c r="AH369" i="2"/>
  <c r="AH251" i="2"/>
  <c r="AH556" i="2"/>
  <c r="AH315" i="2"/>
  <c r="AH613" i="2"/>
  <c r="AH441" i="2"/>
  <c r="AH411" i="2"/>
  <c r="AH490" i="2"/>
  <c r="AH705" i="2"/>
  <c r="AH150" i="2"/>
  <c r="AH366" i="2"/>
  <c r="AH310" i="2"/>
  <c r="AH416" i="2"/>
  <c r="AH125" i="2"/>
  <c r="AH178" i="2"/>
  <c r="AH701" i="2"/>
  <c r="AH466" i="2"/>
  <c r="AH59" i="2"/>
  <c r="AH325" i="2"/>
  <c r="AH439" i="2"/>
  <c r="AH21" i="2"/>
  <c r="AH170" i="2"/>
  <c r="AH159" i="2"/>
  <c r="AH505" i="2"/>
  <c r="AH117" i="2"/>
  <c r="AH710" i="2"/>
  <c r="AH344" i="2"/>
  <c r="AH120" i="2"/>
  <c r="AH70" i="2"/>
  <c r="AH631" i="2"/>
  <c r="AH177" i="2"/>
  <c r="AH677" i="2"/>
  <c r="AH121" i="2"/>
  <c r="AH617" i="2"/>
  <c r="AH79" i="2"/>
  <c r="AH244" i="2"/>
  <c r="AH35" i="2"/>
  <c r="AH599" i="2"/>
  <c r="AH373" i="2"/>
  <c r="AH107" i="2"/>
  <c r="O68" i="3" s="1"/>
  <c r="AH298" i="2"/>
  <c r="AH487" i="2"/>
  <c r="AH115" i="2"/>
  <c r="AH11" i="2"/>
  <c r="AH246" i="2"/>
  <c r="AH91" i="2"/>
  <c r="AH158" i="2"/>
  <c r="AH236" i="2"/>
  <c r="AH294" i="2"/>
  <c r="AH611" i="2"/>
  <c r="AH481" i="2"/>
  <c r="AH94" i="2"/>
  <c r="AH56" i="2"/>
  <c r="AH520" i="2"/>
  <c r="AH162" i="2"/>
  <c r="AH535" i="2"/>
  <c r="AH391" i="2"/>
  <c r="AH156" i="2"/>
  <c r="AH395" i="2"/>
  <c r="AH610" i="2"/>
  <c r="AH470" i="2"/>
  <c r="AH165" i="2"/>
  <c r="AH305" i="2"/>
  <c r="AH255" i="2"/>
  <c r="AH184" i="2"/>
  <c r="AH361" i="2"/>
  <c r="AH179" i="2"/>
  <c r="AH229" i="2"/>
  <c r="AH108" i="2"/>
  <c r="AH3" i="2"/>
  <c r="AH458" i="2"/>
  <c r="AH523" i="2"/>
  <c r="AH113" i="2"/>
  <c r="AH153" i="2"/>
  <c r="AH452" i="2"/>
  <c r="AH370" i="2"/>
  <c r="AH144" i="2"/>
  <c r="AH509" i="2"/>
  <c r="AH103" i="2"/>
  <c r="AH501" i="2"/>
  <c r="AH590" i="2"/>
  <c r="AH335" i="2"/>
  <c r="AH634" i="2"/>
  <c r="AH319" i="2"/>
  <c r="AH259" i="2"/>
  <c r="AH36" i="2"/>
  <c r="AH77" i="2"/>
  <c r="AH257" i="2"/>
  <c r="AH350" i="2"/>
  <c r="AH274" i="2"/>
  <c r="AH122" i="2"/>
  <c r="AH357" i="2"/>
  <c r="AH322" i="2"/>
  <c r="AH188" i="2"/>
  <c r="AH7" i="2"/>
  <c r="AH137" i="2"/>
  <c r="AH450" i="2"/>
  <c r="AH646" i="2"/>
  <c r="AH219" i="2"/>
  <c r="AH58" i="2"/>
  <c r="AH543" i="2"/>
  <c r="AH68" i="2"/>
  <c r="AH27" i="2"/>
  <c r="AH192" i="2"/>
  <c r="AH451" i="2"/>
  <c r="AH514" i="2"/>
  <c r="AH218" i="2"/>
  <c r="AH152" i="2"/>
  <c r="AH318" i="2"/>
  <c r="AH17" i="2"/>
  <c r="AH185" i="2"/>
  <c r="AH385" i="2"/>
  <c r="AH289" i="2"/>
  <c r="AH497" i="2"/>
  <c r="AH596" i="2"/>
  <c r="AH29" i="2"/>
  <c r="AH270" i="2"/>
  <c r="AH354" i="2"/>
  <c r="AH435" i="2"/>
  <c r="AH390" i="2"/>
  <c r="AH164" i="2"/>
  <c r="AH414" i="2"/>
  <c r="AH20" i="2"/>
  <c r="AH280" i="2"/>
  <c r="AH195" i="2"/>
  <c r="AH202" i="2"/>
  <c r="AH64" i="2"/>
  <c r="AH709" i="2"/>
  <c r="AH600" i="2"/>
  <c r="AH480" i="2"/>
  <c r="AH196" i="2"/>
  <c r="AH333" i="2"/>
  <c r="AH295" i="2"/>
  <c r="AH138" i="2"/>
  <c r="AH237" i="2"/>
  <c r="AH187" i="2"/>
  <c r="AH2" i="2"/>
  <c r="AH133" i="2"/>
  <c r="AH157" i="2"/>
  <c r="AH143" i="2"/>
  <c r="AH320" i="2"/>
  <c r="AH55" i="2"/>
  <c r="AH262" i="2"/>
  <c r="AH53" i="2"/>
  <c r="AH200" i="2"/>
  <c r="AH6" i="2"/>
  <c r="AH355" i="2"/>
  <c r="AH494" i="2"/>
  <c r="AH92" i="2"/>
  <c r="AH714" i="2"/>
  <c r="AH517" i="2"/>
  <c r="AH389" i="2"/>
  <c r="AH492" i="2"/>
  <c r="AH13" i="2"/>
  <c r="AH503" i="2"/>
  <c r="AH478" i="2"/>
  <c r="AH545" i="2"/>
  <c r="AH145" i="2"/>
  <c r="AH499" i="2"/>
  <c r="AH89" i="2"/>
  <c r="AH633" i="2"/>
  <c r="AH381" i="2"/>
  <c r="AH80" i="2"/>
  <c r="AH636" i="2"/>
  <c r="AH502" i="2"/>
  <c r="AH227" i="2"/>
  <c r="AH572" i="2"/>
  <c r="AH562" i="2"/>
  <c r="AH524" i="2"/>
  <c r="AH577" i="2"/>
  <c r="AH587" i="2"/>
  <c r="AH293" i="2"/>
  <c r="AH31" i="2"/>
  <c r="AH14" i="2"/>
  <c r="AH168" i="2"/>
  <c r="AH281" i="2"/>
  <c r="AH228" i="2"/>
  <c r="AH210" i="2"/>
  <c r="AH482" i="2"/>
  <c r="AH698" i="2"/>
  <c r="AH231" i="2"/>
  <c r="AH417" i="2"/>
  <c r="AH175" i="2"/>
  <c r="AH57" i="2"/>
  <c r="AH578" i="2"/>
  <c r="AH266" i="2"/>
  <c r="AH127" i="2"/>
  <c r="AH542" i="2"/>
  <c r="AH419" i="2"/>
  <c r="AH444" i="2"/>
  <c r="AH623" i="2"/>
  <c r="AH183" i="2"/>
  <c r="AH306" i="2"/>
  <c r="AH683" i="2"/>
  <c r="AH573" i="2"/>
  <c r="AH449" i="2"/>
  <c r="AH571" i="2"/>
  <c r="AH398" i="2"/>
  <c r="AH93" i="2"/>
  <c r="AH463" i="2"/>
  <c r="AH713" i="2"/>
  <c r="AH140" i="2"/>
  <c r="AH253" i="2"/>
  <c r="AH359" i="2"/>
  <c r="AH118" i="2"/>
  <c r="AH472" i="2"/>
  <c r="AH533" i="2"/>
  <c r="AH597" i="2"/>
  <c r="AH130" i="2"/>
  <c r="AH513" i="2"/>
  <c r="AH167" i="2"/>
  <c r="AH87" i="2"/>
  <c r="AH500" i="2"/>
  <c r="AH386" i="2"/>
  <c r="AH653" i="2"/>
  <c r="AH340" i="2"/>
  <c r="AH311" i="2"/>
  <c r="AH216" i="2"/>
  <c r="AH570" i="2"/>
  <c r="AH475" i="2"/>
  <c r="AH176" i="2"/>
  <c r="AH401" i="2"/>
  <c r="AH62" i="2"/>
  <c r="AH123" i="2"/>
  <c r="AH554" i="2"/>
  <c r="AH719" i="2"/>
  <c r="AH128" i="2"/>
  <c r="AH203" i="2"/>
  <c r="AH38" i="2"/>
  <c r="AH60" i="2"/>
  <c r="AH316" i="2"/>
  <c r="AH51" i="2"/>
  <c r="AH445" i="2"/>
  <c r="AH400" i="2"/>
  <c r="AH394" i="2"/>
  <c r="AH471" i="2"/>
  <c r="AH527" i="2"/>
  <c r="AH725" i="2"/>
  <c r="AH232" i="2"/>
  <c r="AH353" i="2"/>
  <c r="AH362" i="2"/>
  <c r="AH640" i="2"/>
  <c r="AH516" i="2"/>
  <c r="AH396" i="2"/>
  <c r="AH468" i="2"/>
  <c r="AH314" i="2"/>
  <c r="AH579" i="2"/>
  <c r="AH510" i="2"/>
  <c r="AH732" i="2"/>
  <c r="AH360" i="2"/>
  <c r="AH371" i="2"/>
  <c r="AH75" i="2"/>
  <c r="AH423" i="2"/>
  <c r="AH384" i="2"/>
  <c r="AH25" i="2"/>
  <c r="AH699" i="2"/>
  <c r="AH207" i="2"/>
  <c r="AH424" i="2"/>
  <c r="AH134" i="2"/>
  <c r="AH96" i="2"/>
  <c r="AH9" i="2"/>
  <c r="AH4" i="2"/>
  <c r="AH574" i="2"/>
  <c r="AH160" i="2"/>
  <c r="AH659" i="2"/>
  <c r="AH220" i="2"/>
  <c r="AH126" i="2"/>
  <c r="AH464" i="2"/>
  <c r="AH98" i="2"/>
  <c r="AH440" i="2"/>
  <c r="AH412" i="2"/>
  <c r="AH71" i="2"/>
  <c r="AH356" i="2"/>
  <c r="AH491" i="2"/>
  <c r="AH614" i="2"/>
  <c r="AH563" i="2"/>
  <c r="AH498" i="2"/>
  <c r="AH201" i="2"/>
  <c r="AH285" i="2"/>
  <c r="AH267" i="2"/>
  <c r="AH191" i="2"/>
  <c r="AH618" i="2"/>
  <c r="AH550" i="2"/>
  <c r="AH347" i="2"/>
  <c r="AH483" i="2"/>
  <c r="AH260" i="2"/>
  <c r="AH105" i="2"/>
  <c r="AH379" i="2"/>
  <c r="AH245" i="2"/>
  <c r="AH180" i="2"/>
  <c r="AH731" i="2"/>
  <c r="AH30" i="2"/>
  <c r="AH124" i="2"/>
  <c r="AH404" i="2"/>
  <c r="AH22" i="2"/>
  <c r="AH334" i="2"/>
  <c r="AH581" i="2"/>
  <c r="AH593" i="2"/>
  <c r="AH41" i="2"/>
  <c r="AH63" i="2"/>
  <c r="AH624" i="2"/>
  <c r="AH42" i="2"/>
  <c r="AH664" i="2"/>
  <c r="AH54" i="2"/>
  <c r="AH213" i="2"/>
  <c r="AH511" i="2"/>
  <c r="AH608" i="2"/>
  <c r="AH99" i="2"/>
  <c r="AH155" i="2"/>
  <c r="AH657" i="2"/>
  <c r="AH399" i="2"/>
  <c r="AH193" i="2"/>
  <c r="AH358" i="2"/>
  <c r="AH132" i="2"/>
  <c r="AH598" i="2"/>
  <c r="AH296" i="2"/>
  <c r="AH225" i="2"/>
  <c r="AH420" i="2"/>
  <c r="AH241" i="2"/>
  <c r="AH649" i="2"/>
  <c r="AH422" i="2"/>
  <c r="AH425" i="2"/>
  <c r="AH529" i="2"/>
  <c r="AH198" i="2"/>
  <c r="AH135" i="2"/>
  <c r="AH403" i="2"/>
  <c r="AH66" i="2"/>
  <c r="AH146" i="2"/>
  <c r="AH583" i="2"/>
  <c r="AH10" i="2"/>
  <c r="AH525" i="2"/>
  <c r="AH182" i="2"/>
  <c r="AH284" i="2"/>
  <c r="AH728" i="2"/>
  <c r="AH224" i="2"/>
  <c r="AH674" i="2"/>
  <c r="AH380" i="2"/>
  <c r="AH531" i="2"/>
  <c r="AH585" i="2"/>
  <c r="AH343" i="2"/>
  <c r="AH32" i="2"/>
  <c r="AH39" i="2"/>
  <c r="AH426" i="2"/>
  <c r="AH16" i="2"/>
  <c r="AH19" i="2"/>
  <c r="AH290" i="2"/>
  <c r="AH26" i="2"/>
  <c r="AH273" i="2"/>
  <c r="AH181" i="2"/>
  <c r="AH680" i="2"/>
  <c r="AH609" i="2"/>
  <c r="AH250" i="2"/>
  <c r="AH61" i="2"/>
  <c r="AH307" i="2"/>
  <c r="AH111" i="2"/>
  <c r="AH206" i="2"/>
  <c r="AH326" i="2"/>
  <c r="AH339" i="2"/>
  <c r="AH301" i="2"/>
  <c r="AH546" i="2"/>
  <c r="AH52" i="2"/>
  <c r="AH421" i="2"/>
  <c r="AH548" i="2"/>
  <c r="AH101" i="2"/>
  <c r="AH308" i="2"/>
  <c r="AH276" i="2"/>
  <c r="AH515" i="2"/>
  <c r="AH407" i="2"/>
  <c r="AH109" i="2"/>
  <c r="AH467" i="2"/>
  <c r="AH174" i="2"/>
  <c r="AH564" i="2"/>
  <c r="AH665" i="2"/>
  <c r="AH620" i="2"/>
  <c r="AH47" i="2"/>
  <c r="AH199" i="2"/>
  <c r="AH644" i="2"/>
  <c r="AH235" i="2"/>
  <c r="AH604" i="2"/>
  <c r="AH324" i="2"/>
  <c r="AH408" i="2"/>
  <c r="AH208" i="2"/>
  <c r="AH142" i="2"/>
  <c r="AH104" i="2"/>
  <c r="AH76" i="2"/>
  <c r="AH402" i="2"/>
  <c r="AH341" i="2"/>
  <c r="AH648" i="2"/>
  <c r="AH337" i="2"/>
  <c r="AH607" i="2"/>
  <c r="AH139" i="2"/>
  <c r="AH247" i="2"/>
  <c r="AH479" i="2"/>
  <c r="AH323" i="2"/>
  <c r="AH330" i="2"/>
  <c r="AH601" i="2"/>
  <c r="AH261" i="2"/>
  <c r="AH189" i="2"/>
  <c r="AH433" i="2"/>
  <c r="AH172" i="2"/>
  <c r="AH67" i="2"/>
  <c r="AH493" i="2"/>
  <c r="AH163" i="2"/>
  <c r="AH584" i="2"/>
  <c r="AH85" i="2"/>
  <c r="AH303" i="2"/>
  <c r="AH49" i="2"/>
  <c r="AH327" i="2"/>
  <c r="AH720" i="2"/>
  <c r="AH222" i="2"/>
  <c r="AH258" i="2"/>
  <c r="AH304" i="2"/>
  <c r="AH43" i="2"/>
  <c r="AH534" i="2"/>
  <c r="AH154" i="2"/>
  <c r="AH559" i="2"/>
  <c r="AH689" i="2"/>
  <c r="AH415" i="2"/>
  <c r="AH265" i="2"/>
  <c r="AH715" i="2"/>
  <c r="AH672" i="2"/>
  <c r="AH635" i="2"/>
  <c r="AH23" i="2"/>
  <c r="AH637" i="2"/>
  <c r="AH15" i="2"/>
  <c r="AH28" i="2"/>
  <c r="AH214" i="2"/>
  <c r="AH555" i="2"/>
  <c r="AH427" i="2"/>
  <c r="AH561" i="2"/>
  <c r="AH526" i="2"/>
  <c r="AH300" i="2"/>
  <c r="AH45" i="2"/>
  <c r="AH12" i="2"/>
  <c r="AH116" i="2"/>
  <c r="AH469" i="2"/>
  <c r="AH383" i="2"/>
  <c r="AH342" i="2"/>
  <c r="AH338" i="2"/>
  <c r="AH351" i="2"/>
  <c r="AH239" i="2"/>
  <c r="AH522" i="2"/>
  <c r="AH5" i="2"/>
  <c r="AH536" i="2"/>
  <c r="AH591" i="2"/>
  <c r="AH717" i="2"/>
  <c r="AH409" i="2"/>
  <c r="AH374" i="2"/>
  <c r="AH518" i="2"/>
  <c r="AH254" i="2"/>
  <c r="AH217" i="2"/>
  <c r="AH73" i="2"/>
  <c r="AH102" i="2"/>
  <c r="AH567" i="2"/>
  <c r="AH287" i="2"/>
  <c r="AH288" i="2"/>
  <c r="AH454" i="2"/>
  <c r="AH204" i="2"/>
  <c r="AH312" i="2"/>
  <c r="AH530" i="2"/>
  <c r="AH436" i="2"/>
  <c r="AH565" i="2"/>
  <c r="AH8" i="2"/>
  <c r="AH263" i="2"/>
  <c r="AH291" i="2"/>
  <c r="AH496" i="2"/>
  <c r="AH727" i="2"/>
  <c r="AH86" i="2"/>
  <c r="AH194" i="2"/>
  <c r="AH630" i="2"/>
  <c r="AH136" i="2"/>
  <c r="AH378" i="2"/>
  <c r="AH655" i="2"/>
  <c r="AH131" i="2"/>
  <c r="AH90" i="2"/>
  <c r="AH418" i="2"/>
  <c r="AH283" i="2"/>
  <c r="AH589" i="2"/>
  <c r="AH661" i="2"/>
  <c r="AH37" i="2"/>
  <c r="AH18" i="2"/>
  <c r="AH234" i="2"/>
  <c r="AH569" i="2"/>
  <c r="AH566" i="2"/>
  <c r="AH364" i="2"/>
  <c r="AH275" i="2"/>
  <c r="AH186" i="2"/>
  <c r="AH264" i="2"/>
  <c r="AH622" i="2"/>
  <c r="AH506" i="2"/>
  <c r="AH382" i="2"/>
  <c r="AH726" i="2"/>
  <c r="AH171" i="2"/>
  <c r="AH632" i="2"/>
  <c r="AH489" i="2"/>
  <c r="AH69" i="2"/>
  <c r="AH443" i="2"/>
  <c r="AH363" i="2"/>
  <c r="AH223" i="2"/>
  <c r="AH50" i="2"/>
  <c r="AH434" i="2"/>
  <c r="AH544" i="2"/>
  <c r="AH332" i="2"/>
  <c r="AH173" i="2"/>
  <c r="AH321" i="2"/>
  <c r="AH651" i="2"/>
  <c r="AH24" i="2"/>
  <c r="AH528" i="2"/>
  <c r="AH712" i="2"/>
  <c r="AH272" i="2"/>
  <c r="AH345" i="2"/>
  <c r="AH437" i="2"/>
  <c r="AH629" i="2"/>
  <c r="AH477" i="2"/>
  <c r="AH81" i="2"/>
  <c r="AH438" i="2"/>
  <c r="AH40" i="2"/>
  <c r="AH473" i="2"/>
  <c r="AH83" i="2"/>
  <c r="AH282" i="2"/>
  <c r="O12" i="3" s="1"/>
  <c r="AH393" i="2"/>
  <c r="AH666" i="2"/>
  <c r="AH215" i="2"/>
  <c r="AH594" i="2"/>
  <c r="AH560" i="2"/>
  <c r="AH33" i="2"/>
  <c r="AH647" i="2"/>
  <c r="AH432" i="2"/>
  <c r="AH486" i="2"/>
  <c r="AH456" i="2"/>
  <c r="AH722" i="2"/>
  <c r="AH331" i="2"/>
  <c r="AH638" i="2"/>
  <c r="AH74" i="2"/>
  <c r="AH368" i="2"/>
  <c r="AH605" i="2"/>
  <c r="AH65" i="2"/>
  <c r="AH161" i="2"/>
  <c r="AH211" i="2"/>
  <c r="AH372" i="2"/>
  <c r="AH72" i="2"/>
  <c r="AH46" i="2"/>
  <c r="AH279" i="2"/>
  <c r="AH429" i="2"/>
  <c r="AH586" i="2"/>
  <c r="AH44" i="2"/>
  <c r="AH252" i="2"/>
  <c r="AH658" i="2"/>
  <c r="AH240" i="2"/>
  <c r="AH702" i="2"/>
  <c r="AH682" i="2"/>
  <c r="AH377" i="2"/>
  <c r="AH286" i="2"/>
  <c r="AH268" i="2"/>
  <c r="AH82" i="2"/>
  <c r="AH346" i="2"/>
  <c r="AH568" i="2"/>
  <c r="AH557" i="2"/>
  <c r="AH84" i="2"/>
  <c r="AH691" i="2"/>
  <c r="AH642" i="2"/>
  <c r="AH212" i="2"/>
  <c r="AH654" i="2"/>
  <c r="AH612" i="2"/>
  <c r="AH679" i="2"/>
  <c r="AH667" i="2"/>
  <c r="AH675" i="2"/>
  <c r="AH442" i="2"/>
  <c r="AH48" i="2"/>
  <c r="AH233" i="2"/>
  <c r="AH110" i="2"/>
  <c r="AH428" i="2"/>
  <c r="AH553" i="2"/>
  <c r="AH169" i="2"/>
  <c r="AH34" i="2"/>
  <c r="AH406" i="2"/>
  <c r="AH106" i="2"/>
  <c r="AH328" i="2"/>
  <c r="AH708" i="2"/>
  <c r="AH292" i="2"/>
  <c r="AH230" i="2"/>
  <c r="AH388" i="2"/>
  <c r="AH209" i="2"/>
  <c r="AH462" i="2"/>
  <c r="AH147" i="2"/>
  <c r="AH313" i="2"/>
  <c r="AH692" i="2"/>
  <c r="AH392" i="2"/>
  <c r="AH278" i="2"/>
  <c r="AH457" i="2"/>
  <c r="AH547" i="2"/>
  <c r="AH488" i="2"/>
  <c r="AH628" i="2"/>
  <c r="AH78" i="2"/>
  <c r="AH336" i="2"/>
  <c r="AH141" i="2"/>
  <c r="AH256" i="2"/>
  <c r="AH114" i="2"/>
  <c r="AH643" i="2"/>
  <c r="AH405" i="2"/>
  <c r="AH238" i="2"/>
  <c r="AH625" i="2"/>
  <c r="AH221" i="2"/>
  <c r="AH687" i="2"/>
  <c r="AH151" i="2"/>
  <c r="AH540" i="2"/>
  <c r="AH277" i="2"/>
  <c r="AH558" i="2"/>
  <c r="AH95" i="2"/>
  <c r="AH447" i="2"/>
  <c r="AH519" i="2"/>
  <c r="AH660" i="2"/>
  <c r="AH148" i="2"/>
  <c r="AH97" i="2"/>
  <c r="AH551" i="2"/>
  <c r="AH663" i="2"/>
  <c r="AH448" i="2"/>
  <c r="AH226" i="2"/>
  <c r="AH100" i="2"/>
  <c r="AH703" i="2"/>
  <c r="AH716" i="2"/>
  <c r="AH532" i="2"/>
  <c r="AH352" i="2"/>
  <c r="AH119" i="2"/>
  <c r="AH730" i="2"/>
  <c r="AH603" i="2"/>
  <c r="AH656" i="2"/>
  <c r="AH431" i="2"/>
  <c r="AH595" i="2"/>
  <c r="AH455" i="2"/>
  <c r="AH375" i="2"/>
  <c r="AH149" i="2"/>
  <c r="AH302" i="2"/>
  <c r="AH495" i="2"/>
  <c r="AH112" i="2"/>
  <c r="AH706" i="2"/>
  <c r="AH639" i="2"/>
  <c r="AH269" i="2"/>
  <c r="O70" i="3" s="1"/>
  <c r="AH249" i="2"/>
  <c r="AH507" i="2"/>
  <c r="AH376" i="2"/>
  <c r="AH694" i="2"/>
  <c r="AH271" i="2"/>
  <c r="AH166" i="2"/>
  <c r="AH88" i="2"/>
  <c r="AH329" i="2"/>
  <c r="AH684" i="2"/>
  <c r="AH476" i="2"/>
  <c r="AH465" i="2"/>
  <c r="AH397" i="2"/>
  <c r="AH707" i="2"/>
  <c r="AH446" i="2"/>
  <c r="AH621" i="2"/>
  <c r="AH453" i="2"/>
  <c r="AH537" i="2"/>
  <c r="AH365" i="2"/>
  <c r="AH410" i="2"/>
  <c r="AH626" i="2"/>
  <c r="AH669" i="2"/>
  <c r="AH459" i="2"/>
  <c r="AH580" i="2"/>
  <c r="AH504" i="2"/>
  <c r="AH243" i="2"/>
  <c r="AH576" i="2"/>
  <c r="AH484" i="2"/>
  <c r="AH242" i="2"/>
  <c r="AH696" i="2"/>
  <c r="AH205" i="2"/>
  <c r="AH349" i="2"/>
  <c r="AH474" i="2"/>
  <c r="AH512" i="2"/>
  <c r="AH129" i="2"/>
  <c r="AH619" i="2"/>
  <c r="AH552" i="2"/>
  <c r="AH190" i="2"/>
  <c r="AH299" i="2"/>
  <c r="AH387" i="2"/>
  <c r="AH615" i="2"/>
  <c r="AH697" i="2"/>
  <c r="AH549" i="2"/>
  <c r="AH430" i="2"/>
  <c r="AH348" i="2"/>
  <c r="AH309" i="2"/>
  <c r="AH541" i="2"/>
  <c r="AH711" i="2"/>
  <c r="AH645" i="2"/>
  <c r="AH602" i="2"/>
  <c r="AH297" i="2"/>
  <c r="AH606" i="2"/>
  <c r="AH367" i="2"/>
  <c r="AH317" i="2"/>
  <c r="AH670" i="2"/>
  <c r="AH460" i="2"/>
  <c r="AH248" i="2"/>
  <c r="AH650" i="2"/>
  <c r="AH673" i="2"/>
  <c r="AH592" i="2"/>
  <c r="AH461" i="2"/>
  <c r="AH681" i="2"/>
  <c r="AH413" i="2"/>
  <c r="AH508" i="2"/>
  <c r="AH729" i="2"/>
  <c r="AH539" i="2"/>
  <c r="AH718" i="2"/>
  <c r="AH700" i="2"/>
  <c r="AH662" i="2"/>
  <c r="AH521" i="2"/>
  <c r="AH686" i="2"/>
  <c r="AH695" i="2"/>
  <c r="AH641" i="2"/>
  <c r="AH616" i="2"/>
  <c r="AH690" i="2"/>
  <c r="AH688" i="2"/>
  <c r="AH575" i="2"/>
  <c r="AH678" i="2"/>
  <c r="AH582" i="2"/>
  <c r="AH676" i="2"/>
  <c r="AH704" i="2"/>
  <c r="AH627" i="2"/>
  <c r="AH668" i="2"/>
  <c r="AH721" i="2"/>
  <c r="AH671" i="2"/>
  <c r="AH685" i="2"/>
  <c r="AH588" i="2"/>
  <c r="AH724" i="2"/>
  <c r="AH723" i="2"/>
  <c r="AH693" i="2"/>
  <c r="AG485" i="2"/>
  <c r="AG538" i="2"/>
  <c r="AG652" i="2"/>
  <c r="AG197" i="2"/>
  <c r="AG369" i="2"/>
  <c r="AG251" i="2"/>
  <c r="AG556" i="2"/>
  <c r="AG315" i="2"/>
  <c r="AG613" i="2"/>
  <c r="AG441" i="2"/>
  <c r="AG411" i="2"/>
  <c r="AG490" i="2"/>
  <c r="AG705" i="2"/>
  <c r="AG150" i="2"/>
  <c r="AG366" i="2"/>
  <c r="AG310" i="2"/>
  <c r="AG416" i="2"/>
  <c r="AG125" i="2"/>
  <c r="AG178" i="2"/>
  <c r="AG701" i="2"/>
  <c r="AG466" i="2"/>
  <c r="AG59" i="2"/>
  <c r="AG325" i="2"/>
  <c r="AG439" i="2"/>
  <c r="AG21" i="2"/>
  <c r="AG170" i="2"/>
  <c r="AG159" i="2"/>
  <c r="AG505" i="2"/>
  <c r="AG117" i="2"/>
  <c r="AG710" i="2"/>
  <c r="AG344" i="2"/>
  <c r="AG120" i="2"/>
  <c r="AG70" i="2"/>
  <c r="AG631" i="2"/>
  <c r="AG177" i="2"/>
  <c r="AG677" i="2"/>
  <c r="AG121" i="2"/>
  <c r="AG617" i="2"/>
  <c r="AG79" i="2"/>
  <c r="AG244" i="2"/>
  <c r="AG35" i="2"/>
  <c r="AG599" i="2"/>
  <c r="AG373" i="2"/>
  <c r="AG107" i="2"/>
  <c r="N68" i="3" s="1"/>
  <c r="AG298" i="2"/>
  <c r="AG487" i="2"/>
  <c r="AG115" i="2"/>
  <c r="AG11" i="2"/>
  <c r="AG246" i="2"/>
  <c r="AG91" i="2"/>
  <c r="AG158" i="2"/>
  <c r="AG236" i="2"/>
  <c r="AG294" i="2"/>
  <c r="AG611" i="2"/>
  <c r="AG481" i="2"/>
  <c r="AG94" i="2"/>
  <c r="AG56" i="2"/>
  <c r="AG520" i="2"/>
  <c r="AG162" i="2"/>
  <c r="AG535" i="2"/>
  <c r="AG391" i="2"/>
  <c r="AG156" i="2"/>
  <c r="AG395" i="2"/>
  <c r="AG610" i="2"/>
  <c r="AG470" i="2"/>
  <c r="AG165" i="2"/>
  <c r="AG305" i="2"/>
  <c r="AG255" i="2"/>
  <c r="AG184" i="2"/>
  <c r="AG361" i="2"/>
  <c r="AG179" i="2"/>
  <c r="AG229" i="2"/>
  <c r="AG108" i="2"/>
  <c r="AG3" i="2"/>
  <c r="AG458" i="2"/>
  <c r="AG523" i="2"/>
  <c r="AG113" i="2"/>
  <c r="AG153" i="2"/>
  <c r="AG452" i="2"/>
  <c r="AG370" i="2"/>
  <c r="AG144" i="2"/>
  <c r="AG509" i="2"/>
  <c r="AG103" i="2"/>
  <c r="AG501" i="2"/>
  <c r="AG590" i="2"/>
  <c r="AG335" i="2"/>
  <c r="AG634" i="2"/>
  <c r="AG319" i="2"/>
  <c r="AG259" i="2"/>
  <c r="AG36" i="2"/>
  <c r="AG77" i="2"/>
  <c r="AG257" i="2"/>
  <c r="AG350" i="2"/>
  <c r="AG274" i="2"/>
  <c r="AG122" i="2"/>
  <c r="AG357" i="2"/>
  <c r="AG322" i="2"/>
  <c r="AG188" i="2"/>
  <c r="AG7" i="2"/>
  <c r="AG137" i="2"/>
  <c r="AG450" i="2"/>
  <c r="AG646" i="2"/>
  <c r="AG219" i="2"/>
  <c r="AG58" i="2"/>
  <c r="AG543" i="2"/>
  <c r="AG68" i="2"/>
  <c r="AG27" i="2"/>
  <c r="AG192" i="2"/>
  <c r="AG451" i="2"/>
  <c r="AG514" i="2"/>
  <c r="AG218" i="2"/>
  <c r="AG152" i="2"/>
  <c r="AG318" i="2"/>
  <c r="AG17" i="2"/>
  <c r="AG185" i="2"/>
  <c r="AG385" i="2"/>
  <c r="AG289" i="2"/>
  <c r="AG497" i="2"/>
  <c r="AG596" i="2"/>
  <c r="AG29" i="2"/>
  <c r="AG270" i="2"/>
  <c r="AG354" i="2"/>
  <c r="AG435" i="2"/>
  <c r="AG390" i="2"/>
  <c r="AG164" i="2"/>
  <c r="AG414" i="2"/>
  <c r="AG20" i="2"/>
  <c r="AG280" i="2"/>
  <c r="AG195" i="2"/>
  <c r="AG202" i="2"/>
  <c r="AG64" i="2"/>
  <c r="AG709" i="2"/>
  <c r="AG600" i="2"/>
  <c r="AG480" i="2"/>
  <c r="AG196" i="2"/>
  <c r="AG333" i="2"/>
  <c r="AG295" i="2"/>
  <c r="AG138" i="2"/>
  <c r="AG237" i="2"/>
  <c r="AG187" i="2"/>
  <c r="AG2" i="2"/>
  <c r="AG133" i="2"/>
  <c r="AG157" i="2"/>
  <c r="AG143" i="2"/>
  <c r="AG320" i="2"/>
  <c r="AG55" i="2"/>
  <c r="AG262" i="2"/>
  <c r="AG53" i="2"/>
  <c r="AG200" i="2"/>
  <c r="AG6" i="2"/>
  <c r="AG355" i="2"/>
  <c r="AG494" i="2"/>
  <c r="AG92" i="2"/>
  <c r="AG714" i="2"/>
  <c r="AG517" i="2"/>
  <c r="AG389" i="2"/>
  <c r="AG492" i="2"/>
  <c r="AG13" i="2"/>
  <c r="AG503" i="2"/>
  <c r="AG478" i="2"/>
  <c r="AG545" i="2"/>
  <c r="AG145" i="2"/>
  <c r="AG499" i="2"/>
  <c r="AG89" i="2"/>
  <c r="AG633" i="2"/>
  <c r="AG381" i="2"/>
  <c r="AG80" i="2"/>
  <c r="AG636" i="2"/>
  <c r="AG502" i="2"/>
  <c r="AG227" i="2"/>
  <c r="AG572" i="2"/>
  <c r="AG562" i="2"/>
  <c r="AG524" i="2"/>
  <c r="AG577" i="2"/>
  <c r="AG587" i="2"/>
  <c r="AG293" i="2"/>
  <c r="AG31" i="2"/>
  <c r="AG14" i="2"/>
  <c r="AG168" i="2"/>
  <c r="AG281" i="2"/>
  <c r="AG228" i="2"/>
  <c r="AG210" i="2"/>
  <c r="AG482" i="2"/>
  <c r="AG698" i="2"/>
  <c r="AG231" i="2"/>
  <c r="AG417" i="2"/>
  <c r="AG175" i="2"/>
  <c r="AG57" i="2"/>
  <c r="AG578" i="2"/>
  <c r="AG266" i="2"/>
  <c r="AG127" i="2"/>
  <c r="AG542" i="2"/>
  <c r="AG419" i="2"/>
  <c r="AG444" i="2"/>
  <c r="N110" i="3" s="1"/>
  <c r="AG623" i="2"/>
  <c r="AG183" i="2"/>
  <c r="AG306" i="2"/>
  <c r="AG683" i="2"/>
  <c r="AG573" i="2"/>
  <c r="AG449" i="2"/>
  <c r="AG571" i="2"/>
  <c r="AG398" i="2"/>
  <c r="AG93" i="2"/>
  <c r="AG463" i="2"/>
  <c r="AG713" i="2"/>
  <c r="AG140" i="2"/>
  <c r="AG253" i="2"/>
  <c r="AG359" i="2"/>
  <c r="AG118" i="2"/>
  <c r="AG472" i="2"/>
  <c r="AG533" i="2"/>
  <c r="AG597" i="2"/>
  <c r="AG130" i="2"/>
  <c r="AG513" i="2"/>
  <c r="AG167" i="2"/>
  <c r="AG87" i="2"/>
  <c r="AG500" i="2"/>
  <c r="AG386" i="2"/>
  <c r="AG653" i="2"/>
  <c r="AG340" i="2"/>
  <c r="AG311" i="2"/>
  <c r="AG216" i="2"/>
  <c r="AG570" i="2"/>
  <c r="AG475" i="2"/>
  <c r="AG176" i="2"/>
  <c r="AG401" i="2"/>
  <c r="AG62" i="2"/>
  <c r="AG123" i="2"/>
  <c r="AG554" i="2"/>
  <c r="AG719" i="2"/>
  <c r="AG128" i="2"/>
  <c r="AG203" i="2"/>
  <c r="AG38" i="2"/>
  <c r="AG60" i="2"/>
  <c r="AG316" i="2"/>
  <c r="AG51" i="2"/>
  <c r="AG445" i="2"/>
  <c r="AG400" i="2"/>
  <c r="AG394" i="2"/>
  <c r="AG471" i="2"/>
  <c r="AG527" i="2"/>
  <c r="AG725" i="2"/>
  <c r="AG232" i="2"/>
  <c r="N111" i="3" s="1"/>
  <c r="AG353" i="2"/>
  <c r="AG362" i="2"/>
  <c r="AG640" i="2"/>
  <c r="AG516" i="2"/>
  <c r="AG396" i="2"/>
  <c r="AG468" i="2"/>
  <c r="AG314" i="2"/>
  <c r="AG579" i="2"/>
  <c r="AG510" i="2"/>
  <c r="AG732" i="2"/>
  <c r="AG360" i="2"/>
  <c r="AG371" i="2"/>
  <c r="AG75" i="2"/>
  <c r="AG423" i="2"/>
  <c r="AG384" i="2"/>
  <c r="AG25" i="2"/>
  <c r="AG699" i="2"/>
  <c r="AG207" i="2"/>
  <c r="AG424" i="2"/>
  <c r="AG134" i="2"/>
  <c r="AG96" i="2"/>
  <c r="AG9" i="2"/>
  <c r="AG4" i="2"/>
  <c r="AG574" i="2"/>
  <c r="AG160" i="2"/>
  <c r="AG659" i="2"/>
  <c r="AG220" i="2"/>
  <c r="AG126" i="2"/>
  <c r="AG464" i="2"/>
  <c r="AG98" i="2"/>
  <c r="AG440" i="2"/>
  <c r="AG412" i="2"/>
  <c r="AG71" i="2"/>
  <c r="AG356" i="2"/>
  <c r="AG491" i="2"/>
  <c r="AG614" i="2"/>
  <c r="AG563" i="2"/>
  <c r="AG498" i="2"/>
  <c r="AG201" i="2"/>
  <c r="AG285" i="2"/>
  <c r="AG267" i="2"/>
  <c r="AG191" i="2"/>
  <c r="AG618" i="2"/>
  <c r="AG550" i="2"/>
  <c r="AG347" i="2"/>
  <c r="AG483" i="2"/>
  <c r="AG260" i="2"/>
  <c r="AG105" i="2"/>
  <c r="AG379" i="2"/>
  <c r="AG245" i="2"/>
  <c r="AG180" i="2"/>
  <c r="AG731" i="2"/>
  <c r="AG30" i="2"/>
  <c r="AG124" i="2"/>
  <c r="AG404" i="2"/>
  <c r="AG22" i="2"/>
  <c r="AG334" i="2"/>
  <c r="AG581" i="2"/>
  <c r="AG593" i="2"/>
  <c r="AG41" i="2"/>
  <c r="AG63" i="2"/>
  <c r="AG624" i="2"/>
  <c r="AG42" i="2"/>
  <c r="AG664" i="2"/>
  <c r="AG54" i="2"/>
  <c r="AG213" i="2"/>
  <c r="AG511" i="2"/>
  <c r="AG608" i="2"/>
  <c r="AG99" i="2"/>
  <c r="AG155" i="2"/>
  <c r="AG657" i="2"/>
  <c r="AG399" i="2"/>
  <c r="AG193" i="2"/>
  <c r="AG358" i="2"/>
  <c r="AG132" i="2"/>
  <c r="AG598" i="2"/>
  <c r="AG296" i="2"/>
  <c r="AG225" i="2"/>
  <c r="AG420" i="2"/>
  <c r="AG241" i="2"/>
  <c r="AG649" i="2"/>
  <c r="AG422" i="2"/>
  <c r="AG425" i="2"/>
  <c r="AG529" i="2"/>
  <c r="AG198" i="2"/>
  <c r="AG135" i="2"/>
  <c r="AG403" i="2"/>
  <c r="AG66" i="2"/>
  <c r="AG146" i="2"/>
  <c r="AG583" i="2"/>
  <c r="AG10" i="2"/>
  <c r="AG525" i="2"/>
  <c r="AG182" i="2"/>
  <c r="AG284" i="2"/>
  <c r="AG728" i="2"/>
  <c r="AG224" i="2"/>
  <c r="AG674" i="2"/>
  <c r="AG380" i="2"/>
  <c r="AG531" i="2"/>
  <c r="AG585" i="2"/>
  <c r="AG343" i="2"/>
  <c r="AG32" i="2"/>
  <c r="AG39" i="2"/>
  <c r="AG426" i="2"/>
  <c r="AG16" i="2"/>
  <c r="AG19" i="2"/>
  <c r="AG290" i="2"/>
  <c r="AG26" i="2"/>
  <c r="AG273" i="2"/>
  <c r="AG181" i="2"/>
  <c r="AG680" i="2"/>
  <c r="AG609" i="2"/>
  <c r="AG250" i="2"/>
  <c r="AG61" i="2"/>
  <c r="AG307" i="2"/>
  <c r="AG111" i="2"/>
  <c r="AG206" i="2"/>
  <c r="AG326" i="2"/>
  <c r="AG339" i="2"/>
  <c r="AG301" i="2"/>
  <c r="AG546" i="2"/>
  <c r="AG52" i="2"/>
  <c r="AG421" i="2"/>
  <c r="AG548" i="2"/>
  <c r="AG101" i="2"/>
  <c r="AG308" i="2"/>
  <c r="AG276" i="2"/>
  <c r="AG515" i="2"/>
  <c r="AG407" i="2"/>
  <c r="AG109" i="2"/>
  <c r="AG467" i="2"/>
  <c r="AG174" i="2"/>
  <c r="AG564" i="2"/>
  <c r="AG665" i="2"/>
  <c r="AG620" i="2"/>
  <c r="AG47" i="2"/>
  <c r="AG199" i="2"/>
  <c r="AG644" i="2"/>
  <c r="AG235" i="2"/>
  <c r="AG604" i="2"/>
  <c r="AG324" i="2"/>
  <c r="AG408" i="2"/>
  <c r="AG208" i="2"/>
  <c r="AG142" i="2"/>
  <c r="AG104" i="2"/>
  <c r="AG76" i="2"/>
  <c r="AG402" i="2"/>
  <c r="AG341" i="2"/>
  <c r="AG648" i="2"/>
  <c r="AG337" i="2"/>
  <c r="AG607" i="2"/>
  <c r="AG139" i="2"/>
  <c r="AG247" i="2"/>
  <c r="AG479" i="2"/>
  <c r="AG323" i="2"/>
  <c r="AG330" i="2"/>
  <c r="AG601" i="2"/>
  <c r="AG261" i="2"/>
  <c r="AG189" i="2"/>
  <c r="AG433" i="2"/>
  <c r="AG172" i="2"/>
  <c r="AG67" i="2"/>
  <c r="AG493" i="2"/>
  <c r="AG163" i="2"/>
  <c r="AG584" i="2"/>
  <c r="AG85" i="2"/>
  <c r="AG303" i="2"/>
  <c r="AG49" i="2"/>
  <c r="AG327" i="2"/>
  <c r="AG720" i="2"/>
  <c r="AG222" i="2"/>
  <c r="AG258" i="2"/>
  <c r="AG304" i="2"/>
  <c r="AG43" i="2"/>
  <c r="AG534" i="2"/>
  <c r="AG154" i="2"/>
  <c r="AG559" i="2"/>
  <c r="AG689" i="2"/>
  <c r="AG415" i="2"/>
  <c r="AG265" i="2"/>
  <c r="AG715" i="2"/>
  <c r="AG672" i="2"/>
  <c r="AG635" i="2"/>
  <c r="AG23" i="2"/>
  <c r="AG637" i="2"/>
  <c r="AG15" i="2"/>
  <c r="AG28" i="2"/>
  <c r="AG214" i="2"/>
  <c r="AG555" i="2"/>
  <c r="AG427" i="2"/>
  <c r="AG561" i="2"/>
  <c r="AG526" i="2"/>
  <c r="AG300" i="2"/>
  <c r="AG45" i="2"/>
  <c r="AG12" i="2"/>
  <c r="AG116" i="2"/>
  <c r="AG469" i="2"/>
  <c r="AG383" i="2"/>
  <c r="AG342" i="2"/>
  <c r="AG338" i="2"/>
  <c r="AG351" i="2"/>
  <c r="AG239" i="2"/>
  <c r="AG522" i="2"/>
  <c r="AG5" i="2"/>
  <c r="AG536" i="2"/>
  <c r="AG591" i="2"/>
  <c r="AG717" i="2"/>
  <c r="AG409" i="2"/>
  <c r="AG374" i="2"/>
  <c r="AG518" i="2"/>
  <c r="AG254" i="2"/>
  <c r="AG217" i="2"/>
  <c r="AG73" i="2"/>
  <c r="AG102" i="2"/>
  <c r="AG567" i="2"/>
  <c r="AG287" i="2"/>
  <c r="AG288" i="2"/>
  <c r="AG454" i="2"/>
  <c r="AG204" i="2"/>
  <c r="AG312" i="2"/>
  <c r="AG530" i="2"/>
  <c r="AG436" i="2"/>
  <c r="AG565" i="2"/>
  <c r="AG8" i="2"/>
  <c r="AG263" i="2"/>
  <c r="AG291" i="2"/>
  <c r="AG496" i="2"/>
  <c r="AG727" i="2"/>
  <c r="AG86" i="2"/>
  <c r="AG194" i="2"/>
  <c r="AG630" i="2"/>
  <c r="AG136" i="2"/>
  <c r="AG378" i="2"/>
  <c r="AG655" i="2"/>
  <c r="AG131" i="2"/>
  <c r="AG90" i="2"/>
  <c r="AG418" i="2"/>
  <c r="AG283" i="2"/>
  <c r="AG589" i="2"/>
  <c r="AG661" i="2"/>
  <c r="AG37" i="2"/>
  <c r="AG18" i="2"/>
  <c r="AG234" i="2"/>
  <c r="AG569" i="2"/>
  <c r="AG566" i="2"/>
  <c r="AG364" i="2"/>
  <c r="AG275" i="2"/>
  <c r="AG186" i="2"/>
  <c r="AG264" i="2"/>
  <c r="AG622" i="2"/>
  <c r="AG506" i="2"/>
  <c r="AG382" i="2"/>
  <c r="AG726" i="2"/>
  <c r="AG171" i="2"/>
  <c r="AG632" i="2"/>
  <c r="AG489" i="2"/>
  <c r="AG69" i="2"/>
  <c r="AG443" i="2"/>
  <c r="AG363" i="2"/>
  <c r="AG223" i="2"/>
  <c r="AG50" i="2"/>
  <c r="AG434" i="2"/>
  <c r="AG544" i="2"/>
  <c r="AG332" i="2"/>
  <c r="AG173" i="2"/>
  <c r="AG321" i="2"/>
  <c r="AG651" i="2"/>
  <c r="AG24" i="2"/>
  <c r="AG528" i="2"/>
  <c r="AG712" i="2"/>
  <c r="AG272" i="2"/>
  <c r="AG345" i="2"/>
  <c r="AG437" i="2"/>
  <c r="AG629" i="2"/>
  <c r="AG477" i="2"/>
  <c r="AG81" i="2"/>
  <c r="AG438" i="2"/>
  <c r="AG40" i="2"/>
  <c r="AG473" i="2"/>
  <c r="AG83" i="2"/>
  <c r="AG282" i="2"/>
  <c r="AG393" i="2"/>
  <c r="AG666" i="2"/>
  <c r="AG215" i="2"/>
  <c r="AG594" i="2"/>
  <c r="AG560" i="2"/>
  <c r="AG33" i="2"/>
  <c r="AG647" i="2"/>
  <c r="AG432" i="2"/>
  <c r="AG486" i="2"/>
  <c r="AG456" i="2"/>
  <c r="AG722" i="2"/>
  <c r="AG331" i="2"/>
  <c r="AG638" i="2"/>
  <c r="AG74" i="2"/>
  <c r="AG368" i="2"/>
  <c r="AG605" i="2"/>
  <c r="AG65" i="2"/>
  <c r="AG161" i="2"/>
  <c r="AG211" i="2"/>
  <c r="AG372" i="2"/>
  <c r="AG72" i="2"/>
  <c r="AG46" i="2"/>
  <c r="AG279" i="2"/>
  <c r="AG429" i="2"/>
  <c r="AG586" i="2"/>
  <c r="AG44" i="2"/>
  <c r="AG252" i="2"/>
  <c r="AG658" i="2"/>
  <c r="AG240" i="2"/>
  <c r="AG702" i="2"/>
  <c r="AG682" i="2"/>
  <c r="AG377" i="2"/>
  <c r="AG286" i="2"/>
  <c r="AG268" i="2"/>
  <c r="AG82" i="2"/>
  <c r="AG346" i="2"/>
  <c r="AG568" i="2"/>
  <c r="AG557" i="2"/>
  <c r="AG84" i="2"/>
  <c r="AG691" i="2"/>
  <c r="AG642" i="2"/>
  <c r="AG212" i="2"/>
  <c r="AG654" i="2"/>
  <c r="AG612" i="2"/>
  <c r="AG679" i="2"/>
  <c r="AG667" i="2"/>
  <c r="AG675" i="2"/>
  <c r="AG442" i="2"/>
  <c r="AG48" i="2"/>
  <c r="AG233" i="2"/>
  <c r="AG110" i="2"/>
  <c r="AG428" i="2"/>
  <c r="AG553" i="2"/>
  <c r="AG169" i="2"/>
  <c r="AG34" i="2"/>
  <c r="AG406" i="2"/>
  <c r="AG106" i="2"/>
  <c r="AG328" i="2"/>
  <c r="AG708" i="2"/>
  <c r="AG292" i="2"/>
  <c r="AG230" i="2"/>
  <c r="AG388" i="2"/>
  <c r="AG209" i="2"/>
  <c r="AG462" i="2"/>
  <c r="AG147" i="2"/>
  <c r="AG313" i="2"/>
  <c r="AG692" i="2"/>
  <c r="AG392" i="2"/>
  <c r="AG278" i="2"/>
  <c r="AG457" i="2"/>
  <c r="AG547" i="2"/>
  <c r="N105" i="3" s="1"/>
  <c r="AG488" i="2"/>
  <c r="AG628" i="2"/>
  <c r="AG78" i="2"/>
  <c r="AG336" i="2"/>
  <c r="AG141" i="2"/>
  <c r="AG256" i="2"/>
  <c r="AG114" i="2"/>
  <c r="AG643" i="2"/>
  <c r="AG405" i="2"/>
  <c r="AG238" i="2"/>
  <c r="AG625" i="2"/>
  <c r="AG221" i="2"/>
  <c r="AG687" i="2"/>
  <c r="AG151" i="2"/>
  <c r="AG540" i="2"/>
  <c r="AG277" i="2"/>
  <c r="AG558" i="2"/>
  <c r="AG95" i="2"/>
  <c r="AG447" i="2"/>
  <c r="AG519" i="2"/>
  <c r="AG660" i="2"/>
  <c r="AG148" i="2"/>
  <c r="AG97" i="2"/>
  <c r="AG551" i="2"/>
  <c r="AG663" i="2"/>
  <c r="AG448" i="2"/>
  <c r="AG226" i="2"/>
  <c r="AG100" i="2"/>
  <c r="AG703" i="2"/>
  <c r="AG716" i="2"/>
  <c r="AG532" i="2"/>
  <c r="AG352" i="2"/>
  <c r="AG119" i="2"/>
  <c r="AG730" i="2"/>
  <c r="AG603" i="2"/>
  <c r="AG656" i="2"/>
  <c r="AG431" i="2"/>
  <c r="AG595" i="2"/>
  <c r="AG455" i="2"/>
  <c r="AG375" i="2"/>
  <c r="AG149" i="2"/>
  <c r="AG302" i="2"/>
  <c r="AG495" i="2"/>
  <c r="AG112" i="2"/>
  <c r="AG706" i="2"/>
  <c r="AG639" i="2"/>
  <c r="AG269" i="2"/>
  <c r="N70" i="3" s="1"/>
  <c r="AG249" i="2"/>
  <c r="AG507" i="2"/>
  <c r="AG376" i="2"/>
  <c r="AG694" i="2"/>
  <c r="AG271" i="2"/>
  <c r="AG166" i="2"/>
  <c r="AG88" i="2"/>
  <c r="AG329" i="2"/>
  <c r="AG684" i="2"/>
  <c r="AG476" i="2"/>
  <c r="AG465" i="2"/>
  <c r="AG397" i="2"/>
  <c r="AG707" i="2"/>
  <c r="AG446" i="2"/>
  <c r="AG621" i="2"/>
  <c r="AG453" i="2"/>
  <c r="AG537" i="2"/>
  <c r="AG365" i="2"/>
  <c r="AG410" i="2"/>
  <c r="AG626" i="2"/>
  <c r="AG669" i="2"/>
  <c r="AG459" i="2"/>
  <c r="AG580" i="2"/>
  <c r="AG504" i="2"/>
  <c r="AG243" i="2"/>
  <c r="AG576" i="2"/>
  <c r="AG484" i="2"/>
  <c r="AG242" i="2"/>
  <c r="AG696" i="2"/>
  <c r="AG205" i="2"/>
  <c r="AG349" i="2"/>
  <c r="AG474" i="2"/>
  <c r="AG512" i="2"/>
  <c r="AG129" i="2"/>
  <c r="AG619" i="2"/>
  <c r="AG552" i="2"/>
  <c r="AG190" i="2"/>
  <c r="AG299" i="2"/>
  <c r="AG387" i="2"/>
  <c r="AG615" i="2"/>
  <c r="AG697" i="2"/>
  <c r="AG549" i="2"/>
  <c r="AG430" i="2"/>
  <c r="AG348" i="2"/>
  <c r="AG309" i="2"/>
  <c r="AG541" i="2"/>
  <c r="AG711" i="2"/>
  <c r="AG645" i="2"/>
  <c r="AG602" i="2"/>
  <c r="AG297" i="2"/>
  <c r="AG606" i="2"/>
  <c r="AG367" i="2"/>
  <c r="AG317" i="2"/>
  <c r="AG670" i="2"/>
  <c r="AG460" i="2"/>
  <c r="AG248" i="2"/>
  <c r="AG650" i="2"/>
  <c r="AG673" i="2"/>
  <c r="AG592" i="2"/>
  <c r="AG461" i="2"/>
  <c r="AG681" i="2"/>
  <c r="AG413" i="2"/>
  <c r="AG508" i="2"/>
  <c r="AG729" i="2"/>
  <c r="AG539" i="2"/>
  <c r="AG718" i="2"/>
  <c r="AG700" i="2"/>
  <c r="AG662" i="2"/>
  <c r="AG521" i="2"/>
  <c r="AG686" i="2"/>
  <c r="AG695" i="2"/>
  <c r="AG641" i="2"/>
  <c r="AG616" i="2"/>
  <c r="AG690" i="2"/>
  <c r="AG688" i="2"/>
  <c r="AG575" i="2"/>
  <c r="AG678" i="2"/>
  <c r="AG582" i="2"/>
  <c r="AG676" i="2"/>
  <c r="AG704" i="2"/>
  <c r="AG627" i="2"/>
  <c r="AG668" i="2"/>
  <c r="AG721" i="2"/>
  <c r="AG671" i="2"/>
  <c r="AG685" i="2"/>
  <c r="AG588" i="2"/>
  <c r="AG724" i="2"/>
  <c r="AG723" i="2"/>
  <c r="AG693" i="2"/>
  <c r="AF485" i="2"/>
  <c r="AF538" i="2"/>
  <c r="AF652" i="2"/>
  <c r="AF197" i="2"/>
  <c r="AF369" i="2"/>
  <c r="AF251" i="2"/>
  <c r="AF556" i="2"/>
  <c r="AF315" i="2"/>
  <c r="AF613" i="2"/>
  <c r="AF441" i="2"/>
  <c r="AF411" i="2"/>
  <c r="AF490" i="2"/>
  <c r="AF705" i="2"/>
  <c r="AF150" i="2"/>
  <c r="AF366" i="2"/>
  <c r="AF310" i="2"/>
  <c r="AF416" i="2"/>
  <c r="AF125" i="2"/>
  <c r="AF178" i="2"/>
  <c r="AF701" i="2"/>
  <c r="AF466" i="2"/>
  <c r="AF59" i="2"/>
  <c r="AF325" i="2"/>
  <c r="AF439" i="2"/>
  <c r="AF21" i="2"/>
  <c r="AF170" i="2"/>
  <c r="AF159" i="2"/>
  <c r="AF505" i="2"/>
  <c r="AF117" i="2"/>
  <c r="AF710" i="2"/>
  <c r="AF344" i="2"/>
  <c r="AF120" i="2"/>
  <c r="AF70" i="2"/>
  <c r="AF631" i="2"/>
  <c r="AF177" i="2"/>
  <c r="AF677" i="2"/>
  <c r="AF121" i="2"/>
  <c r="AF617" i="2"/>
  <c r="AF79" i="2"/>
  <c r="AF244" i="2"/>
  <c r="AF35" i="2"/>
  <c r="AF599" i="2"/>
  <c r="AF373" i="2"/>
  <c r="AF107" i="2"/>
  <c r="M68" i="3" s="1"/>
  <c r="AF298" i="2"/>
  <c r="AF487" i="2"/>
  <c r="AF115" i="2"/>
  <c r="AF11" i="2"/>
  <c r="AF246" i="2"/>
  <c r="AF91" i="2"/>
  <c r="AF158" i="2"/>
  <c r="M18" i="3" s="1"/>
  <c r="AF236" i="2"/>
  <c r="AF294" i="2"/>
  <c r="AF611" i="2"/>
  <c r="AF481" i="2"/>
  <c r="AF94" i="2"/>
  <c r="AF56" i="2"/>
  <c r="AF520" i="2"/>
  <c r="AF162" i="2"/>
  <c r="AF535" i="2"/>
  <c r="AF391" i="2"/>
  <c r="AF156" i="2"/>
  <c r="AF395" i="2"/>
  <c r="AF610" i="2"/>
  <c r="AF470" i="2"/>
  <c r="AF165" i="2"/>
  <c r="AF305" i="2"/>
  <c r="AF255" i="2"/>
  <c r="AF184" i="2"/>
  <c r="AF361" i="2"/>
  <c r="AF179" i="2"/>
  <c r="AF229" i="2"/>
  <c r="AF108" i="2"/>
  <c r="AF3" i="2"/>
  <c r="AF458" i="2"/>
  <c r="AF523" i="2"/>
  <c r="AF113" i="2"/>
  <c r="AF153" i="2"/>
  <c r="AF452" i="2"/>
  <c r="AF370" i="2"/>
  <c r="AF144" i="2"/>
  <c r="AF509" i="2"/>
  <c r="AF103" i="2"/>
  <c r="AF501" i="2"/>
  <c r="AF590" i="2"/>
  <c r="AF335" i="2"/>
  <c r="AF634" i="2"/>
  <c r="AF319" i="2"/>
  <c r="AF259" i="2"/>
  <c r="AF36" i="2"/>
  <c r="AF77" i="2"/>
  <c r="AF257" i="2"/>
  <c r="AF350" i="2"/>
  <c r="AF274" i="2"/>
  <c r="AF122" i="2"/>
  <c r="AF357" i="2"/>
  <c r="AF322" i="2"/>
  <c r="AF188" i="2"/>
  <c r="AF7" i="2"/>
  <c r="AF137" i="2"/>
  <c r="AF450" i="2"/>
  <c r="AF646" i="2"/>
  <c r="AF219" i="2"/>
  <c r="AF58" i="2"/>
  <c r="AF543" i="2"/>
  <c r="AF68" i="2"/>
  <c r="AF27" i="2"/>
  <c r="AF192" i="2"/>
  <c r="AF451" i="2"/>
  <c r="AF514" i="2"/>
  <c r="AF218" i="2"/>
  <c r="AF152" i="2"/>
  <c r="AF318" i="2"/>
  <c r="AF17" i="2"/>
  <c r="AF185" i="2"/>
  <c r="AF385" i="2"/>
  <c r="AF289" i="2"/>
  <c r="AF497" i="2"/>
  <c r="AF596" i="2"/>
  <c r="AF29" i="2"/>
  <c r="AF270" i="2"/>
  <c r="AF354" i="2"/>
  <c r="AF435" i="2"/>
  <c r="AF390" i="2"/>
  <c r="AF164" i="2"/>
  <c r="AF414" i="2"/>
  <c r="AF20" i="2"/>
  <c r="AF280" i="2"/>
  <c r="AF195" i="2"/>
  <c r="AF202" i="2"/>
  <c r="AF64" i="2"/>
  <c r="AF709" i="2"/>
  <c r="AF600" i="2"/>
  <c r="AF480" i="2"/>
  <c r="AF196" i="2"/>
  <c r="AF333" i="2"/>
  <c r="AF295" i="2"/>
  <c r="AF138" i="2"/>
  <c r="AF237" i="2"/>
  <c r="AF187" i="2"/>
  <c r="AF2" i="2"/>
  <c r="AF133" i="2"/>
  <c r="AF157" i="2"/>
  <c r="AF143" i="2"/>
  <c r="AF320" i="2"/>
  <c r="AF55" i="2"/>
  <c r="AF262" i="2"/>
  <c r="AF53" i="2"/>
  <c r="AF200" i="2"/>
  <c r="AF6" i="2"/>
  <c r="AF355" i="2"/>
  <c r="AF494" i="2"/>
  <c r="AF92" i="2"/>
  <c r="AF714" i="2"/>
  <c r="AF517" i="2"/>
  <c r="AF389" i="2"/>
  <c r="AF492" i="2"/>
  <c r="AF13" i="2"/>
  <c r="AF503" i="2"/>
  <c r="AF478" i="2"/>
  <c r="AF545" i="2"/>
  <c r="AF145" i="2"/>
  <c r="AF499" i="2"/>
  <c r="AF89" i="2"/>
  <c r="AF633" i="2"/>
  <c r="AF381" i="2"/>
  <c r="AF80" i="2"/>
  <c r="AF636" i="2"/>
  <c r="AF502" i="2"/>
  <c r="AF227" i="2"/>
  <c r="AF572" i="2"/>
  <c r="AF562" i="2"/>
  <c r="AF524" i="2"/>
  <c r="AF577" i="2"/>
  <c r="AF587" i="2"/>
  <c r="AF293" i="2"/>
  <c r="AF31" i="2"/>
  <c r="AF14" i="2"/>
  <c r="AF168" i="2"/>
  <c r="AF281" i="2"/>
  <c r="AF228" i="2"/>
  <c r="AF210" i="2"/>
  <c r="AF482" i="2"/>
  <c r="AF698" i="2"/>
  <c r="AF231" i="2"/>
  <c r="AF417" i="2"/>
  <c r="AF175" i="2"/>
  <c r="AF57" i="2"/>
  <c r="AF578" i="2"/>
  <c r="AF266" i="2"/>
  <c r="AF127" i="2"/>
  <c r="AF542" i="2"/>
  <c r="AF419" i="2"/>
  <c r="AF444" i="2"/>
  <c r="AF623" i="2"/>
  <c r="AF183" i="2"/>
  <c r="AF306" i="2"/>
  <c r="AF683" i="2"/>
  <c r="AF573" i="2"/>
  <c r="AF449" i="2"/>
  <c r="AF571" i="2"/>
  <c r="AF398" i="2"/>
  <c r="AF93" i="2"/>
  <c r="AF463" i="2"/>
  <c r="AF713" i="2"/>
  <c r="AF140" i="2"/>
  <c r="AF253" i="2"/>
  <c r="AF359" i="2"/>
  <c r="AF118" i="2"/>
  <c r="AF472" i="2"/>
  <c r="AF533" i="2"/>
  <c r="AF597" i="2"/>
  <c r="AF130" i="2"/>
  <c r="AF513" i="2"/>
  <c r="AF167" i="2"/>
  <c r="AF87" i="2"/>
  <c r="AF500" i="2"/>
  <c r="AF386" i="2"/>
  <c r="AF653" i="2"/>
  <c r="AF340" i="2"/>
  <c r="AF311" i="2"/>
  <c r="AF216" i="2"/>
  <c r="AF570" i="2"/>
  <c r="AF475" i="2"/>
  <c r="AF176" i="2"/>
  <c r="AF401" i="2"/>
  <c r="AF62" i="2"/>
  <c r="AF123" i="2"/>
  <c r="AF554" i="2"/>
  <c r="AF719" i="2"/>
  <c r="AF128" i="2"/>
  <c r="AF203" i="2"/>
  <c r="AF38" i="2"/>
  <c r="AF60" i="2"/>
  <c r="AF316" i="2"/>
  <c r="AF51" i="2"/>
  <c r="AF445" i="2"/>
  <c r="AF400" i="2"/>
  <c r="AF394" i="2"/>
  <c r="AF471" i="2"/>
  <c r="AF527" i="2"/>
  <c r="AF725" i="2"/>
  <c r="AF232" i="2"/>
  <c r="AF353" i="2"/>
  <c r="AF362" i="2"/>
  <c r="AF640" i="2"/>
  <c r="AF516" i="2"/>
  <c r="AF396" i="2"/>
  <c r="AF468" i="2"/>
  <c r="AF314" i="2"/>
  <c r="AF579" i="2"/>
  <c r="AF510" i="2"/>
  <c r="AF732" i="2"/>
  <c r="AF360" i="2"/>
  <c r="AF371" i="2"/>
  <c r="AF75" i="2"/>
  <c r="AF423" i="2"/>
  <c r="AF384" i="2"/>
  <c r="AF25" i="2"/>
  <c r="AF699" i="2"/>
  <c r="AF207" i="2"/>
  <c r="AF424" i="2"/>
  <c r="AF134" i="2"/>
  <c r="AF96" i="2"/>
  <c r="AF9" i="2"/>
  <c r="AF4" i="2"/>
  <c r="AF574" i="2"/>
  <c r="AF160" i="2"/>
  <c r="AF659" i="2"/>
  <c r="AF220" i="2"/>
  <c r="AF126" i="2"/>
  <c r="AF464" i="2"/>
  <c r="AF98" i="2"/>
  <c r="AF440" i="2"/>
  <c r="AF412" i="2"/>
  <c r="AF71" i="2"/>
  <c r="AF356" i="2"/>
  <c r="AF491" i="2"/>
  <c r="AF614" i="2"/>
  <c r="AF563" i="2"/>
  <c r="AF498" i="2"/>
  <c r="AF201" i="2"/>
  <c r="AF285" i="2"/>
  <c r="AF267" i="2"/>
  <c r="AF191" i="2"/>
  <c r="AF618" i="2"/>
  <c r="AF550" i="2"/>
  <c r="AF347" i="2"/>
  <c r="AF483" i="2"/>
  <c r="AF260" i="2"/>
  <c r="AF105" i="2"/>
  <c r="AF379" i="2"/>
  <c r="AF245" i="2"/>
  <c r="AF180" i="2"/>
  <c r="AF731" i="2"/>
  <c r="AF30" i="2"/>
  <c r="AF124" i="2"/>
  <c r="AF404" i="2"/>
  <c r="AF22" i="2"/>
  <c r="AF334" i="2"/>
  <c r="AF581" i="2"/>
  <c r="AF593" i="2"/>
  <c r="AF41" i="2"/>
  <c r="AF63" i="2"/>
  <c r="AF624" i="2"/>
  <c r="AF42" i="2"/>
  <c r="AF664" i="2"/>
  <c r="AF54" i="2"/>
  <c r="AF213" i="2"/>
  <c r="AF511" i="2"/>
  <c r="AF608" i="2"/>
  <c r="AF99" i="2"/>
  <c r="AF155" i="2"/>
  <c r="AF657" i="2"/>
  <c r="AF399" i="2"/>
  <c r="AF193" i="2"/>
  <c r="AF358" i="2"/>
  <c r="AF132" i="2"/>
  <c r="AF598" i="2"/>
  <c r="AF296" i="2"/>
  <c r="AF225" i="2"/>
  <c r="AF420" i="2"/>
  <c r="AF241" i="2"/>
  <c r="AF649" i="2"/>
  <c r="AF422" i="2"/>
  <c r="AF425" i="2"/>
  <c r="M107" i="3" s="1"/>
  <c r="AF529" i="2"/>
  <c r="AF198" i="2"/>
  <c r="AF135" i="2"/>
  <c r="AF403" i="2"/>
  <c r="AF66" i="2"/>
  <c r="AF146" i="2"/>
  <c r="AF583" i="2"/>
  <c r="AF10" i="2"/>
  <c r="AF525" i="2"/>
  <c r="AF182" i="2"/>
  <c r="AF284" i="2"/>
  <c r="M71" i="3" s="1"/>
  <c r="AF728" i="2"/>
  <c r="AF224" i="2"/>
  <c r="AF674" i="2"/>
  <c r="AF380" i="2"/>
  <c r="AF531" i="2"/>
  <c r="AF585" i="2"/>
  <c r="AF343" i="2"/>
  <c r="AF32" i="2"/>
  <c r="AF39" i="2"/>
  <c r="AF426" i="2"/>
  <c r="AF16" i="2"/>
  <c r="AF19" i="2"/>
  <c r="AF290" i="2"/>
  <c r="AF26" i="2"/>
  <c r="AF273" i="2"/>
  <c r="AF181" i="2"/>
  <c r="AF680" i="2"/>
  <c r="AF609" i="2"/>
  <c r="AF250" i="2"/>
  <c r="AF61" i="2"/>
  <c r="AF307" i="2"/>
  <c r="AF111" i="2"/>
  <c r="AF206" i="2"/>
  <c r="AF326" i="2"/>
  <c r="AF339" i="2"/>
  <c r="AF301" i="2"/>
  <c r="AF546" i="2"/>
  <c r="AF52" i="2"/>
  <c r="AF421" i="2"/>
  <c r="AF548" i="2"/>
  <c r="AF101" i="2"/>
  <c r="AF308" i="2"/>
  <c r="AF276" i="2"/>
  <c r="AF515" i="2"/>
  <c r="AF407" i="2"/>
  <c r="AF109" i="2"/>
  <c r="AF467" i="2"/>
  <c r="AF174" i="2"/>
  <c r="AF564" i="2"/>
  <c r="AF665" i="2"/>
  <c r="AF620" i="2"/>
  <c r="AF47" i="2"/>
  <c r="AF199" i="2"/>
  <c r="AF644" i="2"/>
  <c r="AF235" i="2"/>
  <c r="AF604" i="2"/>
  <c r="AF324" i="2"/>
  <c r="AF408" i="2"/>
  <c r="AF208" i="2"/>
  <c r="AF142" i="2"/>
  <c r="AF104" i="2"/>
  <c r="AF76" i="2"/>
  <c r="AF402" i="2"/>
  <c r="AF341" i="2"/>
  <c r="AF648" i="2"/>
  <c r="AF337" i="2"/>
  <c r="AF607" i="2"/>
  <c r="AF139" i="2"/>
  <c r="AF247" i="2"/>
  <c r="AF479" i="2"/>
  <c r="AF323" i="2"/>
  <c r="AF330" i="2"/>
  <c r="AF601" i="2"/>
  <c r="AF261" i="2"/>
  <c r="AF189" i="2"/>
  <c r="AF433" i="2"/>
  <c r="AF172" i="2"/>
  <c r="AF67" i="2"/>
  <c r="AF493" i="2"/>
  <c r="AF163" i="2"/>
  <c r="AF584" i="2"/>
  <c r="AF85" i="2"/>
  <c r="AF303" i="2"/>
  <c r="AF49" i="2"/>
  <c r="AF327" i="2"/>
  <c r="AF720" i="2"/>
  <c r="AF222" i="2"/>
  <c r="AF258" i="2"/>
  <c r="AF304" i="2"/>
  <c r="AF43" i="2"/>
  <c r="AF534" i="2"/>
  <c r="AF154" i="2"/>
  <c r="AF559" i="2"/>
  <c r="AF689" i="2"/>
  <c r="AF415" i="2"/>
  <c r="AF265" i="2"/>
  <c r="AF715" i="2"/>
  <c r="AF672" i="2"/>
  <c r="AF635" i="2"/>
  <c r="AF23" i="2"/>
  <c r="AF637" i="2"/>
  <c r="AF15" i="2"/>
  <c r="AF28" i="2"/>
  <c r="AF214" i="2"/>
  <c r="AF555" i="2"/>
  <c r="AF427" i="2"/>
  <c r="AF561" i="2"/>
  <c r="AF526" i="2"/>
  <c r="AF300" i="2"/>
  <c r="AF45" i="2"/>
  <c r="AF12" i="2"/>
  <c r="AF116" i="2"/>
  <c r="AF469" i="2"/>
  <c r="AF383" i="2"/>
  <c r="AF342" i="2"/>
  <c r="AF338" i="2"/>
  <c r="AF351" i="2"/>
  <c r="AF239" i="2"/>
  <c r="AF522" i="2"/>
  <c r="AF5" i="2"/>
  <c r="AF536" i="2"/>
  <c r="AF591" i="2"/>
  <c r="AF717" i="2"/>
  <c r="AF409" i="2"/>
  <c r="AF374" i="2"/>
  <c r="AF518" i="2"/>
  <c r="AF254" i="2"/>
  <c r="AF217" i="2"/>
  <c r="AF73" i="2"/>
  <c r="AF102" i="2"/>
  <c r="AF567" i="2"/>
  <c r="AF287" i="2"/>
  <c r="AF288" i="2"/>
  <c r="AF454" i="2"/>
  <c r="AF204" i="2"/>
  <c r="AF312" i="2"/>
  <c r="AF530" i="2"/>
  <c r="AF436" i="2"/>
  <c r="AF565" i="2"/>
  <c r="AF8" i="2"/>
  <c r="AF263" i="2"/>
  <c r="AF291" i="2"/>
  <c r="AF496" i="2"/>
  <c r="AF727" i="2"/>
  <c r="AF86" i="2"/>
  <c r="AF194" i="2"/>
  <c r="AF630" i="2"/>
  <c r="AF136" i="2"/>
  <c r="AF378" i="2"/>
  <c r="AF655" i="2"/>
  <c r="AF131" i="2"/>
  <c r="AF90" i="2"/>
  <c r="AF418" i="2"/>
  <c r="AF283" i="2"/>
  <c r="AF589" i="2"/>
  <c r="AF661" i="2"/>
  <c r="AF37" i="2"/>
  <c r="AF18" i="2"/>
  <c r="AF234" i="2"/>
  <c r="AF569" i="2"/>
  <c r="AF566" i="2"/>
  <c r="AF364" i="2"/>
  <c r="AF275" i="2"/>
  <c r="AF186" i="2"/>
  <c r="AF264" i="2"/>
  <c r="AF622" i="2"/>
  <c r="AF506" i="2"/>
  <c r="AF382" i="2"/>
  <c r="AF726" i="2"/>
  <c r="AF171" i="2"/>
  <c r="AF632" i="2"/>
  <c r="AF489" i="2"/>
  <c r="AF69" i="2"/>
  <c r="AF443" i="2"/>
  <c r="AF363" i="2"/>
  <c r="AF223" i="2"/>
  <c r="AF50" i="2"/>
  <c r="AF434" i="2"/>
  <c r="AF544" i="2"/>
  <c r="AF332" i="2"/>
  <c r="AF173" i="2"/>
  <c r="AF321" i="2"/>
  <c r="AF651" i="2"/>
  <c r="AF24" i="2"/>
  <c r="AF528" i="2"/>
  <c r="AF712" i="2"/>
  <c r="AF272" i="2"/>
  <c r="AF345" i="2"/>
  <c r="AF437" i="2"/>
  <c r="AF629" i="2"/>
  <c r="AF477" i="2"/>
  <c r="AF81" i="2"/>
  <c r="AF438" i="2"/>
  <c r="AF40" i="2"/>
  <c r="AF473" i="2"/>
  <c r="AF83" i="2"/>
  <c r="AF282" i="2"/>
  <c r="AF393" i="2"/>
  <c r="AF666" i="2"/>
  <c r="AF215" i="2"/>
  <c r="AF594" i="2"/>
  <c r="AF560" i="2"/>
  <c r="AF33" i="2"/>
  <c r="AF647" i="2"/>
  <c r="AF432" i="2"/>
  <c r="AF486" i="2"/>
  <c r="AF456" i="2"/>
  <c r="AF722" i="2"/>
  <c r="AF331" i="2"/>
  <c r="AF638" i="2"/>
  <c r="AF74" i="2"/>
  <c r="AF368" i="2"/>
  <c r="AF605" i="2"/>
  <c r="AF65" i="2"/>
  <c r="AF161" i="2"/>
  <c r="AF211" i="2"/>
  <c r="AF372" i="2"/>
  <c r="AF72" i="2"/>
  <c r="AF46" i="2"/>
  <c r="AF279" i="2"/>
  <c r="AF429" i="2"/>
  <c r="AF586" i="2"/>
  <c r="AF44" i="2"/>
  <c r="AF252" i="2"/>
  <c r="AF658" i="2"/>
  <c r="AF240" i="2"/>
  <c r="AF702" i="2"/>
  <c r="AF682" i="2"/>
  <c r="AF377" i="2"/>
  <c r="AF286" i="2"/>
  <c r="AF268" i="2"/>
  <c r="AF82" i="2"/>
  <c r="AF346" i="2"/>
  <c r="AF568" i="2"/>
  <c r="AF557" i="2"/>
  <c r="AF84" i="2"/>
  <c r="AF691" i="2"/>
  <c r="AF642" i="2"/>
  <c r="AF212" i="2"/>
  <c r="AF654" i="2"/>
  <c r="AF612" i="2"/>
  <c r="AF679" i="2"/>
  <c r="AF667" i="2"/>
  <c r="AF675" i="2"/>
  <c r="AF442" i="2"/>
  <c r="AF48" i="2"/>
  <c r="AF233" i="2"/>
  <c r="AF110" i="2"/>
  <c r="AF428" i="2"/>
  <c r="AF553" i="2"/>
  <c r="AF169" i="2"/>
  <c r="AF34" i="2"/>
  <c r="AF406" i="2"/>
  <c r="AF106" i="2"/>
  <c r="AF328" i="2"/>
  <c r="AF708" i="2"/>
  <c r="AF292" i="2"/>
  <c r="AF230" i="2"/>
  <c r="AF388" i="2"/>
  <c r="AF209" i="2"/>
  <c r="AF462" i="2"/>
  <c r="AF147" i="2"/>
  <c r="AF313" i="2"/>
  <c r="AF692" i="2"/>
  <c r="AF392" i="2"/>
  <c r="AF278" i="2"/>
  <c r="AF457" i="2"/>
  <c r="AF547" i="2"/>
  <c r="AF488" i="2"/>
  <c r="AF628" i="2"/>
  <c r="AF78" i="2"/>
  <c r="AF336" i="2"/>
  <c r="AF141" i="2"/>
  <c r="AF256" i="2"/>
  <c r="AF114" i="2"/>
  <c r="AF643" i="2"/>
  <c r="AF405" i="2"/>
  <c r="AF238" i="2"/>
  <c r="AF625" i="2"/>
  <c r="AF221" i="2"/>
  <c r="AF687" i="2"/>
  <c r="AF151" i="2"/>
  <c r="AF540" i="2"/>
  <c r="AF277" i="2"/>
  <c r="AF558" i="2"/>
  <c r="AF95" i="2"/>
  <c r="AF447" i="2"/>
  <c r="AF519" i="2"/>
  <c r="AF660" i="2"/>
  <c r="AF148" i="2"/>
  <c r="AF97" i="2"/>
  <c r="AF551" i="2"/>
  <c r="AF663" i="2"/>
  <c r="AF448" i="2"/>
  <c r="AF226" i="2"/>
  <c r="AF100" i="2"/>
  <c r="AF703" i="2"/>
  <c r="AF716" i="2"/>
  <c r="AF532" i="2"/>
  <c r="AF352" i="2"/>
  <c r="AF119" i="2"/>
  <c r="AF730" i="2"/>
  <c r="AF603" i="2"/>
  <c r="AF656" i="2"/>
  <c r="AF431" i="2"/>
  <c r="AF595" i="2"/>
  <c r="AF455" i="2"/>
  <c r="AF375" i="2"/>
  <c r="AF149" i="2"/>
  <c r="AF302" i="2"/>
  <c r="AF495" i="2"/>
  <c r="AF112" i="2"/>
  <c r="AF706" i="2"/>
  <c r="AF639" i="2"/>
  <c r="AF269" i="2"/>
  <c r="AF249" i="2"/>
  <c r="AF507" i="2"/>
  <c r="AF376" i="2"/>
  <c r="AF694" i="2"/>
  <c r="AF271" i="2"/>
  <c r="AF166" i="2"/>
  <c r="AF88" i="2"/>
  <c r="AF329" i="2"/>
  <c r="AF684" i="2"/>
  <c r="AF476" i="2"/>
  <c r="AF465" i="2"/>
  <c r="AF397" i="2"/>
  <c r="AF707" i="2"/>
  <c r="AF446" i="2"/>
  <c r="AF621" i="2"/>
  <c r="AF453" i="2"/>
  <c r="AF537" i="2"/>
  <c r="AF365" i="2"/>
  <c r="AF410" i="2"/>
  <c r="AF626" i="2"/>
  <c r="AF669" i="2"/>
  <c r="AF459" i="2"/>
  <c r="AF580" i="2"/>
  <c r="AF504" i="2"/>
  <c r="AF243" i="2"/>
  <c r="AF576" i="2"/>
  <c r="AF484" i="2"/>
  <c r="AF242" i="2"/>
  <c r="AF696" i="2"/>
  <c r="AF205" i="2"/>
  <c r="AF349" i="2"/>
  <c r="AF474" i="2"/>
  <c r="AF512" i="2"/>
  <c r="AF129" i="2"/>
  <c r="AF619" i="2"/>
  <c r="AF552" i="2"/>
  <c r="AF190" i="2"/>
  <c r="AF299" i="2"/>
  <c r="AF387" i="2"/>
  <c r="AF615" i="2"/>
  <c r="AF697" i="2"/>
  <c r="AF549" i="2"/>
  <c r="AF430" i="2"/>
  <c r="AF348" i="2"/>
  <c r="AF309" i="2"/>
  <c r="AF541" i="2"/>
  <c r="AF711" i="2"/>
  <c r="AF645" i="2"/>
  <c r="AF602" i="2"/>
  <c r="AF297" i="2"/>
  <c r="AF606" i="2"/>
  <c r="AF367" i="2"/>
  <c r="AF317" i="2"/>
  <c r="AF670" i="2"/>
  <c r="AF460" i="2"/>
  <c r="AF248" i="2"/>
  <c r="AF650" i="2"/>
  <c r="AF673" i="2"/>
  <c r="AF592" i="2"/>
  <c r="AF461" i="2"/>
  <c r="AF681" i="2"/>
  <c r="AF413" i="2"/>
  <c r="AF508" i="2"/>
  <c r="AF729" i="2"/>
  <c r="AF539" i="2"/>
  <c r="AF718" i="2"/>
  <c r="AF700" i="2"/>
  <c r="AF662" i="2"/>
  <c r="AF521" i="2"/>
  <c r="AF686" i="2"/>
  <c r="AF695" i="2"/>
  <c r="AF641" i="2"/>
  <c r="AF616" i="2"/>
  <c r="AF690" i="2"/>
  <c r="AF688" i="2"/>
  <c r="AF575" i="2"/>
  <c r="AF678" i="2"/>
  <c r="AF582" i="2"/>
  <c r="AF676" i="2"/>
  <c r="AF704" i="2"/>
  <c r="AF627" i="2"/>
  <c r="AF668" i="2"/>
  <c r="AF721" i="2"/>
  <c r="AF671" i="2"/>
  <c r="AF685" i="2"/>
  <c r="AF588" i="2"/>
  <c r="AF724" i="2"/>
  <c r="AF723" i="2"/>
  <c r="AF693" i="2"/>
  <c r="AE485" i="2"/>
  <c r="AE538" i="2"/>
  <c r="AE652" i="2"/>
  <c r="AE197" i="2"/>
  <c r="AE369" i="2"/>
  <c r="AE251" i="2"/>
  <c r="AE556" i="2"/>
  <c r="AE315" i="2"/>
  <c r="AE613" i="2"/>
  <c r="AE441" i="2"/>
  <c r="AE411" i="2"/>
  <c r="AE490" i="2"/>
  <c r="AE705" i="2"/>
  <c r="AE150" i="2"/>
  <c r="AE366" i="2"/>
  <c r="AE310" i="2"/>
  <c r="AE416" i="2"/>
  <c r="AE125" i="2"/>
  <c r="AE178" i="2"/>
  <c r="AE701" i="2"/>
  <c r="AE466" i="2"/>
  <c r="AE59" i="2"/>
  <c r="AE325" i="2"/>
  <c r="AE439" i="2"/>
  <c r="AE21" i="2"/>
  <c r="AE170" i="2"/>
  <c r="AE159" i="2"/>
  <c r="AE505" i="2"/>
  <c r="AE117" i="2"/>
  <c r="L17" i="3" s="1"/>
  <c r="AE710" i="2"/>
  <c r="AE344" i="2"/>
  <c r="AE120" i="2"/>
  <c r="AE70" i="2"/>
  <c r="AE631" i="2"/>
  <c r="AE177" i="2"/>
  <c r="AE677" i="2"/>
  <c r="AE121" i="2"/>
  <c r="AE617" i="2"/>
  <c r="AE79" i="2"/>
  <c r="AE244" i="2"/>
  <c r="AE35" i="2"/>
  <c r="AE599" i="2"/>
  <c r="AE373" i="2"/>
  <c r="AE107" i="2"/>
  <c r="L68" i="3" s="1"/>
  <c r="AE298" i="2"/>
  <c r="AE487" i="2"/>
  <c r="AE115" i="2"/>
  <c r="AE11" i="2"/>
  <c r="AE246" i="2"/>
  <c r="AE91" i="2"/>
  <c r="AE158" i="2"/>
  <c r="AE236" i="2"/>
  <c r="AE294" i="2"/>
  <c r="AE611" i="2"/>
  <c r="AE481" i="2"/>
  <c r="AE94" i="2"/>
  <c r="AE56" i="2"/>
  <c r="AE520" i="2"/>
  <c r="AE162" i="2"/>
  <c r="AE535" i="2"/>
  <c r="AE391" i="2"/>
  <c r="AE156" i="2"/>
  <c r="AE395" i="2"/>
  <c r="AE610" i="2"/>
  <c r="AE470" i="2"/>
  <c r="AE165" i="2"/>
  <c r="AE305" i="2"/>
  <c r="AE255" i="2"/>
  <c r="AE184" i="2"/>
  <c r="AE361" i="2"/>
  <c r="AE179" i="2"/>
  <c r="AE229" i="2"/>
  <c r="AE108" i="2"/>
  <c r="AE3" i="2"/>
  <c r="AE458" i="2"/>
  <c r="AE523" i="2"/>
  <c r="AE113" i="2"/>
  <c r="AE153" i="2"/>
  <c r="AE452" i="2"/>
  <c r="AE370" i="2"/>
  <c r="AE144" i="2"/>
  <c r="AE509" i="2"/>
  <c r="AE103" i="2"/>
  <c r="AE501" i="2"/>
  <c r="AE590" i="2"/>
  <c r="AE335" i="2"/>
  <c r="AE634" i="2"/>
  <c r="AE319" i="2"/>
  <c r="AE259" i="2"/>
  <c r="AE36" i="2"/>
  <c r="AE77" i="2"/>
  <c r="AE257" i="2"/>
  <c r="AE350" i="2"/>
  <c r="AE274" i="2"/>
  <c r="AE122" i="2"/>
  <c r="AE357" i="2"/>
  <c r="AE322" i="2"/>
  <c r="AE188" i="2"/>
  <c r="AE7" i="2"/>
  <c r="AE137" i="2"/>
  <c r="AE450" i="2"/>
  <c r="AE646" i="2"/>
  <c r="AE219" i="2"/>
  <c r="AE58" i="2"/>
  <c r="AE543" i="2"/>
  <c r="AE68" i="2"/>
  <c r="AE27" i="2"/>
  <c r="AE192" i="2"/>
  <c r="AE451" i="2"/>
  <c r="AE514" i="2"/>
  <c r="AE218" i="2"/>
  <c r="AE152" i="2"/>
  <c r="AE318" i="2"/>
  <c r="AE17" i="2"/>
  <c r="AE185" i="2"/>
  <c r="AE385" i="2"/>
  <c r="AE289" i="2"/>
  <c r="AE497" i="2"/>
  <c r="AE596" i="2"/>
  <c r="AE29" i="2"/>
  <c r="AE270" i="2"/>
  <c r="AE354" i="2"/>
  <c r="AE435" i="2"/>
  <c r="AE390" i="2"/>
  <c r="AE164" i="2"/>
  <c r="AE414" i="2"/>
  <c r="AE20" i="2"/>
  <c r="AE280" i="2"/>
  <c r="AE195" i="2"/>
  <c r="AE202" i="2"/>
  <c r="AE64" i="2"/>
  <c r="AE709" i="2"/>
  <c r="AE600" i="2"/>
  <c r="AE480" i="2"/>
  <c r="AE196" i="2"/>
  <c r="AE333" i="2"/>
  <c r="AE295" i="2"/>
  <c r="AE138" i="2"/>
  <c r="AE237" i="2"/>
  <c r="AE187" i="2"/>
  <c r="AE2" i="2"/>
  <c r="AE133" i="2"/>
  <c r="AE157" i="2"/>
  <c r="AE143" i="2"/>
  <c r="AE320" i="2"/>
  <c r="AE55" i="2"/>
  <c r="AE262" i="2"/>
  <c r="AE53" i="2"/>
  <c r="AE200" i="2"/>
  <c r="AE6" i="2"/>
  <c r="AE355" i="2"/>
  <c r="AE494" i="2"/>
  <c r="AE92" i="2"/>
  <c r="AE714" i="2"/>
  <c r="AE517" i="2"/>
  <c r="AE389" i="2"/>
  <c r="AE492" i="2"/>
  <c r="AE13" i="2"/>
  <c r="AE503" i="2"/>
  <c r="AE478" i="2"/>
  <c r="AE545" i="2"/>
  <c r="AE145" i="2"/>
  <c r="AE499" i="2"/>
  <c r="AE89" i="2"/>
  <c r="AE633" i="2"/>
  <c r="AE381" i="2"/>
  <c r="AE80" i="2"/>
  <c r="AE636" i="2"/>
  <c r="AE502" i="2"/>
  <c r="AE227" i="2"/>
  <c r="AE572" i="2"/>
  <c r="AE562" i="2"/>
  <c r="AE524" i="2"/>
  <c r="AE577" i="2"/>
  <c r="AE587" i="2"/>
  <c r="AE293" i="2"/>
  <c r="AE31" i="2"/>
  <c r="AE14" i="2"/>
  <c r="AE168" i="2"/>
  <c r="AE281" i="2"/>
  <c r="AE228" i="2"/>
  <c r="AE210" i="2"/>
  <c r="AE482" i="2"/>
  <c r="AE698" i="2"/>
  <c r="AE231" i="2"/>
  <c r="AE417" i="2"/>
  <c r="AE175" i="2"/>
  <c r="AE57" i="2"/>
  <c r="AE578" i="2"/>
  <c r="AE266" i="2"/>
  <c r="AE127" i="2"/>
  <c r="AE542" i="2"/>
  <c r="AE419" i="2"/>
  <c r="AE444" i="2"/>
  <c r="AE623" i="2"/>
  <c r="AE183" i="2"/>
  <c r="AE306" i="2"/>
  <c r="AE683" i="2"/>
  <c r="AE573" i="2"/>
  <c r="AE449" i="2"/>
  <c r="AE571" i="2"/>
  <c r="AE398" i="2"/>
  <c r="AE93" i="2"/>
  <c r="AE463" i="2"/>
  <c r="AE713" i="2"/>
  <c r="AE140" i="2"/>
  <c r="AE253" i="2"/>
  <c r="AE359" i="2"/>
  <c r="AE118" i="2"/>
  <c r="AE472" i="2"/>
  <c r="AE533" i="2"/>
  <c r="AE597" i="2"/>
  <c r="AE130" i="2"/>
  <c r="AE513" i="2"/>
  <c r="AE167" i="2"/>
  <c r="AE87" i="2"/>
  <c r="AE500" i="2"/>
  <c r="AE386" i="2"/>
  <c r="AE653" i="2"/>
  <c r="AE340" i="2"/>
  <c r="AE311" i="2"/>
  <c r="AE216" i="2"/>
  <c r="AE570" i="2"/>
  <c r="AE475" i="2"/>
  <c r="AE176" i="2"/>
  <c r="AE401" i="2"/>
  <c r="AE62" i="2"/>
  <c r="AE123" i="2"/>
  <c r="AE554" i="2"/>
  <c r="AE719" i="2"/>
  <c r="AE128" i="2"/>
  <c r="AE203" i="2"/>
  <c r="AE38" i="2"/>
  <c r="AE60" i="2"/>
  <c r="AE316" i="2"/>
  <c r="AE51" i="2"/>
  <c r="AE445" i="2"/>
  <c r="AE400" i="2"/>
  <c r="AE394" i="2"/>
  <c r="AE471" i="2"/>
  <c r="AE527" i="2"/>
  <c r="AE725" i="2"/>
  <c r="AE232" i="2"/>
  <c r="AE353" i="2"/>
  <c r="AE362" i="2"/>
  <c r="AE640" i="2"/>
  <c r="AE516" i="2"/>
  <c r="AE396" i="2"/>
  <c r="AE468" i="2"/>
  <c r="AE314" i="2"/>
  <c r="AE579" i="2"/>
  <c r="AE510" i="2"/>
  <c r="AE732" i="2"/>
  <c r="AE360" i="2"/>
  <c r="AE371" i="2"/>
  <c r="AE75" i="2"/>
  <c r="AE423" i="2"/>
  <c r="AE384" i="2"/>
  <c r="AE25" i="2"/>
  <c r="AE699" i="2"/>
  <c r="AE207" i="2"/>
  <c r="AE424" i="2"/>
  <c r="AE134" i="2"/>
  <c r="AE96" i="2"/>
  <c r="AE9" i="2"/>
  <c r="AE4" i="2"/>
  <c r="AE574" i="2"/>
  <c r="AE160" i="2"/>
  <c r="AE659" i="2"/>
  <c r="AE220" i="2"/>
  <c r="AE126" i="2"/>
  <c r="AE464" i="2"/>
  <c r="AE98" i="2"/>
  <c r="AE440" i="2"/>
  <c r="AE412" i="2"/>
  <c r="AE71" i="2"/>
  <c r="AE356" i="2"/>
  <c r="AE491" i="2"/>
  <c r="AE614" i="2"/>
  <c r="AE563" i="2"/>
  <c r="AE498" i="2"/>
  <c r="AE201" i="2"/>
  <c r="AE285" i="2"/>
  <c r="AE267" i="2"/>
  <c r="AE191" i="2"/>
  <c r="AE618" i="2"/>
  <c r="AE550" i="2"/>
  <c r="AE347" i="2"/>
  <c r="AE483" i="2"/>
  <c r="AE260" i="2"/>
  <c r="AE105" i="2"/>
  <c r="AE379" i="2"/>
  <c r="AE245" i="2"/>
  <c r="AE180" i="2"/>
  <c r="AE731" i="2"/>
  <c r="AE30" i="2"/>
  <c r="AE124" i="2"/>
  <c r="AE404" i="2"/>
  <c r="AE22" i="2"/>
  <c r="AE334" i="2"/>
  <c r="AE581" i="2"/>
  <c r="AE593" i="2"/>
  <c r="AE41" i="2"/>
  <c r="AE63" i="2"/>
  <c r="AE624" i="2"/>
  <c r="AE42" i="2"/>
  <c r="AE664" i="2"/>
  <c r="AE54" i="2"/>
  <c r="AE213" i="2"/>
  <c r="AE511" i="2"/>
  <c r="AE608" i="2"/>
  <c r="AE99" i="2"/>
  <c r="AE155" i="2"/>
  <c r="AE657" i="2"/>
  <c r="AE399" i="2"/>
  <c r="AE193" i="2"/>
  <c r="AE358" i="2"/>
  <c r="AE132" i="2"/>
  <c r="AE598" i="2"/>
  <c r="AE296" i="2"/>
  <c r="AE225" i="2"/>
  <c r="AE420" i="2"/>
  <c r="AE241" i="2"/>
  <c r="AE649" i="2"/>
  <c r="AE422" i="2"/>
  <c r="AE425" i="2"/>
  <c r="L107" i="3" s="1"/>
  <c r="AE529" i="2"/>
  <c r="AE198" i="2"/>
  <c r="AE135" i="2"/>
  <c r="AE403" i="2"/>
  <c r="AE66" i="2"/>
  <c r="AE146" i="2"/>
  <c r="AE583" i="2"/>
  <c r="AE10" i="2"/>
  <c r="AE525" i="2"/>
  <c r="AE182" i="2"/>
  <c r="AE284" i="2"/>
  <c r="AE728" i="2"/>
  <c r="AE224" i="2"/>
  <c r="AE674" i="2"/>
  <c r="AE380" i="2"/>
  <c r="AE531" i="2"/>
  <c r="AE585" i="2"/>
  <c r="AE343" i="2"/>
  <c r="AE32" i="2"/>
  <c r="AE39" i="2"/>
  <c r="AE426" i="2"/>
  <c r="AE16" i="2"/>
  <c r="AE19" i="2"/>
  <c r="AE290" i="2"/>
  <c r="AE26" i="2"/>
  <c r="AE273" i="2"/>
  <c r="AE181" i="2"/>
  <c r="AE680" i="2"/>
  <c r="AE609" i="2"/>
  <c r="AE250" i="2"/>
  <c r="AE61" i="2"/>
  <c r="AE307" i="2"/>
  <c r="AE111" i="2"/>
  <c r="AE206" i="2"/>
  <c r="AE326" i="2"/>
  <c r="AE339" i="2"/>
  <c r="AE301" i="2"/>
  <c r="AE546" i="2"/>
  <c r="AE52" i="2"/>
  <c r="AE421" i="2"/>
  <c r="AE548" i="2"/>
  <c r="AE101" i="2"/>
  <c r="AE308" i="2"/>
  <c r="AE276" i="2"/>
  <c r="AE515" i="2"/>
  <c r="AE407" i="2"/>
  <c r="AE109" i="2"/>
  <c r="AE467" i="2"/>
  <c r="AE174" i="2"/>
  <c r="AE564" i="2"/>
  <c r="AE665" i="2"/>
  <c r="AE620" i="2"/>
  <c r="AE47" i="2"/>
  <c r="AE199" i="2"/>
  <c r="AE644" i="2"/>
  <c r="AE235" i="2"/>
  <c r="AE604" i="2"/>
  <c r="AE324" i="2"/>
  <c r="AE408" i="2"/>
  <c r="AE208" i="2"/>
  <c r="AE142" i="2"/>
  <c r="AE104" i="2"/>
  <c r="AE76" i="2"/>
  <c r="AE402" i="2"/>
  <c r="AE341" i="2"/>
  <c r="AE648" i="2"/>
  <c r="AE337" i="2"/>
  <c r="AE607" i="2"/>
  <c r="AE139" i="2"/>
  <c r="AE247" i="2"/>
  <c r="AE479" i="2"/>
  <c r="AE323" i="2"/>
  <c r="AE330" i="2"/>
  <c r="AE601" i="2"/>
  <c r="AE261" i="2"/>
  <c r="AE189" i="2"/>
  <c r="AE433" i="2"/>
  <c r="AE172" i="2"/>
  <c r="AE67" i="2"/>
  <c r="AE493" i="2"/>
  <c r="AE163" i="2"/>
  <c r="AE584" i="2"/>
  <c r="AE85" i="2"/>
  <c r="AE303" i="2"/>
  <c r="AE49" i="2"/>
  <c r="AE327" i="2"/>
  <c r="AE720" i="2"/>
  <c r="AE222" i="2"/>
  <c r="AE258" i="2"/>
  <c r="AE304" i="2"/>
  <c r="AE43" i="2"/>
  <c r="AE534" i="2"/>
  <c r="AE154" i="2"/>
  <c r="AE559" i="2"/>
  <c r="AE689" i="2"/>
  <c r="AE415" i="2"/>
  <c r="AE265" i="2"/>
  <c r="AE715" i="2"/>
  <c r="AE672" i="2"/>
  <c r="AE635" i="2"/>
  <c r="AE23" i="2"/>
  <c r="AE637" i="2"/>
  <c r="AE15" i="2"/>
  <c r="AE28" i="2"/>
  <c r="AE214" i="2"/>
  <c r="AE555" i="2"/>
  <c r="AE427" i="2"/>
  <c r="AE561" i="2"/>
  <c r="AE526" i="2"/>
  <c r="AE300" i="2"/>
  <c r="AE45" i="2"/>
  <c r="AE12" i="2"/>
  <c r="AE116" i="2"/>
  <c r="AE469" i="2"/>
  <c r="AE383" i="2"/>
  <c r="AE342" i="2"/>
  <c r="AE338" i="2"/>
  <c r="AE351" i="2"/>
  <c r="AE239" i="2"/>
  <c r="AE522" i="2"/>
  <c r="AE5" i="2"/>
  <c r="AE536" i="2"/>
  <c r="AE591" i="2"/>
  <c r="AE717" i="2"/>
  <c r="AE409" i="2"/>
  <c r="AE374" i="2"/>
  <c r="AE518" i="2"/>
  <c r="AE254" i="2"/>
  <c r="AE217" i="2"/>
  <c r="AE73" i="2"/>
  <c r="AE102" i="2"/>
  <c r="AE567" i="2"/>
  <c r="AE287" i="2"/>
  <c r="AE288" i="2"/>
  <c r="AE454" i="2"/>
  <c r="AE204" i="2"/>
  <c r="AE312" i="2"/>
  <c r="AE530" i="2"/>
  <c r="AE436" i="2"/>
  <c r="AE565" i="2"/>
  <c r="AE8" i="2"/>
  <c r="AE263" i="2"/>
  <c r="AE291" i="2"/>
  <c r="AE496" i="2"/>
  <c r="AE727" i="2"/>
  <c r="AE86" i="2"/>
  <c r="AE194" i="2"/>
  <c r="AE630" i="2"/>
  <c r="AE136" i="2"/>
  <c r="AE378" i="2"/>
  <c r="AE655" i="2"/>
  <c r="AE131" i="2"/>
  <c r="AE90" i="2"/>
  <c r="AE418" i="2"/>
  <c r="AE283" i="2"/>
  <c r="AE589" i="2"/>
  <c r="AE661" i="2"/>
  <c r="AE37" i="2"/>
  <c r="AE18" i="2"/>
  <c r="AE234" i="2"/>
  <c r="AE569" i="2"/>
  <c r="AE566" i="2"/>
  <c r="AE364" i="2"/>
  <c r="AE275" i="2"/>
  <c r="AE186" i="2"/>
  <c r="AE264" i="2"/>
  <c r="AE622" i="2"/>
  <c r="AE506" i="2"/>
  <c r="AE382" i="2"/>
  <c r="AE726" i="2"/>
  <c r="AE171" i="2"/>
  <c r="AE632" i="2"/>
  <c r="AE489" i="2"/>
  <c r="AE69" i="2"/>
  <c r="AE443" i="2"/>
  <c r="AE363" i="2"/>
  <c r="AE223" i="2"/>
  <c r="AE50" i="2"/>
  <c r="AE434" i="2"/>
  <c r="AE544" i="2"/>
  <c r="AE332" i="2"/>
  <c r="AE173" i="2"/>
  <c r="AE321" i="2"/>
  <c r="AE651" i="2"/>
  <c r="AE24" i="2"/>
  <c r="AE528" i="2"/>
  <c r="AE712" i="2"/>
  <c r="AE272" i="2"/>
  <c r="AE345" i="2"/>
  <c r="AE437" i="2"/>
  <c r="AE629" i="2"/>
  <c r="AE477" i="2"/>
  <c r="AE81" i="2"/>
  <c r="AE438" i="2"/>
  <c r="AE40" i="2"/>
  <c r="AE473" i="2"/>
  <c r="AE83" i="2"/>
  <c r="AE282" i="2"/>
  <c r="AE393" i="2"/>
  <c r="AE666" i="2"/>
  <c r="AE215" i="2"/>
  <c r="AE594" i="2"/>
  <c r="AE560" i="2"/>
  <c r="AE33" i="2"/>
  <c r="L16" i="3" s="1"/>
  <c r="AE647" i="2"/>
  <c r="AE432" i="2"/>
  <c r="AE486" i="2"/>
  <c r="AE456" i="2"/>
  <c r="AE722" i="2"/>
  <c r="AE331" i="2"/>
  <c r="AE638" i="2"/>
  <c r="AE74" i="2"/>
  <c r="AE368" i="2"/>
  <c r="AE605" i="2"/>
  <c r="AE65" i="2"/>
  <c r="AE161" i="2"/>
  <c r="AE211" i="2"/>
  <c r="AE372" i="2"/>
  <c r="AE72" i="2"/>
  <c r="AE46" i="2"/>
  <c r="AE279" i="2"/>
  <c r="AE429" i="2"/>
  <c r="AE586" i="2"/>
  <c r="AE44" i="2"/>
  <c r="AE252" i="2"/>
  <c r="AE658" i="2"/>
  <c r="AE240" i="2"/>
  <c r="AE702" i="2"/>
  <c r="AE682" i="2"/>
  <c r="AE377" i="2"/>
  <c r="AE286" i="2"/>
  <c r="AE268" i="2"/>
  <c r="AE82" i="2"/>
  <c r="AE346" i="2"/>
  <c r="AE568" i="2"/>
  <c r="AE557" i="2"/>
  <c r="AE84" i="2"/>
  <c r="AE691" i="2"/>
  <c r="AE642" i="2"/>
  <c r="AE212" i="2"/>
  <c r="AE654" i="2"/>
  <c r="AE612" i="2"/>
  <c r="AE679" i="2"/>
  <c r="AE667" i="2"/>
  <c r="AE675" i="2"/>
  <c r="AE442" i="2"/>
  <c r="AE48" i="2"/>
  <c r="AE233" i="2"/>
  <c r="AE110" i="2"/>
  <c r="AE428" i="2"/>
  <c r="AE553" i="2"/>
  <c r="AE169" i="2"/>
  <c r="AE34" i="2"/>
  <c r="AE406" i="2"/>
  <c r="AE106" i="2"/>
  <c r="AE328" i="2"/>
  <c r="AE708" i="2"/>
  <c r="AE292" i="2"/>
  <c r="AE230" i="2"/>
  <c r="AE388" i="2"/>
  <c r="AE209" i="2"/>
  <c r="AE462" i="2"/>
  <c r="AE147" i="2"/>
  <c r="AE313" i="2"/>
  <c r="AE692" i="2"/>
  <c r="AE392" i="2"/>
  <c r="AE278" i="2"/>
  <c r="AE457" i="2"/>
  <c r="AE547" i="2"/>
  <c r="AE488" i="2"/>
  <c r="AE628" i="2"/>
  <c r="AE78" i="2"/>
  <c r="AE336" i="2"/>
  <c r="AE141" i="2"/>
  <c r="AE256" i="2"/>
  <c r="AE114" i="2"/>
  <c r="AE643" i="2"/>
  <c r="AE405" i="2"/>
  <c r="AE238" i="2"/>
  <c r="AE625" i="2"/>
  <c r="AE221" i="2"/>
  <c r="AE687" i="2"/>
  <c r="AE151" i="2"/>
  <c r="AE540" i="2"/>
  <c r="AE277" i="2"/>
  <c r="AE558" i="2"/>
  <c r="AE95" i="2"/>
  <c r="AE447" i="2"/>
  <c r="AE519" i="2"/>
  <c r="AE660" i="2"/>
  <c r="AE148" i="2"/>
  <c r="AE97" i="2"/>
  <c r="AE551" i="2"/>
  <c r="AE663" i="2"/>
  <c r="AE448" i="2"/>
  <c r="AE226" i="2"/>
  <c r="AE100" i="2"/>
  <c r="AE703" i="2"/>
  <c r="AE716" i="2"/>
  <c r="AE532" i="2"/>
  <c r="AE352" i="2"/>
  <c r="AE119" i="2"/>
  <c r="AE730" i="2"/>
  <c r="AE603" i="2"/>
  <c r="AE656" i="2"/>
  <c r="AE431" i="2"/>
  <c r="AE595" i="2"/>
  <c r="AE455" i="2"/>
  <c r="AE375" i="2"/>
  <c r="AE149" i="2"/>
  <c r="AE302" i="2"/>
  <c r="AE495" i="2"/>
  <c r="AE112" i="2"/>
  <c r="AE706" i="2"/>
  <c r="AE639" i="2"/>
  <c r="AE269" i="2"/>
  <c r="AE249" i="2"/>
  <c r="AE507" i="2"/>
  <c r="AE376" i="2"/>
  <c r="AE694" i="2"/>
  <c r="AE271" i="2"/>
  <c r="AE166" i="2"/>
  <c r="AE88" i="2"/>
  <c r="AE329" i="2"/>
  <c r="AE684" i="2"/>
  <c r="AE476" i="2"/>
  <c r="AE465" i="2"/>
  <c r="AE397" i="2"/>
  <c r="AE707" i="2"/>
  <c r="AE446" i="2"/>
  <c r="AE621" i="2"/>
  <c r="AE453" i="2"/>
  <c r="AE537" i="2"/>
  <c r="AE365" i="2"/>
  <c r="AE410" i="2"/>
  <c r="AE626" i="2"/>
  <c r="AE669" i="2"/>
  <c r="AE459" i="2"/>
  <c r="AE580" i="2"/>
  <c r="AE504" i="2"/>
  <c r="AE243" i="2"/>
  <c r="AE576" i="2"/>
  <c r="AE484" i="2"/>
  <c r="AE242" i="2"/>
  <c r="AE696" i="2"/>
  <c r="AE205" i="2"/>
  <c r="AE349" i="2"/>
  <c r="AE474" i="2"/>
  <c r="AE512" i="2"/>
  <c r="AE129" i="2"/>
  <c r="AE619" i="2"/>
  <c r="AE552" i="2"/>
  <c r="AE190" i="2"/>
  <c r="AE299" i="2"/>
  <c r="AE387" i="2"/>
  <c r="AE615" i="2"/>
  <c r="AE697" i="2"/>
  <c r="AE549" i="2"/>
  <c r="AE430" i="2"/>
  <c r="AE348" i="2"/>
  <c r="AE309" i="2"/>
  <c r="AE541" i="2"/>
  <c r="AE711" i="2"/>
  <c r="AE645" i="2"/>
  <c r="AE602" i="2"/>
  <c r="AE297" i="2"/>
  <c r="AE606" i="2"/>
  <c r="AE367" i="2"/>
  <c r="AE317" i="2"/>
  <c r="AE670" i="2"/>
  <c r="AE460" i="2"/>
  <c r="AE248" i="2"/>
  <c r="AE650" i="2"/>
  <c r="AE673" i="2"/>
  <c r="AE592" i="2"/>
  <c r="AE461" i="2"/>
  <c r="AE681" i="2"/>
  <c r="AE413" i="2"/>
  <c r="AE508" i="2"/>
  <c r="AE729" i="2"/>
  <c r="AE539" i="2"/>
  <c r="AE718" i="2"/>
  <c r="AE700" i="2"/>
  <c r="AE662" i="2"/>
  <c r="AE521" i="2"/>
  <c r="AE686" i="2"/>
  <c r="AE695" i="2"/>
  <c r="AE641" i="2"/>
  <c r="AE616" i="2"/>
  <c r="AE690" i="2"/>
  <c r="AE688" i="2"/>
  <c r="AE575" i="2"/>
  <c r="AE678" i="2"/>
  <c r="AE582" i="2"/>
  <c r="AE676" i="2"/>
  <c r="AE704" i="2"/>
  <c r="AE627" i="2"/>
  <c r="AE668" i="2"/>
  <c r="AE721" i="2"/>
  <c r="AE671" i="2"/>
  <c r="AE685" i="2"/>
  <c r="AE588" i="2"/>
  <c r="AE724" i="2"/>
  <c r="AE723" i="2"/>
  <c r="AE693" i="2"/>
  <c r="AD485" i="2"/>
  <c r="AD538" i="2"/>
  <c r="AD652" i="2"/>
  <c r="AD197" i="2"/>
  <c r="AD369" i="2"/>
  <c r="AD251" i="2"/>
  <c r="AD556" i="2"/>
  <c r="AD315" i="2"/>
  <c r="AD613" i="2"/>
  <c r="AD441" i="2"/>
  <c r="AD411" i="2"/>
  <c r="AD490" i="2"/>
  <c r="AD705" i="2"/>
  <c r="AD150" i="2"/>
  <c r="AD366" i="2"/>
  <c r="AD310" i="2"/>
  <c r="AD416" i="2"/>
  <c r="AD125" i="2"/>
  <c r="AD178" i="2"/>
  <c r="AD701" i="2"/>
  <c r="AD466" i="2"/>
  <c r="AD59" i="2"/>
  <c r="AD325" i="2"/>
  <c r="AD439" i="2"/>
  <c r="AD21" i="2"/>
  <c r="AD170" i="2"/>
  <c r="AD159" i="2"/>
  <c r="AD505" i="2"/>
  <c r="AD117" i="2"/>
  <c r="K17" i="3" s="1"/>
  <c r="AD710" i="2"/>
  <c r="AD344" i="2"/>
  <c r="AD120" i="2"/>
  <c r="AD70" i="2"/>
  <c r="AD631" i="2"/>
  <c r="AD177" i="2"/>
  <c r="AD677" i="2"/>
  <c r="AD121" i="2"/>
  <c r="AD617" i="2"/>
  <c r="AD79" i="2"/>
  <c r="AD244" i="2"/>
  <c r="AD35" i="2"/>
  <c r="AD599" i="2"/>
  <c r="AD373" i="2"/>
  <c r="AD107" i="2"/>
  <c r="K68" i="3" s="1"/>
  <c r="AD298" i="2"/>
  <c r="AD487" i="2"/>
  <c r="AD115" i="2"/>
  <c r="AD11" i="2"/>
  <c r="AD246" i="2"/>
  <c r="AD91" i="2"/>
  <c r="AD158" i="2"/>
  <c r="AD236" i="2"/>
  <c r="AD294" i="2"/>
  <c r="AD611" i="2"/>
  <c r="AD481" i="2"/>
  <c r="AD94" i="2"/>
  <c r="AD56" i="2"/>
  <c r="AD520" i="2"/>
  <c r="AD162" i="2"/>
  <c r="AD535" i="2"/>
  <c r="AD391" i="2"/>
  <c r="AD156" i="2"/>
  <c r="AD395" i="2"/>
  <c r="AD610" i="2"/>
  <c r="AD470" i="2"/>
  <c r="AD165" i="2"/>
  <c r="AD305" i="2"/>
  <c r="AD255" i="2"/>
  <c r="AD184" i="2"/>
  <c r="AD361" i="2"/>
  <c r="AD179" i="2"/>
  <c r="AD229" i="2"/>
  <c r="AD108" i="2"/>
  <c r="AD3" i="2"/>
  <c r="AD458" i="2"/>
  <c r="AD523" i="2"/>
  <c r="AD113" i="2"/>
  <c r="AD153" i="2"/>
  <c r="AD452" i="2"/>
  <c r="AD370" i="2"/>
  <c r="AD144" i="2"/>
  <c r="AD509" i="2"/>
  <c r="AD103" i="2"/>
  <c r="AD501" i="2"/>
  <c r="AD590" i="2"/>
  <c r="AD335" i="2"/>
  <c r="AD634" i="2"/>
  <c r="AD319" i="2"/>
  <c r="AD259" i="2"/>
  <c r="AD36" i="2"/>
  <c r="AD77" i="2"/>
  <c r="AD257" i="2"/>
  <c r="AD350" i="2"/>
  <c r="AD274" i="2"/>
  <c r="K14" i="3" s="1"/>
  <c r="AD122" i="2"/>
  <c r="AD357" i="2"/>
  <c r="AD322" i="2"/>
  <c r="AD188" i="2"/>
  <c r="AD7" i="2"/>
  <c r="AD137" i="2"/>
  <c r="AD450" i="2"/>
  <c r="AD646" i="2"/>
  <c r="AD219" i="2"/>
  <c r="AD58" i="2"/>
  <c r="AD543" i="2"/>
  <c r="AD68" i="2"/>
  <c r="AD27" i="2"/>
  <c r="AD192" i="2"/>
  <c r="AD451" i="2"/>
  <c r="AD514" i="2"/>
  <c r="AD218" i="2"/>
  <c r="AD152" i="2"/>
  <c r="AD318" i="2"/>
  <c r="AD17" i="2"/>
  <c r="AD185" i="2"/>
  <c r="AD385" i="2"/>
  <c r="AD289" i="2"/>
  <c r="AD497" i="2"/>
  <c r="AD596" i="2"/>
  <c r="AD29" i="2"/>
  <c r="AD270" i="2"/>
  <c r="AD354" i="2"/>
  <c r="AD435" i="2"/>
  <c r="AD390" i="2"/>
  <c r="AD164" i="2"/>
  <c r="AD414" i="2"/>
  <c r="AD20" i="2"/>
  <c r="AD280" i="2"/>
  <c r="AD195" i="2"/>
  <c r="AD202" i="2"/>
  <c r="AD64" i="2"/>
  <c r="AD709" i="2"/>
  <c r="AD600" i="2"/>
  <c r="AD480" i="2"/>
  <c r="AD196" i="2"/>
  <c r="AD333" i="2"/>
  <c r="AD295" i="2"/>
  <c r="AD138" i="2"/>
  <c r="AD237" i="2"/>
  <c r="AD187" i="2"/>
  <c r="AD2" i="2"/>
  <c r="AD133" i="2"/>
  <c r="AD157" i="2"/>
  <c r="AD143" i="2"/>
  <c r="AD320" i="2"/>
  <c r="AD55" i="2"/>
  <c r="AD262" i="2"/>
  <c r="AD53" i="2"/>
  <c r="AD200" i="2"/>
  <c r="AD6" i="2"/>
  <c r="AD355" i="2"/>
  <c r="AD494" i="2"/>
  <c r="AD92" i="2"/>
  <c r="AD714" i="2"/>
  <c r="AD517" i="2"/>
  <c r="AD389" i="2"/>
  <c r="AD492" i="2"/>
  <c r="AD13" i="2"/>
  <c r="AD503" i="2"/>
  <c r="AD478" i="2"/>
  <c r="AD545" i="2"/>
  <c r="AD145" i="2"/>
  <c r="AD499" i="2"/>
  <c r="AD89" i="2"/>
  <c r="AD633" i="2"/>
  <c r="AD381" i="2"/>
  <c r="AD80" i="2"/>
  <c r="AD636" i="2"/>
  <c r="AD502" i="2"/>
  <c r="AD227" i="2"/>
  <c r="AD572" i="2"/>
  <c r="AD562" i="2"/>
  <c r="AD524" i="2"/>
  <c r="AD577" i="2"/>
  <c r="AD587" i="2"/>
  <c r="AD293" i="2"/>
  <c r="AD31" i="2"/>
  <c r="AD14" i="2"/>
  <c r="AD168" i="2"/>
  <c r="AD281" i="2"/>
  <c r="AD228" i="2"/>
  <c r="AD210" i="2"/>
  <c r="AD482" i="2"/>
  <c r="AD698" i="2"/>
  <c r="AD231" i="2"/>
  <c r="AD417" i="2"/>
  <c r="AD175" i="2"/>
  <c r="AD57" i="2"/>
  <c r="AD578" i="2"/>
  <c r="AD266" i="2"/>
  <c r="AD127" i="2"/>
  <c r="AD542" i="2"/>
  <c r="AD419" i="2"/>
  <c r="AD444" i="2"/>
  <c r="AD623" i="2"/>
  <c r="AD183" i="2"/>
  <c r="AD306" i="2"/>
  <c r="AD683" i="2"/>
  <c r="AD573" i="2"/>
  <c r="AD449" i="2"/>
  <c r="AD571" i="2"/>
  <c r="AD398" i="2"/>
  <c r="AD93" i="2"/>
  <c r="AD463" i="2"/>
  <c r="AD713" i="2"/>
  <c r="AD140" i="2"/>
  <c r="AD253" i="2"/>
  <c r="AD359" i="2"/>
  <c r="AD118" i="2"/>
  <c r="AD472" i="2"/>
  <c r="AD533" i="2"/>
  <c r="AD597" i="2"/>
  <c r="AD130" i="2"/>
  <c r="AD513" i="2"/>
  <c r="AD167" i="2"/>
  <c r="AD87" i="2"/>
  <c r="AD500" i="2"/>
  <c r="AD386" i="2"/>
  <c r="AD653" i="2"/>
  <c r="AD340" i="2"/>
  <c r="AD311" i="2"/>
  <c r="AD216" i="2"/>
  <c r="AD570" i="2"/>
  <c r="AD475" i="2"/>
  <c r="AD176" i="2"/>
  <c r="AD401" i="2"/>
  <c r="AD62" i="2"/>
  <c r="AD123" i="2"/>
  <c r="AD554" i="2"/>
  <c r="AD719" i="2"/>
  <c r="AD128" i="2"/>
  <c r="AD203" i="2"/>
  <c r="AD38" i="2"/>
  <c r="AD60" i="2"/>
  <c r="AD316" i="2"/>
  <c r="AD51" i="2"/>
  <c r="AD445" i="2"/>
  <c r="AD400" i="2"/>
  <c r="AD394" i="2"/>
  <c r="AD471" i="2"/>
  <c r="AD527" i="2"/>
  <c r="AD725" i="2"/>
  <c r="AD232" i="2"/>
  <c r="AD353" i="2"/>
  <c r="AD362" i="2"/>
  <c r="AD640" i="2"/>
  <c r="AD516" i="2"/>
  <c r="AD396" i="2"/>
  <c r="AD468" i="2"/>
  <c r="AD314" i="2"/>
  <c r="AD579" i="2"/>
  <c r="AD510" i="2"/>
  <c r="AD732" i="2"/>
  <c r="AD360" i="2"/>
  <c r="AD371" i="2"/>
  <c r="AD75" i="2"/>
  <c r="AD423" i="2"/>
  <c r="AD384" i="2"/>
  <c r="AD25" i="2"/>
  <c r="AD699" i="2"/>
  <c r="AD207" i="2"/>
  <c r="AD424" i="2"/>
  <c r="AD134" i="2"/>
  <c r="AD96" i="2"/>
  <c r="AD9" i="2"/>
  <c r="AD4" i="2"/>
  <c r="AD574" i="2"/>
  <c r="AD160" i="2"/>
  <c r="AD659" i="2"/>
  <c r="AD220" i="2"/>
  <c r="AD126" i="2"/>
  <c r="AD464" i="2"/>
  <c r="AD98" i="2"/>
  <c r="AD440" i="2"/>
  <c r="AD412" i="2"/>
  <c r="AD71" i="2"/>
  <c r="AD356" i="2"/>
  <c r="AD491" i="2"/>
  <c r="AD614" i="2"/>
  <c r="AD563" i="2"/>
  <c r="AD498" i="2"/>
  <c r="AD201" i="2"/>
  <c r="AD285" i="2"/>
  <c r="AD267" i="2"/>
  <c r="AD191" i="2"/>
  <c r="AD618" i="2"/>
  <c r="AD550" i="2"/>
  <c r="AD347" i="2"/>
  <c r="AD483" i="2"/>
  <c r="AD260" i="2"/>
  <c r="AD105" i="2"/>
  <c r="AD379" i="2"/>
  <c r="AD245" i="2"/>
  <c r="AD180" i="2"/>
  <c r="AD731" i="2"/>
  <c r="AD30" i="2"/>
  <c r="AD124" i="2"/>
  <c r="AD404" i="2"/>
  <c r="AD22" i="2"/>
  <c r="AD334" i="2"/>
  <c r="AD581" i="2"/>
  <c r="AD593" i="2"/>
  <c r="AD41" i="2"/>
  <c r="AD63" i="2"/>
  <c r="AD624" i="2"/>
  <c r="AD42" i="2"/>
  <c r="AD664" i="2"/>
  <c r="AD54" i="2"/>
  <c r="AD213" i="2"/>
  <c r="AD511" i="2"/>
  <c r="AD608" i="2"/>
  <c r="AD99" i="2"/>
  <c r="AD155" i="2"/>
  <c r="AD657" i="2"/>
  <c r="AD399" i="2"/>
  <c r="AD193" i="2"/>
  <c r="AD358" i="2"/>
  <c r="AD132" i="2"/>
  <c r="AD598" i="2"/>
  <c r="AD296" i="2"/>
  <c r="AD225" i="2"/>
  <c r="AD420" i="2"/>
  <c r="AD241" i="2"/>
  <c r="AD649" i="2"/>
  <c r="AD422" i="2"/>
  <c r="AD425" i="2"/>
  <c r="K107" i="3" s="1"/>
  <c r="AD529" i="2"/>
  <c r="AD198" i="2"/>
  <c r="AD135" i="2"/>
  <c r="AD403" i="2"/>
  <c r="AD66" i="2"/>
  <c r="AD146" i="2"/>
  <c r="AD583" i="2"/>
  <c r="AD10" i="2"/>
  <c r="AD525" i="2"/>
  <c r="AD182" i="2"/>
  <c r="AD284" i="2"/>
  <c r="AD728" i="2"/>
  <c r="AD224" i="2"/>
  <c r="AD674" i="2"/>
  <c r="AD380" i="2"/>
  <c r="AD531" i="2"/>
  <c r="AD585" i="2"/>
  <c r="AD343" i="2"/>
  <c r="AD32" i="2"/>
  <c r="AD39" i="2"/>
  <c r="AD426" i="2"/>
  <c r="AD16" i="2"/>
  <c r="AD19" i="2"/>
  <c r="AD290" i="2"/>
  <c r="AD26" i="2"/>
  <c r="AD273" i="2"/>
  <c r="AD181" i="2"/>
  <c r="AD680" i="2"/>
  <c r="AD609" i="2"/>
  <c r="AD250" i="2"/>
  <c r="AD61" i="2"/>
  <c r="AD307" i="2"/>
  <c r="AD111" i="2"/>
  <c r="AD206" i="2"/>
  <c r="AD326" i="2"/>
  <c r="AD339" i="2"/>
  <c r="AD301" i="2"/>
  <c r="AD546" i="2"/>
  <c r="AD52" i="2"/>
  <c r="AD421" i="2"/>
  <c r="AD548" i="2"/>
  <c r="AD101" i="2"/>
  <c r="AD308" i="2"/>
  <c r="AD276" i="2"/>
  <c r="AD515" i="2"/>
  <c r="AD407" i="2"/>
  <c r="AD109" i="2"/>
  <c r="AD467" i="2"/>
  <c r="AD174" i="2"/>
  <c r="AD564" i="2"/>
  <c r="AD665" i="2"/>
  <c r="AD620" i="2"/>
  <c r="AD47" i="2"/>
  <c r="AD199" i="2"/>
  <c r="AD644" i="2"/>
  <c r="AD235" i="2"/>
  <c r="AD604" i="2"/>
  <c r="AD324" i="2"/>
  <c r="AD408" i="2"/>
  <c r="AD208" i="2"/>
  <c r="AD142" i="2"/>
  <c r="AD104" i="2"/>
  <c r="AD76" i="2"/>
  <c r="AD402" i="2"/>
  <c r="AD341" i="2"/>
  <c r="AD648" i="2"/>
  <c r="AD337" i="2"/>
  <c r="AD607" i="2"/>
  <c r="AD139" i="2"/>
  <c r="AD247" i="2"/>
  <c r="AD479" i="2"/>
  <c r="AD323" i="2"/>
  <c r="AD330" i="2"/>
  <c r="AD601" i="2"/>
  <c r="AD261" i="2"/>
  <c r="AD189" i="2"/>
  <c r="AD433" i="2"/>
  <c r="AD172" i="2"/>
  <c r="AD67" i="2"/>
  <c r="AD493" i="2"/>
  <c r="AD163" i="2"/>
  <c r="AD584" i="2"/>
  <c r="AD85" i="2"/>
  <c r="AD303" i="2"/>
  <c r="AD49" i="2"/>
  <c r="AD327" i="2"/>
  <c r="AD720" i="2"/>
  <c r="AD222" i="2"/>
  <c r="AD258" i="2"/>
  <c r="AD304" i="2"/>
  <c r="AD43" i="2"/>
  <c r="AD534" i="2"/>
  <c r="AD154" i="2"/>
  <c r="AD559" i="2"/>
  <c r="AD689" i="2"/>
  <c r="AD415" i="2"/>
  <c r="AD265" i="2"/>
  <c r="AD715" i="2"/>
  <c r="AD672" i="2"/>
  <c r="AD635" i="2"/>
  <c r="AD23" i="2"/>
  <c r="AD637" i="2"/>
  <c r="AD15" i="2"/>
  <c r="AD28" i="2"/>
  <c r="AD214" i="2"/>
  <c r="AD555" i="2"/>
  <c r="AD427" i="2"/>
  <c r="AD561" i="2"/>
  <c r="AD526" i="2"/>
  <c r="AD300" i="2"/>
  <c r="AD45" i="2"/>
  <c r="AD12" i="2"/>
  <c r="AD116" i="2"/>
  <c r="AD469" i="2"/>
  <c r="AD383" i="2"/>
  <c r="AD342" i="2"/>
  <c r="AD338" i="2"/>
  <c r="AD351" i="2"/>
  <c r="AD239" i="2"/>
  <c r="AD522" i="2"/>
  <c r="AD5" i="2"/>
  <c r="AD536" i="2"/>
  <c r="AD591" i="2"/>
  <c r="AD717" i="2"/>
  <c r="AD409" i="2"/>
  <c r="AD374" i="2"/>
  <c r="AD518" i="2"/>
  <c r="AD254" i="2"/>
  <c r="AD217" i="2"/>
  <c r="AD73" i="2"/>
  <c r="AD102" i="2"/>
  <c r="AD567" i="2"/>
  <c r="AD287" i="2"/>
  <c r="AD288" i="2"/>
  <c r="AD454" i="2"/>
  <c r="AD204" i="2"/>
  <c r="AD312" i="2"/>
  <c r="AD530" i="2"/>
  <c r="AD436" i="2"/>
  <c r="AD565" i="2"/>
  <c r="AD8" i="2"/>
  <c r="AD263" i="2"/>
  <c r="AD291" i="2"/>
  <c r="AD496" i="2"/>
  <c r="AD727" i="2"/>
  <c r="AD86" i="2"/>
  <c r="AD194" i="2"/>
  <c r="AD630" i="2"/>
  <c r="AD136" i="2"/>
  <c r="AD378" i="2"/>
  <c r="AD655" i="2"/>
  <c r="AD131" i="2"/>
  <c r="AD90" i="2"/>
  <c r="AD418" i="2"/>
  <c r="AD283" i="2"/>
  <c r="AD589" i="2"/>
  <c r="AD661" i="2"/>
  <c r="AD37" i="2"/>
  <c r="AD18" i="2"/>
  <c r="AD234" i="2"/>
  <c r="AD569" i="2"/>
  <c r="AD566" i="2"/>
  <c r="AD364" i="2"/>
  <c r="AD275" i="2"/>
  <c r="AD186" i="2"/>
  <c r="AD264" i="2"/>
  <c r="AD622" i="2"/>
  <c r="AD506" i="2"/>
  <c r="AD382" i="2"/>
  <c r="AD726" i="2"/>
  <c r="AD171" i="2"/>
  <c r="AD632" i="2"/>
  <c r="AD489" i="2"/>
  <c r="AD69" i="2"/>
  <c r="AD443" i="2"/>
  <c r="AD363" i="2"/>
  <c r="AD223" i="2"/>
  <c r="AD50" i="2"/>
  <c r="AD434" i="2"/>
  <c r="AD544" i="2"/>
  <c r="AD332" i="2"/>
  <c r="AD173" i="2"/>
  <c r="AD321" i="2"/>
  <c r="AD651" i="2"/>
  <c r="AD24" i="2"/>
  <c r="AD528" i="2"/>
  <c r="AD712" i="2"/>
  <c r="AD272" i="2"/>
  <c r="AD345" i="2"/>
  <c r="AD437" i="2"/>
  <c r="AD629" i="2"/>
  <c r="AD477" i="2"/>
  <c r="AD81" i="2"/>
  <c r="AD438" i="2"/>
  <c r="AD40" i="2"/>
  <c r="AD473" i="2"/>
  <c r="AD83" i="2"/>
  <c r="AD282" i="2"/>
  <c r="AD393" i="2"/>
  <c r="AD666" i="2"/>
  <c r="AD215" i="2"/>
  <c r="AD594" i="2"/>
  <c r="AD560" i="2"/>
  <c r="AD33" i="2"/>
  <c r="AD647" i="2"/>
  <c r="AD432" i="2"/>
  <c r="AD486" i="2"/>
  <c r="AD456" i="2"/>
  <c r="AD722" i="2"/>
  <c r="AD331" i="2"/>
  <c r="AD638" i="2"/>
  <c r="AD74" i="2"/>
  <c r="AD368" i="2"/>
  <c r="AD605" i="2"/>
  <c r="AD65" i="2"/>
  <c r="AD161" i="2"/>
  <c r="AD211" i="2"/>
  <c r="AD372" i="2"/>
  <c r="AD72" i="2"/>
  <c r="AD46" i="2"/>
  <c r="AD279" i="2"/>
  <c r="AD429" i="2"/>
  <c r="AD586" i="2"/>
  <c r="AD44" i="2"/>
  <c r="AD252" i="2"/>
  <c r="AD658" i="2"/>
  <c r="AD240" i="2"/>
  <c r="AD702" i="2"/>
  <c r="AD682" i="2"/>
  <c r="AD377" i="2"/>
  <c r="AD286" i="2"/>
  <c r="AD268" i="2"/>
  <c r="AD82" i="2"/>
  <c r="AD346" i="2"/>
  <c r="AD568" i="2"/>
  <c r="AD557" i="2"/>
  <c r="AD84" i="2"/>
  <c r="AD691" i="2"/>
  <c r="AD642" i="2"/>
  <c r="AD212" i="2"/>
  <c r="AD654" i="2"/>
  <c r="AD612" i="2"/>
  <c r="AD679" i="2"/>
  <c r="AD667" i="2"/>
  <c r="AD675" i="2"/>
  <c r="AD442" i="2"/>
  <c r="AD48" i="2"/>
  <c r="AD233" i="2"/>
  <c r="AD110" i="2"/>
  <c r="AD428" i="2"/>
  <c r="AD553" i="2"/>
  <c r="AD169" i="2"/>
  <c r="AD34" i="2"/>
  <c r="AD406" i="2"/>
  <c r="AD106" i="2"/>
  <c r="AD328" i="2"/>
  <c r="AD708" i="2"/>
  <c r="AD292" i="2"/>
  <c r="AD230" i="2"/>
  <c r="AD388" i="2"/>
  <c r="AD209" i="2"/>
  <c r="AD462" i="2"/>
  <c r="AD147" i="2"/>
  <c r="AD313" i="2"/>
  <c r="AD692" i="2"/>
  <c r="AD392" i="2"/>
  <c r="AD278" i="2"/>
  <c r="AD457" i="2"/>
  <c r="AD547" i="2"/>
  <c r="AD488" i="2"/>
  <c r="AD628" i="2"/>
  <c r="AD78" i="2"/>
  <c r="AD336" i="2"/>
  <c r="AD141" i="2"/>
  <c r="AD256" i="2"/>
  <c r="AD114" i="2"/>
  <c r="AD643" i="2"/>
  <c r="AD405" i="2"/>
  <c r="AD238" i="2"/>
  <c r="AD625" i="2"/>
  <c r="AD221" i="2"/>
  <c r="AD687" i="2"/>
  <c r="AD151" i="2"/>
  <c r="AD540" i="2"/>
  <c r="AD277" i="2"/>
  <c r="AD558" i="2"/>
  <c r="AD95" i="2"/>
  <c r="AD447" i="2"/>
  <c r="AD519" i="2"/>
  <c r="AD660" i="2"/>
  <c r="AD148" i="2"/>
  <c r="AD97" i="2"/>
  <c r="AD551" i="2"/>
  <c r="AD663" i="2"/>
  <c r="AD448" i="2"/>
  <c r="AD226" i="2"/>
  <c r="AD100" i="2"/>
  <c r="AD703" i="2"/>
  <c r="AD716" i="2"/>
  <c r="AD532" i="2"/>
  <c r="AD352" i="2"/>
  <c r="AD119" i="2"/>
  <c r="AD730" i="2"/>
  <c r="AD603" i="2"/>
  <c r="AD656" i="2"/>
  <c r="AD431" i="2"/>
  <c r="AD595" i="2"/>
  <c r="AD455" i="2"/>
  <c r="AD375" i="2"/>
  <c r="AD149" i="2"/>
  <c r="AD302" i="2"/>
  <c r="AD495" i="2"/>
  <c r="AD112" i="2"/>
  <c r="AD706" i="2"/>
  <c r="AD639" i="2"/>
  <c r="AD269" i="2"/>
  <c r="AD249" i="2"/>
  <c r="AD507" i="2"/>
  <c r="AD376" i="2"/>
  <c r="AD694" i="2"/>
  <c r="AD271" i="2"/>
  <c r="AD166" i="2"/>
  <c r="AD88" i="2"/>
  <c r="AD329" i="2"/>
  <c r="AD684" i="2"/>
  <c r="AD476" i="2"/>
  <c r="AD465" i="2"/>
  <c r="AD397" i="2"/>
  <c r="AD707" i="2"/>
  <c r="AD446" i="2"/>
  <c r="AD621" i="2"/>
  <c r="AD453" i="2"/>
  <c r="AD537" i="2"/>
  <c r="AD365" i="2"/>
  <c r="AD410" i="2"/>
  <c r="AD626" i="2"/>
  <c r="AD669" i="2"/>
  <c r="AD459" i="2"/>
  <c r="AD580" i="2"/>
  <c r="AD504" i="2"/>
  <c r="AD243" i="2"/>
  <c r="AD576" i="2"/>
  <c r="AD484" i="2"/>
  <c r="AD242" i="2"/>
  <c r="AD696" i="2"/>
  <c r="AD205" i="2"/>
  <c r="AD349" i="2"/>
  <c r="AD474" i="2"/>
  <c r="AD512" i="2"/>
  <c r="AD129" i="2"/>
  <c r="AD619" i="2"/>
  <c r="AD552" i="2"/>
  <c r="AD190" i="2"/>
  <c r="AD299" i="2"/>
  <c r="AD387" i="2"/>
  <c r="AD615" i="2"/>
  <c r="AD697" i="2"/>
  <c r="AD549" i="2"/>
  <c r="AD430" i="2"/>
  <c r="AD348" i="2"/>
  <c r="AD309" i="2"/>
  <c r="AD541" i="2"/>
  <c r="AD711" i="2"/>
  <c r="AD645" i="2"/>
  <c r="AD602" i="2"/>
  <c r="AD297" i="2"/>
  <c r="AD606" i="2"/>
  <c r="AD367" i="2"/>
  <c r="AD317" i="2"/>
  <c r="AD670" i="2"/>
  <c r="AD460" i="2"/>
  <c r="AD248" i="2"/>
  <c r="AD650" i="2"/>
  <c r="AD673" i="2"/>
  <c r="K118" i="3" s="1"/>
  <c r="AD592" i="2"/>
  <c r="AD461" i="2"/>
  <c r="AD681" i="2"/>
  <c r="AD413" i="2"/>
  <c r="AD508" i="2"/>
  <c r="AD729" i="2"/>
  <c r="AD539" i="2"/>
  <c r="AD718" i="2"/>
  <c r="AD700" i="2"/>
  <c r="AD662" i="2"/>
  <c r="AD521" i="2"/>
  <c r="AD686" i="2"/>
  <c r="AD695" i="2"/>
  <c r="AD641" i="2"/>
  <c r="AD616" i="2"/>
  <c r="AD690" i="2"/>
  <c r="AD688" i="2"/>
  <c r="AD575" i="2"/>
  <c r="AD678" i="2"/>
  <c r="AD582" i="2"/>
  <c r="AD676" i="2"/>
  <c r="AD704" i="2"/>
  <c r="AD627" i="2"/>
  <c r="AD668" i="2"/>
  <c r="AD721" i="2"/>
  <c r="AD671" i="2"/>
  <c r="AD685" i="2"/>
  <c r="AD588" i="2"/>
  <c r="AD724" i="2"/>
  <c r="AD723" i="2"/>
  <c r="AD693" i="2"/>
  <c r="AC485" i="2"/>
  <c r="AC538" i="2"/>
  <c r="AC652" i="2"/>
  <c r="AC197" i="2"/>
  <c r="AC369" i="2"/>
  <c r="AC251" i="2"/>
  <c r="AC556" i="2"/>
  <c r="AC315" i="2"/>
  <c r="AC613" i="2"/>
  <c r="AC441" i="2"/>
  <c r="AC411" i="2"/>
  <c r="AC490" i="2"/>
  <c r="AC705" i="2"/>
  <c r="AC150" i="2"/>
  <c r="AC366" i="2"/>
  <c r="AC310" i="2"/>
  <c r="AC416" i="2"/>
  <c r="AC125" i="2"/>
  <c r="AC178" i="2"/>
  <c r="AC701" i="2"/>
  <c r="AC466" i="2"/>
  <c r="AC59" i="2"/>
  <c r="AC325" i="2"/>
  <c r="AC439" i="2"/>
  <c r="AC21" i="2"/>
  <c r="AC170" i="2"/>
  <c r="AC159" i="2"/>
  <c r="AC505" i="2"/>
  <c r="AC117" i="2"/>
  <c r="J17" i="3" s="1"/>
  <c r="AC710" i="2"/>
  <c r="AC344" i="2"/>
  <c r="AC120" i="2"/>
  <c r="AC70" i="2"/>
  <c r="AC631" i="2"/>
  <c r="AC177" i="2"/>
  <c r="AC677" i="2"/>
  <c r="AC121" i="2"/>
  <c r="AC617" i="2"/>
  <c r="AC79" i="2"/>
  <c r="AC244" i="2"/>
  <c r="AC35" i="2"/>
  <c r="AC599" i="2"/>
  <c r="AC373" i="2"/>
  <c r="AC107" i="2"/>
  <c r="J68" i="3" s="1"/>
  <c r="AC298" i="2"/>
  <c r="AC487" i="2"/>
  <c r="AC115" i="2"/>
  <c r="AC11" i="2"/>
  <c r="AC246" i="2"/>
  <c r="AC91" i="2"/>
  <c r="AC158" i="2"/>
  <c r="AC236" i="2"/>
  <c r="AC294" i="2"/>
  <c r="AC611" i="2"/>
  <c r="AC481" i="2"/>
  <c r="AC94" i="2"/>
  <c r="AC56" i="2"/>
  <c r="AC520" i="2"/>
  <c r="AC162" i="2"/>
  <c r="AC535" i="2"/>
  <c r="AC391" i="2"/>
  <c r="AC156" i="2"/>
  <c r="AC395" i="2"/>
  <c r="AC610" i="2"/>
  <c r="AC470" i="2"/>
  <c r="AC165" i="2"/>
  <c r="AC305" i="2"/>
  <c r="AC255" i="2"/>
  <c r="AC184" i="2"/>
  <c r="AC361" i="2"/>
  <c r="AC179" i="2"/>
  <c r="AC229" i="2"/>
  <c r="AC108" i="2"/>
  <c r="AC3" i="2"/>
  <c r="AC458" i="2"/>
  <c r="AC523" i="2"/>
  <c r="AC113" i="2"/>
  <c r="AC153" i="2"/>
  <c r="AC452" i="2"/>
  <c r="AC370" i="2"/>
  <c r="AC144" i="2"/>
  <c r="AC509" i="2"/>
  <c r="AC103" i="2"/>
  <c r="AC501" i="2"/>
  <c r="AC590" i="2"/>
  <c r="AC335" i="2"/>
  <c r="AC634" i="2"/>
  <c r="AC319" i="2"/>
  <c r="AC259" i="2"/>
  <c r="AC36" i="2"/>
  <c r="AC77" i="2"/>
  <c r="AC257" i="2"/>
  <c r="AC350" i="2"/>
  <c r="AC274" i="2"/>
  <c r="AC122" i="2"/>
  <c r="AC357" i="2"/>
  <c r="AC322" i="2"/>
  <c r="AC188" i="2"/>
  <c r="AC7" i="2"/>
  <c r="AC137" i="2"/>
  <c r="AC450" i="2"/>
  <c r="AC646" i="2"/>
  <c r="AC219" i="2"/>
  <c r="AC58" i="2"/>
  <c r="AC543" i="2"/>
  <c r="AC68" i="2"/>
  <c r="AC27" i="2"/>
  <c r="AC192" i="2"/>
  <c r="AC451" i="2"/>
  <c r="AC514" i="2"/>
  <c r="AC218" i="2"/>
  <c r="AC152" i="2"/>
  <c r="AC318" i="2"/>
  <c r="AC17" i="2"/>
  <c r="AC185" i="2"/>
  <c r="AC385" i="2"/>
  <c r="AC289" i="2"/>
  <c r="AC497" i="2"/>
  <c r="AC596" i="2"/>
  <c r="AC29" i="2"/>
  <c r="AC270" i="2"/>
  <c r="AC354" i="2"/>
  <c r="AC435" i="2"/>
  <c r="AC390" i="2"/>
  <c r="AC164" i="2"/>
  <c r="AC414" i="2"/>
  <c r="AC20" i="2"/>
  <c r="AC280" i="2"/>
  <c r="AC195" i="2"/>
  <c r="AC202" i="2"/>
  <c r="AC64" i="2"/>
  <c r="AC709" i="2"/>
  <c r="AC600" i="2"/>
  <c r="AC480" i="2"/>
  <c r="AC196" i="2"/>
  <c r="AC333" i="2"/>
  <c r="AC295" i="2"/>
  <c r="J112" i="3" s="1"/>
  <c r="AC138" i="2"/>
  <c r="AC237" i="2"/>
  <c r="AC187" i="2"/>
  <c r="AC2" i="2"/>
  <c r="AC133" i="2"/>
  <c r="AC157" i="2"/>
  <c r="AC143" i="2"/>
  <c r="AC320" i="2"/>
  <c r="AC55" i="2"/>
  <c r="AC262" i="2"/>
  <c r="AC53" i="2"/>
  <c r="AC200" i="2"/>
  <c r="AC6" i="2"/>
  <c r="AC355" i="2"/>
  <c r="AC494" i="2"/>
  <c r="AC92" i="2"/>
  <c r="AC714" i="2"/>
  <c r="AC517" i="2"/>
  <c r="AC389" i="2"/>
  <c r="AC492" i="2"/>
  <c r="AC13" i="2"/>
  <c r="AC503" i="2"/>
  <c r="AC478" i="2"/>
  <c r="AC545" i="2"/>
  <c r="AC145" i="2"/>
  <c r="AC499" i="2"/>
  <c r="AC89" i="2"/>
  <c r="AC633" i="2"/>
  <c r="AC381" i="2"/>
  <c r="AC80" i="2"/>
  <c r="AC636" i="2"/>
  <c r="AC502" i="2"/>
  <c r="AC227" i="2"/>
  <c r="AC572" i="2"/>
  <c r="AC562" i="2"/>
  <c r="AC524" i="2"/>
  <c r="AC577" i="2"/>
  <c r="AC587" i="2"/>
  <c r="AC293" i="2"/>
  <c r="AC31" i="2"/>
  <c r="AC14" i="2"/>
  <c r="AC168" i="2"/>
  <c r="AC281" i="2"/>
  <c r="AC228" i="2"/>
  <c r="AC210" i="2"/>
  <c r="AC482" i="2"/>
  <c r="AC698" i="2"/>
  <c r="AC231" i="2"/>
  <c r="AC417" i="2"/>
  <c r="AC175" i="2"/>
  <c r="AC57" i="2"/>
  <c r="AC578" i="2"/>
  <c r="AC266" i="2"/>
  <c r="AC127" i="2"/>
  <c r="AC542" i="2"/>
  <c r="AC419" i="2"/>
  <c r="AC444" i="2"/>
  <c r="AC623" i="2"/>
  <c r="AC183" i="2"/>
  <c r="AC306" i="2"/>
  <c r="AC683" i="2"/>
  <c r="AC573" i="2"/>
  <c r="AC449" i="2"/>
  <c r="AC571" i="2"/>
  <c r="AC398" i="2"/>
  <c r="AC93" i="2"/>
  <c r="AC463" i="2"/>
  <c r="AC713" i="2"/>
  <c r="AC140" i="2"/>
  <c r="AC253" i="2"/>
  <c r="AC359" i="2"/>
  <c r="AC118" i="2"/>
  <c r="AC472" i="2"/>
  <c r="AC533" i="2"/>
  <c r="AC597" i="2"/>
  <c r="AC130" i="2"/>
  <c r="AC513" i="2"/>
  <c r="AC167" i="2"/>
  <c r="AC87" i="2"/>
  <c r="AC500" i="2"/>
  <c r="AC386" i="2"/>
  <c r="AC653" i="2"/>
  <c r="AC340" i="2"/>
  <c r="AC311" i="2"/>
  <c r="AC216" i="2"/>
  <c r="AC570" i="2"/>
  <c r="AC475" i="2"/>
  <c r="AC176" i="2"/>
  <c r="AC401" i="2"/>
  <c r="AC62" i="2"/>
  <c r="AC123" i="2"/>
  <c r="AC554" i="2"/>
  <c r="AC719" i="2"/>
  <c r="AC128" i="2"/>
  <c r="AC203" i="2"/>
  <c r="AC38" i="2"/>
  <c r="AC60" i="2"/>
  <c r="AC316" i="2"/>
  <c r="AC51" i="2"/>
  <c r="AC445" i="2"/>
  <c r="AC400" i="2"/>
  <c r="AC394" i="2"/>
  <c r="AC471" i="2"/>
  <c r="AC527" i="2"/>
  <c r="AC725" i="2"/>
  <c r="AC232" i="2"/>
  <c r="AC353" i="2"/>
  <c r="AC362" i="2"/>
  <c r="AC640" i="2"/>
  <c r="AC516" i="2"/>
  <c r="AC396" i="2"/>
  <c r="AC468" i="2"/>
  <c r="AC314" i="2"/>
  <c r="AC579" i="2"/>
  <c r="AC510" i="2"/>
  <c r="AC732" i="2"/>
  <c r="AC360" i="2"/>
  <c r="AC371" i="2"/>
  <c r="AC75" i="2"/>
  <c r="AC423" i="2"/>
  <c r="AC384" i="2"/>
  <c r="AC25" i="2"/>
  <c r="AC699" i="2"/>
  <c r="AC207" i="2"/>
  <c r="AC424" i="2"/>
  <c r="AC134" i="2"/>
  <c r="AC96" i="2"/>
  <c r="AC9" i="2"/>
  <c r="AC4" i="2"/>
  <c r="AC574" i="2"/>
  <c r="AC160" i="2"/>
  <c r="AC659" i="2"/>
  <c r="AC220" i="2"/>
  <c r="AC126" i="2"/>
  <c r="AC464" i="2"/>
  <c r="AC98" i="2"/>
  <c r="AC440" i="2"/>
  <c r="AC412" i="2"/>
  <c r="AC71" i="2"/>
  <c r="AC356" i="2"/>
  <c r="AC491" i="2"/>
  <c r="AC614" i="2"/>
  <c r="AC563" i="2"/>
  <c r="AC498" i="2"/>
  <c r="AC201" i="2"/>
  <c r="AC285" i="2"/>
  <c r="AC267" i="2"/>
  <c r="AC191" i="2"/>
  <c r="AC618" i="2"/>
  <c r="AC550" i="2"/>
  <c r="AC347" i="2"/>
  <c r="AC483" i="2"/>
  <c r="AC260" i="2"/>
  <c r="AC105" i="2"/>
  <c r="AC379" i="2"/>
  <c r="AC245" i="2"/>
  <c r="AC180" i="2"/>
  <c r="AC731" i="2"/>
  <c r="AC30" i="2"/>
  <c r="AC124" i="2"/>
  <c r="AC404" i="2"/>
  <c r="AC22" i="2"/>
  <c r="AC334" i="2"/>
  <c r="AC581" i="2"/>
  <c r="AC593" i="2"/>
  <c r="AC41" i="2"/>
  <c r="AC63" i="2"/>
  <c r="AC624" i="2"/>
  <c r="AC42" i="2"/>
  <c r="AC664" i="2"/>
  <c r="AC54" i="2"/>
  <c r="AC213" i="2"/>
  <c r="AC511" i="2"/>
  <c r="AC608" i="2"/>
  <c r="AC99" i="2"/>
  <c r="AC155" i="2"/>
  <c r="AC657" i="2"/>
  <c r="AC399" i="2"/>
  <c r="AC193" i="2"/>
  <c r="AC358" i="2"/>
  <c r="AC132" i="2"/>
  <c r="AC598" i="2"/>
  <c r="AC296" i="2"/>
  <c r="AC225" i="2"/>
  <c r="AC420" i="2"/>
  <c r="AC241" i="2"/>
  <c r="AC649" i="2"/>
  <c r="AC422" i="2"/>
  <c r="AC425" i="2"/>
  <c r="AC529" i="2"/>
  <c r="AC198" i="2"/>
  <c r="AC135" i="2"/>
  <c r="AC403" i="2"/>
  <c r="AC66" i="2"/>
  <c r="AC146" i="2"/>
  <c r="AC583" i="2"/>
  <c r="AC10" i="2"/>
  <c r="AC525" i="2"/>
  <c r="AC182" i="2"/>
  <c r="AC284" i="2"/>
  <c r="AC728" i="2"/>
  <c r="AC224" i="2"/>
  <c r="AC674" i="2"/>
  <c r="AC380" i="2"/>
  <c r="AC531" i="2"/>
  <c r="AC585" i="2"/>
  <c r="AC343" i="2"/>
  <c r="AC32" i="2"/>
  <c r="AC39" i="2"/>
  <c r="AC426" i="2"/>
  <c r="AC16" i="2"/>
  <c r="AC19" i="2"/>
  <c r="AC290" i="2"/>
  <c r="AC26" i="2"/>
  <c r="AC273" i="2"/>
  <c r="AC181" i="2"/>
  <c r="AC680" i="2"/>
  <c r="AC609" i="2"/>
  <c r="AC250" i="2"/>
  <c r="AC61" i="2"/>
  <c r="AC307" i="2"/>
  <c r="AC111" i="2"/>
  <c r="AC206" i="2"/>
  <c r="AC326" i="2"/>
  <c r="AC339" i="2"/>
  <c r="AC301" i="2"/>
  <c r="AC546" i="2"/>
  <c r="AC52" i="2"/>
  <c r="AC421" i="2"/>
  <c r="AC548" i="2"/>
  <c r="AC101" i="2"/>
  <c r="AC308" i="2"/>
  <c r="AC276" i="2"/>
  <c r="AC515" i="2"/>
  <c r="AC407" i="2"/>
  <c r="AC109" i="2"/>
  <c r="AC467" i="2"/>
  <c r="AC174" i="2"/>
  <c r="AC564" i="2"/>
  <c r="AC665" i="2"/>
  <c r="AC620" i="2"/>
  <c r="AC47" i="2"/>
  <c r="AC199" i="2"/>
  <c r="AC644" i="2"/>
  <c r="AC235" i="2"/>
  <c r="AC604" i="2"/>
  <c r="AC324" i="2"/>
  <c r="AC408" i="2"/>
  <c r="AC208" i="2"/>
  <c r="AC142" i="2"/>
  <c r="AC104" i="2"/>
  <c r="AC76" i="2"/>
  <c r="AC402" i="2"/>
  <c r="AC341" i="2"/>
  <c r="AC648" i="2"/>
  <c r="AC337" i="2"/>
  <c r="AC607" i="2"/>
  <c r="AC139" i="2"/>
  <c r="AC247" i="2"/>
  <c r="AC479" i="2"/>
  <c r="AC323" i="2"/>
  <c r="AC330" i="2"/>
  <c r="AC601" i="2"/>
  <c r="AC261" i="2"/>
  <c r="AC189" i="2"/>
  <c r="AC433" i="2"/>
  <c r="AC172" i="2"/>
  <c r="AC67" i="2"/>
  <c r="AC493" i="2"/>
  <c r="AC163" i="2"/>
  <c r="AC584" i="2"/>
  <c r="AC85" i="2"/>
  <c r="AC303" i="2"/>
  <c r="AC49" i="2"/>
  <c r="AC327" i="2"/>
  <c r="AC720" i="2"/>
  <c r="AC222" i="2"/>
  <c r="AC258" i="2"/>
  <c r="AC304" i="2"/>
  <c r="AC43" i="2"/>
  <c r="AC534" i="2"/>
  <c r="AC154" i="2"/>
  <c r="AC559" i="2"/>
  <c r="AC689" i="2"/>
  <c r="AC415" i="2"/>
  <c r="AC265" i="2"/>
  <c r="AC715" i="2"/>
  <c r="AC672" i="2"/>
  <c r="AC635" i="2"/>
  <c r="AC23" i="2"/>
  <c r="AC637" i="2"/>
  <c r="AC15" i="2"/>
  <c r="AC28" i="2"/>
  <c r="AC214" i="2"/>
  <c r="AC555" i="2"/>
  <c r="AC427" i="2"/>
  <c r="AC561" i="2"/>
  <c r="AC526" i="2"/>
  <c r="AC300" i="2"/>
  <c r="AC45" i="2"/>
  <c r="AC12" i="2"/>
  <c r="AC116" i="2"/>
  <c r="AC469" i="2"/>
  <c r="AC383" i="2"/>
  <c r="AC342" i="2"/>
  <c r="AC338" i="2"/>
  <c r="AC351" i="2"/>
  <c r="AC239" i="2"/>
  <c r="AC522" i="2"/>
  <c r="AC5" i="2"/>
  <c r="AC536" i="2"/>
  <c r="AC591" i="2"/>
  <c r="AC717" i="2"/>
  <c r="AC409" i="2"/>
  <c r="AC374" i="2"/>
  <c r="AC518" i="2"/>
  <c r="AC254" i="2"/>
  <c r="AC217" i="2"/>
  <c r="AC73" i="2"/>
  <c r="AC102" i="2"/>
  <c r="AC567" i="2"/>
  <c r="AC287" i="2"/>
  <c r="AC288" i="2"/>
  <c r="AC454" i="2"/>
  <c r="AC204" i="2"/>
  <c r="AC312" i="2"/>
  <c r="AC530" i="2"/>
  <c r="AC436" i="2"/>
  <c r="AC565" i="2"/>
  <c r="AC8" i="2"/>
  <c r="AC263" i="2"/>
  <c r="AC291" i="2"/>
  <c r="AC496" i="2"/>
  <c r="AC727" i="2"/>
  <c r="AC86" i="2"/>
  <c r="AC194" i="2"/>
  <c r="AC630" i="2"/>
  <c r="AC136" i="2"/>
  <c r="AC378" i="2"/>
  <c r="AC655" i="2"/>
  <c r="AC131" i="2"/>
  <c r="AC90" i="2"/>
  <c r="AC418" i="2"/>
  <c r="AC283" i="2"/>
  <c r="AC589" i="2"/>
  <c r="AC661" i="2"/>
  <c r="AC37" i="2"/>
  <c r="AC18" i="2"/>
  <c r="AC234" i="2"/>
  <c r="AC569" i="2"/>
  <c r="AC566" i="2"/>
  <c r="AC364" i="2"/>
  <c r="AC275" i="2"/>
  <c r="AC186" i="2"/>
  <c r="AC264" i="2"/>
  <c r="AC622" i="2"/>
  <c r="AC506" i="2"/>
  <c r="AC382" i="2"/>
  <c r="AC726" i="2"/>
  <c r="AC171" i="2"/>
  <c r="AC632" i="2"/>
  <c r="AC489" i="2"/>
  <c r="AC69" i="2"/>
  <c r="AC443" i="2"/>
  <c r="AC363" i="2"/>
  <c r="AC223" i="2"/>
  <c r="AC50" i="2"/>
  <c r="AC434" i="2"/>
  <c r="AC544" i="2"/>
  <c r="AC332" i="2"/>
  <c r="AC173" i="2"/>
  <c r="AC321" i="2"/>
  <c r="AC651" i="2"/>
  <c r="AC24" i="2"/>
  <c r="AC528" i="2"/>
  <c r="AC712" i="2"/>
  <c r="AC272" i="2"/>
  <c r="AC345" i="2"/>
  <c r="AC437" i="2"/>
  <c r="AC629" i="2"/>
  <c r="AC477" i="2"/>
  <c r="AC81" i="2"/>
  <c r="AC438" i="2"/>
  <c r="AC40" i="2"/>
  <c r="AC473" i="2"/>
  <c r="AC83" i="2"/>
  <c r="AC282" i="2"/>
  <c r="AC393" i="2"/>
  <c r="AC666" i="2"/>
  <c r="AC215" i="2"/>
  <c r="AC594" i="2"/>
  <c r="AC560" i="2"/>
  <c r="AC33" i="2"/>
  <c r="J16" i="3" s="1"/>
  <c r="AC647" i="2"/>
  <c r="AC432" i="2"/>
  <c r="AC486" i="2"/>
  <c r="AC456" i="2"/>
  <c r="AC722" i="2"/>
  <c r="AC331" i="2"/>
  <c r="AC638" i="2"/>
  <c r="AC74" i="2"/>
  <c r="AC368" i="2"/>
  <c r="AC605" i="2"/>
  <c r="AC65" i="2"/>
  <c r="AC161" i="2"/>
  <c r="AC211" i="2"/>
  <c r="AC372" i="2"/>
  <c r="AC72" i="2"/>
  <c r="AC46" i="2"/>
  <c r="AC279" i="2"/>
  <c r="AC429" i="2"/>
  <c r="AC586" i="2"/>
  <c r="AC44" i="2"/>
  <c r="AC252" i="2"/>
  <c r="AC658" i="2"/>
  <c r="AC240" i="2"/>
  <c r="AC702" i="2"/>
  <c r="AC682" i="2"/>
  <c r="AC377" i="2"/>
  <c r="AC286" i="2"/>
  <c r="AC268" i="2"/>
  <c r="AC82" i="2"/>
  <c r="AC346" i="2"/>
  <c r="AC568" i="2"/>
  <c r="AC557" i="2"/>
  <c r="AC84" i="2"/>
  <c r="AC691" i="2"/>
  <c r="AC642" i="2"/>
  <c r="AC212" i="2"/>
  <c r="AC654" i="2"/>
  <c r="AC612" i="2"/>
  <c r="AC679" i="2"/>
  <c r="AC667" i="2"/>
  <c r="AC675" i="2"/>
  <c r="AC442" i="2"/>
  <c r="AC48" i="2"/>
  <c r="AC233" i="2"/>
  <c r="AC110" i="2"/>
  <c r="AC428" i="2"/>
  <c r="AC553" i="2"/>
  <c r="AC169" i="2"/>
  <c r="AC34" i="2"/>
  <c r="AC406" i="2"/>
  <c r="AC106" i="2"/>
  <c r="AC328" i="2"/>
  <c r="AC708" i="2"/>
  <c r="AC292" i="2"/>
  <c r="AC230" i="2"/>
  <c r="AC388" i="2"/>
  <c r="AC209" i="2"/>
  <c r="AC462" i="2"/>
  <c r="AC147" i="2"/>
  <c r="AC313" i="2"/>
  <c r="AC692" i="2"/>
  <c r="AC392" i="2"/>
  <c r="AC278" i="2"/>
  <c r="AC457" i="2"/>
  <c r="AC547" i="2"/>
  <c r="AC488" i="2"/>
  <c r="AC628" i="2"/>
  <c r="AC78" i="2"/>
  <c r="AC336" i="2"/>
  <c r="AC141" i="2"/>
  <c r="AC256" i="2"/>
  <c r="AC114" i="2"/>
  <c r="AC643" i="2"/>
  <c r="AC405" i="2"/>
  <c r="AC238" i="2"/>
  <c r="AC625" i="2"/>
  <c r="AC221" i="2"/>
  <c r="AC687" i="2"/>
  <c r="AC151" i="2"/>
  <c r="AC540" i="2"/>
  <c r="AC277" i="2"/>
  <c r="AC558" i="2"/>
  <c r="AC95" i="2"/>
  <c r="AC447" i="2"/>
  <c r="AC519" i="2"/>
  <c r="AC660" i="2"/>
  <c r="AC148" i="2"/>
  <c r="AC97" i="2"/>
  <c r="AC551" i="2"/>
  <c r="AC663" i="2"/>
  <c r="AC448" i="2"/>
  <c r="AC226" i="2"/>
  <c r="AC100" i="2"/>
  <c r="AC703" i="2"/>
  <c r="AC716" i="2"/>
  <c r="AC532" i="2"/>
  <c r="AC352" i="2"/>
  <c r="AC119" i="2"/>
  <c r="AC730" i="2"/>
  <c r="AC603" i="2"/>
  <c r="AC656" i="2"/>
  <c r="AC431" i="2"/>
  <c r="AC595" i="2"/>
  <c r="AC455" i="2"/>
  <c r="AC375" i="2"/>
  <c r="AC149" i="2"/>
  <c r="AC302" i="2"/>
  <c r="AC495" i="2"/>
  <c r="AC112" i="2"/>
  <c r="AC706" i="2"/>
  <c r="AC639" i="2"/>
  <c r="AC269" i="2"/>
  <c r="AC249" i="2"/>
  <c r="AC507" i="2"/>
  <c r="AC376" i="2"/>
  <c r="AC694" i="2"/>
  <c r="AC271" i="2"/>
  <c r="AC166" i="2"/>
  <c r="AC88" i="2"/>
  <c r="AC329" i="2"/>
  <c r="AC684" i="2"/>
  <c r="AC476" i="2"/>
  <c r="AC465" i="2"/>
  <c r="AC397" i="2"/>
  <c r="AC707" i="2"/>
  <c r="AC446" i="2"/>
  <c r="AC621" i="2"/>
  <c r="AC453" i="2"/>
  <c r="AC537" i="2"/>
  <c r="AC365" i="2"/>
  <c r="AC410" i="2"/>
  <c r="AC626" i="2"/>
  <c r="AC669" i="2"/>
  <c r="AC459" i="2"/>
  <c r="AC580" i="2"/>
  <c r="AC504" i="2"/>
  <c r="AC243" i="2"/>
  <c r="AC576" i="2"/>
  <c r="AC484" i="2"/>
  <c r="AC242" i="2"/>
  <c r="AC696" i="2"/>
  <c r="AC205" i="2"/>
  <c r="AC349" i="2"/>
  <c r="AC474" i="2"/>
  <c r="AC512" i="2"/>
  <c r="AC129" i="2"/>
  <c r="AC619" i="2"/>
  <c r="AC552" i="2"/>
  <c r="AC190" i="2"/>
  <c r="AC299" i="2"/>
  <c r="AC387" i="2"/>
  <c r="AC615" i="2"/>
  <c r="AC697" i="2"/>
  <c r="AC549" i="2"/>
  <c r="AC430" i="2"/>
  <c r="AC348" i="2"/>
  <c r="AC309" i="2"/>
  <c r="AC541" i="2"/>
  <c r="AC711" i="2"/>
  <c r="AC645" i="2"/>
  <c r="AC602" i="2"/>
  <c r="AC297" i="2"/>
  <c r="AC606" i="2"/>
  <c r="AC367" i="2"/>
  <c r="AC317" i="2"/>
  <c r="AC670" i="2"/>
  <c r="AC460" i="2"/>
  <c r="AC248" i="2"/>
  <c r="AC650" i="2"/>
  <c r="AC673" i="2"/>
  <c r="AC592" i="2"/>
  <c r="AC461" i="2"/>
  <c r="AC681" i="2"/>
  <c r="AC413" i="2"/>
  <c r="AC508" i="2"/>
  <c r="AC729" i="2"/>
  <c r="AC539" i="2"/>
  <c r="AC718" i="2"/>
  <c r="AC700" i="2"/>
  <c r="AC662" i="2"/>
  <c r="AC521" i="2"/>
  <c r="AC686" i="2"/>
  <c r="AC695" i="2"/>
  <c r="AC641" i="2"/>
  <c r="AC616" i="2"/>
  <c r="AC690" i="2"/>
  <c r="AC688" i="2"/>
  <c r="AC575" i="2"/>
  <c r="AC678" i="2"/>
  <c r="AC582" i="2"/>
  <c r="AC676" i="2"/>
  <c r="AC704" i="2"/>
  <c r="AC627" i="2"/>
  <c r="AC668" i="2"/>
  <c r="AC721" i="2"/>
  <c r="AC671" i="2"/>
  <c r="AC685" i="2"/>
  <c r="AC588" i="2"/>
  <c r="AC724" i="2"/>
  <c r="AC723" i="2"/>
  <c r="AC693" i="2"/>
  <c r="U485" i="2"/>
  <c r="U538" i="2"/>
  <c r="U652" i="2"/>
  <c r="U197" i="2"/>
  <c r="U369" i="2"/>
  <c r="U251" i="2"/>
  <c r="U556" i="2"/>
  <c r="U315" i="2"/>
  <c r="U613" i="2"/>
  <c r="U441" i="2"/>
  <c r="U411" i="2"/>
  <c r="U490" i="2"/>
  <c r="U705" i="2"/>
  <c r="U150" i="2"/>
  <c r="U366" i="2"/>
  <c r="U310" i="2"/>
  <c r="U416" i="2"/>
  <c r="U125" i="2"/>
  <c r="U178" i="2"/>
  <c r="U701" i="2"/>
  <c r="U466" i="2"/>
  <c r="U59" i="2"/>
  <c r="U325" i="2"/>
  <c r="U439" i="2"/>
  <c r="U21" i="2"/>
  <c r="U170" i="2"/>
  <c r="U159" i="2"/>
  <c r="U505" i="2"/>
  <c r="U117" i="2"/>
  <c r="T17" i="3" s="1"/>
  <c r="U710" i="2"/>
  <c r="U344" i="2"/>
  <c r="U120" i="2"/>
  <c r="U70" i="2"/>
  <c r="U631" i="2"/>
  <c r="U177" i="2"/>
  <c r="U677" i="2"/>
  <c r="U121" i="2"/>
  <c r="U617" i="2"/>
  <c r="U79" i="2"/>
  <c r="U244" i="2"/>
  <c r="U35" i="2"/>
  <c r="U599" i="2"/>
  <c r="U373" i="2"/>
  <c r="U107" i="2"/>
  <c r="T68" i="3" s="1"/>
  <c r="U298" i="2"/>
  <c r="U487" i="2"/>
  <c r="U115" i="2"/>
  <c r="U11" i="2"/>
  <c r="U246" i="2"/>
  <c r="U91" i="2"/>
  <c r="U158" i="2"/>
  <c r="U236" i="2"/>
  <c r="U294" i="2"/>
  <c r="U611" i="2"/>
  <c r="U481" i="2"/>
  <c r="U94" i="2"/>
  <c r="U56" i="2"/>
  <c r="U520" i="2"/>
  <c r="U162" i="2"/>
  <c r="U535" i="2"/>
  <c r="U391" i="2"/>
  <c r="U156" i="2"/>
  <c r="U395" i="2"/>
  <c r="U610" i="2"/>
  <c r="U470" i="2"/>
  <c r="U165" i="2"/>
  <c r="U305" i="2"/>
  <c r="U255" i="2"/>
  <c r="U184" i="2"/>
  <c r="U361" i="2"/>
  <c r="U179" i="2"/>
  <c r="U229" i="2"/>
  <c r="U108" i="2"/>
  <c r="U3" i="2"/>
  <c r="U458" i="2"/>
  <c r="U523" i="2"/>
  <c r="U113" i="2"/>
  <c r="U153" i="2"/>
  <c r="U452" i="2"/>
  <c r="U370" i="2"/>
  <c r="U144" i="2"/>
  <c r="U509" i="2"/>
  <c r="U103" i="2"/>
  <c r="U501" i="2"/>
  <c r="U590" i="2"/>
  <c r="U335" i="2"/>
  <c r="U634" i="2"/>
  <c r="U319" i="2"/>
  <c r="U259" i="2"/>
  <c r="U36" i="2"/>
  <c r="U77" i="2"/>
  <c r="U257" i="2"/>
  <c r="U350" i="2"/>
  <c r="U274" i="2"/>
  <c r="U122" i="2"/>
  <c r="U357" i="2"/>
  <c r="U322" i="2"/>
  <c r="U188" i="2"/>
  <c r="U7" i="2"/>
  <c r="U137" i="2"/>
  <c r="U450" i="2"/>
  <c r="U646" i="2"/>
  <c r="U219" i="2"/>
  <c r="U58" i="2"/>
  <c r="U543" i="2"/>
  <c r="U68" i="2"/>
  <c r="U27" i="2"/>
  <c r="U192" i="2"/>
  <c r="U451" i="2"/>
  <c r="U514" i="2"/>
  <c r="U218" i="2"/>
  <c r="U152" i="2"/>
  <c r="U318" i="2"/>
  <c r="U17" i="2"/>
  <c r="U185" i="2"/>
  <c r="U385" i="2"/>
  <c r="U289" i="2"/>
  <c r="U497" i="2"/>
  <c r="U596" i="2"/>
  <c r="U29" i="2"/>
  <c r="U270" i="2"/>
  <c r="U354" i="2"/>
  <c r="U435" i="2"/>
  <c r="U390" i="2"/>
  <c r="U164" i="2"/>
  <c r="U414" i="2"/>
  <c r="T104" i="3" s="1"/>
  <c r="U20" i="2"/>
  <c r="U280" i="2"/>
  <c r="U195" i="2"/>
  <c r="U202" i="2"/>
  <c r="U64" i="2"/>
  <c r="U709" i="2"/>
  <c r="U600" i="2"/>
  <c r="U480" i="2"/>
  <c r="U196" i="2"/>
  <c r="U333" i="2"/>
  <c r="U295" i="2"/>
  <c r="T112" i="3" s="1"/>
  <c r="U138" i="2"/>
  <c r="U237" i="2"/>
  <c r="U187" i="2"/>
  <c r="U2" i="2"/>
  <c r="U133" i="2"/>
  <c r="U157" i="2"/>
  <c r="U143" i="2"/>
  <c r="U320" i="2"/>
  <c r="U55" i="2"/>
  <c r="U262" i="2"/>
  <c r="U53" i="2"/>
  <c r="U200" i="2"/>
  <c r="U6" i="2"/>
  <c r="U355" i="2"/>
  <c r="U494" i="2"/>
  <c r="U92" i="2"/>
  <c r="U714" i="2"/>
  <c r="U517" i="2"/>
  <c r="U389" i="2"/>
  <c r="U492" i="2"/>
  <c r="U13" i="2"/>
  <c r="U503" i="2"/>
  <c r="U478" i="2"/>
  <c r="U545" i="2"/>
  <c r="U145" i="2"/>
  <c r="U499" i="2"/>
  <c r="U89" i="2"/>
  <c r="U633" i="2"/>
  <c r="U381" i="2"/>
  <c r="U80" i="2"/>
  <c r="U636" i="2"/>
  <c r="U502" i="2"/>
  <c r="U227" i="2"/>
  <c r="U572" i="2"/>
  <c r="U562" i="2"/>
  <c r="U524" i="2"/>
  <c r="U577" i="2"/>
  <c r="T61" i="3" s="1"/>
  <c r="U587" i="2"/>
  <c r="U293" i="2"/>
  <c r="U31" i="2"/>
  <c r="U14" i="2"/>
  <c r="U168" i="2"/>
  <c r="U281" i="2"/>
  <c r="U228" i="2"/>
  <c r="U210" i="2"/>
  <c r="U482" i="2"/>
  <c r="U698" i="2"/>
  <c r="U231" i="2"/>
  <c r="U417" i="2"/>
  <c r="U175" i="2"/>
  <c r="U57" i="2"/>
  <c r="U578" i="2"/>
  <c r="U266" i="2"/>
  <c r="U127" i="2"/>
  <c r="U542" i="2"/>
  <c r="U419" i="2"/>
  <c r="U444" i="2"/>
  <c r="U623" i="2"/>
  <c r="U183" i="2"/>
  <c r="U306" i="2"/>
  <c r="U683" i="2"/>
  <c r="U573" i="2"/>
  <c r="U449" i="2"/>
  <c r="T69" i="3" s="1"/>
  <c r="U571" i="2"/>
  <c r="U398" i="2"/>
  <c r="U93" i="2"/>
  <c r="U463" i="2"/>
  <c r="U713" i="2"/>
  <c r="U140" i="2"/>
  <c r="U253" i="2"/>
  <c r="U359" i="2"/>
  <c r="U118" i="2"/>
  <c r="U472" i="2"/>
  <c r="U533" i="2"/>
  <c r="U597" i="2"/>
  <c r="U130" i="2"/>
  <c r="U513" i="2"/>
  <c r="U167" i="2"/>
  <c r="U87" i="2"/>
  <c r="U500" i="2"/>
  <c r="U386" i="2"/>
  <c r="U653" i="2"/>
  <c r="U340" i="2"/>
  <c r="U311" i="2"/>
  <c r="U216" i="2"/>
  <c r="U570" i="2"/>
  <c r="U475" i="2"/>
  <c r="U176" i="2"/>
  <c r="U401" i="2"/>
  <c r="U62" i="2"/>
  <c r="U123" i="2"/>
  <c r="U554" i="2"/>
  <c r="U719" i="2"/>
  <c r="U128" i="2"/>
  <c r="U203" i="2"/>
  <c r="U38" i="2"/>
  <c r="U60" i="2"/>
  <c r="U316" i="2"/>
  <c r="U51" i="2"/>
  <c r="U445" i="2"/>
  <c r="U400" i="2"/>
  <c r="U394" i="2"/>
  <c r="U471" i="2"/>
  <c r="U527" i="2"/>
  <c r="U725" i="2"/>
  <c r="U232" i="2"/>
  <c r="U353" i="2"/>
  <c r="U362" i="2"/>
  <c r="U640" i="2"/>
  <c r="U516" i="2"/>
  <c r="U396" i="2"/>
  <c r="U468" i="2"/>
  <c r="U314" i="2"/>
  <c r="U579" i="2"/>
  <c r="U510" i="2"/>
  <c r="U732" i="2"/>
  <c r="U360" i="2"/>
  <c r="U371" i="2"/>
  <c r="U75" i="2"/>
  <c r="U423" i="2"/>
  <c r="U384" i="2"/>
  <c r="U25" i="2"/>
  <c r="U699" i="2"/>
  <c r="U207" i="2"/>
  <c r="U424" i="2"/>
  <c r="U134" i="2"/>
  <c r="U96" i="2"/>
  <c r="U9" i="2"/>
  <c r="U4" i="2"/>
  <c r="U574" i="2"/>
  <c r="U160" i="2"/>
  <c r="U659" i="2"/>
  <c r="U220" i="2"/>
  <c r="U126" i="2"/>
  <c r="U464" i="2"/>
  <c r="U98" i="2"/>
  <c r="U440" i="2"/>
  <c r="U412" i="2"/>
  <c r="U71" i="2"/>
  <c r="U356" i="2"/>
  <c r="U491" i="2"/>
  <c r="U614" i="2"/>
  <c r="U563" i="2"/>
  <c r="U498" i="2"/>
  <c r="U201" i="2"/>
  <c r="U285" i="2"/>
  <c r="U267" i="2"/>
  <c r="U191" i="2"/>
  <c r="U618" i="2"/>
  <c r="U550" i="2"/>
  <c r="U347" i="2"/>
  <c r="U483" i="2"/>
  <c r="U260" i="2"/>
  <c r="U105" i="2"/>
  <c r="U379" i="2"/>
  <c r="U245" i="2"/>
  <c r="U180" i="2"/>
  <c r="U731" i="2"/>
  <c r="U30" i="2"/>
  <c r="U124" i="2"/>
  <c r="U404" i="2"/>
  <c r="U22" i="2"/>
  <c r="U334" i="2"/>
  <c r="U581" i="2"/>
  <c r="U593" i="2"/>
  <c r="U41" i="2"/>
  <c r="U63" i="2"/>
  <c r="U624" i="2"/>
  <c r="U42" i="2"/>
  <c r="U664" i="2"/>
  <c r="U54" i="2"/>
  <c r="U213" i="2"/>
  <c r="U511" i="2"/>
  <c r="U608" i="2"/>
  <c r="U99" i="2"/>
  <c r="U155" i="2"/>
  <c r="U657" i="2"/>
  <c r="U399" i="2"/>
  <c r="U193" i="2"/>
  <c r="U358" i="2"/>
  <c r="U132" i="2"/>
  <c r="U598" i="2"/>
  <c r="U296" i="2"/>
  <c r="U225" i="2"/>
  <c r="U420" i="2"/>
  <c r="U241" i="2"/>
  <c r="U649" i="2"/>
  <c r="U422" i="2"/>
  <c r="U425" i="2"/>
  <c r="U529" i="2"/>
  <c r="U198" i="2"/>
  <c r="U135" i="2"/>
  <c r="U403" i="2"/>
  <c r="U66" i="2"/>
  <c r="U146" i="2"/>
  <c r="U583" i="2"/>
  <c r="U10" i="2"/>
  <c r="U525" i="2"/>
  <c r="U182" i="2"/>
  <c r="U284" i="2"/>
  <c r="U728" i="2"/>
  <c r="U224" i="2"/>
  <c r="U674" i="2"/>
  <c r="U380" i="2"/>
  <c r="U531" i="2"/>
  <c r="U585" i="2"/>
  <c r="U343" i="2"/>
  <c r="U32" i="2"/>
  <c r="U39" i="2"/>
  <c r="U426" i="2"/>
  <c r="U16" i="2"/>
  <c r="U19" i="2"/>
  <c r="U290" i="2"/>
  <c r="U26" i="2"/>
  <c r="U273" i="2"/>
  <c r="U181" i="2"/>
  <c r="U680" i="2"/>
  <c r="U609" i="2"/>
  <c r="U250" i="2"/>
  <c r="U61" i="2"/>
  <c r="U307" i="2"/>
  <c r="U111" i="2"/>
  <c r="U206" i="2"/>
  <c r="U326" i="2"/>
  <c r="U339" i="2"/>
  <c r="U301" i="2"/>
  <c r="U546" i="2"/>
  <c r="U52" i="2"/>
  <c r="U421" i="2"/>
  <c r="U548" i="2"/>
  <c r="U101" i="2"/>
  <c r="U308" i="2"/>
  <c r="U276" i="2"/>
  <c r="U515" i="2"/>
  <c r="U407" i="2"/>
  <c r="U109" i="2"/>
  <c r="U467" i="2"/>
  <c r="U174" i="2"/>
  <c r="U564" i="2"/>
  <c r="U665" i="2"/>
  <c r="U620" i="2"/>
  <c r="U47" i="2"/>
  <c r="U199" i="2"/>
  <c r="U644" i="2"/>
  <c r="U235" i="2"/>
  <c r="U604" i="2"/>
  <c r="U324" i="2"/>
  <c r="U408" i="2"/>
  <c r="U208" i="2"/>
  <c r="U142" i="2"/>
  <c r="U104" i="2"/>
  <c r="U76" i="2"/>
  <c r="U402" i="2"/>
  <c r="U341" i="2"/>
  <c r="U648" i="2"/>
  <c r="U337" i="2"/>
  <c r="U607" i="2"/>
  <c r="U139" i="2"/>
  <c r="U247" i="2"/>
  <c r="U479" i="2"/>
  <c r="U323" i="2"/>
  <c r="U330" i="2"/>
  <c r="U601" i="2"/>
  <c r="U261" i="2"/>
  <c r="U189" i="2"/>
  <c r="U433" i="2"/>
  <c r="U172" i="2"/>
  <c r="U67" i="2"/>
  <c r="U493" i="2"/>
  <c r="U163" i="2"/>
  <c r="U584" i="2"/>
  <c r="U85" i="2"/>
  <c r="U303" i="2"/>
  <c r="U49" i="2"/>
  <c r="U327" i="2"/>
  <c r="U720" i="2"/>
  <c r="U222" i="2"/>
  <c r="U258" i="2"/>
  <c r="U304" i="2"/>
  <c r="U43" i="2"/>
  <c r="U534" i="2"/>
  <c r="U154" i="2"/>
  <c r="U559" i="2"/>
  <c r="U689" i="2"/>
  <c r="U415" i="2"/>
  <c r="U265" i="2"/>
  <c r="U715" i="2"/>
  <c r="U672" i="2"/>
  <c r="U635" i="2"/>
  <c r="U23" i="2"/>
  <c r="U637" i="2"/>
  <c r="U15" i="2"/>
  <c r="U28" i="2"/>
  <c r="U214" i="2"/>
  <c r="U555" i="2"/>
  <c r="U427" i="2"/>
  <c r="U561" i="2"/>
  <c r="U526" i="2"/>
  <c r="U300" i="2"/>
  <c r="U45" i="2"/>
  <c r="U12" i="2"/>
  <c r="T2" i="3" s="1"/>
  <c r="U116" i="2"/>
  <c r="U469" i="2"/>
  <c r="U383" i="2"/>
  <c r="U342" i="2"/>
  <c r="U338" i="2"/>
  <c r="U351" i="2"/>
  <c r="U239" i="2"/>
  <c r="U522" i="2"/>
  <c r="U5" i="2"/>
  <c r="U536" i="2"/>
  <c r="U591" i="2"/>
  <c r="U717" i="2"/>
  <c r="U409" i="2"/>
  <c r="U374" i="2"/>
  <c r="U518" i="2"/>
  <c r="U254" i="2"/>
  <c r="U217" i="2"/>
  <c r="U73" i="2"/>
  <c r="U102" i="2"/>
  <c r="U567" i="2"/>
  <c r="U287" i="2"/>
  <c r="U288" i="2"/>
  <c r="U454" i="2"/>
  <c r="U204" i="2"/>
  <c r="U312" i="2"/>
  <c r="U530" i="2"/>
  <c r="U436" i="2"/>
  <c r="U565" i="2"/>
  <c r="U8" i="2"/>
  <c r="U263" i="2"/>
  <c r="U291" i="2"/>
  <c r="U496" i="2"/>
  <c r="U727" i="2"/>
  <c r="U86" i="2"/>
  <c r="U194" i="2"/>
  <c r="U630" i="2"/>
  <c r="U136" i="2"/>
  <c r="U378" i="2"/>
  <c r="U655" i="2"/>
  <c r="U131" i="2"/>
  <c r="U90" i="2"/>
  <c r="U418" i="2"/>
  <c r="U283" i="2"/>
  <c r="U589" i="2"/>
  <c r="U661" i="2"/>
  <c r="U37" i="2"/>
  <c r="U18" i="2"/>
  <c r="U234" i="2"/>
  <c r="U569" i="2"/>
  <c r="U566" i="2"/>
  <c r="U364" i="2"/>
  <c r="U275" i="2"/>
  <c r="U186" i="2"/>
  <c r="U264" i="2"/>
  <c r="U622" i="2"/>
  <c r="U506" i="2"/>
  <c r="U382" i="2"/>
  <c r="U726" i="2"/>
  <c r="U171" i="2"/>
  <c r="U632" i="2"/>
  <c r="U489" i="2"/>
  <c r="U69" i="2"/>
  <c r="U443" i="2"/>
  <c r="U363" i="2"/>
  <c r="U223" i="2"/>
  <c r="U50" i="2"/>
  <c r="U434" i="2"/>
  <c r="U544" i="2"/>
  <c r="U332" i="2"/>
  <c r="U173" i="2"/>
  <c r="U321" i="2"/>
  <c r="U651" i="2"/>
  <c r="U24" i="2"/>
  <c r="U528" i="2"/>
  <c r="U712" i="2"/>
  <c r="U272" i="2"/>
  <c r="U345" i="2"/>
  <c r="U437" i="2"/>
  <c r="U629" i="2"/>
  <c r="U477" i="2"/>
  <c r="U81" i="2"/>
  <c r="U438" i="2"/>
  <c r="U40" i="2"/>
  <c r="T25" i="3" s="1"/>
  <c r="U473" i="2"/>
  <c r="U83" i="2"/>
  <c r="U282" i="2"/>
  <c r="U393" i="2"/>
  <c r="U666" i="2"/>
  <c r="U215" i="2"/>
  <c r="U594" i="2"/>
  <c r="U560" i="2"/>
  <c r="U33" i="2"/>
  <c r="T16" i="3" s="1"/>
  <c r="U647" i="2"/>
  <c r="U432" i="2"/>
  <c r="U486" i="2"/>
  <c r="U456" i="2"/>
  <c r="U722" i="2"/>
  <c r="U331" i="2"/>
  <c r="U638" i="2"/>
  <c r="U74" i="2"/>
  <c r="U368" i="2"/>
  <c r="U605" i="2"/>
  <c r="U65" i="2"/>
  <c r="U161" i="2"/>
  <c r="U211" i="2"/>
  <c r="U372" i="2"/>
  <c r="U72" i="2"/>
  <c r="U46" i="2"/>
  <c r="U279" i="2"/>
  <c r="U429" i="2"/>
  <c r="U586" i="2"/>
  <c r="U44" i="2"/>
  <c r="U252" i="2"/>
  <c r="U658" i="2"/>
  <c r="U240" i="2"/>
  <c r="U702" i="2"/>
  <c r="U682" i="2"/>
  <c r="U377" i="2"/>
  <c r="U286" i="2"/>
  <c r="U268" i="2"/>
  <c r="U82" i="2"/>
  <c r="U346" i="2"/>
  <c r="U568" i="2"/>
  <c r="U557" i="2"/>
  <c r="U84" i="2"/>
  <c r="U691" i="2"/>
  <c r="U642" i="2"/>
  <c r="U212" i="2"/>
  <c r="U654" i="2"/>
  <c r="U612" i="2"/>
  <c r="U679" i="2"/>
  <c r="U667" i="2"/>
  <c r="U675" i="2"/>
  <c r="U442" i="2"/>
  <c r="U48" i="2"/>
  <c r="U233" i="2"/>
  <c r="U110" i="2"/>
  <c r="U428" i="2"/>
  <c r="U553" i="2"/>
  <c r="U169" i="2"/>
  <c r="U34" i="2"/>
  <c r="U406" i="2"/>
  <c r="U106" i="2"/>
  <c r="U328" i="2"/>
  <c r="U708" i="2"/>
  <c r="U292" i="2"/>
  <c r="U230" i="2"/>
  <c r="U388" i="2"/>
  <c r="U209" i="2"/>
  <c r="U462" i="2"/>
  <c r="U147" i="2"/>
  <c r="U313" i="2"/>
  <c r="U692" i="2"/>
  <c r="U392" i="2"/>
  <c r="U278" i="2"/>
  <c r="U457" i="2"/>
  <c r="U547" i="2"/>
  <c r="U488" i="2"/>
  <c r="U628" i="2"/>
  <c r="U78" i="2"/>
  <c r="U336" i="2"/>
  <c r="U141" i="2"/>
  <c r="U256" i="2"/>
  <c r="U114" i="2"/>
  <c r="U643" i="2"/>
  <c r="U405" i="2"/>
  <c r="U238" i="2"/>
  <c r="U625" i="2"/>
  <c r="U221" i="2"/>
  <c r="U687" i="2"/>
  <c r="U151" i="2"/>
  <c r="U540" i="2"/>
  <c r="U277" i="2"/>
  <c r="U558" i="2"/>
  <c r="U95" i="2"/>
  <c r="U447" i="2"/>
  <c r="U519" i="2"/>
  <c r="U660" i="2"/>
  <c r="U148" i="2"/>
  <c r="U97" i="2"/>
  <c r="U551" i="2"/>
  <c r="U663" i="2"/>
  <c r="U448" i="2"/>
  <c r="U226" i="2"/>
  <c r="U100" i="2"/>
  <c r="U703" i="2"/>
  <c r="U716" i="2"/>
  <c r="U532" i="2"/>
  <c r="U352" i="2"/>
  <c r="U119" i="2"/>
  <c r="U730" i="2"/>
  <c r="U603" i="2"/>
  <c r="U656" i="2"/>
  <c r="U431" i="2"/>
  <c r="U595" i="2"/>
  <c r="U455" i="2"/>
  <c r="U375" i="2"/>
  <c r="U149" i="2"/>
  <c r="U302" i="2"/>
  <c r="U495" i="2"/>
  <c r="U112" i="2"/>
  <c r="U706" i="2"/>
  <c r="U639" i="2"/>
  <c r="U269" i="2"/>
  <c r="T70" i="3" s="1"/>
  <c r="U249" i="2"/>
  <c r="U507" i="2"/>
  <c r="U376" i="2"/>
  <c r="U694" i="2"/>
  <c r="U271" i="2"/>
  <c r="U166" i="2"/>
  <c r="U88" i="2"/>
  <c r="U329" i="2"/>
  <c r="U684" i="2"/>
  <c r="U476" i="2"/>
  <c r="U465" i="2"/>
  <c r="U397" i="2"/>
  <c r="U707" i="2"/>
  <c r="U446" i="2"/>
  <c r="U621" i="2"/>
  <c r="U453" i="2"/>
  <c r="U537" i="2"/>
  <c r="U365" i="2"/>
  <c r="U410" i="2"/>
  <c r="U626" i="2"/>
  <c r="U669" i="2"/>
  <c r="U459" i="2"/>
  <c r="U580" i="2"/>
  <c r="U504" i="2"/>
  <c r="U243" i="2"/>
  <c r="U576" i="2"/>
  <c r="U484" i="2"/>
  <c r="U242" i="2"/>
  <c r="U696" i="2"/>
  <c r="U205" i="2"/>
  <c r="U349" i="2"/>
  <c r="U474" i="2"/>
  <c r="U512" i="2"/>
  <c r="U129" i="2"/>
  <c r="U619" i="2"/>
  <c r="U552" i="2"/>
  <c r="U190" i="2"/>
  <c r="U299" i="2"/>
  <c r="U387" i="2"/>
  <c r="U615" i="2"/>
  <c r="U697" i="2"/>
  <c r="U549" i="2"/>
  <c r="U430" i="2"/>
  <c r="U348" i="2"/>
  <c r="U309" i="2"/>
  <c r="U541" i="2"/>
  <c r="U711" i="2"/>
  <c r="U645" i="2"/>
  <c r="U602" i="2"/>
  <c r="U297" i="2"/>
  <c r="U606" i="2"/>
  <c r="U367" i="2"/>
  <c r="U317" i="2"/>
  <c r="U670" i="2"/>
  <c r="U460" i="2"/>
  <c r="U248" i="2"/>
  <c r="U650" i="2"/>
  <c r="U673" i="2"/>
  <c r="U592" i="2"/>
  <c r="U461" i="2"/>
  <c r="U681" i="2"/>
  <c r="U413" i="2"/>
  <c r="U508" i="2"/>
  <c r="U729" i="2"/>
  <c r="U539" i="2"/>
  <c r="U718" i="2"/>
  <c r="U700" i="2"/>
  <c r="U662" i="2"/>
  <c r="U521" i="2"/>
  <c r="U686" i="2"/>
  <c r="U695" i="2"/>
  <c r="U641" i="2"/>
  <c r="U616" i="2"/>
  <c r="U690" i="2"/>
  <c r="U688" i="2"/>
  <c r="U575" i="2"/>
  <c r="U678" i="2"/>
  <c r="U582" i="2"/>
  <c r="U676" i="2"/>
  <c r="U704" i="2"/>
  <c r="U627" i="2"/>
  <c r="U668" i="2"/>
  <c r="U721" i="2"/>
  <c r="U671" i="2"/>
  <c r="U685" i="2"/>
  <c r="U588" i="2"/>
  <c r="U724" i="2"/>
  <c r="U723" i="2"/>
  <c r="U693" i="2"/>
  <c r="T485" i="2"/>
  <c r="T538" i="2"/>
  <c r="T652" i="2"/>
  <c r="T197" i="2"/>
  <c r="T369" i="2"/>
  <c r="T251" i="2"/>
  <c r="T556" i="2"/>
  <c r="T315" i="2"/>
  <c r="T613" i="2"/>
  <c r="T441" i="2"/>
  <c r="T411" i="2"/>
  <c r="T490" i="2"/>
  <c r="T705" i="2"/>
  <c r="T150" i="2"/>
  <c r="T366" i="2"/>
  <c r="T310" i="2"/>
  <c r="T416" i="2"/>
  <c r="T125" i="2"/>
  <c r="T178" i="2"/>
  <c r="T701" i="2"/>
  <c r="T466" i="2"/>
  <c r="T59" i="2"/>
  <c r="T325" i="2"/>
  <c r="T439" i="2"/>
  <c r="T21" i="2"/>
  <c r="T170" i="2"/>
  <c r="T159" i="2"/>
  <c r="T505" i="2"/>
  <c r="T117" i="2"/>
  <c r="S17" i="3" s="1"/>
  <c r="T710" i="2"/>
  <c r="T344" i="2"/>
  <c r="T120" i="2"/>
  <c r="T70" i="2"/>
  <c r="T631" i="2"/>
  <c r="T177" i="2"/>
  <c r="T677" i="2"/>
  <c r="T121" i="2"/>
  <c r="T617" i="2"/>
  <c r="T79" i="2"/>
  <c r="T244" i="2"/>
  <c r="T35" i="2"/>
  <c r="T599" i="2"/>
  <c r="T373" i="2"/>
  <c r="T107" i="2"/>
  <c r="S68" i="3" s="1"/>
  <c r="T298" i="2"/>
  <c r="T487" i="2"/>
  <c r="T115" i="2"/>
  <c r="T11" i="2"/>
  <c r="T246" i="2"/>
  <c r="T91" i="2"/>
  <c r="T158" i="2"/>
  <c r="T236" i="2"/>
  <c r="T294" i="2"/>
  <c r="T611" i="2"/>
  <c r="T481" i="2"/>
  <c r="T94" i="2"/>
  <c r="T56" i="2"/>
  <c r="T520" i="2"/>
  <c r="T162" i="2"/>
  <c r="T535" i="2"/>
  <c r="T391" i="2"/>
  <c r="T156" i="2"/>
  <c r="T395" i="2"/>
  <c r="T610" i="2"/>
  <c r="T470" i="2"/>
  <c r="T165" i="2"/>
  <c r="T305" i="2"/>
  <c r="T255" i="2"/>
  <c r="T184" i="2"/>
  <c r="T361" i="2"/>
  <c r="T179" i="2"/>
  <c r="T229" i="2"/>
  <c r="T108" i="2"/>
  <c r="T3" i="2"/>
  <c r="T458" i="2"/>
  <c r="T523" i="2"/>
  <c r="T113" i="2"/>
  <c r="T153" i="2"/>
  <c r="T452" i="2"/>
  <c r="T370" i="2"/>
  <c r="T144" i="2"/>
  <c r="T509" i="2"/>
  <c r="T103" i="2"/>
  <c r="T501" i="2"/>
  <c r="T590" i="2"/>
  <c r="T335" i="2"/>
  <c r="T634" i="2"/>
  <c r="T319" i="2"/>
  <c r="T259" i="2"/>
  <c r="T36" i="2"/>
  <c r="T77" i="2"/>
  <c r="T257" i="2"/>
  <c r="T350" i="2"/>
  <c r="T274" i="2"/>
  <c r="T122" i="2"/>
  <c r="T357" i="2"/>
  <c r="T322" i="2"/>
  <c r="T188" i="2"/>
  <c r="T7" i="2"/>
  <c r="T137" i="2"/>
  <c r="T450" i="2"/>
  <c r="T646" i="2"/>
  <c r="T219" i="2"/>
  <c r="T58" i="2"/>
  <c r="T543" i="2"/>
  <c r="T68" i="2"/>
  <c r="T27" i="2"/>
  <c r="T192" i="2"/>
  <c r="T451" i="2"/>
  <c r="T514" i="2"/>
  <c r="T218" i="2"/>
  <c r="T152" i="2"/>
  <c r="T318" i="2"/>
  <c r="T17" i="2"/>
  <c r="T185" i="2"/>
  <c r="T385" i="2"/>
  <c r="T289" i="2"/>
  <c r="T497" i="2"/>
  <c r="T596" i="2"/>
  <c r="T29" i="2"/>
  <c r="T270" i="2"/>
  <c r="T354" i="2"/>
  <c r="T435" i="2"/>
  <c r="T390" i="2"/>
  <c r="T164" i="2"/>
  <c r="T414" i="2"/>
  <c r="S104" i="3" s="1"/>
  <c r="T20" i="2"/>
  <c r="T280" i="2"/>
  <c r="T195" i="2"/>
  <c r="T202" i="2"/>
  <c r="T64" i="2"/>
  <c r="T709" i="2"/>
  <c r="T600" i="2"/>
  <c r="T480" i="2"/>
  <c r="T196" i="2"/>
  <c r="T333" i="2"/>
  <c r="T295" i="2"/>
  <c r="S112" i="3" s="1"/>
  <c r="T138" i="2"/>
  <c r="T237" i="2"/>
  <c r="T187" i="2"/>
  <c r="T2" i="2"/>
  <c r="T133" i="2"/>
  <c r="T157" i="2"/>
  <c r="T143" i="2"/>
  <c r="T320" i="2"/>
  <c r="T55" i="2"/>
  <c r="T262" i="2"/>
  <c r="T53" i="2"/>
  <c r="T200" i="2"/>
  <c r="T6" i="2"/>
  <c r="T355" i="2"/>
  <c r="T494" i="2"/>
  <c r="T92" i="2"/>
  <c r="T714" i="2"/>
  <c r="T517" i="2"/>
  <c r="T389" i="2"/>
  <c r="T492" i="2"/>
  <c r="T13" i="2"/>
  <c r="T503" i="2"/>
  <c r="T478" i="2"/>
  <c r="T545" i="2"/>
  <c r="T145" i="2"/>
  <c r="T499" i="2"/>
  <c r="T89" i="2"/>
  <c r="T633" i="2"/>
  <c r="T381" i="2"/>
  <c r="T80" i="2"/>
  <c r="T636" i="2"/>
  <c r="T502" i="2"/>
  <c r="T227" i="2"/>
  <c r="T572" i="2"/>
  <c r="T562" i="2"/>
  <c r="T524" i="2"/>
  <c r="T577" i="2"/>
  <c r="S61" i="3" s="1"/>
  <c r="T587" i="2"/>
  <c r="T293" i="2"/>
  <c r="T31" i="2"/>
  <c r="T14" i="2"/>
  <c r="T168" i="2"/>
  <c r="T281" i="2"/>
  <c r="T228" i="2"/>
  <c r="T210" i="2"/>
  <c r="T482" i="2"/>
  <c r="T698" i="2"/>
  <c r="T231" i="2"/>
  <c r="T417" i="2"/>
  <c r="T175" i="2"/>
  <c r="T57" i="2"/>
  <c r="T578" i="2"/>
  <c r="T266" i="2"/>
  <c r="T127" i="2"/>
  <c r="T542" i="2"/>
  <c r="T419" i="2"/>
  <c r="T444" i="2"/>
  <c r="T623" i="2"/>
  <c r="T183" i="2"/>
  <c r="T306" i="2"/>
  <c r="T683" i="2"/>
  <c r="T573" i="2"/>
  <c r="T449" i="2"/>
  <c r="T571" i="2"/>
  <c r="T398" i="2"/>
  <c r="T93" i="2"/>
  <c r="T463" i="2"/>
  <c r="T713" i="2"/>
  <c r="T140" i="2"/>
  <c r="T253" i="2"/>
  <c r="T359" i="2"/>
  <c r="T118" i="2"/>
  <c r="T472" i="2"/>
  <c r="T533" i="2"/>
  <c r="T597" i="2"/>
  <c r="T130" i="2"/>
  <c r="T513" i="2"/>
  <c r="T167" i="2"/>
  <c r="T87" i="2"/>
  <c r="T500" i="2"/>
  <c r="T386" i="2"/>
  <c r="T653" i="2"/>
  <c r="T340" i="2"/>
  <c r="T311" i="2"/>
  <c r="T216" i="2"/>
  <c r="T570" i="2"/>
  <c r="T475" i="2"/>
  <c r="T176" i="2"/>
  <c r="T401" i="2"/>
  <c r="T62" i="2"/>
  <c r="T123" i="2"/>
  <c r="T554" i="2"/>
  <c r="T719" i="2"/>
  <c r="T128" i="2"/>
  <c r="T203" i="2"/>
  <c r="T38" i="2"/>
  <c r="T60" i="2"/>
  <c r="T316" i="2"/>
  <c r="T51" i="2"/>
  <c r="T445" i="2"/>
  <c r="T400" i="2"/>
  <c r="T394" i="2"/>
  <c r="T471" i="2"/>
  <c r="T527" i="2"/>
  <c r="T725" i="2"/>
  <c r="T232" i="2"/>
  <c r="T353" i="2"/>
  <c r="T362" i="2"/>
  <c r="T640" i="2"/>
  <c r="T516" i="2"/>
  <c r="T396" i="2"/>
  <c r="T468" i="2"/>
  <c r="T314" i="2"/>
  <c r="T579" i="2"/>
  <c r="T510" i="2"/>
  <c r="T732" i="2"/>
  <c r="T360" i="2"/>
  <c r="T371" i="2"/>
  <c r="T75" i="2"/>
  <c r="T423" i="2"/>
  <c r="T384" i="2"/>
  <c r="T25" i="2"/>
  <c r="T699" i="2"/>
  <c r="T207" i="2"/>
  <c r="T424" i="2"/>
  <c r="T134" i="2"/>
  <c r="T96" i="2"/>
  <c r="T9" i="2"/>
  <c r="T4" i="2"/>
  <c r="T574" i="2"/>
  <c r="T160" i="2"/>
  <c r="T659" i="2"/>
  <c r="T220" i="2"/>
  <c r="T126" i="2"/>
  <c r="T464" i="2"/>
  <c r="T98" i="2"/>
  <c r="T440" i="2"/>
  <c r="T412" i="2"/>
  <c r="T71" i="2"/>
  <c r="T356" i="2"/>
  <c r="T491" i="2"/>
  <c r="T614" i="2"/>
  <c r="T563" i="2"/>
  <c r="T498" i="2"/>
  <c r="T201" i="2"/>
  <c r="T285" i="2"/>
  <c r="T267" i="2"/>
  <c r="T191" i="2"/>
  <c r="T618" i="2"/>
  <c r="T550" i="2"/>
  <c r="T347" i="2"/>
  <c r="T483" i="2"/>
  <c r="T260" i="2"/>
  <c r="T105" i="2"/>
  <c r="T379" i="2"/>
  <c r="T245" i="2"/>
  <c r="T180" i="2"/>
  <c r="T731" i="2"/>
  <c r="T30" i="2"/>
  <c r="T124" i="2"/>
  <c r="T404" i="2"/>
  <c r="T22" i="2"/>
  <c r="T334" i="2"/>
  <c r="T581" i="2"/>
  <c r="T593" i="2"/>
  <c r="T41" i="2"/>
  <c r="T63" i="2"/>
  <c r="T624" i="2"/>
  <c r="T42" i="2"/>
  <c r="T664" i="2"/>
  <c r="T54" i="2"/>
  <c r="T213" i="2"/>
  <c r="T511" i="2"/>
  <c r="T608" i="2"/>
  <c r="T99" i="2"/>
  <c r="T155" i="2"/>
  <c r="T657" i="2"/>
  <c r="T399" i="2"/>
  <c r="T193" i="2"/>
  <c r="T358" i="2"/>
  <c r="T132" i="2"/>
  <c r="T598" i="2"/>
  <c r="T296" i="2"/>
  <c r="T225" i="2"/>
  <c r="T420" i="2"/>
  <c r="T241" i="2"/>
  <c r="T649" i="2"/>
  <c r="T422" i="2"/>
  <c r="T425" i="2"/>
  <c r="T529" i="2"/>
  <c r="T198" i="2"/>
  <c r="T135" i="2"/>
  <c r="T403" i="2"/>
  <c r="T66" i="2"/>
  <c r="T146" i="2"/>
  <c r="T583" i="2"/>
  <c r="T10" i="2"/>
  <c r="T525" i="2"/>
  <c r="T182" i="2"/>
  <c r="T284" i="2"/>
  <c r="T728" i="2"/>
  <c r="T224" i="2"/>
  <c r="T674" i="2"/>
  <c r="T380" i="2"/>
  <c r="T531" i="2"/>
  <c r="T585" i="2"/>
  <c r="T343" i="2"/>
  <c r="T32" i="2"/>
  <c r="T39" i="2"/>
  <c r="T426" i="2"/>
  <c r="T16" i="2"/>
  <c r="T19" i="2"/>
  <c r="T290" i="2"/>
  <c r="T26" i="2"/>
  <c r="T273" i="2"/>
  <c r="T181" i="2"/>
  <c r="T680" i="2"/>
  <c r="T609" i="2"/>
  <c r="T250" i="2"/>
  <c r="T61" i="2"/>
  <c r="T307" i="2"/>
  <c r="T111" i="2"/>
  <c r="T206" i="2"/>
  <c r="T326" i="2"/>
  <c r="T339" i="2"/>
  <c r="T301" i="2"/>
  <c r="T546" i="2"/>
  <c r="T52" i="2"/>
  <c r="T421" i="2"/>
  <c r="T548" i="2"/>
  <c r="T101" i="2"/>
  <c r="T308" i="2"/>
  <c r="T276" i="2"/>
  <c r="T515" i="2"/>
  <c r="T407" i="2"/>
  <c r="T109" i="2"/>
  <c r="T467" i="2"/>
  <c r="T174" i="2"/>
  <c r="T564" i="2"/>
  <c r="T665" i="2"/>
  <c r="T620" i="2"/>
  <c r="T47" i="2"/>
  <c r="T199" i="2"/>
  <c r="T644" i="2"/>
  <c r="T235" i="2"/>
  <c r="T604" i="2"/>
  <c r="T324" i="2"/>
  <c r="T408" i="2"/>
  <c r="T208" i="2"/>
  <c r="T142" i="2"/>
  <c r="T104" i="2"/>
  <c r="T76" i="2"/>
  <c r="T402" i="2"/>
  <c r="T341" i="2"/>
  <c r="T648" i="2"/>
  <c r="T337" i="2"/>
  <c r="T607" i="2"/>
  <c r="T139" i="2"/>
  <c r="T247" i="2"/>
  <c r="T479" i="2"/>
  <c r="T323" i="2"/>
  <c r="T330" i="2"/>
  <c r="T601" i="2"/>
  <c r="T261" i="2"/>
  <c r="T189" i="2"/>
  <c r="T433" i="2"/>
  <c r="T172" i="2"/>
  <c r="T67" i="2"/>
  <c r="T493" i="2"/>
  <c r="T163" i="2"/>
  <c r="T584" i="2"/>
  <c r="T85" i="2"/>
  <c r="T303" i="2"/>
  <c r="T49" i="2"/>
  <c r="T327" i="2"/>
  <c r="T720" i="2"/>
  <c r="T222" i="2"/>
  <c r="T258" i="2"/>
  <c r="T304" i="2"/>
  <c r="T43" i="2"/>
  <c r="T534" i="2"/>
  <c r="T154" i="2"/>
  <c r="T559" i="2"/>
  <c r="T689" i="2"/>
  <c r="T415" i="2"/>
  <c r="T265" i="2"/>
  <c r="T715" i="2"/>
  <c r="T672" i="2"/>
  <c r="T635" i="2"/>
  <c r="T23" i="2"/>
  <c r="T637" i="2"/>
  <c r="T15" i="2"/>
  <c r="T28" i="2"/>
  <c r="T214" i="2"/>
  <c r="T555" i="2"/>
  <c r="T427" i="2"/>
  <c r="T561" i="2"/>
  <c r="T526" i="2"/>
  <c r="T300" i="2"/>
  <c r="T45" i="2"/>
  <c r="T12" i="2"/>
  <c r="S2" i="3" s="1"/>
  <c r="T116" i="2"/>
  <c r="T469" i="2"/>
  <c r="T383" i="2"/>
  <c r="T342" i="2"/>
  <c r="T338" i="2"/>
  <c r="T351" i="2"/>
  <c r="T239" i="2"/>
  <c r="T522" i="2"/>
  <c r="T5" i="2"/>
  <c r="T536" i="2"/>
  <c r="T591" i="2"/>
  <c r="T717" i="2"/>
  <c r="T409" i="2"/>
  <c r="T374" i="2"/>
  <c r="T518" i="2"/>
  <c r="T254" i="2"/>
  <c r="T217" i="2"/>
  <c r="T73" i="2"/>
  <c r="T102" i="2"/>
  <c r="T567" i="2"/>
  <c r="T287" i="2"/>
  <c r="T288" i="2"/>
  <c r="T454" i="2"/>
  <c r="T204" i="2"/>
  <c r="T312" i="2"/>
  <c r="T530" i="2"/>
  <c r="T436" i="2"/>
  <c r="T565" i="2"/>
  <c r="T8" i="2"/>
  <c r="T263" i="2"/>
  <c r="T291" i="2"/>
  <c r="T496" i="2"/>
  <c r="T727" i="2"/>
  <c r="T86" i="2"/>
  <c r="T194" i="2"/>
  <c r="T630" i="2"/>
  <c r="T136" i="2"/>
  <c r="T378" i="2"/>
  <c r="T655" i="2"/>
  <c r="T131" i="2"/>
  <c r="T90" i="2"/>
  <c r="T418" i="2"/>
  <c r="T283" i="2"/>
  <c r="T589" i="2"/>
  <c r="T661" i="2"/>
  <c r="T37" i="2"/>
  <c r="T18" i="2"/>
  <c r="T234" i="2"/>
  <c r="T569" i="2"/>
  <c r="T566" i="2"/>
  <c r="T364" i="2"/>
  <c r="T275" i="2"/>
  <c r="T186" i="2"/>
  <c r="T264" i="2"/>
  <c r="T622" i="2"/>
  <c r="T506" i="2"/>
  <c r="T382" i="2"/>
  <c r="T726" i="2"/>
  <c r="T171" i="2"/>
  <c r="T632" i="2"/>
  <c r="T489" i="2"/>
  <c r="T69" i="2"/>
  <c r="T443" i="2"/>
  <c r="T363" i="2"/>
  <c r="T223" i="2"/>
  <c r="T50" i="2"/>
  <c r="T434" i="2"/>
  <c r="T544" i="2"/>
  <c r="T332" i="2"/>
  <c r="T173" i="2"/>
  <c r="T321" i="2"/>
  <c r="T651" i="2"/>
  <c r="T24" i="2"/>
  <c r="T528" i="2"/>
  <c r="T712" i="2"/>
  <c r="T272" i="2"/>
  <c r="T345" i="2"/>
  <c r="T437" i="2"/>
  <c r="T629" i="2"/>
  <c r="T477" i="2"/>
  <c r="T81" i="2"/>
  <c r="T438" i="2"/>
  <c r="T40" i="2"/>
  <c r="T473" i="2"/>
  <c r="T83" i="2"/>
  <c r="T282" i="2"/>
  <c r="T393" i="2"/>
  <c r="T666" i="2"/>
  <c r="T215" i="2"/>
  <c r="T594" i="2"/>
  <c r="T560" i="2"/>
  <c r="T33" i="2"/>
  <c r="T647" i="2"/>
  <c r="T432" i="2"/>
  <c r="T486" i="2"/>
  <c r="T456" i="2"/>
  <c r="T722" i="2"/>
  <c r="T331" i="2"/>
  <c r="T638" i="2"/>
  <c r="T74" i="2"/>
  <c r="T368" i="2"/>
  <c r="T605" i="2"/>
  <c r="T65" i="2"/>
  <c r="T161" i="2"/>
  <c r="T211" i="2"/>
  <c r="T372" i="2"/>
  <c r="T72" i="2"/>
  <c r="T46" i="2"/>
  <c r="T279" i="2"/>
  <c r="T429" i="2"/>
  <c r="T586" i="2"/>
  <c r="T44" i="2"/>
  <c r="T252" i="2"/>
  <c r="T658" i="2"/>
  <c r="T240" i="2"/>
  <c r="T702" i="2"/>
  <c r="T682" i="2"/>
  <c r="T377" i="2"/>
  <c r="T286" i="2"/>
  <c r="T268" i="2"/>
  <c r="T82" i="2"/>
  <c r="T346" i="2"/>
  <c r="T568" i="2"/>
  <c r="T557" i="2"/>
  <c r="T84" i="2"/>
  <c r="T691" i="2"/>
  <c r="T642" i="2"/>
  <c r="T212" i="2"/>
  <c r="T654" i="2"/>
  <c r="T612" i="2"/>
  <c r="T679" i="2"/>
  <c r="T667" i="2"/>
  <c r="T675" i="2"/>
  <c r="T442" i="2"/>
  <c r="T48" i="2"/>
  <c r="T233" i="2"/>
  <c r="T110" i="2"/>
  <c r="T428" i="2"/>
  <c r="T553" i="2"/>
  <c r="T169" i="2"/>
  <c r="T34" i="2"/>
  <c r="T406" i="2"/>
  <c r="T106" i="2"/>
  <c r="T328" i="2"/>
  <c r="T708" i="2"/>
  <c r="T292" i="2"/>
  <c r="T230" i="2"/>
  <c r="T388" i="2"/>
  <c r="T209" i="2"/>
  <c r="T462" i="2"/>
  <c r="T147" i="2"/>
  <c r="T313" i="2"/>
  <c r="T692" i="2"/>
  <c r="T392" i="2"/>
  <c r="T278" i="2"/>
  <c r="T457" i="2"/>
  <c r="T547" i="2"/>
  <c r="S105" i="3" s="1"/>
  <c r="T488" i="2"/>
  <c r="T628" i="2"/>
  <c r="T78" i="2"/>
  <c r="T336" i="2"/>
  <c r="T141" i="2"/>
  <c r="T256" i="2"/>
  <c r="T114" i="2"/>
  <c r="T643" i="2"/>
  <c r="T405" i="2"/>
  <c r="T238" i="2"/>
  <c r="T625" i="2"/>
  <c r="T221" i="2"/>
  <c r="T687" i="2"/>
  <c r="T151" i="2"/>
  <c r="T540" i="2"/>
  <c r="T277" i="2"/>
  <c r="T558" i="2"/>
  <c r="T95" i="2"/>
  <c r="T447" i="2"/>
  <c r="T519" i="2"/>
  <c r="T660" i="2"/>
  <c r="T148" i="2"/>
  <c r="T97" i="2"/>
  <c r="T551" i="2"/>
  <c r="T663" i="2"/>
  <c r="T448" i="2"/>
  <c r="T226" i="2"/>
  <c r="T100" i="2"/>
  <c r="T703" i="2"/>
  <c r="T716" i="2"/>
  <c r="T532" i="2"/>
  <c r="T352" i="2"/>
  <c r="T119" i="2"/>
  <c r="T730" i="2"/>
  <c r="T603" i="2"/>
  <c r="T656" i="2"/>
  <c r="T431" i="2"/>
  <c r="T595" i="2"/>
  <c r="T455" i="2"/>
  <c r="T375" i="2"/>
  <c r="T149" i="2"/>
  <c r="T302" i="2"/>
  <c r="T495" i="2"/>
  <c r="T112" i="2"/>
  <c r="T706" i="2"/>
  <c r="T639" i="2"/>
  <c r="T269" i="2"/>
  <c r="S70" i="3" s="1"/>
  <c r="T249" i="2"/>
  <c r="T507" i="2"/>
  <c r="T376" i="2"/>
  <c r="T694" i="2"/>
  <c r="T271" i="2"/>
  <c r="T166" i="2"/>
  <c r="T88" i="2"/>
  <c r="T329" i="2"/>
  <c r="T684" i="2"/>
  <c r="T476" i="2"/>
  <c r="T465" i="2"/>
  <c r="T397" i="2"/>
  <c r="T707" i="2"/>
  <c r="T446" i="2"/>
  <c r="T621" i="2"/>
  <c r="T453" i="2"/>
  <c r="T537" i="2"/>
  <c r="T365" i="2"/>
  <c r="T410" i="2"/>
  <c r="T626" i="2"/>
  <c r="T669" i="2"/>
  <c r="T459" i="2"/>
  <c r="T580" i="2"/>
  <c r="T504" i="2"/>
  <c r="T243" i="2"/>
  <c r="T576" i="2"/>
  <c r="T484" i="2"/>
  <c r="T242" i="2"/>
  <c r="T696" i="2"/>
  <c r="T205" i="2"/>
  <c r="T349" i="2"/>
  <c r="T474" i="2"/>
  <c r="T512" i="2"/>
  <c r="T129" i="2"/>
  <c r="T619" i="2"/>
  <c r="T552" i="2"/>
  <c r="T190" i="2"/>
  <c r="T299" i="2"/>
  <c r="T387" i="2"/>
  <c r="T615" i="2"/>
  <c r="T697" i="2"/>
  <c r="T549" i="2"/>
  <c r="T430" i="2"/>
  <c r="T348" i="2"/>
  <c r="T309" i="2"/>
  <c r="T541" i="2"/>
  <c r="T711" i="2"/>
  <c r="T645" i="2"/>
  <c r="T602" i="2"/>
  <c r="T297" i="2"/>
  <c r="T606" i="2"/>
  <c r="T367" i="2"/>
  <c r="T317" i="2"/>
  <c r="T670" i="2"/>
  <c r="T460" i="2"/>
  <c r="T248" i="2"/>
  <c r="T650" i="2"/>
  <c r="T673" i="2"/>
  <c r="T592" i="2"/>
  <c r="T461" i="2"/>
  <c r="T681" i="2"/>
  <c r="T413" i="2"/>
  <c r="T508" i="2"/>
  <c r="T729" i="2"/>
  <c r="T539" i="2"/>
  <c r="T718" i="2"/>
  <c r="T700" i="2"/>
  <c r="T662" i="2"/>
  <c r="T521" i="2"/>
  <c r="T686" i="2"/>
  <c r="T695" i="2"/>
  <c r="T641" i="2"/>
  <c r="T616" i="2"/>
  <c r="T690" i="2"/>
  <c r="S106" i="3" s="1"/>
  <c r="T688" i="2"/>
  <c r="T575" i="2"/>
  <c r="T678" i="2"/>
  <c r="T582" i="2"/>
  <c r="T676" i="2"/>
  <c r="T704" i="2"/>
  <c r="T627" i="2"/>
  <c r="T668" i="2"/>
  <c r="T721" i="2"/>
  <c r="T671" i="2"/>
  <c r="T685" i="2"/>
  <c r="T588" i="2"/>
  <c r="T724" i="2"/>
  <c r="T723" i="2"/>
  <c r="T693" i="2"/>
  <c r="S485" i="2"/>
  <c r="S538" i="2"/>
  <c r="S652" i="2"/>
  <c r="S197" i="2"/>
  <c r="S369" i="2"/>
  <c r="S251" i="2"/>
  <c r="S556" i="2"/>
  <c r="S315" i="2"/>
  <c r="S613" i="2"/>
  <c r="S441" i="2"/>
  <c r="S411" i="2"/>
  <c r="S490" i="2"/>
  <c r="S705" i="2"/>
  <c r="S150" i="2"/>
  <c r="S366" i="2"/>
  <c r="S310" i="2"/>
  <c r="S416" i="2"/>
  <c r="S125" i="2"/>
  <c r="S178" i="2"/>
  <c r="S701" i="2"/>
  <c r="S466" i="2"/>
  <c r="S59" i="2"/>
  <c r="S325" i="2"/>
  <c r="S439" i="2"/>
  <c r="S21" i="2"/>
  <c r="S170" i="2"/>
  <c r="S159" i="2"/>
  <c r="S505" i="2"/>
  <c r="S117" i="2"/>
  <c r="S710" i="2"/>
  <c r="S344" i="2"/>
  <c r="S120" i="2"/>
  <c r="S70" i="2"/>
  <c r="S631" i="2"/>
  <c r="S177" i="2"/>
  <c r="S677" i="2"/>
  <c r="S121" i="2"/>
  <c r="S617" i="2"/>
  <c r="S79" i="2"/>
  <c r="S244" i="2"/>
  <c r="S35" i="2"/>
  <c r="S599" i="2"/>
  <c r="S373" i="2"/>
  <c r="S107" i="2"/>
  <c r="R68" i="3" s="1"/>
  <c r="S298" i="2"/>
  <c r="S487" i="2"/>
  <c r="S115" i="2"/>
  <c r="S11" i="2"/>
  <c r="S246" i="2"/>
  <c r="S91" i="2"/>
  <c r="S158" i="2"/>
  <c r="S236" i="2"/>
  <c r="S294" i="2"/>
  <c r="S611" i="2"/>
  <c r="S481" i="2"/>
  <c r="S94" i="2"/>
  <c r="S56" i="2"/>
  <c r="S520" i="2"/>
  <c r="S162" i="2"/>
  <c r="S535" i="2"/>
  <c r="S391" i="2"/>
  <c r="S156" i="2"/>
  <c r="S395" i="2"/>
  <c r="S610" i="2"/>
  <c r="S470" i="2"/>
  <c r="S165" i="2"/>
  <c r="S305" i="2"/>
  <c r="S255" i="2"/>
  <c r="S184" i="2"/>
  <c r="S361" i="2"/>
  <c r="S179" i="2"/>
  <c r="S229" i="2"/>
  <c r="S108" i="2"/>
  <c r="S3" i="2"/>
  <c r="S458" i="2"/>
  <c r="S523" i="2"/>
  <c r="S113" i="2"/>
  <c r="S153" i="2"/>
  <c r="S452" i="2"/>
  <c r="S370" i="2"/>
  <c r="S144" i="2"/>
  <c r="S509" i="2"/>
  <c r="S103" i="2"/>
  <c r="S501" i="2"/>
  <c r="S590" i="2"/>
  <c r="S335" i="2"/>
  <c r="S634" i="2"/>
  <c r="S319" i="2"/>
  <c r="S259" i="2"/>
  <c r="S36" i="2"/>
  <c r="S77" i="2"/>
  <c r="S257" i="2"/>
  <c r="S350" i="2"/>
  <c r="S274" i="2"/>
  <c r="S122" i="2"/>
  <c r="S357" i="2"/>
  <c r="S322" i="2"/>
  <c r="S188" i="2"/>
  <c r="S7" i="2"/>
  <c r="S137" i="2"/>
  <c r="S450" i="2"/>
  <c r="S646" i="2"/>
  <c r="S219" i="2"/>
  <c r="S58" i="2"/>
  <c r="S543" i="2"/>
  <c r="S68" i="2"/>
  <c r="S27" i="2"/>
  <c r="S192" i="2"/>
  <c r="S451" i="2"/>
  <c r="S514" i="2"/>
  <c r="S218" i="2"/>
  <c r="S152" i="2"/>
  <c r="S318" i="2"/>
  <c r="S17" i="2"/>
  <c r="S185" i="2"/>
  <c r="S385" i="2"/>
  <c r="S289" i="2"/>
  <c r="S497" i="2"/>
  <c r="S596" i="2"/>
  <c r="S29" i="2"/>
  <c r="S270" i="2"/>
  <c r="S354" i="2"/>
  <c r="S435" i="2"/>
  <c r="S390" i="2"/>
  <c r="S164" i="2"/>
  <c r="S414" i="2"/>
  <c r="R104" i="3" s="1"/>
  <c r="S20" i="2"/>
  <c r="S280" i="2"/>
  <c r="S195" i="2"/>
  <c r="S202" i="2"/>
  <c r="S64" i="2"/>
  <c r="S709" i="2"/>
  <c r="S600" i="2"/>
  <c r="S480" i="2"/>
  <c r="S196" i="2"/>
  <c r="S333" i="2"/>
  <c r="S295" i="2"/>
  <c r="S138" i="2"/>
  <c r="S237" i="2"/>
  <c r="S187" i="2"/>
  <c r="S2" i="2"/>
  <c r="S133" i="2"/>
  <c r="S157" i="2"/>
  <c r="S143" i="2"/>
  <c r="S320" i="2"/>
  <c r="S55" i="2"/>
  <c r="S262" i="2"/>
  <c r="S53" i="2"/>
  <c r="S200" i="2"/>
  <c r="S6" i="2"/>
  <c r="S355" i="2"/>
  <c r="S494" i="2"/>
  <c r="S92" i="2"/>
  <c r="S714" i="2"/>
  <c r="S517" i="2"/>
  <c r="S389" i="2"/>
  <c r="S492" i="2"/>
  <c r="S13" i="2"/>
  <c r="S503" i="2"/>
  <c r="S478" i="2"/>
  <c r="S545" i="2"/>
  <c r="S145" i="2"/>
  <c r="S499" i="2"/>
  <c r="S89" i="2"/>
  <c r="S633" i="2"/>
  <c r="S381" i="2"/>
  <c r="S80" i="2"/>
  <c r="S636" i="2"/>
  <c r="S502" i="2"/>
  <c r="S227" i="2"/>
  <c r="S572" i="2"/>
  <c r="S562" i="2"/>
  <c r="S524" i="2"/>
  <c r="S577" i="2"/>
  <c r="R61" i="3" s="1"/>
  <c r="S587" i="2"/>
  <c r="S293" i="2"/>
  <c r="S31" i="2"/>
  <c r="S14" i="2"/>
  <c r="S168" i="2"/>
  <c r="S281" i="2"/>
  <c r="S228" i="2"/>
  <c r="S210" i="2"/>
  <c r="S482" i="2"/>
  <c r="S698" i="2"/>
  <c r="S231" i="2"/>
  <c r="S417" i="2"/>
  <c r="S175" i="2"/>
  <c r="S57" i="2"/>
  <c r="S578" i="2"/>
  <c r="S266" i="2"/>
  <c r="S127" i="2"/>
  <c r="S542" i="2"/>
  <c r="S419" i="2"/>
  <c r="S444" i="2"/>
  <c r="S623" i="2"/>
  <c r="S183" i="2"/>
  <c r="S306" i="2"/>
  <c r="S683" i="2"/>
  <c r="S573" i="2"/>
  <c r="S449" i="2"/>
  <c r="S571" i="2"/>
  <c r="S398" i="2"/>
  <c r="S93" i="2"/>
  <c r="S463" i="2"/>
  <c r="S713" i="2"/>
  <c r="S140" i="2"/>
  <c r="S253" i="2"/>
  <c r="S359" i="2"/>
  <c r="S118" i="2"/>
  <c r="S472" i="2"/>
  <c r="S533" i="2"/>
  <c r="S597" i="2"/>
  <c r="S130" i="2"/>
  <c r="S513" i="2"/>
  <c r="S167" i="2"/>
  <c r="S87" i="2"/>
  <c r="S500" i="2"/>
  <c r="S386" i="2"/>
  <c r="S653" i="2"/>
  <c r="S340" i="2"/>
  <c r="S311" i="2"/>
  <c r="S216" i="2"/>
  <c r="S570" i="2"/>
  <c r="S475" i="2"/>
  <c r="S176" i="2"/>
  <c r="S401" i="2"/>
  <c r="S62" i="2"/>
  <c r="S123" i="2"/>
  <c r="S554" i="2"/>
  <c r="S719" i="2"/>
  <c r="S128" i="2"/>
  <c r="S203" i="2"/>
  <c r="S38" i="2"/>
  <c r="S60" i="2"/>
  <c r="S316" i="2"/>
  <c r="S51" i="2"/>
  <c r="S445" i="2"/>
  <c r="S400" i="2"/>
  <c r="S394" i="2"/>
  <c r="S471" i="2"/>
  <c r="S527" i="2"/>
  <c r="S725" i="2"/>
  <c r="S232" i="2"/>
  <c r="S353" i="2"/>
  <c r="S362" i="2"/>
  <c r="S640" i="2"/>
  <c r="S516" i="2"/>
  <c r="S396" i="2"/>
  <c r="S468" i="2"/>
  <c r="S314" i="2"/>
  <c r="S579" i="2"/>
  <c r="S510" i="2"/>
  <c r="S732" i="2"/>
  <c r="S360" i="2"/>
  <c r="S371" i="2"/>
  <c r="S75" i="2"/>
  <c r="S423" i="2"/>
  <c r="S384" i="2"/>
  <c r="S25" i="2"/>
  <c r="S699" i="2"/>
  <c r="S207" i="2"/>
  <c r="S424" i="2"/>
  <c r="S134" i="2"/>
  <c r="S96" i="2"/>
  <c r="S9" i="2"/>
  <c r="S4" i="2"/>
  <c r="S574" i="2"/>
  <c r="S160" i="2"/>
  <c r="S659" i="2"/>
  <c r="S220" i="2"/>
  <c r="S126" i="2"/>
  <c r="S464" i="2"/>
  <c r="S98" i="2"/>
  <c r="S440" i="2"/>
  <c r="S412" i="2"/>
  <c r="S71" i="2"/>
  <c r="S356" i="2"/>
  <c r="S491" i="2"/>
  <c r="S614" i="2"/>
  <c r="S563" i="2"/>
  <c r="S498" i="2"/>
  <c r="S201" i="2"/>
  <c r="S285" i="2"/>
  <c r="S267" i="2"/>
  <c r="S191" i="2"/>
  <c r="S618" i="2"/>
  <c r="S550" i="2"/>
  <c r="S347" i="2"/>
  <c r="S483" i="2"/>
  <c r="S260" i="2"/>
  <c r="S105" i="2"/>
  <c r="S379" i="2"/>
  <c r="S245" i="2"/>
  <c r="S180" i="2"/>
  <c r="S731" i="2"/>
  <c r="S30" i="2"/>
  <c r="S124" i="2"/>
  <c r="S404" i="2"/>
  <c r="S22" i="2"/>
  <c r="S334" i="2"/>
  <c r="S581" i="2"/>
  <c r="S593" i="2"/>
  <c r="S41" i="2"/>
  <c r="S63" i="2"/>
  <c r="S624" i="2"/>
  <c r="S42" i="2"/>
  <c r="S664" i="2"/>
  <c r="S54" i="2"/>
  <c r="S213" i="2"/>
  <c r="S511" i="2"/>
  <c r="S608" i="2"/>
  <c r="S99" i="2"/>
  <c r="S155" i="2"/>
  <c r="S657" i="2"/>
  <c r="S399" i="2"/>
  <c r="S193" i="2"/>
  <c r="S358" i="2"/>
  <c r="S132" i="2"/>
  <c r="S598" i="2"/>
  <c r="S296" i="2"/>
  <c r="S225" i="2"/>
  <c r="S420" i="2"/>
  <c r="S241" i="2"/>
  <c r="S649" i="2"/>
  <c r="S422" i="2"/>
  <c r="S425" i="2"/>
  <c r="S529" i="2"/>
  <c r="S198" i="2"/>
  <c r="S135" i="2"/>
  <c r="S403" i="2"/>
  <c r="S66" i="2"/>
  <c r="S146" i="2"/>
  <c r="S583" i="2"/>
  <c r="S10" i="2"/>
  <c r="S525" i="2"/>
  <c r="S182" i="2"/>
  <c r="S284" i="2"/>
  <c r="S728" i="2"/>
  <c r="S224" i="2"/>
  <c r="S674" i="2"/>
  <c r="S380" i="2"/>
  <c r="S531" i="2"/>
  <c r="S585" i="2"/>
  <c r="S343" i="2"/>
  <c r="S32" i="2"/>
  <c r="S39" i="2"/>
  <c r="S426" i="2"/>
  <c r="S16" i="2"/>
  <c r="S19" i="2"/>
  <c r="S290" i="2"/>
  <c r="S26" i="2"/>
  <c r="S273" i="2"/>
  <c r="S181" i="2"/>
  <c r="S680" i="2"/>
  <c r="S609" i="2"/>
  <c r="S250" i="2"/>
  <c r="S61" i="2"/>
  <c r="S307" i="2"/>
  <c r="S111" i="2"/>
  <c r="S206" i="2"/>
  <c r="S326" i="2"/>
  <c r="S339" i="2"/>
  <c r="S301" i="2"/>
  <c r="S546" i="2"/>
  <c r="S52" i="2"/>
  <c r="S421" i="2"/>
  <c r="S548" i="2"/>
  <c r="S101" i="2"/>
  <c r="S308" i="2"/>
  <c r="S276" i="2"/>
  <c r="S515" i="2"/>
  <c r="S407" i="2"/>
  <c r="S109" i="2"/>
  <c r="S467" i="2"/>
  <c r="S174" i="2"/>
  <c r="S564" i="2"/>
  <c r="S665" i="2"/>
  <c r="S620" i="2"/>
  <c r="S47" i="2"/>
  <c r="S199" i="2"/>
  <c r="S644" i="2"/>
  <c r="S235" i="2"/>
  <c r="S604" i="2"/>
  <c r="S324" i="2"/>
  <c r="S408" i="2"/>
  <c r="S208" i="2"/>
  <c r="S142" i="2"/>
  <c r="S104" i="2"/>
  <c r="S76" i="2"/>
  <c r="S402" i="2"/>
  <c r="S341" i="2"/>
  <c r="S648" i="2"/>
  <c r="R62" i="3" s="1"/>
  <c r="S337" i="2"/>
  <c r="S607" i="2"/>
  <c r="S139" i="2"/>
  <c r="S247" i="2"/>
  <c r="S479" i="2"/>
  <c r="S323" i="2"/>
  <c r="S330" i="2"/>
  <c r="S601" i="2"/>
  <c r="S261" i="2"/>
  <c r="S189" i="2"/>
  <c r="S433" i="2"/>
  <c r="S172" i="2"/>
  <c r="S67" i="2"/>
  <c r="S493" i="2"/>
  <c r="S163" i="2"/>
  <c r="S584" i="2"/>
  <c r="S85" i="2"/>
  <c r="S303" i="2"/>
  <c r="S49" i="2"/>
  <c r="S327" i="2"/>
  <c r="S720" i="2"/>
  <c r="S222" i="2"/>
  <c r="S258" i="2"/>
  <c r="S304" i="2"/>
  <c r="S43" i="2"/>
  <c r="S534" i="2"/>
  <c r="S154" i="2"/>
  <c r="S559" i="2"/>
  <c r="S689" i="2"/>
  <c r="S415" i="2"/>
  <c r="S265" i="2"/>
  <c r="S715" i="2"/>
  <c r="S672" i="2"/>
  <c r="S635" i="2"/>
  <c r="S23" i="2"/>
  <c r="S637" i="2"/>
  <c r="S15" i="2"/>
  <c r="S28" i="2"/>
  <c r="S214" i="2"/>
  <c r="S555" i="2"/>
  <c r="S427" i="2"/>
  <c r="S561" i="2"/>
  <c r="S526" i="2"/>
  <c r="S300" i="2"/>
  <c r="S45" i="2"/>
  <c r="S12" i="2"/>
  <c r="R2" i="3" s="1"/>
  <c r="S116" i="2"/>
  <c r="S469" i="2"/>
  <c r="S383" i="2"/>
  <c r="S342" i="2"/>
  <c r="S338" i="2"/>
  <c r="S351" i="2"/>
  <c r="S239" i="2"/>
  <c r="S522" i="2"/>
  <c r="S5" i="2"/>
  <c r="S536" i="2"/>
  <c r="S591" i="2"/>
  <c r="S717" i="2"/>
  <c r="S409" i="2"/>
  <c r="S374" i="2"/>
  <c r="S518" i="2"/>
  <c r="S254" i="2"/>
  <c r="S217" i="2"/>
  <c r="S73" i="2"/>
  <c r="S102" i="2"/>
  <c r="S567" i="2"/>
  <c r="S287" i="2"/>
  <c r="S288" i="2"/>
  <c r="S454" i="2"/>
  <c r="S204" i="2"/>
  <c r="S312" i="2"/>
  <c r="S530" i="2"/>
  <c r="S436" i="2"/>
  <c r="S565" i="2"/>
  <c r="S8" i="2"/>
  <c r="S263" i="2"/>
  <c r="S291" i="2"/>
  <c r="S496" i="2"/>
  <c r="S727" i="2"/>
  <c r="S86" i="2"/>
  <c r="S194" i="2"/>
  <c r="S630" i="2"/>
  <c r="S136" i="2"/>
  <c r="S378" i="2"/>
  <c r="S655" i="2"/>
  <c r="S131" i="2"/>
  <c r="S90" i="2"/>
  <c r="S418" i="2"/>
  <c r="S283" i="2"/>
  <c r="S589" i="2"/>
  <c r="S661" i="2"/>
  <c r="S37" i="2"/>
  <c r="S18" i="2"/>
  <c r="S234" i="2"/>
  <c r="S569" i="2"/>
  <c r="S566" i="2"/>
  <c r="S364" i="2"/>
  <c r="S275" i="2"/>
  <c r="S186" i="2"/>
  <c r="S264" i="2"/>
  <c r="S622" i="2"/>
  <c r="S506" i="2"/>
  <c r="S382" i="2"/>
  <c r="S726" i="2"/>
  <c r="S171" i="2"/>
  <c r="S632" i="2"/>
  <c r="S489" i="2"/>
  <c r="S69" i="2"/>
  <c r="S443" i="2"/>
  <c r="S363" i="2"/>
  <c r="S223" i="2"/>
  <c r="S50" i="2"/>
  <c r="S434" i="2"/>
  <c r="S544" i="2"/>
  <c r="S332" i="2"/>
  <c r="S173" i="2"/>
  <c r="S321" i="2"/>
  <c r="S651" i="2"/>
  <c r="S24" i="2"/>
  <c r="S528" i="2"/>
  <c r="S712" i="2"/>
  <c r="S272" i="2"/>
  <c r="S345" i="2"/>
  <c r="S437" i="2"/>
  <c r="S629" i="2"/>
  <c r="S477" i="2"/>
  <c r="S81" i="2"/>
  <c r="S438" i="2"/>
  <c r="S40" i="2"/>
  <c r="S473" i="2"/>
  <c r="S83" i="2"/>
  <c r="S282" i="2"/>
  <c r="R12" i="3" s="1"/>
  <c r="S393" i="2"/>
  <c r="S666" i="2"/>
  <c r="S215" i="2"/>
  <c r="S594" i="2"/>
  <c r="S560" i="2"/>
  <c r="S33" i="2"/>
  <c r="R16" i="3" s="1"/>
  <c r="S647" i="2"/>
  <c r="S432" i="2"/>
  <c r="S486" i="2"/>
  <c r="S456" i="2"/>
  <c r="S722" i="2"/>
  <c r="S331" i="2"/>
  <c r="S638" i="2"/>
  <c r="S74" i="2"/>
  <c r="S368" i="2"/>
  <c r="S605" i="2"/>
  <c r="S65" i="2"/>
  <c r="S161" i="2"/>
  <c r="S211" i="2"/>
  <c r="S372" i="2"/>
  <c r="S72" i="2"/>
  <c r="S46" i="2"/>
  <c r="S279" i="2"/>
  <c r="S429" i="2"/>
  <c r="S586" i="2"/>
  <c r="S44" i="2"/>
  <c r="S252" i="2"/>
  <c r="S658" i="2"/>
  <c r="S240" i="2"/>
  <c r="S702" i="2"/>
  <c r="S682" i="2"/>
  <c r="S377" i="2"/>
  <c r="S286" i="2"/>
  <c r="S268" i="2"/>
  <c r="S82" i="2"/>
  <c r="S346" i="2"/>
  <c r="S568" i="2"/>
  <c r="S557" i="2"/>
  <c r="S84" i="2"/>
  <c r="S691" i="2"/>
  <c r="S642" i="2"/>
  <c r="S212" i="2"/>
  <c r="S654" i="2"/>
  <c r="S612" i="2"/>
  <c r="S679" i="2"/>
  <c r="S667" i="2"/>
  <c r="S675" i="2"/>
  <c r="S442" i="2"/>
  <c r="S48" i="2"/>
  <c r="S233" i="2"/>
  <c r="S110" i="2"/>
  <c r="S428" i="2"/>
  <c r="S553" i="2"/>
  <c r="S169" i="2"/>
  <c r="S34" i="2"/>
  <c r="S406" i="2"/>
  <c r="S106" i="2"/>
  <c r="S328" i="2"/>
  <c r="S708" i="2"/>
  <c r="S292" i="2"/>
  <c r="S230" i="2"/>
  <c r="S388" i="2"/>
  <c r="S209" i="2"/>
  <c r="S462" i="2"/>
  <c r="S147" i="2"/>
  <c r="S313" i="2"/>
  <c r="S692" i="2"/>
  <c r="S392" i="2"/>
  <c r="S278" i="2"/>
  <c r="S457" i="2"/>
  <c r="S547" i="2"/>
  <c r="R105" i="3" s="1"/>
  <c r="S488" i="2"/>
  <c r="S628" i="2"/>
  <c r="S78" i="2"/>
  <c r="S336" i="2"/>
  <c r="S141" i="2"/>
  <c r="S256" i="2"/>
  <c r="S114" i="2"/>
  <c r="S643" i="2"/>
  <c r="S405" i="2"/>
  <c r="S238" i="2"/>
  <c r="S625" i="2"/>
  <c r="S221" i="2"/>
  <c r="S687" i="2"/>
  <c r="S151" i="2"/>
  <c r="S540" i="2"/>
  <c r="S277" i="2"/>
  <c r="S558" i="2"/>
  <c r="S95" i="2"/>
  <c r="S447" i="2"/>
  <c r="S519" i="2"/>
  <c r="S660" i="2"/>
  <c r="S148" i="2"/>
  <c r="S97" i="2"/>
  <c r="S551" i="2"/>
  <c r="S663" i="2"/>
  <c r="S448" i="2"/>
  <c r="S226" i="2"/>
  <c r="S100" i="2"/>
  <c r="S703" i="2"/>
  <c r="S716" i="2"/>
  <c r="S532" i="2"/>
  <c r="S352" i="2"/>
  <c r="S119" i="2"/>
  <c r="S730" i="2"/>
  <c r="S603" i="2"/>
  <c r="S656" i="2"/>
  <c r="S431" i="2"/>
  <c r="S595" i="2"/>
  <c r="S455" i="2"/>
  <c r="S375" i="2"/>
  <c r="S149" i="2"/>
  <c r="S302" i="2"/>
  <c r="S495" i="2"/>
  <c r="S112" i="2"/>
  <c r="S706" i="2"/>
  <c r="S639" i="2"/>
  <c r="S269" i="2"/>
  <c r="R70" i="3" s="1"/>
  <c r="S249" i="2"/>
  <c r="S507" i="2"/>
  <c r="S376" i="2"/>
  <c r="S694" i="2"/>
  <c r="S271" i="2"/>
  <c r="S166" i="2"/>
  <c r="S88" i="2"/>
  <c r="S329" i="2"/>
  <c r="S684" i="2"/>
  <c r="S476" i="2"/>
  <c r="S465" i="2"/>
  <c r="S397" i="2"/>
  <c r="S707" i="2"/>
  <c r="S446" i="2"/>
  <c r="S621" i="2"/>
  <c r="S453" i="2"/>
  <c r="S537" i="2"/>
  <c r="S365" i="2"/>
  <c r="S410" i="2"/>
  <c r="S626" i="2"/>
  <c r="S669" i="2"/>
  <c r="S459" i="2"/>
  <c r="S580" i="2"/>
  <c r="S504" i="2"/>
  <c r="S243" i="2"/>
  <c r="S576" i="2"/>
  <c r="S484" i="2"/>
  <c r="S242" i="2"/>
  <c r="S696" i="2"/>
  <c r="S205" i="2"/>
  <c r="S349" i="2"/>
  <c r="S474" i="2"/>
  <c r="S512" i="2"/>
  <c r="S129" i="2"/>
  <c r="S619" i="2"/>
  <c r="S552" i="2"/>
  <c r="S190" i="2"/>
  <c r="S299" i="2"/>
  <c r="S387" i="2"/>
  <c r="S615" i="2"/>
  <c r="S697" i="2"/>
  <c r="S549" i="2"/>
  <c r="S430" i="2"/>
  <c r="S348" i="2"/>
  <c r="S309" i="2"/>
  <c r="S541" i="2"/>
  <c r="S711" i="2"/>
  <c r="S645" i="2"/>
  <c r="S602" i="2"/>
  <c r="S297" i="2"/>
  <c r="S606" i="2"/>
  <c r="S367" i="2"/>
  <c r="S317" i="2"/>
  <c r="S670" i="2"/>
  <c r="S460" i="2"/>
  <c r="S248" i="2"/>
  <c r="S650" i="2"/>
  <c r="S673" i="2"/>
  <c r="S592" i="2"/>
  <c r="S461" i="2"/>
  <c r="S681" i="2"/>
  <c r="S413" i="2"/>
  <c r="S508" i="2"/>
  <c r="S729" i="2"/>
  <c r="S539" i="2"/>
  <c r="S718" i="2"/>
  <c r="S700" i="2"/>
  <c r="S662" i="2"/>
  <c r="S521" i="2"/>
  <c r="S686" i="2"/>
  <c r="S695" i="2"/>
  <c r="S641" i="2"/>
  <c r="S616" i="2"/>
  <c r="S690" i="2"/>
  <c r="S688" i="2"/>
  <c r="S575" i="2"/>
  <c r="S678" i="2"/>
  <c r="S582" i="2"/>
  <c r="S676" i="2"/>
  <c r="S704" i="2"/>
  <c r="S627" i="2"/>
  <c r="S668" i="2"/>
  <c r="S721" i="2"/>
  <c r="S671" i="2"/>
  <c r="S685" i="2"/>
  <c r="S588" i="2"/>
  <c r="S724" i="2"/>
  <c r="S723" i="2"/>
  <c r="S693" i="2"/>
  <c r="N485" i="2"/>
  <c r="N538" i="2"/>
  <c r="N652" i="2"/>
  <c r="N197" i="2"/>
  <c r="N369" i="2"/>
  <c r="N251" i="2"/>
  <c r="N556" i="2"/>
  <c r="N315" i="2"/>
  <c r="N613" i="2"/>
  <c r="N441" i="2"/>
  <c r="N411" i="2"/>
  <c r="N490" i="2"/>
  <c r="N705" i="2"/>
  <c r="N150" i="2"/>
  <c r="N366" i="2"/>
  <c r="N310" i="2"/>
  <c r="N416" i="2"/>
  <c r="N125" i="2"/>
  <c r="N178" i="2"/>
  <c r="N701" i="2"/>
  <c r="N466" i="2"/>
  <c r="N59" i="2"/>
  <c r="N325" i="2"/>
  <c r="N439" i="2"/>
  <c r="N21" i="2"/>
  <c r="N170" i="2"/>
  <c r="N159" i="2"/>
  <c r="N505" i="2"/>
  <c r="N117" i="2"/>
  <c r="N710" i="2"/>
  <c r="N344" i="2"/>
  <c r="N120" i="2"/>
  <c r="N70" i="2"/>
  <c r="N631" i="2"/>
  <c r="N177" i="2"/>
  <c r="N677" i="2"/>
  <c r="N121" i="2"/>
  <c r="N617" i="2"/>
  <c r="N79" i="2"/>
  <c r="N244" i="2"/>
  <c r="N35" i="2"/>
  <c r="N599" i="2"/>
  <c r="N373" i="2"/>
  <c r="N107" i="2"/>
  <c r="N298" i="2"/>
  <c r="N487" i="2"/>
  <c r="N115" i="2"/>
  <c r="N11" i="2"/>
  <c r="N246" i="2"/>
  <c r="N91" i="2"/>
  <c r="N158" i="2"/>
  <c r="N236" i="2"/>
  <c r="N294" i="2"/>
  <c r="N611" i="2"/>
  <c r="N481" i="2"/>
  <c r="N94" i="2"/>
  <c r="N56" i="2"/>
  <c r="N520" i="2"/>
  <c r="N162" i="2"/>
  <c r="N535" i="2"/>
  <c r="N391" i="2"/>
  <c r="N156" i="2"/>
  <c r="N395" i="2"/>
  <c r="N610" i="2"/>
  <c r="N470" i="2"/>
  <c r="N165" i="2"/>
  <c r="N305" i="2"/>
  <c r="N255" i="2"/>
  <c r="N184" i="2"/>
  <c r="N361" i="2"/>
  <c r="N179" i="2"/>
  <c r="N229" i="2"/>
  <c r="N108" i="2"/>
  <c r="N3" i="2"/>
  <c r="N458" i="2"/>
  <c r="N523" i="2"/>
  <c r="N113" i="2"/>
  <c r="N153" i="2"/>
  <c r="N452" i="2"/>
  <c r="N370" i="2"/>
  <c r="N144" i="2"/>
  <c r="N509" i="2"/>
  <c r="N103" i="2"/>
  <c r="N501" i="2"/>
  <c r="N590" i="2"/>
  <c r="N335" i="2"/>
  <c r="N634" i="2"/>
  <c r="N319" i="2"/>
  <c r="N259" i="2"/>
  <c r="N36" i="2"/>
  <c r="N77" i="2"/>
  <c r="N257" i="2"/>
  <c r="N350" i="2"/>
  <c r="N274" i="2"/>
  <c r="N122" i="2"/>
  <c r="N357" i="2"/>
  <c r="N322" i="2"/>
  <c r="N188" i="2"/>
  <c r="N7" i="2"/>
  <c r="N137" i="2"/>
  <c r="N450" i="2"/>
  <c r="N646" i="2"/>
  <c r="N219" i="2"/>
  <c r="N58" i="2"/>
  <c r="N543" i="2"/>
  <c r="N68" i="2"/>
  <c r="N27" i="2"/>
  <c r="N192" i="2"/>
  <c r="N451" i="2"/>
  <c r="N514" i="2"/>
  <c r="N218" i="2"/>
  <c r="N152" i="2"/>
  <c r="N318" i="2"/>
  <c r="N17" i="2"/>
  <c r="N185" i="2"/>
  <c r="N385" i="2"/>
  <c r="N289" i="2"/>
  <c r="N497" i="2"/>
  <c r="N596" i="2"/>
  <c r="N29" i="2"/>
  <c r="N270" i="2"/>
  <c r="N354" i="2"/>
  <c r="N435" i="2"/>
  <c r="N390" i="2"/>
  <c r="N164" i="2"/>
  <c r="N414" i="2"/>
  <c r="N20" i="2"/>
  <c r="N280" i="2"/>
  <c r="N195" i="2"/>
  <c r="N202" i="2"/>
  <c r="N64" i="2"/>
  <c r="N709" i="2"/>
  <c r="N600" i="2"/>
  <c r="N480" i="2"/>
  <c r="N196" i="2"/>
  <c r="N333" i="2"/>
  <c r="N295" i="2"/>
  <c r="N138" i="2"/>
  <c r="N237" i="2"/>
  <c r="N187" i="2"/>
  <c r="N2" i="2"/>
  <c r="N133" i="2"/>
  <c r="N157" i="2"/>
  <c r="N143" i="2"/>
  <c r="N320" i="2"/>
  <c r="N55" i="2"/>
  <c r="N262" i="2"/>
  <c r="N53" i="2"/>
  <c r="N200" i="2"/>
  <c r="N6" i="2"/>
  <c r="N355" i="2"/>
  <c r="N494" i="2"/>
  <c r="N92" i="2"/>
  <c r="N714" i="2"/>
  <c r="N517" i="2"/>
  <c r="N389" i="2"/>
  <c r="N492" i="2"/>
  <c r="N13" i="2"/>
  <c r="N503" i="2"/>
  <c r="N478" i="2"/>
  <c r="N545" i="2"/>
  <c r="N145" i="2"/>
  <c r="N499" i="2"/>
  <c r="N89" i="2"/>
  <c r="N633" i="2"/>
  <c r="N381" i="2"/>
  <c r="N80" i="2"/>
  <c r="N636" i="2"/>
  <c r="N502" i="2"/>
  <c r="N227" i="2"/>
  <c r="N572" i="2"/>
  <c r="N562" i="2"/>
  <c r="N524" i="2"/>
  <c r="N577" i="2"/>
  <c r="N587" i="2"/>
  <c r="N293" i="2"/>
  <c r="N31" i="2"/>
  <c r="N14" i="2"/>
  <c r="N168" i="2"/>
  <c r="N281" i="2"/>
  <c r="N228" i="2"/>
  <c r="N210" i="2"/>
  <c r="N482" i="2"/>
  <c r="N698" i="2"/>
  <c r="N231" i="2"/>
  <c r="N417" i="2"/>
  <c r="N175" i="2"/>
  <c r="N57" i="2"/>
  <c r="N578" i="2"/>
  <c r="N266" i="2"/>
  <c r="N127" i="2"/>
  <c r="N542" i="2"/>
  <c r="N419" i="2"/>
  <c r="N444" i="2"/>
  <c r="N623" i="2"/>
  <c r="N183" i="2"/>
  <c r="N306" i="2"/>
  <c r="N683" i="2"/>
  <c r="N573" i="2"/>
  <c r="N449" i="2"/>
  <c r="N571" i="2"/>
  <c r="N398" i="2"/>
  <c r="N93" i="2"/>
  <c r="N463" i="2"/>
  <c r="N713" i="2"/>
  <c r="N140" i="2"/>
  <c r="N253" i="2"/>
  <c r="N359" i="2"/>
  <c r="N118" i="2"/>
  <c r="N472" i="2"/>
  <c r="N533" i="2"/>
  <c r="N597" i="2"/>
  <c r="N130" i="2"/>
  <c r="N513" i="2"/>
  <c r="N167" i="2"/>
  <c r="N87" i="2"/>
  <c r="N500" i="2"/>
  <c r="N386" i="2"/>
  <c r="N653" i="2"/>
  <c r="N340" i="2"/>
  <c r="N311" i="2"/>
  <c r="N216" i="2"/>
  <c r="N570" i="2"/>
  <c r="N475" i="2"/>
  <c r="N176" i="2"/>
  <c r="N401" i="2"/>
  <c r="N62" i="2"/>
  <c r="N123" i="2"/>
  <c r="N554" i="2"/>
  <c r="N719" i="2"/>
  <c r="N128" i="2"/>
  <c r="N203" i="2"/>
  <c r="N38" i="2"/>
  <c r="N60" i="2"/>
  <c r="N316" i="2"/>
  <c r="N51" i="2"/>
  <c r="N445" i="2"/>
  <c r="N400" i="2"/>
  <c r="N394" i="2"/>
  <c r="N471" i="2"/>
  <c r="N527" i="2"/>
  <c r="N725" i="2"/>
  <c r="N232" i="2"/>
  <c r="N353" i="2"/>
  <c r="N362" i="2"/>
  <c r="N640" i="2"/>
  <c r="N516" i="2"/>
  <c r="N396" i="2"/>
  <c r="N468" i="2"/>
  <c r="N314" i="2"/>
  <c r="N579" i="2"/>
  <c r="N510" i="2"/>
  <c r="N732" i="2"/>
  <c r="N360" i="2"/>
  <c r="N371" i="2"/>
  <c r="N75" i="2"/>
  <c r="N423" i="2"/>
  <c r="N384" i="2"/>
  <c r="N25" i="2"/>
  <c r="N699" i="2"/>
  <c r="N207" i="2"/>
  <c r="N424" i="2"/>
  <c r="N134" i="2"/>
  <c r="N96" i="2"/>
  <c r="N9" i="2"/>
  <c r="N4" i="2"/>
  <c r="N574" i="2"/>
  <c r="N160" i="2"/>
  <c r="N659" i="2"/>
  <c r="N220" i="2"/>
  <c r="N126" i="2"/>
  <c r="N464" i="2"/>
  <c r="N98" i="2"/>
  <c r="N440" i="2"/>
  <c r="N412" i="2"/>
  <c r="N71" i="2"/>
  <c r="N356" i="2"/>
  <c r="N491" i="2"/>
  <c r="N614" i="2"/>
  <c r="N563" i="2"/>
  <c r="N498" i="2"/>
  <c r="N201" i="2"/>
  <c r="N285" i="2"/>
  <c r="N267" i="2"/>
  <c r="N191" i="2"/>
  <c r="N618" i="2"/>
  <c r="N550" i="2"/>
  <c r="N347" i="2"/>
  <c r="N483" i="2"/>
  <c r="N260" i="2"/>
  <c r="N105" i="2"/>
  <c r="N379" i="2"/>
  <c r="N245" i="2"/>
  <c r="N180" i="2"/>
  <c r="N731" i="2"/>
  <c r="N30" i="2"/>
  <c r="N124" i="2"/>
  <c r="N404" i="2"/>
  <c r="N22" i="2"/>
  <c r="N334" i="2"/>
  <c r="N581" i="2"/>
  <c r="N593" i="2"/>
  <c r="N41" i="2"/>
  <c r="N63" i="2"/>
  <c r="N624" i="2"/>
  <c r="N42" i="2"/>
  <c r="N664" i="2"/>
  <c r="N54" i="2"/>
  <c r="N213" i="2"/>
  <c r="N511" i="2"/>
  <c r="N608" i="2"/>
  <c r="N99" i="2"/>
  <c r="N155" i="2"/>
  <c r="N657" i="2"/>
  <c r="N399" i="2"/>
  <c r="N193" i="2"/>
  <c r="N358" i="2"/>
  <c r="N132" i="2"/>
  <c r="N598" i="2"/>
  <c r="N296" i="2"/>
  <c r="N225" i="2"/>
  <c r="N420" i="2"/>
  <c r="N241" i="2"/>
  <c r="N649" i="2"/>
  <c r="N422" i="2"/>
  <c r="N425" i="2"/>
  <c r="N529" i="2"/>
  <c r="N198" i="2"/>
  <c r="N135" i="2"/>
  <c r="N403" i="2"/>
  <c r="N66" i="2"/>
  <c r="N146" i="2"/>
  <c r="N583" i="2"/>
  <c r="N10" i="2"/>
  <c r="N525" i="2"/>
  <c r="N182" i="2"/>
  <c r="N284" i="2"/>
  <c r="N728" i="2"/>
  <c r="N224" i="2"/>
  <c r="N674" i="2"/>
  <c r="N380" i="2"/>
  <c r="N531" i="2"/>
  <c r="N585" i="2"/>
  <c r="N343" i="2"/>
  <c r="N32" i="2"/>
  <c r="N39" i="2"/>
  <c r="N426" i="2"/>
  <c r="N16" i="2"/>
  <c r="N19" i="2"/>
  <c r="N290" i="2"/>
  <c r="N26" i="2"/>
  <c r="N273" i="2"/>
  <c r="N181" i="2"/>
  <c r="N680" i="2"/>
  <c r="N609" i="2"/>
  <c r="N250" i="2"/>
  <c r="N61" i="2"/>
  <c r="N307" i="2"/>
  <c r="N111" i="2"/>
  <c r="N206" i="2"/>
  <c r="N326" i="2"/>
  <c r="N339" i="2"/>
  <c r="N301" i="2"/>
  <c r="N546" i="2"/>
  <c r="N52" i="2"/>
  <c r="N421" i="2"/>
  <c r="N548" i="2"/>
  <c r="N101" i="2"/>
  <c r="N308" i="2"/>
  <c r="N276" i="2"/>
  <c r="N515" i="2"/>
  <c r="N407" i="2"/>
  <c r="N109" i="2"/>
  <c r="N467" i="2"/>
  <c r="N174" i="2"/>
  <c r="N564" i="2"/>
  <c r="N665" i="2"/>
  <c r="N620" i="2"/>
  <c r="N47" i="2"/>
  <c r="N199" i="2"/>
  <c r="N644" i="2"/>
  <c r="N235" i="2"/>
  <c r="N604" i="2"/>
  <c r="N324" i="2"/>
  <c r="N408" i="2"/>
  <c r="N208" i="2"/>
  <c r="N142" i="2"/>
  <c r="N104" i="2"/>
  <c r="N76" i="2"/>
  <c r="N402" i="2"/>
  <c r="N341" i="2"/>
  <c r="N648" i="2"/>
  <c r="N337" i="2"/>
  <c r="N607" i="2"/>
  <c r="N139" i="2"/>
  <c r="N247" i="2"/>
  <c r="N479" i="2"/>
  <c r="N323" i="2"/>
  <c r="N330" i="2"/>
  <c r="N601" i="2"/>
  <c r="N261" i="2"/>
  <c r="N189" i="2"/>
  <c r="N433" i="2"/>
  <c r="N172" i="2"/>
  <c r="N67" i="2"/>
  <c r="N493" i="2"/>
  <c r="N163" i="2"/>
  <c r="N584" i="2"/>
  <c r="N85" i="2"/>
  <c r="N303" i="2"/>
  <c r="N49" i="2"/>
  <c r="N327" i="2"/>
  <c r="N720" i="2"/>
  <c r="N222" i="2"/>
  <c r="N258" i="2"/>
  <c r="N304" i="2"/>
  <c r="N43" i="2"/>
  <c r="N534" i="2"/>
  <c r="N154" i="2"/>
  <c r="N559" i="2"/>
  <c r="N689" i="2"/>
  <c r="N415" i="2"/>
  <c r="N265" i="2"/>
  <c r="N715" i="2"/>
  <c r="N672" i="2"/>
  <c r="N635" i="2"/>
  <c r="N23" i="2"/>
  <c r="N637" i="2"/>
  <c r="N15" i="2"/>
  <c r="N28" i="2"/>
  <c r="N214" i="2"/>
  <c r="N555" i="2"/>
  <c r="N427" i="2"/>
  <c r="N561" i="2"/>
  <c r="N526" i="2"/>
  <c r="N300" i="2"/>
  <c r="N45" i="2"/>
  <c r="N12" i="2"/>
  <c r="N116" i="2"/>
  <c r="N469" i="2"/>
  <c r="N383" i="2"/>
  <c r="N342" i="2"/>
  <c r="N338" i="2"/>
  <c r="N351" i="2"/>
  <c r="N239" i="2"/>
  <c r="N522" i="2"/>
  <c r="N5" i="2"/>
  <c r="N536" i="2"/>
  <c r="N591" i="2"/>
  <c r="N717" i="2"/>
  <c r="N409" i="2"/>
  <c r="N374" i="2"/>
  <c r="N518" i="2"/>
  <c r="N254" i="2"/>
  <c r="N217" i="2"/>
  <c r="N73" i="2"/>
  <c r="N102" i="2"/>
  <c r="N567" i="2"/>
  <c r="N287" i="2"/>
  <c r="N288" i="2"/>
  <c r="N454" i="2"/>
  <c r="N204" i="2"/>
  <c r="N312" i="2"/>
  <c r="N530" i="2"/>
  <c r="N436" i="2"/>
  <c r="N565" i="2"/>
  <c r="N8" i="2"/>
  <c r="N263" i="2"/>
  <c r="N291" i="2"/>
  <c r="N496" i="2"/>
  <c r="N727" i="2"/>
  <c r="N86" i="2"/>
  <c r="N194" i="2"/>
  <c r="N630" i="2"/>
  <c r="N136" i="2"/>
  <c r="N378" i="2"/>
  <c r="N655" i="2"/>
  <c r="N131" i="2"/>
  <c r="N90" i="2"/>
  <c r="N418" i="2"/>
  <c r="N283" i="2"/>
  <c r="N589" i="2"/>
  <c r="N661" i="2"/>
  <c r="N37" i="2"/>
  <c r="N18" i="2"/>
  <c r="N234" i="2"/>
  <c r="N569" i="2"/>
  <c r="N566" i="2"/>
  <c r="N364" i="2"/>
  <c r="N275" i="2"/>
  <c r="N186" i="2"/>
  <c r="N264" i="2"/>
  <c r="N622" i="2"/>
  <c r="N506" i="2"/>
  <c r="N382" i="2"/>
  <c r="N726" i="2"/>
  <c r="N171" i="2"/>
  <c r="N632" i="2"/>
  <c r="N489" i="2"/>
  <c r="N69" i="2"/>
  <c r="N443" i="2"/>
  <c r="N363" i="2"/>
  <c r="N223" i="2"/>
  <c r="N50" i="2"/>
  <c r="N434" i="2"/>
  <c r="N544" i="2"/>
  <c r="N332" i="2"/>
  <c r="N173" i="2"/>
  <c r="N321" i="2"/>
  <c r="N651" i="2"/>
  <c r="N24" i="2"/>
  <c r="N528" i="2"/>
  <c r="N712" i="2"/>
  <c r="N272" i="2"/>
  <c r="N345" i="2"/>
  <c r="N437" i="2"/>
  <c r="N629" i="2"/>
  <c r="N477" i="2"/>
  <c r="N81" i="2"/>
  <c r="N438" i="2"/>
  <c r="N40" i="2"/>
  <c r="N473" i="2"/>
  <c r="N83" i="2"/>
  <c r="N282" i="2"/>
  <c r="N393" i="2"/>
  <c r="N666" i="2"/>
  <c r="N215" i="2"/>
  <c r="N594" i="2"/>
  <c r="N560" i="2"/>
  <c r="N33" i="2"/>
  <c r="N647" i="2"/>
  <c r="N432" i="2"/>
  <c r="N486" i="2"/>
  <c r="N456" i="2"/>
  <c r="N722" i="2"/>
  <c r="N331" i="2"/>
  <c r="N638" i="2"/>
  <c r="N74" i="2"/>
  <c r="N368" i="2"/>
  <c r="N605" i="2"/>
  <c r="N65" i="2"/>
  <c r="N161" i="2"/>
  <c r="N211" i="2"/>
  <c r="N372" i="2"/>
  <c r="N72" i="2"/>
  <c r="N46" i="2"/>
  <c r="N279" i="2"/>
  <c r="N429" i="2"/>
  <c r="N586" i="2"/>
  <c r="N44" i="2"/>
  <c r="N252" i="2"/>
  <c r="N658" i="2"/>
  <c r="N240" i="2"/>
  <c r="N702" i="2"/>
  <c r="N682" i="2"/>
  <c r="N377" i="2"/>
  <c r="N286" i="2"/>
  <c r="N268" i="2"/>
  <c r="N82" i="2"/>
  <c r="N346" i="2"/>
  <c r="N568" i="2"/>
  <c r="N557" i="2"/>
  <c r="N84" i="2"/>
  <c r="N691" i="2"/>
  <c r="N642" i="2"/>
  <c r="N212" i="2"/>
  <c r="N654" i="2"/>
  <c r="N612" i="2"/>
  <c r="N679" i="2"/>
  <c r="N667" i="2"/>
  <c r="N675" i="2"/>
  <c r="N442" i="2"/>
  <c r="N48" i="2"/>
  <c r="N233" i="2"/>
  <c r="N110" i="2"/>
  <c r="N428" i="2"/>
  <c r="N553" i="2"/>
  <c r="N169" i="2"/>
  <c r="N34" i="2"/>
  <c r="N406" i="2"/>
  <c r="N106" i="2"/>
  <c r="N328" i="2"/>
  <c r="N708" i="2"/>
  <c r="N292" i="2"/>
  <c r="N230" i="2"/>
  <c r="N388" i="2"/>
  <c r="N209" i="2"/>
  <c r="N462" i="2"/>
  <c r="N147" i="2"/>
  <c r="N313" i="2"/>
  <c r="N692" i="2"/>
  <c r="N392" i="2"/>
  <c r="N278" i="2"/>
  <c r="N457" i="2"/>
  <c r="N547" i="2"/>
  <c r="N488" i="2"/>
  <c r="N628" i="2"/>
  <c r="N78" i="2"/>
  <c r="N336" i="2"/>
  <c r="N141" i="2"/>
  <c r="N256" i="2"/>
  <c r="N114" i="2"/>
  <c r="N643" i="2"/>
  <c r="N405" i="2"/>
  <c r="N238" i="2"/>
  <c r="N625" i="2"/>
  <c r="N221" i="2"/>
  <c r="N687" i="2"/>
  <c r="N151" i="2"/>
  <c r="N540" i="2"/>
  <c r="N277" i="2"/>
  <c r="N558" i="2"/>
  <c r="N95" i="2"/>
  <c r="N447" i="2"/>
  <c r="N519" i="2"/>
  <c r="N660" i="2"/>
  <c r="N148" i="2"/>
  <c r="N97" i="2"/>
  <c r="N551" i="2"/>
  <c r="N663" i="2"/>
  <c r="N448" i="2"/>
  <c r="N226" i="2"/>
  <c r="N100" i="2"/>
  <c r="N703" i="2"/>
  <c r="N716" i="2"/>
  <c r="N532" i="2"/>
  <c r="N352" i="2"/>
  <c r="N119" i="2"/>
  <c r="N730" i="2"/>
  <c r="N603" i="2"/>
  <c r="N656" i="2"/>
  <c r="N431" i="2"/>
  <c r="N595" i="2"/>
  <c r="N455" i="2"/>
  <c r="N375" i="2"/>
  <c r="N149" i="2"/>
  <c r="N302" i="2"/>
  <c r="N495" i="2"/>
  <c r="N112" i="2"/>
  <c r="N706" i="2"/>
  <c r="N639" i="2"/>
  <c r="N269" i="2"/>
  <c r="N249" i="2"/>
  <c r="N507" i="2"/>
  <c r="N376" i="2"/>
  <c r="N694" i="2"/>
  <c r="N271" i="2"/>
  <c r="N166" i="2"/>
  <c r="N88" i="2"/>
  <c r="N329" i="2"/>
  <c r="N684" i="2"/>
  <c r="N476" i="2"/>
  <c r="N465" i="2"/>
  <c r="N397" i="2"/>
  <c r="N707" i="2"/>
  <c r="N446" i="2"/>
  <c r="N621" i="2"/>
  <c r="N453" i="2"/>
  <c r="N537" i="2"/>
  <c r="N365" i="2"/>
  <c r="N410" i="2"/>
  <c r="N626" i="2"/>
  <c r="N669" i="2"/>
  <c r="N459" i="2"/>
  <c r="N580" i="2"/>
  <c r="N504" i="2"/>
  <c r="N243" i="2"/>
  <c r="N576" i="2"/>
  <c r="N484" i="2"/>
  <c r="N242" i="2"/>
  <c r="N696" i="2"/>
  <c r="N205" i="2"/>
  <c r="N349" i="2"/>
  <c r="N474" i="2"/>
  <c r="N512" i="2"/>
  <c r="N129" i="2"/>
  <c r="N619" i="2"/>
  <c r="N552" i="2"/>
  <c r="N190" i="2"/>
  <c r="N299" i="2"/>
  <c r="N387" i="2"/>
  <c r="N615" i="2"/>
  <c r="N697" i="2"/>
  <c r="N549" i="2"/>
  <c r="N430" i="2"/>
  <c r="N348" i="2"/>
  <c r="N309" i="2"/>
  <c r="N541" i="2"/>
  <c r="N711" i="2"/>
  <c r="N645" i="2"/>
  <c r="N602" i="2"/>
  <c r="N297" i="2"/>
  <c r="N606" i="2"/>
  <c r="N367" i="2"/>
  <c r="N317" i="2"/>
  <c r="N670" i="2"/>
  <c r="N460" i="2"/>
  <c r="N248" i="2"/>
  <c r="N650" i="2"/>
  <c r="N673" i="2"/>
  <c r="N592" i="2"/>
  <c r="N461" i="2"/>
  <c r="N681" i="2"/>
  <c r="N413" i="2"/>
  <c r="N508" i="2"/>
  <c r="N729" i="2"/>
  <c r="N539" i="2"/>
  <c r="N718" i="2"/>
  <c r="N700" i="2"/>
  <c r="N662" i="2"/>
  <c r="N521" i="2"/>
  <c r="N686" i="2"/>
  <c r="N695" i="2"/>
  <c r="N641" i="2"/>
  <c r="N616" i="2"/>
  <c r="N690" i="2"/>
  <c r="N688" i="2"/>
  <c r="N575" i="2"/>
  <c r="N678" i="2"/>
  <c r="N582" i="2"/>
  <c r="N676" i="2"/>
  <c r="N704" i="2"/>
  <c r="N627" i="2"/>
  <c r="N668" i="2"/>
  <c r="N721" i="2"/>
  <c r="N671" i="2"/>
  <c r="N685" i="2"/>
  <c r="N588" i="2"/>
  <c r="N724" i="2"/>
  <c r="N723" i="2"/>
  <c r="N693" i="2"/>
  <c r="L485" i="2"/>
  <c r="L538" i="2"/>
  <c r="L652" i="2"/>
  <c r="L197" i="2"/>
  <c r="L369" i="2"/>
  <c r="L251" i="2"/>
  <c r="L556" i="2"/>
  <c r="L315" i="2"/>
  <c r="L613" i="2"/>
  <c r="L441" i="2"/>
  <c r="L411" i="2"/>
  <c r="L490" i="2"/>
  <c r="L705" i="2"/>
  <c r="L150" i="2"/>
  <c r="L366" i="2"/>
  <c r="L310" i="2"/>
  <c r="L416" i="2"/>
  <c r="L125" i="2"/>
  <c r="L178" i="2"/>
  <c r="L701" i="2"/>
  <c r="L466" i="2"/>
  <c r="L59" i="2"/>
  <c r="L325" i="2"/>
  <c r="L439" i="2"/>
  <c r="L21" i="2"/>
  <c r="L170" i="2"/>
  <c r="L159" i="2"/>
  <c r="L505" i="2"/>
  <c r="L117" i="2"/>
  <c r="L710" i="2"/>
  <c r="L344" i="2"/>
  <c r="L120" i="2"/>
  <c r="L70" i="2"/>
  <c r="L631" i="2"/>
  <c r="L177" i="2"/>
  <c r="L677" i="2"/>
  <c r="L121" i="2"/>
  <c r="L617" i="2"/>
  <c r="L79" i="2"/>
  <c r="L244" i="2"/>
  <c r="L35" i="2"/>
  <c r="L599" i="2"/>
  <c r="L373" i="2"/>
  <c r="L107" i="2"/>
  <c r="L298" i="2"/>
  <c r="L487" i="2"/>
  <c r="L115" i="2"/>
  <c r="L11" i="2"/>
  <c r="L246" i="2"/>
  <c r="L91" i="2"/>
  <c r="L158" i="2"/>
  <c r="L236" i="2"/>
  <c r="L294" i="2"/>
  <c r="L611" i="2"/>
  <c r="L481" i="2"/>
  <c r="L94" i="2"/>
  <c r="L56" i="2"/>
  <c r="L520" i="2"/>
  <c r="L162" i="2"/>
  <c r="L535" i="2"/>
  <c r="L391" i="2"/>
  <c r="L156" i="2"/>
  <c r="L395" i="2"/>
  <c r="L610" i="2"/>
  <c r="L470" i="2"/>
  <c r="L165" i="2"/>
  <c r="L305" i="2"/>
  <c r="L255" i="2"/>
  <c r="L184" i="2"/>
  <c r="L361" i="2"/>
  <c r="L179" i="2"/>
  <c r="L229" i="2"/>
  <c r="L108" i="2"/>
  <c r="L3" i="2"/>
  <c r="L458" i="2"/>
  <c r="L523" i="2"/>
  <c r="L113" i="2"/>
  <c r="L153" i="2"/>
  <c r="L452" i="2"/>
  <c r="L370" i="2"/>
  <c r="L144" i="2"/>
  <c r="L509" i="2"/>
  <c r="L103" i="2"/>
  <c r="L501" i="2"/>
  <c r="L590" i="2"/>
  <c r="L335" i="2"/>
  <c r="L634" i="2"/>
  <c r="L319" i="2"/>
  <c r="L259" i="2"/>
  <c r="L36" i="2"/>
  <c r="L77" i="2"/>
  <c r="L257" i="2"/>
  <c r="L350" i="2"/>
  <c r="L274" i="2"/>
  <c r="L122" i="2"/>
  <c r="L357" i="2"/>
  <c r="L322" i="2"/>
  <c r="L188" i="2"/>
  <c r="L7" i="2"/>
  <c r="L137" i="2"/>
  <c r="L450" i="2"/>
  <c r="L646" i="2"/>
  <c r="L219" i="2"/>
  <c r="L58" i="2"/>
  <c r="L543" i="2"/>
  <c r="L68" i="2"/>
  <c r="L27" i="2"/>
  <c r="L192" i="2"/>
  <c r="L451" i="2"/>
  <c r="L514" i="2"/>
  <c r="L218" i="2"/>
  <c r="L152" i="2"/>
  <c r="L318" i="2"/>
  <c r="L17" i="2"/>
  <c r="L185" i="2"/>
  <c r="L385" i="2"/>
  <c r="L289" i="2"/>
  <c r="L497" i="2"/>
  <c r="L596" i="2"/>
  <c r="L29" i="2"/>
  <c r="L270" i="2"/>
  <c r="L354" i="2"/>
  <c r="L435" i="2"/>
  <c r="L390" i="2"/>
  <c r="L164" i="2"/>
  <c r="L414" i="2"/>
  <c r="L20" i="2"/>
  <c r="L280" i="2"/>
  <c r="L195" i="2"/>
  <c r="L202" i="2"/>
  <c r="L64" i="2"/>
  <c r="L709" i="2"/>
  <c r="L600" i="2"/>
  <c r="L480" i="2"/>
  <c r="L196" i="2"/>
  <c r="L333" i="2"/>
  <c r="L295" i="2"/>
  <c r="L138" i="2"/>
  <c r="L237" i="2"/>
  <c r="L187" i="2"/>
  <c r="L2" i="2"/>
  <c r="L133" i="2"/>
  <c r="L157" i="2"/>
  <c r="L143" i="2"/>
  <c r="L320" i="2"/>
  <c r="L55" i="2"/>
  <c r="L262" i="2"/>
  <c r="L53" i="2"/>
  <c r="L200" i="2"/>
  <c r="L6" i="2"/>
  <c r="L355" i="2"/>
  <c r="L494" i="2"/>
  <c r="L92" i="2"/>
  <c r="L714" i="2"/>
  <c r="L517" i="2"/>
  <c r="L389" i="2"/>
  <c r="L492" i="2"/>
  <c r="L13" i="2"/>
  <c r="L503" i="2"/>
  <c r="L478" i="2"/>
  <c r="L545" i="2"/>
  <c r="L145" i="2"/>
  <c r="L499" i="2"/>
  <c r="L89" i="2"/>
  <c r="L633" i="2"/>
  <c r="L381" i="2"/>
  <c r="L80" i="2"/>
  <c r="L636" i="2"/>
  <c r="L502" i="2"/>
  <c r="L227" i="2"/>
  <c r="L572" i="2"/>
  <c r="L562" i="2"/>
  <c r="L524" i="2"/>
  <c r="L577" i="2"/>
  <c r="L587" i="2"/>
  <c r="L293" i="2"/>
  <c r="L31" i="2"/>
  <c r="L14" i="2"/>
  <c r="L168" i="2"/>
  <c r="L281" i="2"/>
  <c r="L228" i="2"/>
  <c r="L210" i="2"/>
  <c r="L482" i="2"/>
  <c r="L698" i="2"/>
  <c r="L231" i="2"/>
  <c r="L417" i="2"/>
  <c r="L175" i="2"/>
  <c r="L57" i="2"/>
  <c r="L578" i="2"/>
  <c r="L266" i="2"/>
  <c r="L127" i="2"/>
  <c r="L542" i="2"/>
  <c r="L419" i="2"/>
  <c r="L444" i="2"/>
  <c r="L623" i="2"/>
  <c r="L183" i="2"/>
  <c r="L306" i="2"/>
  <c r="L683" i="2"/>
  <c r="L573" i="2"/>
  <c r="L449" i="2"/>
  <c r="L571" i="2"/>
  <c r="L398" i="2"/>
  <c r="L93" i="2"/>
  <c r="L463" i="2"/>
  <c r="L713" i="2"/>
  <c r="L140" i="2"/>
  <c r="L253" i="2"/>
  <c r="L359" i="2"/>
  <c r="L118" i="2"/>
  <c r="L472" i="2"/>
  <c r="L533" i="2"/>
  <c r="L597" i="2"/>
  <c r="L130" i="2"/>
  <c r="L513" i="2"/>
  <c r="L167" i="2"/>
  <c r="L87" i="2"/>
  <c r="L500" i="2"/>
  <c r="L386" i="2"/>
  <c r="L653" i="2"/>
  <c r="L340" i="2"/>
  <c r="L311" i="2"/>
  <c r="L216" i="2"/>
  <c r="L570" i="2"/>
  <c r="L475" i="2"/>
  <c r="L176" i="2"/>
  <c r="L401" i="2"/>
  <c r="L62" i="2"/>
  <c r="L123" i="2"/>
  <c r="L554" i="2"/>
  <c r="L719" i="2"/>
  <c r="L128" i="2"/>
  <c r="L203" i="2"/>
  <c r="L38" i="2"/>
  <c r="L60" i="2"/>
  <c r="L316" i="2"/>
  <c r="L51" i="2"/>
  <c r="L445" i="2"/>
  <c r="L400" i="2"/>
  <c r="L394" i="2"/>
  <c r="L471" i="2"/>
  <c r="L527" i="2"/>
  <c r="L725" i="2"/>
  <c r="L232" i="2"/>
  <c r="L353" i="2"/>
  <c r="L362" i="2"/>
  <c r="L640" i="2"/>
  <c r="L516" i="2"/>
  <c r="L396" i="2"/>
  <c r="L468" i="2"/>
  <c r="L314" i="2"/>
  <c r="L579" i="2"/>
  <c r="L510" i="2"/>
  <c r="L732" i="2"/>
  <c r="L360" i="2"/>
  <c r="L371" i="2"/>
  <c r="L75" i="2"/>
  <c r="L423" i="2"/>
  <c r="L384" i="2"/>
  <c r="L25" i="2"/>
  <c r="L699" i="2"/>
  <c r="L207" i="2"/>
  <c r="L424" i="2"/>
  <c r="L134" i="2"/>
  <c r="L96" i="2"/>
  <c r="L9" i="2"/>
  <c r="L4" i="2"/>
  <c r="L574" i="2"/>
  <c r="L160" i="2"/>
  <c r="L659" i="2"/>
  <c r="L220" i="2"/>
  <c r="L126" i="2"/>
  <c r="L464" i="2"/>
  <c r="L98" i="2"/>
  <c r="L440" i="2"/>
  <c r="L412" i="2"/>
  <c r="L71" i="2"/>
  <c r="L356" i="2"/>
  <c r="L491" i="2"/>
  <c r="L614" i="2"/>
  <c r="L563" i="2"/>
  <c r="L498" i="2"/>
  <c r="L201" i="2"/>
  <c r="L285" i="2"/>
  <c r="L267" i="2"/>
  <c r="L191" i="2"/>
  <c r="L618" i="2"/>
  <c r="L550" i="2"/>
  <c r="L347" i="2"/>
  <c r="L483" i="2"/>
  <c r="L260" i="2"/>
  <c r="L105" i="2"/>
  <c r="L379" i="2"/>
  <c r="L245" i="2"/>
  <c r="L180" i="2"/>
  <c r="L731" i="2"/>
  <c r="L30" i="2"/>
  <c r="L124" i="2"/>
  <c r="L404" i="2"/>
  <c r="L22" i="2"/>
  <c r="L334" i="2"/>
  <c r="L581" i="2"/>
  <c r="L593" i="2"/>
  <c r="L41" i="2"/>
  <c r="L63" i="2"/>
  <c r="L624" i="2"/>
  <c r="L42" i="2"/>
  <c r="L664" i="2"/>
  <c r="L54" i="2"/>
  <c r="L213" i="2"/>
  <c r="L511" i="2"/>
  <c r="L608" i="2"/>
  <c r="L99" i="2"/>
  <c r="L155" i="2"/>
  <c r="L657" i="2"/>
  <c r="L399" i="2"/>
  <c r="L193" i="2"/>
  <c r="L358" i="2"/>
  <c r="L132" i="2"/>
  <c r="L598" i="2"/>
  <c r="L296" i="2"/>
  <c r="L225" i="2"/>
  <c r="L420" i="2"/>
  <c r="L241" i="2"/>
  <c r="L649" i="2"/>
  <c r="L422" i="2"/>
  <c r="L425" i="2"/>
  <c r="L529" i="2"/>
  <c r="L198" i="2"/>
  <c r="L135" i="2"/>
  <c r="L403" i="2"/>
  <c r="L66" i="2"/>
  <c r="L146" i="2"/>
  <c r="L583" i="2"/>
  <c r="L10" i="2"/>
  <c r="L525" i="2"/>
  <c r="L182" i="2"/>
  <c r="L284" i="2"/>
  <c r="L728" i="2"/>
  <c r="L224" i="2"/>
  <c r="L674" i="2"/>
  <c r="L380" i="2"/>
  <c r="L531" i="2"/>
  <c r="L585" i="2"/>
  <c r="L343" i="2"/>
  <c r="L32" i="2"/>
  <c r="L39" i="2"/>
  <c r="L426" i="2"/>
  <c r="L16" i="2"/>
  <c r="L19" i="2"/>
  <c r="L290" i="2"/>
  <c r="L26" i="2"/>
  <c r="L273" i="2"/>
  <c r="L181" i="2"/>
  <c r="L680" i="2"/>
  <c r="L609" i="2"/>
  <c r="L250" i="2"/>
  <c r="L61" i="2"/>
  <c r="L307" i="2"/>
  <c r="L111" i="2"/>
  <c r="L206" i="2"/>
  <c r="L326" i="2"/>
  <c r="L339" i="2"/>
  <c r="L301" i="2"/>
  <c r="L546" i="2"/>
  <c r="L52" i="2"/>
  <c r="L421" i="2"/>
  <c r="L548" i="2"/>
  <c r="L101" i="2"/>
  <c r="L308" i="2"/>
  <c r="L276" i="2"/>
  <c r="L515" i="2"/>
  <c r="L407" i="2"/>
  <c r="L109" i="2"/>
  <c r="L467" i="2"/>
  <c r="L174" i="2"/>
  <c r="L564" i="2"/>
  <c r="L665" i="2"/>
  <c r="L620" i="2"/>
  <c r="L47" i="2"/>
  <c r="L199" i="2"/>
  <c r="L644" i="2"/>
  <c r="L235" i="2"/>
  <c r="L604" i="2"/>
  <c r="L324" i="2"/>
  <c r="L408" i="2"/>
  <c r="L208" i="2"/>
  <c r="L142" i="2"/>
  <c r="L104" i="2"/>
  <c r="L76" i="2"/>
  <c r="L402" i="2"/>
  <c r="L341" i="2"/>
  <c r="L648" i="2"/>
  <c r="L337" i="2"/>
  <c r="L607" i="2"/>
  <c r="L139" i="2"/>
  <c r="L247" i="2"/>
  <c r="L479" i="2"/>
  <c r="L323" i="2"/>
  <c r="L330" i="2"/>
  <c r="L601" i="2"/>
  <c r="L261" i="2"/>
  <c r="L189" i="2"/>
  <c r="L433" i="2"/>
  <c r="L172" i="2"/>
  <c r="L67" i="2"/>
  <c r="L493" i="2"/>
  <c r="L163" i="2"/>
  <c r="L584" i="2"/>
  <c r="L85" i="2"/>
  <c r="L303" i="2"/>
  <c r="L49" i="2"/>
  <c r="L327" i="2"/>
  <c r="L720" i="2"/>
  <c r="L222" i="2"/>
  <c r="L258" i="2"/>
  <c r="L304" i="2"/>
  <c r="L43" i="2"/>
  <c r="L534" i="2"/>
  <c r="L154" i="2"/>
  <c r="L559" i="2"/>
  <c r="L689" i="2"/>
  <c r="L415" i="2"/>
  <c r="L265" i="2"/>
  <c r="L715" i="2"/>
  <c r="L672" i="2"/>
  <c r="L635" i="2"/>
  <c r="L23" i="2"/>
  <c r="L637" i="2"/>
  <c r="L15" i="2"/>
  <c r="L28" i="2"/>
  <c r="L214" i="2"/>
  <c r="L555" i="2"/>
  <c r="L427" i="2"/>
  <c r="L561" i="2"/>
  <c r="L526" i="2"/>
  <c r="L300" i="2"/>
  <c r="L45" i="2"/>
  <c r="L12" i="2"/>
  <c r="L116" i="2"/>
  <c r="L469" i="2"/>
  <c r="L383" i="2"/>
  <c r="L342" i="2"/>
  <c r="L338" i="2"/>
  <c r="L351" i="2"/>
  <c r="L239" i="2"/>
  <c r="L522" i="2"/>
  <c r="L5" i="2"/>
  <c r="L536" i="2"/>
  <c r="L591" i="2"/>
  <c r="L717" i="2"/>
  <c r="L409" i="2"/>
  <c r="L374" i="2"/>
  <c r="L518" i="2"/>
  <c r="L254" i="2"/>
  <c r="L217" i="2"/>
  <c r="L73" i="2"/>
  <c r="L102" i="2"/>
  <c r="L567" i="2"/>
  <c r="L287" i="2"/>
  <c r="L288" i="2"/>
  <c r="L454" i="2"/>
  <c r="L204" i="2"/>
  <c r="L312" i="2"/>
  <c r="L530" i="2"/>
  <c r="L436" i="2"/>
  <c r="L565" i="2"/>
  <c r="L8" i="2"/>
  <c r="L263" i="2"/>
  <c r="L291" i="2"/>
  <c r="L496" i="2"/>
  <c r="L727" i="2"/>
  <c r="L86" i="2"/>
  <c r="L194" i="2"/>
  <c r="L630" i="2"/>
  <c r="L136" i="2"/>
  <c r="L378" i="2"/>
  <c r="L655" i="2"/>
  <c r="L131" i="2"/>
  <c r="L90" i="2"/>
  <c r="L418" i="2"/>
  <c r="L283" i="2"/>
  <c r="L589" i="2"/>
  <c r="L661" i="2"/>
  <c r="L37" i="2"/>
  <c r="L18" i="2"/>
  <c r="L234" i="2"/>
  <c r="L569" i="2"/>
  <c r="L566" i="2"/>
  <c r="L364" i="2"/>
  <c r="L275" i="2"/>
  <c r="L186" i="2"/>
  <c r="L264" i="2"/>
  <c r="L622" i="2"/>
  <c r="L506" i="2"/>
  <c r="L382" i="2"/>
  <c r="L726" i="2"/>
  <c r="L171" i="2"/>
  <c r="L632" i="2"/>
  <c r="L489" i="2"/>
  <c r="L69" i="2"/>
  <c r="L443" i="2"/>
  <c r="L363" i="2"/>
  <c r="L223" i="2"/>
  <c r="L50" i="2"/>
  <c r="L434" i="2"/>
  <c r="L544" i="2"/>
  <c r="L332" i="2"/>
  <c r="L173" i="2"/>
  <c r="L321" i="2"/>
  <c r="L651" i="2"/>
  <c r="L24" i="2"/>
  <c r="L528" i="2"/>
  <c r="L712" i="2"/>
  <c r="L272" i="2"/>
  <c r="L345" i="2"/>
  <c r="L437" i="2"/>
  <c r="L629" i="2"/>
  <c r="L477" i="2"/>
  <c r="L81" i="2"/>
  <c r="L438" i="2"/>
  <c r="L40" i="2"/>
  <c r="L473" i="2"/>
  <c r="L83" i="2"/>
  <c r="L282" i="2"/>
  <c r="L393" i="2"/>
  <c r="L666" i="2"/>
  <c r="L215" i="2"/>
  <c r="L594" i="2"/>
  <c r="L560" i="2"/>
  <c r="L33" i="2"/>
  <c r="L647" i="2"/>
  <c r="L432" i="2"/>
  <c r="L486" i="2"/>
  <c r="L456" i="2"/>
  <c r="L722" i="2"/>
  <c r="L331" i="2"/>
  <c r="L638" i="2"/>
  <c r="L74" i="2"/>
  <c r="L368" i="2"/>
  <c r="L605" i="2"/>
  <c r="L65" i="2"/>
  <c r="L161" i="2"/>
  <c r="L211" i="2"/>
  <c r="L372" i="2"/>
  <c r="L72" i="2"/>
  <c r="L46" i="2"/>
  <c r="L279" i="2"/>
  <c r="L429" i="2"/>
  <c r="L586" i="2"/>
  <c r="L44" i="2"/>
  <c r="L252" i="2"/>
  <c r="L658" i="2"/>
  <c r="L240" i="2"/>
  <c r="L702" i="2"/>
  <c r="L682" i="2"/>
  <c r="L377" i="2"/>
  <c r="L286" i="2"/>
  <c r="L268" i="2"/>
  <c r="L82" i="2"/>
  <c r="L346" i="2"/>
  <c r="L568" i="2"/>
  <c r="L557" i="2"/>
  <c r="L84" i="2"/>
  <c r="L691" i="2"/>
  <c r="L642" i="2"/>
  <c r="L212" i="2"/>
  <c r="L654" i="2"/>
  <c r="L612" i="2"/>
  <c r="L679" i="2"/>
  <c r="L667" i="2"/>
  <c r="L675" i="2"/>
  <c r="L442" i="2"/>
  <c r="L48" i="2"/>
  <c r="L233" i="2"/>
  <c r="L110" i="2"/>
  <c r="L428" i="2"/>
  <c r="L553" i="2"/>
  <c r="L169" i="2"/>
  <c r="L34" i="2"/>
  <c r="L406" i="2"/>
  <c r="L106" i="2"/>
  <c r="L328" i="2"/>
  <c r="L708" i="2"/>
  <c r="L292" i="2"/>
  <c r="L230" i="2"/>
  <c r="L388" i="2"/>
  <c r="L209" i="2"/>
  <c r="L462" i="2"/>
  <c r="L147" i="2"/>
  <c r="L313" i="2"/>
  <c r="L692" i="2"/>
  <c r="L392" i="2"/>
  <c r="L278" i="2"/>
  <c r="L457" i="2"/>
  <c r="L547" i="2"/>
  <c r="L488" i="2"/>
  <c r="L628" i="2"/>
  <c r="L78" i="2"/>
  <c r="L336" i="2"/>
  <c r="L141" i="2"/>
  <c r="L256" i="2"/>
  <c r="L114" i="2"/>
  <c r="L643" i="2"/>
  <c r="L405" i="2"/>
  <c r="L238" i="2"/>
  <c r="L625" i="2"/>
  <c r="L221" i="2"/>
  <c r="L687" i="2"/>
  <c r="L151" i="2"/>
  <c r="L540" i="2"/>
  <c r="L277" i="2"/>
  <c r="L558" i="2"/>
  <c r="L95" i="2"/>
  <c r="L447" i="2"/>
  <c r="L519" i="2"/>
  <c r="L660" i="2"/>
  <c r="L148" i="2"/>
  <c r="L97" i="2"/>
  <c r="L551" i="2"/>
  <c r="L663" i="2"/>
  <c r="L448" i="2"/>
  <c r="L226" i="2"/>
  <c r="L100" i="2"/>
  <c r="L703" i="2"/>
  <c r="L716" i="2"/>
  <c r="L532" i="2"/>
  <c r="L352" i="2"/>
  <c r="L119" i="2"/>
  <c r="L730" i="2"/>
  <c r="L603" i="2"/>
  <c r="L656" i="2"/>
  <c r="L431" i="2"/>
  <c r="L595" i="2"/>
  <c r="L455" i="2"/>
  <c r="L375" i="2"/>
  <c r="L149" i="2"/>
  <c r="L302" i="2"/>
  <c r="L495" i="2"/>
  <c r="L112" i="2"/>
  <c r="L706" i="2"/>
  <c r="L639" i="2"/>
  <c r="L269" i="2"/>
  <c r="L249" i="2"/>
  <c r="L507" i="2"/>
  <c r="L376" i="2"/>
  <c r="L694" i="2"/>
  <c r="L271" i="2"/>
  <c r="L166" i="2"/>
  <c r="L88" i="2"/>
  <c r="L329" i="2"/>
  <c r="L684" i="2"/>
  <c r="L476" i="2"/>
  <c r="L465" i="2"/>
  <c r="L397" i="2"/>
  <c r="L707" i="2"/>
  <c r="L446" i="2"/>
  <c r="L621" i="2"/>
  <c r="L453" i="2"/>
  <c r="L537" i="2"/>
  <c r="L365" i="2"/>
  <c r="L410" i="2"/>
  <c r="L626" i="2"/>
  <c r="L669" i="2"/>
  <c r="L459" i="2"/>
  <c r="L580" i="2"/>
  <c r="L504" i="2"/>
  <c r="L243" i="2"/>
  <c r="L576" i="2"/>
  <c r="L484" i="2"/>
  <c r="L242" i="2"/>
  <c r="L696" i="2"/>
  <c r="L205" i="2"/>
  <c r="L349" i="2"/>
  <c r="L474" i="2"/>
  <c r="L512" i="2"/>
  <c r="L129" i="2"/>
  <c r="L619" i="2"/>
  <c r="L552" i="2"/>
  <c r="L190" i="2"/>
  <c r="L299" i="2"/>
  <c r="L387" i="2"/>
  <c r="L615" i="2"/>
  <c r="L697" i="2"/>
  <c r="L549" i="2"/>
  <c r="L430" i="2"/>
  <c r="L348" i="2"/>
  <c r="L309" i="2"/>
  <c r="L541" i="2"/>
  <c r="L711" i="2"/>
  <c r="L645" i="2"/>
  <c r="L602" i="2"/>
  <c r="L297" i="2"/>
  <c r="L606" i="2"/>
  <c r="L367" i="2"/>
  <c r="L317" i="2"/>
  <c r="L670" i="2"/>
  <c r="L460" i="2"/>
  <c r="L248" i="2"/>
  <c r="L650" i="2"/>
  <c r="L673" i="2"/>
  <c r="L592" i="2"/>
  <c r="L461" i="2"/>
  <c r="L681" i="2"/>
  <c r="L413" i="2"/>
  <c r="L508" i="2"/>
  <c r="L729" i="2"/>
  <c r="L539" i="2"/>
  <c r="L718" i="2"/>
  <c r="L700" i="2"/>
  <c r="L662" i="2"/>
  <c r="L521" i="2"/>
  <c r="L686" i="2"/>
  <c r="L695" i="2"/>
  <c r="L641" i="2"/>
  <c r="L616" i="2"/>
  <c r="L690" i="2"/>
  <c r="L688" i="2"/>
  <c r="L575" i="2"/>
  <c r="L678" i="2"/>
  <c r="L582" i="2"/>
  <c r="L676" i="2"/>
  <c r="L704" i="2"/>
  <c r="L627" i="2"/>
  <c r="L668" i="2"/>
  <c r="L721" i="2"/>
  <c r="L671" i="2"/>
  <c r="L685" i="2"/>
  <c r="L588" i="2"/>
  <c r="L724" i="2"/>
  <c r="L723" i="2"/>
  <c r="L693" i="2"/>
  <c r="J485" i="2"/>
  <c r="J538" i="2"/>
  <c r="J652" i="2"/>
  <c r="J197" i="2"/>
  <c r="J369" i="2"/>
  <c r="J251" i="2"/>
  <c r="J556" i="2"/>
  <c r="J315" i="2"/>
  <c r="J613" i="2"/>
  <c r="J441" i="2"/>
  <c r="J411" i="2"/>
  <c r="J490" i="2"/>
  <c r="J705" i="2"/>
  <c r="J150" i="2"/>
  <c r="J366" i="2"/>
  <c r="J310" i="2"/>
  <c r="J416" i="2"/>
  <c r="J125" i="2"/>
  <c r="J178" i="2"/>
  <c r="J701" i="2"/>
  <c r="J466" i="2"/>
  <c r="J59" i="2"/>
  <c r="J325" i="2"/>
  <c r="J439" i="2"/>
  <c r="J21" i="2"/>
  <c r="J170" i="2"/>
  <c r="J159" i="2"/>
  <c r="J505" i="2"/>
  <c r="J117" i="2"/>
  <c r="J710" i="2"/>
  <c r="J344" i="2"/>
  <c r="J120" i="2"/>
  <c r="J70" i="2"/>
  <c r="J631" i="2"/>
  <c r="J177" i="2"/>
  <c r="J677" i="2"/>
  <c r="J121" i="2"/>
  <c r="J617" i="2"/>
  <c r="J79" i="2"/>
  <c r="J244" i="2"/>
  <c r="J35" i="2"/>
  <c r="J599" i="2"/>
  <c r="J373" i="2"/>
  <c r="J107" i="2"/>
  <c r="J298" i="2"/>
  <c r="J487" i="2"/>
  <c r="J115" i="2"/>
  <c r="J11" i="2"/>
  <c r="J246" i="2"/>
  <c r="J91" i="2"/>
  <c r="J158" i="2"/>
  <c r="J236" i="2"/>
  <c r="J294" i="2"/>
  <c r="J611" i="2"/>
  <c r="J481" i="2"/>
  <c r="J94" i="2"/>
  <c r="J56" i="2"/>
  <c r="J520" i="2"/>
  <c r="J162" i="2"/>
  <c r="J535" i="2"/>
  <c r="J391" i="2"/>
  <c r="J156" i="2"/>
  <c r="J395" i="2"/>
  <c r="J610" i="2"/>
  <c r="J470" i="2"/>
  <c r="J165" i="2"/>
  <c r="J305" i="2"/>
  <c r="J255" i="2"/>
  <c r="J184" i="2"/>
  <c r="J361" i="2"/>
  <c r="J179" i="2"/>
  <c r="J229" i="2"/>
  <c r="J108" i="2"/>
  <c r="J3" i="2"/>
  <c r="J458" i="2"/>
  <c r="J523" i="2"/>
  <c r="J113" i="2"/>
  <c r="J153" i="2"/>
  <c r="J452" i="2"/>
  <c r="J370" i="2"/>
  <c r="J144" i="2"/>
  <c r="J509" i="2"/>
  <c r="J103" i="2"/>
  <c r="J501" i="2"/>
  <c r="J590" i="2"/>
  <c r="J335" i="2"/>
  <c r="J634" i="2"/>
  <c r="J319" i="2"/>
  <c r="J259" i="2"/>
  <c r="J36" i="2"/>
  <c r="J77" i="2"/>
  <c r="J257" i="2"/>
  <c r="J350" i="2"/>
  <c r="J274" i="2"/>
  <c r="J122" i="2"/>
  <c r="J357" i="2"/>
  <c r="J322" i="2"/>
  <c r="J188" i="2"/>
  <c r="J7" i="2"/>
  <c r="J137" i="2"/>
  <c r="J450" i="2"/>
  <c r="J646" i="2"/>
  <c r="J219" i="2"/>
  <c r="J58" i="2"/>
  <c r="J543" i="2"/>
  <c r="J68" i="2"/>
  <c r="J27" i="2"/>
  <c r="J192" i="2"/>
  <c r="J451" i="2"/>
  <c r="J514" i="2"/>
  <c r="J218" i="2"/>
  <c r="J152" i="2"/>
  <c r="J318" i="2"/>
  <c r="J17" i="2"/>
  <c r="J185" i="2"/>
  <c r="J385" i="2"/>
  <c r="J289" i="2"/>
  <c r="J497" i="2"/>
  <c r="J596" i="2"/>
  <c r="J29" i="2"/>
  <c r="J270" i="2"/>
  <c r="J354" i="2"/>
  <c r="J435" i="2"/>
  <c r="J390" i="2"/>
  <c r="J164" i="2"/>
  <c r="J414" i="2"/>
  <c r="J20" i="2"/>
  <c r="J280" i="2"/>
  <c r="J195" i="2"/>
  <c r="J202" i="2"/>
  <c r="J64" i="2"/>
  <c r="J709" i="2"/>
  <c r="J600" i="2"/>
  <c r="J480" i="2"/>
  <c r="J196" i="2"/>
  <c r="J333" i="2"/>
  <c r="J295" i="2"/>
  <c r="J138" i="2"/>
  <c r="J237" i="2"/>
  <c r="J187" i="2"/>
  <c r="J2" i="2"/>
  <c r="J133" i="2"/>
  <c r="J157" i="2"/>
  <c r="J143" i="2"/>
  <c r="J320" i="2"/>
  <c r="J55" i="2"/>
  <c r="J262" i="2"/>
  <c r="J53" i="2"/>
  <c r="J200" i="2"/>
  <c r="J6" i="2"/>
  <c r="J355" i="2"/>
  <c r="J494" i="2"/>
  <c r="J92" i="2"/>
  <c r="J714" i="2"/>
  <c r="J517" i="2"/>
  <c r="J389" i="2"/>
  <c r="J492" i="2"/>
  <c r="J13" i="2"/>
  <c r="J503" i="2"/>
  <c r="J478" i="2"/>
  <c r="J545" i="2"/>
  <c r="J145" i="2"/>
  <c r="J499" i="2"/>
  <c r="J89" i="2"/>
  <c r="J633" i="2"/>
  <c r="J381" i="2"/>
  <c r="J80" i="2"/>
  <c r="J636" i="2"/>
  <c r="J502" i="2"/>
  <c r="J227" i="2"/>
  <c r="J572" i="2"/>
  <c r="J562" i="2"/>
  <c r="J524" i="2"/>
  <c r="J577" i="2"/>
  <c r="J587" i="2"/>
  <c r="J293" i="2"/>
  <c r="J31" i="2"/>
  <c r="J14" i="2"/>
  <c r="J168" i="2"/>
  <c r="J281" i="2"/>
  <c r="J228" i="2"/>
  <c r="J210" i="2"/>
  <c r="J482" i="2"/>
  <c r="J698" i="2"/>
  <c r="J231" i="2"/>
  <c r="J417" i="2"/>
  <c r="J175" i="2"/>
  <c r="J57" i="2"/>
  <c r="J578" i="2"/>
  <c r="J266" i="2"/>
  <c r="J127" i="2"/>
  <c r="J542" i="2"/>
  <c r="J419" i="2"/>
  <c r="J444" i="2"/>
  <c r="J623" i="2"/>
  <c r="J183" i="2"/>
  <c r="J306" i="2"/>
  <c r="J683" i="2"/>
  <c r="J573" i="2"/>
  <c r="J449" i="2"/>
  <c r="J571" i="2"/>
  <c r="J398" i="2"/>
  <c r="J93" i="2"/>
  <c r="J463" i="2"/>
  <c r="J713" i="2"/>
  <c r="J140" i="2"/>
  <c r="J253" i="2"/>
  <c r="J359" i="2"/>
  <c r="J118" i="2"/>
  <c r="J472" i="2"/>
  <c r="J533" i="2"/>
  <c r="J597" i="2"/>
  <c r="J130" i="2"/>
  <c r="J513" i="2"/>
  <c r="J167" i="2"/>
  <c r="J87" i="2"/>
  <c r="J500" i="2"/>
  <c r="J386" i="2"/>
  <c r="J653" i="2"/>
  <c r="J340" i="2"/>
  <c r="J311" i="2"/>
  <c r="J216" i="2"/>
  <c r="J570" i="2"/>
  <c r="J475" i="2"/>
  <c r="J176" i="2"/>
  <c r="J401" i="2"/>
  <c r="J62" i="2"/>
  <c r="J123" i="2"/>
  <c r="J554" i="2"/>
  <c r="J719" i="2"/>
  <c r="J128" i="2"/>
  <c r="J203" i="2"/>
  <c r="J38" i="2"/>
  <c r="J60" i="2"/>
  <c r="J316" i="2"/>
  <c r="J51" i="2"/>
  <c r="J445" i="2"/>
  <c r="J400" i="2"/>
  <c r="J394" i="2"/>
  <c r="J471" i="2"/>
  <c r="J527" i="2"/>
  <c r="J725" i="2"/>
  <c r="J232" i="2"/>
  <c r="J353" i="2"/>
  <c r="J362" i="2"/>
  <c r="J640" i="2"/>
  <c r="J516" i="2"/>
  <c r="J396" i="2"/>
  <c r="J468" i="2"/>
  <c r="J314" i="2"/>
  <c r="J579" i="2"/>
  <c r="J510" i="2"/>
  <c r="J732" i="2"/>
  <c r="J360" i="2"/>
  <c r="J371" i="2"/>
  <c r="J75" i="2"/>
  <c r="J423" i="2"/>
  <c r="J384" i="2"/>
  <c r="J25" i="2"/>
  <c r="J699" i="2"/>
  <c r="J207" i="2"/>
  <c r="J424" i="2"/>
  <c r="J134" i="2"/>
  <c r="J96" i="2"/>
  <c r="J9" i="2"/>
  <c r="J4" i="2"/>
  <c r="J574" i="2"/>
  <c r="J160" i="2"/>
  <c r="J659" i="2"/>
  <c r="J220" i="2"/>
  <c r="J126" i="2"/>
  <c r="J464" i="2"/>
  <c r="J98" i="2"/>
  <c r="J440" i="2"/>
  <c r="J412" i="2"/>
  <c r="J71" i="2"/>
  <c r="J356" i="2"/>
  <c r="J491" i="2"/>
  <c r="J614" i="2"/>
  <c r="J563" i="2"/>
  <c r="J498" i="2"/>
  <c r="J201" i="2"/>
  <c r="J285" i="2"/>
  <c r="J267" i="2"/>
  <c r="J191" i="2"/>
  <c r="J618" i="2"/>
  <c r="J550" i="2"/>
  <c r="J347" i="2"/>
  <c r="J483" i="2"/>
  <c r="J260" i="2"/>
  <c r="J105" i="2"/>
  <c r="J379" i="2"/>
  <c r="J245" i="2"/>
  <c r="J180" i="2"/>
  <c r="J731" i="2"/>
  <c r="J30" i="2"/>
  <c r="J124" i="2"/>
  <c r="J404" i="2"/>
  <c r="J22" i="2"/>
  <c r="J334" i="2"/>
  <c r="J581" i="2"/>
  <c r="J593" i="2"/>
  <c r="J41" i="2"/>
  <c r="J63" i="2"/>
  <c r="J624" i="2"/>
  <c r="J42" i="2"/>
  <c r="J664" i="2"/>
  <c r="J54" i="2"/>
  <c r="J213" i="2"/>
  <c r="J511" i="2"/>
  <c r="J608" i="2"/>
  <c r="J99" i="2"/>
  <c r="J155" i="2"/>
  <c r="J657" i="2"/>
  <c r="J399" i="2"/>
  <c r="J193" i="2"/>
  <c r="J358" i="2"/>
  <c r="J132" i="2"/>
  <c r="J598" i="2"/>
  <c r="J296" i="2"/>
  <c r="J225" i="2"/>
  <c r="J420" i="2"/>
  <c r="J241" i="2"/>
  <c r="J649" i="2"/>
  <c r="J422" i="2"/>
  <c r="J425" i="2"/>
  <c r="J529" i="2"/>
  <c r="J198" i="2"/>
  <c r="J135" i="2"/>
  <c r="J403" i="2"/>
  <c r="J66" i="2"/>
  <c r="J146" i="2"/>
  <c r="J583" i="2"/>
  <c r="J10" i="2"/>
  <c r="J525" i="2"/>
  <c r="J182" i="2"/>
  <c r="J284" i="2"/>
  <c r="J728" i="2"/>
  <c r="J224" i="2"/>
  <c r="J674" i="2"/>
  <c r="J380" i="2"/>
  <c r="J531" i="2"/>
  <c r="J585" i="2"/>
  <c r="J343" i="2"/>
  <c r="J32" i="2"/>
  <c r="J39" i="2"/>
  <c r="J426" i="2"/>
  <c r="J16" i="2"/>
  <c r="J19" i="2"/>
  <c r="J290" i="2"/>
  <c r="J26" i="2"/>
  <c r="J273" i="2"/>
  <c r="J181" i="2"/>
  <c r="J680" i="2"/>
  <c r="J609" i="2"/>
  <c r="J250" i="2"/>
  <c r="J61" i="2"/>
  <c r="J307" i="2"/>
  <c r="J111" i="2"/>
  <c r="J206" i="2"/>
  <c r="J326" i="2"/>
  <c r="J339" i="2"/>
  <c r="J301" i="2"/>
  <c r="J546" i="2"/>
  <c r="J52" i="2"/>
  <c r="J421" i="2"/>
  <c r="J548" i="2"/>
  <c r="J101" i="2"/>
  <c r="J308" i="2"/>
  <c r="J276" i="2"/>
  <c r="J515" i="2"/>
  <c r="J407" i="2"/>
  <c r="J109" i="2"/>
  <c r="J467" i="2"/>
  <c r="J174" i="2"/>
  <c r="J564" i="2"/>
  <c r="J665" i="2"/>
  <c r="J620" i="2"/>
  <c r="J47" i="2"/>
  <c r="J199" i="2"/>
  <c r="J644" i="2"/>
  <c r="J235" i="2"/>
  <c r="J604" i="2"/>
  <c r="J324" i="2"/>
  <c r="J408" i="2"/>
  <c r="J208" i="2"/>
  <c r="J142" i="2"/>
  <c r="J104" i="2"/>
  <c r="J76" i="2"/>
  <c r="J402" i="2"/>
  <c r="J341" i="2"/>
  <c r="J648" i="2"/>
  <c r="J337" i="2"/>
  <c r="J607" i="2"/>
  <c r="J139" i="2"/>
  <c r="J247" i="2"/>
  <c r="J479" i="2"/>
  <c r="J323" i="2"/>
  <c r="J330" i="2"/>
  <c r="J601" i="2"/>
  <c r="J261" i="2"/>
  <c r="J189" i="2"/>
  <c r="J433" i="2"/>
  <c r="J172" i="2"/>
  <c r="J67" i="2"/>
  <c r="J493" i="2"/>
  <c r="J163" i="2"/>
  <c r="J584" i="2"/>
  <c r="J85" i="2"/>
  <c r="J303" i="2"/>
  <c r="J49" i="2"/>
  <c r="J327" i="2"/>
  <c r="J720" i="2"/>
  <c r="J222" i="2"/>
  <c r="J258" i="2"/>
  <c r="J304" i="2"/>
  <c r="J43" i="2"/>
  <c r="J534" i="2"/>
  <c r="J154" i="2"/>
  <c r="J559" i="2"/>
  <c r="J689" i="2"/>
  <c r="J415" i="2"/>
  <c r="J265" i="2"/>
  <c r="J715" i="2"/>
  <c r="J672" i="2"/>
  <c r="J635" i="2"/>
  <c r="J23" i="2"/>
  <c r="J637" i="2"/>
  <c r="J15" i="2"/>
  <c r="J28" i="2"/>
  <c r="J214" i="2"/>
  <c r="J555" i="2"/>
  <c r="J427" i="2"/>
  <c r="J561" i="2"/>
  <c r="J526" i="2"/>
  <c r="J300" i="2"/>
  <c r="J45" i="2"/>
  <c r="J12" i="2"/>
  <c r="J116" i="2"/>
  <c r="J469" i="2"/>
  <c r="J383" i="2"/>
  <c r="J342" i="2"/>
  <c r="J338" i="2"/>
  <c r="J351" i="2"/>
  <c r="J239" i="2"/>
  <c r="J522" i="2"/>
  <c r="J5" i="2"/>
  <c r="J536" i="2"/>
  <c r="J591" i="2"/>
  <c r="J717" i="2"/>
  <c r="J409" i="2"/>
  <c r="J374" i="2"/>
  <c r="J518" i="2"/>
  <c r="J254" i="2"/>
  <c r="J217" i="2"/>
  <c r="J73" i="2"/>
  <c r="J102" i="2"/>
  <c r="J567" i="2"/>
  <c r="J287" i="2"/>
  <c r="J288" i="2"/>
  <c r="J454" i="2"/>
  <c r="J204" i="2"/>
  <c r="J312" i="2"/>
  <c r="J530" i="2"/>
  <c r="J436" i="2"/>
  <c r="J565" i="2"/>
  <c r="J8" i="2"/>
  <c r="J263" i="2"/>
  <c r="J291" i="2"/>
  <c r="J496" i="2"/>
  <c r="J727" i="2"/>
  <c r="J86" i="2"/>
  <c r="J194" i="2"/>
  <c r="J630" i="2"/>
  <c r="J136" i="2"/>
  <c r="J378" i="2"/>
  <c r="J655" i="2"/>
  <c r="J131" i="2"/>
  <c r="J90" i="2"/>
  <c r="J418" i="2"/>
  <c r="J283" i="2"/>
  <c r="J589" i="2"/>
  <c r="J661" i="2"/>
  <c r="J37" i="2"/>
  <c r="J18" i="2"/>
  <c r="J234" i="2"/>
  <c r="J569" i="2"/>
  <c r="J566" i="2"/>
  <c r="J364" i="2"/>
  <c r="J275" i="2"/>
  <c r="J186" i="2"/>
  <c r="J264" i="2"/>
  <c r="J622" i="2"/>
  <c r="J506" i="2"/>
  <c r="J382" i="2"/>
  <c r="J726" i="2"/>
  <c r="J171" i="2"/>
  <c r="J632" i="2"/>
  <c r="J489" i="2"/>
  <c r="J69" i="2"/>
  <c r="J443" i="2"/>
  <c r="J363" i="2"/>
  <c r="J223" i="2"/>
  <c r="J50" i="2"/>
  <c r="J434" i="2"/>
  <c r="J544" i="2"/>
  <c r="J332" i="2"/>
  <c r="J173" i="2"/>
  <c r="J321" i="2"/>
  <c r="J651" i="2"/>
  <c r="J24" i="2"/>
  <c r="J528" i="2"/>
  <c r="J712" i="2"/>
  <c r="J272" i="2"/>
  <c r="J345" i="2"/>
  <c r="J437" i="2"/>
  <c r="J629" i="2"/>
  <c r="J477" i="2"/>
  <c r="J81" i="2"/>
  <c r="J438" i="2"/>
  <c r="J40" i="2"/>
  <c r="J473" i="2"/>
  <c r="J83" i="2"/>
  <c r="J282" i="2"/>
  <c r="J393" i="2"/>
  <c r="J666" i="2"/>
  <c r="J215" i="2"/>
  <c r="J594" i="2"/>
  <c r="J560" i="2"/>
  <c r="J33" i="2"/>
  <c r="J647" i="2"/>
  <c r="J432" i="2"/>
  <c r="J486" i="2"/>
  <c r="J456" i="2"/>
  <c r="J722" i="2"/>
  <c r="J331" i="2"/>
  <c r="J638" i="2"/>
  <c r="J74" i="2"/>
  <c r="J368" i="2"/>
  <c r="J605" i="2"/>
  <c r="J65" i="2"/>
  <c r="J161" i="2"/>
  <c r="J211" i="2"/>
  <c r="J372" i="2"/>
  <c r="J72" i="2"/>
  <c r="J46" i="2"/>
  <c r="J279" i="2"/>
  <c r="J429" i="2"/>
  <c r="J586" i="2"/>
  <c r="J44" i="2"/>
  <c r="J252" i="2"/>
  <c r="J658" i="2"/>
  <c r="J240" i="2"/>
  <c r="J702" i="2"/>
  <c r="J682" i="2"/>
  <c r="J377" i="2"/>
  <c r="J286" i="2"/>
  <c r="J268" i="2"/>
  <c r="J82" i="2"/>
  <c r="J346" i="2"/>
  <c r="J568" i="2"/>
  <c r="J557" i="2"/>
  <c r="J84" i="2"/>
  <c r="J691" i="2"/>
  <c r="J642" i="2"/>
  <c r="J212" i="2"/>
  <c r="J654" i="2"/>
  <c r="J612" i="2"/>
  <c r="J679" i="2"/>
  <c r="J667" i="2"/>
  <c r="J675" i="2"/>
  <c r="J442" i="2"/>
  <c r="J48" i="2"/>
  <c r="J233" i="2"/>
  <c r="J110" i="2"/>
  <c r="J428" i="2"/>
  <c r="J553" i="2"/>
  <c r="J169" i="2"/>
  <c r="J34" i="2"/>
  <c r="J406" i="2"/>
  <c r="J106" i="2"/>
  <c r="J328" i="2"/>
  <c r="J708" i="2"/>
  <c r="J292" i="2"/>
  <c r="J230" i="2"/>
  <c r="J388" i="2"/>
  <c r="J209" i="2"/>
  <c r="J462" i="2"/>
  <c r="J147" i="2"/>
  <c r="J313" i="2"/>
  <c r="J692" i="2"/>
  <c r="J392" i="2"/>
  <c r="J278" i="2"/>
  <c r="J457" i="2"/>
  <c r="J547" i="2"/>
  <c r="J488" i="2"/>
  <c r="J628" i="2"/>
  <c r="J78" i="2"/>
  <c r="J336" i="2"/>
  <c r="J141" i="2"/>
  <c r="J256" i="2"/>
  <c r="J114" i="2"/>
  <c r="J643" i="2"/>
  <c r="J405" i="2"/>
  <c r="J238" i="2"/>
  <c r="J625" i="2"/>
  <c r="J221" i="2"/>
  <c r="J687" i="2"/>
  <c r="J151" i="2"/>
  <c r="J540" i="2"/>
  <c r="J277" i="2"/>
  <c r="J558" i="2"/>
  <c r="J95" i="2"/>
  <c r="J447" i="2"/>
  <c r="J519" i="2"/>
  <c r="J660" i="2"/>
  <c r="J148" i="2"/>
  <c r="J97" i="2"/>
  <c r="J551" i="2"/>
  <c r="J663" i="2"/>
  <c r="J448" i="2"/>
  <c r="J226" i="2"/>
  <c r="J100" i="2"/>
  <c r="J703" i="2"/>
  <c r="J716" i="2"/>
  <c r="J532" i="2"/>
  <c r="J352" i="2"/>
  <c r="J119" i="2"/>
  <c r="J730" i="2"/>
  <c r="J603" i="2"/>
  <c r="J656" i="2"/>
  <c r="J431" i="2"/>
  <c r="J595" i="2"/>
  <c r="J455" i="2"/>
  <c r="J375" i="2"/>
  <c r="J149" i="2"/>
  <c r="J302" i="2"/>
  <c r="J495" i="2"/>
  <c r="J112" i="2"/>
  <c r="J706" i="2"/>
  <c r="J639" i="2"/>
  <c r="J269" i="2"/>
  <c r="J249" i="2"/>
  <c r="J507" i="2"/>
  <c r="J376" i="2"/>
  <c r="J694" i="2"/>
  <c r="J271" i="2"/>
  <c r="J166" i="2"/>
  <c r="J88" i="2"/>
  <c r="J329" i="2"/>
  <c r="J684" i="2"/>
  <c r="J476" i="2"/>
  <c r="J465" i="2"/>
  <c r="J397" i="2"/>
  <c r="J707" i="2"/>
  <c r="J446" i="2"/>
  <c r="J621" i="2"/>
  <c r="J453" i="2"/>
  <c r="J537" i="2"/>
  <c r="J365" i="2"/>
  <c r="J410" i="2"/>
  <c r="J626" i="2"/>
  <c r="J669" i="2"/>
  <c r="J459" i="2"/>
  <c r="J580" i="2"/>
  <c r="J504" i="2"/>
  <c r="J243" i="2"/>
  <c r="J576" i="2"/>
  <c r="J484" i="2"/>
  <c r="J242" i="2"/>
  <c r="J696" i="2"/>
  <c r="J205" i="2"/>
  <c r="J349" i="2"/>
  <c r="J474" i="2"/>
  <c r="J512" i="2"/>
  <c r="J129" i="2"/>
  <c r="J619" i="2"/>
  <c r="J552" i="2"/>
  <c r="J190" i="2"/>
  <c r="J299" i="2"/>
  <c r="J387" i="2"/>
  <c r="J615" i="2"/>
  <c r="J697" i="2"/>
  <c r="J549" i="2"/>
  <c r="J430" i="2"/>
  <c r="J348" i="2"/>
  <c r="J309" i="2"/>
  <c r="J541" i="2"/>
  <c r="J711" i="2"/>
  <c r="J645" i="2"/>
  <c r="J602" i="2"/>
  <c r="J297" i="2"/>
  <c r="J606" i="2"/>
  <c r="J367" i="2"/>
  <c r="J317" i="2"/>
  <c r="J670" i="2"/>
  <c r="J460" i="2"/>
  <c r="J248" i="2"/>
  <c r="J650" i="2"/>
  <c r="J673" i="2"/>
  <c r="J592" i="2"/>
  <c r="J461" i="2"/>
  <c r="J681" i="2"/>
  <c r="J413" i="2"/>
  <c r="J508" i="2"/>
  <c r="J729" i="2"/>
  <c r="J539" i="2"/>
  <c r="J718" i="2"/>
  <c r="J700" i="2"/>
  <c r="J662" i="2"/>
  <c r="J521" i="2"/>
  <c r="J686" i="2"/>
  <c r="J695" i="2"/>
  <c r="J641" i="2"/>
  <c r="J616" i="2"/>
  <c r="J690" i="2"/>
  <c r="J688" i="2"/>
  <c r="J575" i="2"/>
  <c r="J678" i="2"/>
  <c r="J582" i="2"/>
  <c r="J676" i="2"/>
  <c r="J704" i="2"/>
  <c r="J627" i="2"/>
  <c r="J668" i="2"/>
  <c r="J721" i="2"/>
  <c r="J671" i="2"/>
  <c r="J685" i="2"/>
  <c r="J588" i="2"/>
  <c r="J724" i="2"/>
  <c r="J723" i="2"/>
  <c r="J693" i="2"/>
  <c r="H485" i="2"/>
  <c r="H538" i="2"/>
  <c r="H652" i="2"/>
  <c r="H197" i="2"/>
  <c r="H369" i="2"/>
  <c r="H251" i="2"/>
  <c r="H556" i="2"/>
  <c r="H315" i="2"/>
  <c r="H613" i="2"/>
  <c r="H441" i="2"/>
  <c r="H411" i="2"/>
  <c r="H490" i="2"/>
  <c r="H705" i="2"/>
  <c r="H150" i="2"/>
  <c r="H366" i="2"/>
  <c r="H310" i="2"/>
  <c r="H416" i="2"/>
  <c r="H125" i="2"/>
  <c r="H178" i="2"/>
  <c r="H701" i="2"/>
  <c r="H466" i="2"/>
  <c r="H59" i="2"/>
  <c r="H325" i="2"/>
  <c r="H439" i="2"/>
  <c r="H21" i="2"/>
  <c r="H170" i="2"/>
  <c r="H159" i="2"/>
  <c r="H505" i="2"/>
  <c r="H117" i="2"/>
  <c r="H710" i="2"/>
  <c r="H344" i="2"/>
  <c r="H120" i="2"/>
  <c r="H70" i="2"/>
  <c r="H631" i="2"/>
  <c r="H177" i="2"/>
  <c r="H677" i="2"/>
  <c r="H121" i="2"/>
  <c r="H617" i="2"/>
  <c r="H79" i="2"/>
  <c r="H244" i="2"/>
  <c r="H35" i="2"/>
  <c r="H599" i="2"/>
  <c r="H373" i="2"/>
  <c r="H107" i="2"/>
  <c r="H298" i="2"/>
  <c r="H487" i="2"/>
  <c r="H115" i="2"/>
  <c r="H11" i="2"/>
  <c r="H246" i="2"/>
  <c r="H91" i="2"/>
  <c r="H158" i="2"/>
  <c r="H236" i="2"/>
  <c r="H294" i="2"/>
  <c r="H611" i="2"/>
  <c r="H481" i="2"/>
  <c r="H94" i="2"/>
  <c r="H56" i="2"/>
  <c r="H520" i="2"/>
  <c r="H162" i="2"/>
  <c r="H535" i="2"/>
  <c r="H391" i="2"/>
  <c r="H156" i="2"/>
  <c r="H395" i="2"/>
  <c r="H610" i="2"/>
  <c r="H470" i="2"/>
  <c r="H165" i="2"/>
  <c r="H305" i="2"/>
  <c r="H255" i="2"/>
  <c r="H184" i="2"/>
  <c r="H361" i="2"/>
  <c r="H179" i="2"/>
  <c r="H229" i="2"/>
  <c r="H108" i="2"/>
  <c r="H3" i="2"/>
  <c r="H458" i="2"/>
  <c r="H523" i="2"/>
  <c r="H113" i="2"/>
  <c r="H153" i="2"/>
  <c r="H452" i="2"/>
  <c r="H370" i="2"/>
  <c r="H144" i="2"/>
  <c r="H509" i="2"/>
  <c r="H103" i="2"/>
  <c r="H501" i="2"/>
  <c r="H590" i="2"/>
  <c r="H335" i="2"/>
  <c r="H634" i="2"/>
  <c r="H319" i="2"/>
  <c r="H259" i="2"/>
  <c r="H36" i="2"/>
  <c r="H77" i="2"/>
  <c r="H257" i="2"/>
  <c r="H350" i="2"/>
  <c r="H274" i="2"/>
  <c r="H122" i="2"/>
  <c r="H357" i="2"/>
  <c r="H322" i="2"/>
  <c r="H188" i="2"/>
  <c r="H7" i="2"/>
  <c r="H137" i="2"/>
  <c r="H450" i="2"/>
  <c r="H646" i="2"/>
  <c r="H219" i="2"/>
  <c r="H58" i="2"/>
  <c r="H543" i="2"/>
  <c r="H68" i="2"/>
  <c r="H27" i="2"/>
  <c r="H192" i="2"/>
  <c r="H451" i="2"/>
  <c r="H514" i="2"/>
  <c r="H218" i="2"/>
  <c r="H152" i="2"/>
  <c r="H318" i="2"/>
  <c r="H17" i="2"/>
  <c r="H185" i="2"/>
  <c r="H385" i="2"/>
  <c r="H289" i="2"/>
  <c r="H497" i="2"/>
  <c r="H596" i="2"/>
  <c r="H29" i="2"/>
  <c r="H270" i="2"/>
  <c r="H354" i="2"/>
  <c r="H435" i="2"/>
  <c r="H390" i="2"/>
  <c r="H164" i="2"/>
  <c r="H414" i="2"/>
  <c r="H20" i="2"/>
  <c r="H280" i="2"/>
  <c r="H195" i="2"/>
  <c r="H202" i="2"/>
  <c r="H64" i="2"/>
  <c r="H709" i="2"/>
  <c r="H600" i="2"/>
  <c r="H480" i="2"/>
  <c r="H196" i="2"/>
  <c r="H333" i="2"/>
  <c r="H295" i="2"/>
  <c r="H138" i="2"/>
  <c r="H237" i="2"/>
  <c r="H187" i="2"/>
  <c r="H2" i="2"/>
  <c r="H133" i="2"/>
  <c r="H157" i="2"/>
  <c r="H143" i="2"/>
  <c r="H320" i="2"/>
  <c r="H55" i="2"/>
  <c r="H262" i="2"/>
  <c r="H53" i="2"/>
  <c r="H200" i="2"/>
  <c r="H6" i="2"/>
  <c r="H355" i="2"/>
  <c r="H494" i="2"/>
  <c r="H92" i="2"/>
  <c r="H714" i="2"/>
  <c r="H517" i="2"/>
  <c r="H389" i="2"/>
  <c r="H492" i="2"/>
  <c r="H13" i="2"/>
  <c r="H503" i="2"/>
  <c r="H478" i="2"/>
  <c r="H545" i="2"/>
  <c r="H145" i="2"/>
  <c r="H499" i="2"/>
  <c r="H89" i="2"/>
  <c r="H633" i="2"/>
  <c r="H381" i="2"/>
  <c r="H80" i="2"/>
  <c r="H636" i="2"/>
  <c r="H502" i="2"/>
  <c r="H227" i="2"/>
  <c r="H572" i="2"/>
  <c r="H562" i="2"/>
  <c r="H524" i="2"/>
  <c r="H577" i="2"/>
  <c r="H587" i="2"/>
  <c r="H293" i="2"/>
  <c r="H31" i="2"/>
  <c r="H14" i="2"/>
  <c r="H168" i="2"/>
  <c r="H281" i="2"/>
  <c r="H228" i="2"/>
  <c r="H210" i="2"/>
  <c r="H482" i="2"/>
  <c r="H698" i="2"/>
  <c r="H231" i="2"/>
  <c r="H417" i="2"/>
  <c r="H175" i="2"/>
  <c r="H57" i="2"/>
  <c r="H578" i="2"/>
  <c r="H266" i="2"/>
  <c r="H127" i="2"/>
  <c r="H542" i="2"/>
  <c r="H419" i="2"/>
  <c r="H444" i="2"/>
  <c r="H623" i="2"/>
  <c r="H183" i="2"/>
  <c r="H306" i="2"/>
  <c r="H683" i="2"/>
  <c r="H573" i="2"/>
  <c r="H449" i="2"/>
  <c r="H571" i="2"/>
  <c r="H398" i="2"/>
  <c r="H93" i="2"/>
  <c r="H463" i="2"/>
  <c r="H713" i="2"/>
  <c r="H140" i="2"/>
  <c r="H253" i="2"/>
  <c r="H359" i="2"/>
  <c r="H118" i="2"/>
  <c r="H472" i="2"/>
  <c r="H533" i="2"/>
  <c r="H597" i="2"/>
  <c r="H130" i="2"/>
  <c r="H513" i="2"/>
  <c r="H167" i="2"/>
  <c r="H87" i="2"/>
  <c r="H500" i="2"/>
  <c r="H386" i="2"/>
  <c r="H653" i="2"/>
  <c r="H340" i="2"/>
  <c r="H311" i="2"/>
  <c r="H216" i="2"/>
  <c r="H570" i="2"/>
  <c r="H475" i="2"/>
  <c r="H176" i="2"/>
  <c r="H401" i="2"/>
  <c r="H62" i="2"/>
  <c r="H123" i="2"/>
  <c r="H554" i="2"/>
  <c r="H719" i="2"/>
  <c r="H128" i="2"/>
  <c r="H203" i="2"/>
  <c r="H38" i="2"/>
  <c r="H60" i="2"/>
  <c r="H316" i="2"/>
  <c r="H51" i="2"/>
  <c r="H445" i="2"/>
  <c r="H400" i="2"/>
  <c r="H394" i="2"/>
  <c r="H471" i="2"/>
  <c r="H527" i="2"/>
  <c r="H725" i="2"/>
  <c r="H232" i="2"/>
  <c r="H353" i="2"/>
  <c r="H362" i="2"/>
  <c r="H640" i="2"/>
  <c r="H516" i="2"/>
  <c r="H396" i="2"/>
  <c r="H468" i="2"/>
  <c r="H314" i="2"/>
  <c r="H579" i="2"/>
  <c r="H510" i="2"/>
  <c r="H732" i="2"/>
  <c r="H360" i="2"/>
  <c r="H371" i="2"/>
  <c r="H75" i="2"/>
  <c r="H423" i="2"/>
  <c r="H384" i="2"/>
  <c r="H25" i="2"/>
  <c r="H699" i="2"/>
  <c r="H207" i="2"/>
  <c r="H424" i="2"/>
  <c r="H134" i="2"/>
  <c r="H96" i="2"/>
  <c r="H9" i="2"/>
  <c r="H4" i="2"/>
  <c r="H574" i="2"/>
  <c r="H160" i="2"/>
  <c r="H659" i="2"/>
  <c r="H220" i="2"/>
  <c r="H126" i="2"/>
  <c r="H464" i="2"/>
  <c r="H98" i="2"/>
  <c r="H440" i="2"/>
  <c r="H412" i="2"/>
  <c r="H71" i="2"/>
  <c r="H356" i="2"/>
  <c r="H491" i="2"/>
  <c r="H614" i="2"/>
  <c r="H563" i="2"/>
  <c r="H498" i="2"/>
  <c r="H201" i="2"/>
  <c r="H285" i="2"/>
  <c r="H267" i="2"/>
  <c r="H191" i="2"/>
  <c r="H618" i="2"/>
  <c r="H550" i="2"/>
  <c r="H347" i="2"/>
  <c r="H483" i="2"/>
  <c r="H260" i="2"/>
  <c r="H105" i="2"/>
  <c r="H379" i="2"/>
  <c r="H245" i="2"/>
  <c r="H180" i="2"/>
  <c r="H731" i="2"/>
  <c r="H30" i="2"/>
  <c r="H124" i="2"/>
  <c r="H404" i="2"/>
  <c r="H22" i="2"/>
  <c r="H334" i="2"/>
  <c r="H581" i="2"/>
  <c r="H593" i="2"/>
  <c r="H41" i="2"/>
  <c r="H63" i="2"/>
  <c r="H624" i="2"/>
  <c r="H42" i="2"/>
  <c r="H664" i="2"/>
  <c r="H54" i="2"/>
  <c r="H213" i="2"/>
  <c r="H511" i="2"/>
  <c r="H608" i="2"/>
  <c r="H99" i="2"/>
  <c r="H155" i="2"/>
  <c r="H657" i="2"/>
  <c r="H399" i="2"/>
  <c r="H193" i="2"/>
  <c r="H358" i="2"/>
  <c r="H132" i="2"/>
  <c r="H598" i="2"/>
  <c r="H296" i="2"/>
  <c r="H225" i="2"/>
  <c r="H420" i="2"/>
  <c r="H241" i="2"/>
  <c r="H649" i="2"/>
  <c r="H422" i="2"/>
  <c r="H425" i="2"/>
  <c r="H529" i="2"/>
  <c r="H198" i="2"/>
  <c r="H135" i="2"/>
  <c r="H403" i="2"/>
  <c r="H66" i="2"/>
  <c r="H146" i="2"/>
  <c r="H583" i="2"/>
  <c r="H10" i="2"/>
  <c r="H525" i="2"/>
  <c r="H182" i="2"/>
  <c r="H284" i="2"/>
  <c r="H728" i="2"/>
  <c r="H224" i="2"/>
  <c r="H674" i="2"/>
  <c r="H380" i="2"/>
  <c r="H531" i="2"/>
  <c r="H585" i="2"/>
  <c r="H343" i="2"/>
  <c r="H32" i="2"/>
  <c r="H39" i="2"/>
  <c r="H426" i="2"/>
  <c r="H16" i="2"/>
  <c r="H19" i="2"/>
  <c r="H290" i="2"/>
  <c r="H26" i="2"/>
  <c r="H273" i="2"/>
  <c r="H181" i="2"/>
  <c r="H680" i="2"/>
  <c r="H609" i="2"/>
  <c r="H250" i="2"/>
  <c r="H61" i="2"/>
  <c r="H307" i="2"/>
  <c r="H111" i="2"/>
  <c r="H206" i="2"/>
  <c r="H326" i="2"/>
  <c r="H339" i="2"/>
  <c r="H301" i="2"/>
  <c r="H546" i="2"/>
  <c r="H52" i="2"/>
  <c r="H421" i="2"/>
  <c r="H548" i="2"/>
  <c r="H101" i="2"/>
  <c r="H308" i="2"/>
  <c r="H276" i="2"/>
  <c r="H515" i="2"/>
  <c r="H407" i="2"/>
  <c r="H109" i="2"/>
  <c r="H467" i="2"/>
  <c r="H174" i="2"/>
  <c r="H564" i="2"/>
  <c r="H665" i="2"/>
  <c r="H620" i="2"/>
  <c r="H47" i="2"/>
  <c r="H199" i="2"/>
  <c r="H644" i="2"/>
  <c r="H235" i="2"/>
  <c r="H604" i="2"/>
  <c r="H324" i="2"/>
  <c r="H408" i="2"/>
  <c r="H208" i="2"/>
  <c r="H142" i="2"/>
  <c r="H104" i="2"/>
  <c r="H76" i="2"/>
  <c r="H402" i="2"/>
  <c r="H341" i="2"/>
  <c r="H648" i="2"/>
  <c r="H337" i="2"/>
  <c r="H607" i="2"/>
  <c r="H139" i="2"/>
  <c r="H247" i="2"/>
  <c r="H479" i="2"/>
  <c r="H323" i="2"/>
  <c r="H330" i="2"/>
  <c r="H601" i="2"/>
  <c r="H261" i="2"/>
  <c r="H189" i="2"/>
  <c r="H433" i="2"/>
  <c r="H172" i="2"/>
  <c r="H67" i="2"/>
  <c r="H493" i="2"/>
  <c r="H163" i="2"/>
  <c r="H584" i="2"/>
  <c r="H85" i="2"/>
  <c r="H303" i="2"/>
  <c r="H49" i="2"/>
  <c r="H327" i="2"/>
  <c r="H720" i="2"/>
  <c r="H222" i="2"/>
  <c r="H258" i="2"/>
  <c r="H304" i="2"/>
  <c r="H43" i="2"/>
  <c r="H534" i="2"/>
  <c r="H154" i="2"/>
  <c r="H559" i="2"/>
  <c r="H689" i="2"/>
  <c r="H415" i="2"/>
  <c r="H265" i="2"/>
  <c r="H715" i="2"/>
  <c r="H672" i="2"/>
  <c r="H635" i="2"/>
  <c r="H23" i="2"/>
  <c r="H637" i="2"/>
  <c r="H15" i="2"/>
  <c r="H28" i="2"/>
  <c r="H214" i="2"/>
  <c r="H555" i="2"/>
  <c r="H427" i="2"/>
  <c r="H561" i="2"/>
  <c r="H526" i="2"/>
  <c r="H300" i="2"/>
  <c r="H45" i="2"/>
  <c r="H12" i="2"/>
  <c r="H116" i="2"/>
  <c r="H469" i="2"/>
  <c r="H383" i="2"/>
  <c r="H342" i="2"/>
  <c r="H338" i="2"/>
  <c r="H351" i="2"/>
  <c r="H239" i="2"/>
  <c r="H522" i="2"/>
  <c r="H5" i="2"/>
  <c r="H536" i="2"/>
  <c r="H591" i="2"/>
  <c r="H717" i="2"/>
  <c r="H409" i="2"/>
  <c r="H374" i="2"/>
  <c r="H518" i="2"/>
  <c r="H254" i="2"/>
  <c r="H217" i="2"/>
  <c r="H73" i="2"/>
  <c r="H102" i="2"/>
  <c r="H567" i="2"/>
  <c r="H287" i="2"/>
  <c r="H288" i="2"/>
  <c r="H454" i="2"/>
  <c r="H204" i="2"/>
  <c r="H312" i="2"/>
  <c r="H530" i="2"/>
  <c r="H436" i="2"/>
  <c r="H565" i="2"/>
  <c r="H8" i="2"/>
  <c r="H263" i="2"/>
  <c r="H291" i="2"/>
  <c r="H496" i="2"/>
  <c r="H727" i="2"/>
  <c r="H86" i="2"/>
  <c r="H194" i="2"/>
  <c r="H630" i="2"/>
  <c r="H136" i="2"/>
  <c r="H378" i="2"/>
  <c r="H655" i="2"/>
  <c r="H131" i="2"/>
  <c r="H90" i="2"/>
  <c r="H418" i="2"/>
  <c r="H283" i="2"/>
  <c r="H589" i="2"/>
  <c r="H661" i="2"/>
  <c r="H37" i="2"/>
  <c r="H18" i="2"/>
  <c r="H234" i="2"/>
  <c r="H569" i="2"/>
  <c r="H566" i="2"/>
  <c r="H364" i="2"/>
  <c r="H275" i="2"/>
  <c r="H186" i="2"/>
  <c r="H264" i="2"/>
  <c r="H622" i="2"/>
  <c r="H506" i="2"/>
  <c r="H382" i="2"/>
  <c r="H726" i="2"/>
  <c r="H171" i="2"/>
  <c r="H632" i="2"/>
  <c r="H489" i="2"/>
  <c r="H69" i="2"/>
  <c r="H443" i="2"/>
  <c r="H363" i="2"/>
  <c r="H223" i="2"/>
  <c r="H50" i="2"/>
  <c r="H434" i="2"/>
  <c r="H544" i="2"/>
  <c r="H332" i="2"/>
  <c r="H173" i="2"/>
  <c r="H321" i="2"/>
  <c r="H651" i="2"/>
  <c r="H24" i="2"/>
  <c r="H528" i="2"/>
  <c r="H712" i="2"/>
  <c r="H272" i="2"/>
  <c r="H345" i="2"/>
  <c r="H437" i="2"/>
  <c r="H629" i="2"/>
  <c r="H477" i="2"/>
  <c r="H81" i="2"/>
  <c r="H438" i="2"/>
  <c r="H40" i="2"/>
  <c r="H473" i="2"/>
  <c r="H83" i="2"/>
  <c r="H282" i="2"/>
  <c r="H393" i="2"/>
  <c r="H666" i="2"/>
  <c r="H215" i="2"/>
  <c r="H594" i="2"/>
  <c r="H560" i="2"/>
  <c r="H33" i="2"/>
  <c r="H647" i="2"/>
  <c r="H432" i="2"/>
  <c r="H486" i="2"/>
  <c r="H456" i="2"/>
  <c r="H722" i="2"/>
  <c r="H331" i="2"/>
  <c r="H638" i="2"/>
  <c r="H74" i="2"/>
  <c r="H368" i="2"/>
  <c r="H605" i="2"/>
  <c r="H65" i="2"/>
  <c r="H161" i="2"/>
  <c r="H211" i="2"/>
  <c r="H372" i="2"/>
  <c r="H72" i="2"/>
  <c r="H46" i="2"/>
  <c r="H279" i="2"/>
  <c r="H429" i="2"/>
  <c r="H586" i="2"/>
  <c r="H44" i="2"/>
  <c r="H252" i="2"/>
  <c r="H658" i="2"/>
  <c r="H240" i="2"/>
  <c r="H702" i="2"/>
  <c r="H682" i="2"/>
  <c r="H377" i="2"/>
  <c r="H286" i="2"/>
  <c r="H268" i="2"/>
  <c r="H82" i="2"/>
  <c r="H346" i="2"/>
  <c r="H568" i="2"/>
  <c r="H557" i="2"/>
  <c r="H84" i="2"/>
  <c r="H691" i="2"/>
  <c r="H642" i="2"/>
  <c r="H212" i="2"/>
  <c r="H654" i="2"/>
  <c r="H612" i="2"/>
  <c r="H679" i="2"/>
  <c r="H667" i="2"/>
  <c r="H675" i="2"/>
  <c r="H442" i="2"/>
  <c r="H48" i="2"/>
  <c r="H233" i="2"/>
  <c r="H110" i="2"/>
  <c r="H428" i="2"/>
  <c r="H553" i="2"/>
  <c r="H169" i="2"/>
  <c r="H34" i="2"/>
  <c r="H406" i="2"/>
  <c r="H106" i="2"/>
  <c r="H328" i="2"/>
  <c r="H708" i="2"/>
  <c r="H292" i="2"/>
  <c r="H230" i="2"/>
  <c r="H388" i="2"/>
  <c r="H209" i="2"/>
  <c r="H462" i="2"/>
  <c r="H147" i="2"/>
  <c r="H313" i="2"/>
  <c r="H692" i="2"/>
  <c r="H392" i="2"/>
  <c r="H278" i="2"/>
  <c r="H457" i="2"/>
  <c r="H547" i="2"/>
  <c r="H488" i="2"/>
  <c r="H628" i="2"/>
  <c r="H78" i="2"/>
  <c r="H336" i="2"/>
  <c r="H141" i="2"/>
  <c r="H256" i="2"/>
  <c r="H114" i="2"/>
  <c r="H643" i="2"/>
  <c r="H405" i="2"/>
  <c r="H238" i="2"/>
  <c r="H625" i="2"/>
  <c r="H221" i="2"/>
  <c r="H687" i="2"/>
  <c r="H151" i="2"/>
  <c r="H540" i="2"/>
  <c r="H277" i="2"/>
  <c r="H558" i="2"/>
  <c r="H95" i="2"/>
  <c r="H447" i="2"/>
  <c r="H519" i="2"/>
  <c r="H660" i="2"/>
  <c r="H148" i="2"/>
  <c r="H97" i="2"/>
  <c r="H551" i="2"/>
  <c r="H663" i="2"/>
  <c r="H448" i="2"/>
  <c r="H226" i="2"/>
  <c r="H100" i="2"/>
  <c r="H703" i="2"/>
  <c r="H716" i="2"/>
  <c r="H532" i="2"/>
  <c r="H352" i="2"/>
  <c r="H119" i="2"/>
  <c r="H730" i="2"/>
  <c r="H603" i="2"/>
  <c r="H656" i="2"/>
  <c r="H431" i="2"/>
  <c r="H595" i="2"/>
  <c r="H455" i="2"/>
  <c r="H375" i="2"/>
  <c r="H149" i="2"/>
  <c r="H302" i="2"/>
  <c r="H495" i="2"/>
  <c r="H112" i="2"/>
  <c r="H706" i="2"/>
  <c r="H639" i="2"/>
  <c r="H269" i="2"/>
  <c r="H249" i="2"/>
  <c r="H507" i="2"/>
  <c r="H376" i="2"/>
  <c r="H694" i="2"/>
  <c r="H271" i="2"/>
  <c r="H166" i="2"/>
  <c r="H88" i="2"/>
  <c r="H329" i="2"/>
  <c r="H684" i="2"/>
  <c r="H476" i="2"/>
  <c r="H465" i="2"/>
  <c r="H397" i="2"/>
  <c r="H707" i="2"/>
  <c r="H446" i="2"/>
  <c r="H621" i="2"/>
  <c r="H453" i="2"/>
  <c r="H537" i="2"/>
  <c r="H365" i="2"/>
  <c r="H410" i="2"/>
  <c r="H626" i="2"/>
  <c r="H669" i="2"/>
  <c r="H459" i="2"/>
  <c r="H580" i="2"/>
  <c r="H504" i="2"/>
  <c r="H243" i="2"/>
  <c r="H576" i="2"/>
  <c r="H484" i="2"/>
  <c r="H242" i="2"/>
  <c r="H696" i="2"/>
  <c r="H205" i="2"/>
  <c r="H349" i="2"/>
  <c r="H474" i="2"/>
  <c r="H512" i="2"/>
  <c r="H129" i="2"/>
  <c r="H619" i="2"/>
  <c r="H552" i="2"/>
  <c r="H190" i="2"/>
  <c r="H299" i="2"/>
  <c r="H387" i="2"/>
  <c r="H615" i="2"/>
  <c r="H697" i="2"/>
  <c r="H549" i="2"/>
  <c r="H430" i="2"/>
  <c r="H348" i="2"/>
  <c r="H309" i="2"/>
  <c r="H541" i="2"/>
  <c r="H711" i="2"/>
  <c r="H645" i="2"/>
  <c r="H602" i="2"/>
  <c r="H297" i="2"/>
  <c r="H606" i="2"/>
  <c r="H367" i="2"/>
  <c r="H317" i="2"/>
  <c r="H670" i="2"/>
  <c r="H460" i="2"/>
  <c r="H248" i="2"/>
  <c r="H650" i="2"/>
  <c r="H673" i="2"/>
  <c r="H592" i="2"/>
  <c r="H461" i="2"/>
  <c r="H681" i="2"/>
  <c r="H413" i="2"/>
  <c r="H508" i="2"/>
  <c r="H729" i="2"/>
  <c r="H539" i="2"/>
  <c r="H718" i="2"/>
  <c r="H700" i="2"/>
  <c r="H662" i="2"/>
  <c r="H521" i="2"/>
  <c r="H686" i="2"/>
  <c r="H695" i="2"/>
  <c r="H641" i="2"/>
  <c r="H616" i="2"/>
  <c r="H690" i="2"/>
  <c r="H688" i="2"/>
  <c r="H575" i="2"/>
  <c r="H678" i="2"/>
  <c r="H582" i="2"/>
  <c r="H676" i="2"/>
  <c r="H704" i="2"/>
  <c r="H627" i="2"/>
  <c r="H668" i="2"/>
  <c r="H721" i="2"/>
  <c r="H671" i="2"/>
  <c r="H685" i="2"/>
  <c r="H588" i="2"/>
  <c r="H724" i="2"/>
  <c r="H723" i="2"/>
  <c r="H693" i="2"/>
  <c r="I76" i="3" l="1"/>
  <c r="I64" i="3"/>
  <c r="I107" i="3"/>
  <c r="I48" i="3"/>
  <c r="I78" i="3"/>
  <c r="I50" i="3"/>
  <c r="I119" i="3"/>
  <c r="I81" i="3"/>
  <c r="I101" i="3"/>
  <c r="I71" i="3"/>
  <c r="I74" i="3"/>
  <c r="I49" i="3"/>
  <c r="I27" i="3"/>
  <c r="I18" i="3"/>
  <c r="I120" i="3"/>
  <c r="I66" i="3"/>
  <c r="I116" i="3"/>
  <c r="I83" i="3"/>
  <c r="I56" i="3"/>
  <c r="I72" i="3"/>
  <c r="I41" i="3"/>
  <c r="I11" i="3"/>
  <c r="I15" i="3"/>
  <c r="I90" i="3"/>
  <c r="I89" i="3"/>
  <c r="I6" i="3"/>
  <c r="I92" i="3"/>
  <c r="I114" i="3"/>
  <c r="I112" i="3"/>
  <c r="I75" i="3"/>
  <c r="I93" i="3"/>
  <c r="I65" i="3"/>
  <c r="I21" i="3"/>
  <c r="I42" i="3"/>
  <c r="I31" i="3"/>
  <c r="I2" i="3"/>
  <c r="I118" i="3"/>
  <c r="I29" i="3"/>
  <c r="I88" i="3"/>
  <c r="I55" i="3"/>
  <c r="I117" i="3"/>
  <c r="I111" i="3"/>
  <c r="I99" i="3"/>
  <c r="I24" i="3"/>
  <c r="I44" i="3"/>
  <c r="I25" i="3"/>
  <c r="O2" i="3"/>
  <c r="I115" i="3"/>
  <c r="I109" i="3"/>
  <c r="S12" i="3"/>
  <c r="S62" i="3"/>
  <c r="T105" i="3"/>
  <c r="J70" i="3"/>
  <c r="J2" i="3"/>
  <c r="J104" i="3"/>
  <c r="K112" i="3"/>
  <c r="I110" i="3"/>
  <c r="I79" i="3"/>
  <c r="I60" i="3"/>
  <c r="I43" i="3"/>
  <c r="I10" i="3"/>
  <c r="N107" i="3"/>
  <c r="S16" i="3"/>
  <c r="L14" i="3"/>
  <c r="O105" i="3"/>
  <c r="C70" i="3"/>
  <c r="C2" i="3"/>
  <c r="C104" i="3"/>
  <c r="N104" i="3"/>
  <c r="O104" i="3"/>
  <c r="N2" i="3"/>
  <c r="R14" i="3"/>
  <c r="T12" i="3"/>
  <c r="T62" i="3"/>
  <c r="J105" i="3"/>
  <c r="K70" i="3"/>
  <c r="K2" i="3"/>
  <c r="K104" i="3"/>
  <c r="L112" i="3"/>
  <c r="O107" i="3"/>
  <c r="S69" i="3"/>
  <c r="M111" i="3"/>
  <c r="R112" i="3"/>
  <c r="R17" i="3"/>
  <c r="T111" i="3"/>
  <c r="J107" i="3"/>
  <c r="L63" i="3"/>
  <c r="M15" i="3"/>
  <c r="C69" i="3"/>
  <c r="R118" i="3"/>
  <c r="S111" i="3"/>
  <c r="T107" i="3"/>
  <c r="K63" i="3"/>
  <c r="L15" i="3"/>
  <c r="M14" i="3"/>
  <c r="O62" i="3"/>
  <c r="O69" i="3"/>
  <c r="C105" i="3"/>
  <c r="L111" i="3"/>
  <c r="O63" i="3"/>
  <c r="C15" i="3"/>
  <c r="K111" i="3"/>
  <c r="O15" i="3"/>
  <c r="N15" i="3"/>
  <c r="S107" i="3"/>
  <c r="K15" i="3"/>
  <c r="N69" i="3"/>
  <c r="T63" i="3"/>
  <c r="M62" i="3"/>
  <c r="C17" i="3"/>
  <c r="T15" i="3"/>
  <c r="J14" i="3"/>
  <c r="L69" i="3"/>
  <c r="O112" i="3"/>
  <c r="O17" i="3"/>
  <c r="R63" i="3"/>
  <c r="S15" i="3"/>
  <c r="T14" i="3"/>
  <c r="K62" i="3"/>
  <c r="K69" i="3"/>
  <c r="L105" i="3"/>
  <c r="M70" i="3"/>
  <c r="M2" i="3"/>
  <c r="M104" i="3"/>
  <c r="N112" i="3"/>
  <c r="N17" i="3"/>
  <c r="R69" i="3"/>
  <c r="N63" i="3"/>
  <c r="J111" i="3"/>
  <c r="M63" i="3"/>
  <c r="R111" i="3"/>
  <c r="J63" i="3"/>
  <c r="N62" i="3"/>
  <c r="R107" i="3"/>
  <c r="J15" i="3"/>
  <c r="M69" i="3"/>
  <c r="S63" i="3"/>
  <c r="L62" i="3"/>
  <c r="M105" i="3"/>
  <c r="R15" i="3"/>
  <c r="S14" i="3"/>
  <c r="J62" i="3"/>
  <c r="J69" i="3"/>
  <c r="K105" i="3"/>
  <c r="L70" i="3"/>
  <c r="L2" i="3"/>
  <c r="L104" i="3"/>
  <c r="M112" i="3"/>
  <c r="O111" i="3"/>
  <c r="C107" i="3"/>
  <c r="R106" i="3"/>
  <c r="L18" i="3"/>
  <c r="M110" i="3"/>
  <c r="K18" i="3"/>
  <c r="L110" i="3"/>
  <c r="C3" i="3"/>
  <c r="J18" i="3"/>
  <c r="K110" i="3"/>
  <c r="O3" i="3"/>
  <c r="T18" i="3"/>
  <c r="J110" i="3"/>
  <c r="N3" i="3"/>
  <c r="S18" i="3"/>
  <c r="T110" i="3"/>
  <c r="M3" i="3"/>
  <c r="O106" i="3"/>
  <c r="R18" i="3"/>
  <c r="S110" i="3"/>
  <c r="L3" i="3"/>
  <c r="N106" i="3"/>
  <c r="R110" i="3"/>
  <c r="K3" i="3"/>
  <c r="M106" i="3"/>
  <c r="J3" i="3"/>
  <c r="L106" i="3"/>
  <c r="T3" i="3"/>
  <c r="K106" i="3"/>
  <c r="C18" i="3"/>
  <c r="S3" i="3"/>
  <c r="J106" i="3"/>
  <c r="O18" i="3"/>
  <c r="C110" i="3"/>
  <c r="R3" i="3"/>
  <c r="T106" i="3"/>
  <c r="N18" i="3"/>
  <c r="O110" i="3"/>
  <c r="S66" i="3"/>
  <c r="R66" i="3"/>
  <c r="O66" i="3"/>
  <c r="N66" i="3"/>
  <c r="M66" i="3"/>
  <c r="L66" i="3"/>
  <c r="K66" i="3"/>
  <c r="J66" i="3"/>
  <c r="T66" i="3"/>
  <c r="T35" i="3"/>
  <c r="S71" i="3"/>
  <c r="J7" i="3"/>
  <c r="T7" i="3"/>
  <c r="N51" i="3"/>
  <c r="O29" i="3"/>
  <c r="K108" i="3"/>
  <c r="N114" i="3"/>
  <c r="O22" i="3"/>
  <c r="C113" i="3"/>
  <c r="N122" i="3"/>
  <c r="J113" i="3"/>
  <c r="J50" i="3"/>
  <c r="L100" i="3"/>
  <c r="M41" i="3"/>
  <c r="O78" i="3"/>
  <c r="C25" i="3"/>
  <c r="C52" i="3"/>
  <c r="J86" i="3"/>
  <c r="T41" i="3"/>
  <c r="L25" i="3"/>
  <c r="R25" i="3"/>
  <c r="K71" i="3"/>
  <c r="M113" i="3"/>
  <c r="N120" i="3"/>
  <c r="O86" i="3"/>
  <c r="R51" i="3"/>
  <c r="R80" i="3"/>
  <c r="S31" i="3"/>
  <c r="S29" i="3"/>
  <c r="T60" i="3"/>
  <c r="T11" i="3"/>
  <c r="J56" i="3"/>
  <c r="L82" i="3"/>
  <c r="M7" i="3"/>
  <c r="M30" i="3"/>
  <c r="N86" i="3"/>
  <c r="O4" i="3"/>
  <c r="O122" i="3"/>
  <c r="O34" i="3"/>
  <c r="T71" i="3"/>
  <c r="M100" i="3"/>
  <c r="N41" i="3"/>
  <c r="S90" i="3"/>
  <c r="K7" i="3"/>
  <c r="C108" i="3"/>
  <c r="R36" i="3"/>
  <c r="R22" i="3"/>
  <c r="S113" i="3"/>
  <c r="S82" i="3"/>
  <c r="T120" i="3"/>
  <c r="T30" i="3"/>
  <c r="K4" i="3"/>
  <c r="K34" i="3"/>
  <c r="N25" i="3"/>
  <c r="N108" i="3"/>
  <c r="O80" i="3"/>
  <c r="C31" i="3"/>
  <c r="L118" i="3"/>
  <c r="D65" i="3"/>
  <c r="R122" i="3"/>
  <c r="C8" i="3"/>
  <c r="F62" i="3"/>
  <c r="T52" i="3"/>
  <c r="J80" i="3"/>
  <c r="K54" i="3"/>
  <c r="O50" i="3"/>
  <c r="F7" i="3"/>
  <c r="D13" i="3"/>
  <c r="S100" i="3"/>
  <c r="T4" i="3"/>
  <c r="C73" i="3"/>
  <c r="F81" i="3"/>
  <c r="D37" i="3"/>
  <c r="F34" i="3"/>
  <c r="D18" i="3"/>
  <c r="E110" i="3"/>
  <c r="F21" i="3"/>
  <c r="S64" i="3"/>
  <c r="S78" i="3"/>
  <c r="S43" i="3"/>
  <c r="S5" i="3"/>
  <c r="T20" i="3"/>
  <c r="T33" i="3"/>
  <c r="J118" i="3"/>
  <c r="J51" i="3"/>
  <c r="K10" i="3"/>
  <c r="K31" i="3"/>
  <c r="K29" i="3"/>
  <c r="K88" i="3"/>
  <c r="L102" i="3"/>
  <c r="L60" i="3"/>
  <c r="L24" i="3"/>
  <c r="L40" i="3"/>
  <c r="M79" i="3"/>
  <c r="M56" i="3"/>
  <c r="N103" i="3"/>
  <c r="C120" i="3"/>
  <c r="C53" i="3"/>
  <c r="D15" i="3"/>
  <c r="E15" i="3"/>
  <c r="F27" i="3"/>
  <c r="O120" i="3"/>
  <c r="D71" i="3"/>
  <c r="E50" i="3"/>
  <c r="R81" i="3"/>
  <c r="R35" i="3"/>
  <c r="R52" i="3"/>
  <c r="R108" i="3"/>
  <c r="S118" i="3"/>
  <c r="S51" i="3"/>
  <c r="S80" i="3"/>
  <c r="T10" i="3"/>
  <c r="T31" i="3"/>
  <c r="T29" i="3"/>
  <c r="T75" i="3"/>
  <c r="T21" i="3"/>
  <c r="T98" i="3"/>
  <c r="J24" i="3"/>
  <c r="J49" i="3"/>
  <c r="J40" i="3"/>
  <c r="K79" i="3"/>
  <c r="K114" i="3"/>
  <c r="K90" i="3"/>
  <c r="K56" i="3"/>
  <c r="K84" i="3"/>
  <c r="L22" i="3"/>
  <c r="M50" i="3"/>
  <c r="M82" i="3"/>
  <c r="M8" i="3"/>
  <c r="M54" i="3"/>
  <c r="M38" i="3"/>
  <c r="M19" i="3"/>
  <c r="N9" i="3"/>
  <c r="O109" i="3"/>
  <c r="C122" i="3"/>
  <c r="C94" i="3"/>
  <c r="C6" i="3"/>
  <c r="D25" i="3"/>
  <c r="E25" i="3"/>
  <c r="S10" i="3"/>
  <c r="S75" i="3"/>
  <c r="S98" i="3"/>
  <c r="T85" i="3"/>
  <c r="T24" i="3"/>
  <c r="T47" i="3"/>
  <c r="T13" i="3"/>
  <c r="T49" i="3"/>
  <c r="J79" i="3"/>
  <c r="J114" i="3"/>
  <c r="J71" i="3"/>
  <c r="J84" i="3"/>
  <c r="K36" i="3"/>
  <c r="K22" i="3"/>
  <c r="L50" i="3"/>
  <c r="L93" i="3"/>
  <c r="L99" i="3"/>
  <c r="L54" i="3"/>
  <c r="L38" i="3"/>
  <c r="L19" i="3"/>
  <c r="M121" i="3"/>
  <c r="M88" i="3"/>
  <c r="M42" i="3"/>
  <c r="N100" i="3"/>
  <c r="N101" i="3"/>
  <c r="N67" i="3"/>
  <c r="N59" i="3"/>
  <c r="O99" i="3"/>
  <c r="O117" i="3"/>
  <c r="O116" i="3"/>
  <c r="O94" i="3"/>
  <c r="O41" i="3"/>
  <c r="O6" i="3"/>
  <c r="C45" i="3"/>
  <c r="C42" i="3"/>
  <c r="G40" i="3"/>
  <c r="L121" i="3"/>
  <c r="M86" i="3"/>
  <c r="D59" i="3"/>
  <c r="E6" i="3"/>
  <c r="G99" i="3"/>
  <c r="J82" i="3"/>
  <c r="K121" i="3"/>
  <c r="K23" i="3"/>
  <c r="L86" i="3"/>
  <c r="C81" i="3"/>
  <c r="D80" i="3"/>
  <c r="E75" i="3"/>
  <c r="H71" i="3"/>
  <c r="K100" i="3"/>
  <c r="N5" i="3"/>
  <c r="O25" i="3"/>
  <c r="C89" i="3"/>
  <c r="D79" i="3"/>
  <c r="E11" i="3"/>
  <c r="R29" i="3"/>
  <c r="R21" i="3"/>
  <c r="R98" i="3"/>
  <c r="S60" i="3"/>
  <c r="S24" i="3"/>
  <c r="T114" i="3"/>
  <c r="J44" i="3"/>
  <c r="J22" i="3"/>
  <c r="K93" i="3"/>
  <c r="K82" i="3"/>
  <c r="K8" i="3"/>
  <c r="K19" i="3"/>
  <c r="L7" i="3"/>
  <c r="L53" i="3"/>
  <c r="M55" i="3"/>
  <c r="M67" i="3"/>
  <c r="M27" i="3"/>
  <c r="N117" i="3"/>
  <c r="N12" i="3"/>
  <c r="N94" i="3"/>
  <c r="C121" i="3"/>
  <c r="C74" i="3"/>
  <c r="C117" i="3"/>
  <c r="C43" i="3"/>
  <c r="C61" i="3"/>
  <c r="C13" i="3"/>
  <c r="C5" i="3"/>
  <c r="D30" i="3"/>
  <c r="D78" i="3"/>
  <c r="D43" i="3"/>
  <c r="E66" i="3"/>
  <c r="E40" i="3"/>
  <c r="F61" i="3"/>
  <c r="F19" i="3"/>
  <c r="F93" i="3"/>
  <c r="G111" i="3"/>
  <c r="G21" i="3"/>
  <c r="H58" i="3"/>
  <c r="R60" i="3"/>
  <c r="R85" i="3"/>
  <c r="R13" i="3"/>
  <c r="S114" i="3"/>
  <c r="T36" i="3"/>
  <c r="T22" i="3"/>
  <c r="J93" i="3"/>
  <c r="J54" i="3"/>
  <c r="K30" i="3"/>
  <c r="K42" i="3"/>
  <c r="L101" i="3"/>
  <c r="M12" i="3"/>
  <c r="M4" i="3"/>
  <c r="M34" i="3"/>
  <c r="M94" i="3"/>
  <c r="M6" i="3"/>
  <c r="O64" i="3"/>
  <c r="O61" i="3"/>
  <c r="O5" i="3"/>
  <c r="C35" i="3"/>
  <c r="C96" i="3"/>
  <c r="C33" i="3"/>
  <c r="C115" i="3"/>
  <c r="D41" i="3"/>
  <c r="D117" i="3"/>
  <c r="E3" i="3"/>
  <c r="E34" i="3"/>
  <c r="E93" i="3"/>
  <c r="F112" i="3"/>
  <c r="F24" i="3"/>
  <c r="F119" i="3"/>
  <c r="G3" i="3"/>
  <c r="G84" i="3"/>
  <c r="J39" i="3"/>
  <c r="O31" i="3"/>
  <c r="O52" i="3"/>
  <c r="C91" i="3"/>
  <c r="C80" i="3"/>
  <c r="C41" i="3"/>
  <c r="D75" i="3"/>
  <c r="D42" i="3"/>
  <c r="E18" i="3"/>
  <c r="E59" i="3"/>
  <c r="E119" i="3"/>
  <c r="F111" i="3"/>
  <c r="F40" i="3"/>
  <c r="F13" i="3"/>
  <c r="G108" i="3"/>
  <c r="H120" i="3"/>
  <c r="T23" i="3"/>
  <c r="O51" i="3"/>
  <c r="C10" i="3"/>
  <c r="C76" i="3"/>
  <c r="C29" i="3"/>
  <c r="D76" i="3"/>
  <c r="E57" i="3"/>
  <c r="F3" i="3"/>
  <c r="F48" i="3"/>
  <c r="J4" i="3"/>
  <c r="J116" i="3"/>
  <c r="N118" i="3"/>
  <c r="C60" i="3"/>
  <c r="C11" i="3"/>
  <c r="D69" i="3"/>
  <c r="D81" i="3"/>
  <c r="D11" i="3"/>
  <c r="E108" i="3"/>
  <c r="E54" i="3"/>
  <c r="E13" i="3"/>
  <c r="F18" i="3"/>
  <c r="F97" i="3"/>
  <c r="G109" i="3"/>
  <c r="T122" i="3"/>
  <c r="K5" i="3"/>
  <c r="L35" i="3"/>
  <c r="M51" i="3"/>
  <c r="N29" i="3"/>
  <c r="O102" i="3"/>
  <c r="O60" i="3"/>
  <c r="C71" i="3"/>
  <c r="C56" i="3"/>
  <c r="D110" i="3"/>
  <c r="D121" i="3"/>
  <c r="D39" i="3"/>
  <c r="E71" i="3"/>
  <c r="E67" i="3"/>
  <c r="E43" i="3"/>
  <c r="F67" i="3"/>
  <c r="G29" i="3"/>
  <c r="G48" i="3"/>
  <c r="H9" i="3"/>
  <c r="L65" i="3"/>
  <c r="M58" i="3"/>
  <c r="O79" i="3"/>
  <c r="O114" i="3"/>
  <c r="O71" i="3"/>
  <c r="D66" i="3"/>
  <c r="D10" i="3"/>
  <c r="E78" i="3"/>
  <c r="E97" i="3"/>
  <c r="F71" i="3"/>
  <c r="F78" i="3"/>
  <c r="F95" i="3"/>
  <c r="G97" i="3"/>
  <c r="T78" i="3"/>
  <c r="J52" i="3"/>
  <c r="J28" i="3"/>
  <c r="N79" i="3"/>
  <c r="O36" i="3"/>
  <c r="C99" i="3"/>
  <c r="C59" i="3"/>
  <c r="D107" i="3"/>
  <c r="D34" i="3"/>
  <c r="D49" i="3"/>
  <c r="E29" i="3"/>
  <c r="E117" i="3"/>
  <c r="E42" i="3"/>
  <c r="F9" i="3"/>
  <c r="F37" i="3"/>
  <c r="G24" i="3"/>
  <c r="G95" i="3"/>
  <c r="H43" i="3"/>
  <c r="R57" i="3"/>
  <c r="R83" i="3"/>
  <c r="S74" i="3"/>
  <c r="T81" i="3"/>
  <c r="T108" i="3"/>
  <c r="K72" i="3"/>
  <c r="L11" i="3"/>
  <c r="L13" i="3"/>
  <c r="M90" i="3"/>
  <c r="N36" i="3"/>
  <c r="N32" i="3"/>
  <c r="O54" i="3"/>
  <c r="C7" i="3"/>
  <c r="C23" i="3"/>
  <c r="C26" i="3"/>
  <c r="C39" i="3"/>
  <c r="C9" i="3"/>
  <c r="C66" i="3"/>
  <c r="E61" i="3"/>
  <c r="E76" i="3"/>
  <c r="G106" i="3"/>
  <c r="H66" i="3"/>
  <c r="H101" i="3"/>
  <c r="T51" i="3"/>
  <c r="J29" i="3"/>
  <c r="D68" i="3"/>
  <c r="E105" i="3"/>
  <c r="E81" i="3"/>
  <c r="E23" i="3"/>
  <c r="E95" i="3"/>
  <c r="F84" i="3"/>
  <c r="G62" i="3"/>
  <c r="G5" i="3"/>
  <c r="H107" i="3"/>
  <c r="R20" i="3"/>
  <c r="R28" i="3"/>
  <c r="R33" i="3"/>
  <c r="R48" i="3"/>
  <c r="S65" i="3"/>
  <c r="S119" i="3"/>
  <c r="S89" i="3"/>
  <c r="T72" i="3"/>
  <c r="T58" i="3"/>
  <c r="T88" i="3"/>
  <c r="J102" i="3"/>
  <c r="J60" i="3"/>
  <c r="J85" i="3"/>
  <c r="J11" i="3"/>
  <c r="J47" i="3"/>
  <c r="J13" i="3"/>
  <c r="K73" i="3"/>
  <c r="L103" i="3"/>
  <c r="L115" i="3"/>
  <c r="L92" i="3"/>
  <c r="L36" i="3"/>
  <c r="L32" i="3"/>
  <c r="M93" i="3"/>
  <c r="M99" i="3"/>
  <c r="M92" i="3"/>
  <c r="C4" i="3"/>
  <c r="C116" i="3"/>
  <c r="C34" i="3"/>
  <c r="D6" i="3"/>
  <c r="D57" i="3"/>
  <c r="E69" i="3"/>
  <c r="F25" i="3"/>
  <c r="F11" i="3"/>
  <c r="H104" i="3"/>
  <c r="Q54" i="3"/>
  <c r="R45" i="3"/>
  <c r="R87" i="3"/>
  <c r="T28" i="3"/>
  <c r="T48" i="3"/>
  <c r="J65" i="3"/>
  <c r="J91" i="3"/>
  <c r="J119" i="3"/>
  <c r="J89" i="3"/>
  <c r="K58" i="3"/>
  <c r="K75" i="3"/>
  <c r="K21" i="3"/>
  <c r="K98" i="3"/>
  <c r="L85" i="3"/>
  <c r="L47" i="3"/>
  <c r="L49" i="3"/>
  <c r="M114" i="3"/>
  <c r="M37" i="3"/>
  <c r="M73" i="3"/>
  <c r="M84" i="3"/>
  <c r="N44" i="3"/>
  <c r="N115" i="3"/>
  <c r="N92" i="3"/>
  <c r="N76" i="3"/>
  <c r="R64" i="3"/>
  <c r="R78" i="3"/>
  <c r="R74" i="3"/>
  <c r="R43" i="3"/>
  <c r="R5" i="3"/>
  <c r="S81" i="3"/>
  <c r="S35" i="3"/>
  <c r="S25" i="3"/>
  <c r="S52" i="3"/>
  <c r="S20" i="3"/>
  <c r="S28" i="3"/>
  <c r="S108" i="3"/>
  <c r="S33" i="3"/>
  <c r="S48" i="3"/>
  <c r="T118" i="3"/>
  <c r="T65" i="3"/>
  <c r="T91" i="3"/>
  <c r="T80" i="3"/>
  <c r="T119" i="3"/>
  <c r="T89" i="3"/>
  <c r="J10" i="3"/>
  <c r="J72" i="3"/>
  <c r="J58" i="3"/>
  <c r="J31" i="3"/>
  <c r="J75" i="3"/>
  <c r="J21" i="3"/>
  <c r="J88" i="3"/>
  <c r="J98" i="3"/>
  <c r="K102" i="3"/>
  <c r="K60" i="3"/>
  <c r="K16" i="3"/>
  <c r="K85" i="3"/>
  <c r="K24" i="3"/>
  <c r="K11" i="3"/>
  <c r="K47" i="3"/>
  <c r="K13" i="3"/>
  <c r="K49" i="3"/>
  <c r="K40" i="3"/>
  <c r="L79" i="3"/>
  <c r="L114" i="3"/>
  <c r="L90" i="3"/>
  <c r="L37" i="3"/>
  <c r="L71" i="3"/>
  <c r="L56" i="3"/>
  <c r="L73" i="3"/>
  <c r="L84" i="3"/>
  <c r="M103" i="3"/>
  <c r="M44" i="3"/>
  <c r="M115" i="3"/>
  <c r="M36" i="3"/>
  <c r="N93" i="3"/>
  <c r="N82" i="3"/>
  <c r="N8" i="3"/>
  <c r="N19" i="3"/>
  <c r="C100" i="3"/>
  <c r="C109" i="3"/>
  <c r="C97" i="3"/>
  <c r="C55" i="3"/>
  <c r="C101" i="3"/>
  <c r="C86" i="3"/>
  <c r="C67" i="3"/>
  <c r="C27" i="3"/>
  <c r="K37" i="3"/>
  <c r="L76" i="3"/>
  <c r="L77" i="3"/>
  <c r="M95" i="3"/>
  <c r="M46" i="3"/>
  <c r="L44" i="3"/>
  <c r="R65" i="3"/>
  <c r="R91" i="3"/>
  <c r="R119" i="3"/>
  <c r="R89" i="3"/>
  <c r="S72" i="3"/>
  <c r="S58" i="3"/>
  <c r="S21" i="3"/>
  <c r="S88" i="3"/>
  <c r="T102" i="3"/>
  <c r="T40" i="3"/>
  <c r="J90" i="3"/>
  <c r="J37" i="3"/>
  <c r="J73" i="3"/>
  <c r="K103" i="3"/>
  <c r="K44" i="3"/>
  <c r="K115" i="3"/>
  <c r="K92" i="3"/>
  <c r="K76" i="3"/>
  <c r="K32" i="3"/>
  <c r="K77" i="3"/>
  <c r="L113" i="3"/>
  <c r="L95" i="3"/>
  <c r="L8" i="3"/>
  <c r="L46" i="3"/>
  <c r="M120" i="3"/>
  <c r="M53" i="3"/>
  <c r="M96" i="3"/>
  <c r="M23" i="3"/>
  <c r="M26" i="3"/>
  <c r="M39" i="3"/>
  <c r="M9" i="3"/>
  <c r="N109" i="3"/>
  <c r="N97" i="3"/>
  <c r="N55" i="3"/>
  <c r="N27" i="3"/>
  <c r="AR126" i="2"/>
  <c r="C83" i="3"/>
  <c r="C87" i="3"/>
  <c r="Q61" i="3"/>
  <c r="P61" i="3"/>
  <c r="V61" i="3"/>
  <c r="U61" i="3"/>
  <c r="H61" i="3"/>
  <c r="D61" i="3"/>
  <c r="V82" i="3"/>
  <c r="U82" i="3"/>
  <c r="Q82" i="3"/>
  <c r="P82" i="3"/>
  <c r="H82" i="3"/>
  <c r="G82" i="3"/>
  <c r="F82" i="3"/>
  <c r="E82" i="3"/>
  <c r="D82" i="3"/>
  <c r="V12" i="3"/>
  <c r="U12" i="3"/>
  <c r="P12" i="3"/>
  <c r="H12" i="3"/>
  <c r="Q12" i="3"/>
  <c r="G12" i="3"/>
  <c r="F12" i="3"/>
  <c r="E12" i="3"/>
  <c r="D12" i="3"/>
  <c r="Q115" i="3"/>
  <c r="P115" i="3"/>
  <c r="V115" i="3"/>
  <c r="U115" i="3"/>
  <c r="H115" i="3"/>
  <c r="F115" i="3"/>
  <c r="V32" i="3"/>
  <c r="U32" i="3"/>
  <c r="Q32" i="3"/>
  <c r="P32" i="3"/>
  <c r="H32" i="3"/>
  <c r="G32" i="3"/>
  <c r="F32" i="3"/>
  <c r="E32" i="3"/>
  <c r="D32" i="3"/>
  <c r="V33" i="3"/>
  <c r="U33" i="3"/>
  <c r="Q33" i="3"/>
  <c r="P33" i="3"/>
  <c r="H33" i="3"/>
  <c r="G33" i="3"/>
  <c r="F33" i="3"/>
  <c r="E33" i="3"/>
  <c r="D33" i="3"/>
  <c r="P45" i="3"/>
  <c r="V45" i="3"/>
  <c r="U45" i="3"/>
  <c r="Q45" i="3"/>
  <c r="G45" i="3"/>
  <c r="H45" i="3"/>
  <c r="F45" i="3"/>
  <c r="E45" i="3"/>
  <c r="Q47" i="3"/>
  <c r="P47" i="3"/>
  <c r="V47" i="3"/>
  <c r="U47" i="3"/>
  <c r="G47" i="3"/>
  <c r="H47" i="3"/>
  <c r="V16" i="3"/>
  <c r="U16" i="3"/>
  <c r="Q16" i="3"/>
  <c r="P16" i="3"/>
  <c r="H16" i="3"/>
  <c r="G16" i="3"/>
  <c r="F16" i="3"/>
  <c r="E16" i="3"/>
  <c r="D16" i="3"/>
  <c r="Q77" i="3"/>
  <c r="P77" i="3"/>
  <c r="V77" i="3"/>
  <c r="U77" i="3"/>
  <c r="E77" i="3"/>
  <c r="H77" i="3"/>
  <c r="D77" i="3"/>
  <c r="C75" i="3"/>
  <c r="N33" i="3"/>
  <c r="R10" i="3"/>
  <c r="R72" i="3"/>
  <c r="R58" i="3"/>
  <c r="R31" i="3"/>
  <c r="R75" i="3"/>
  <c r="R88" i="3"/>
  <c r="S102" i="3"/>
  <c r="S85" i="3"/>
  <c r="S11" i="3"/>
  <c r="S47" i="3"/>
  <c r="S13" i="3"/>
  <c r="S49" i="3"/>
  <c r="S40" i="3"/>
  <c r="T79" i="3"/>
  <c r="T90" i="3"/>
  <c r="T37" i="3"/>
  <c r="T56" i="3"/>
  <c r="T73" i="3"/>
  <c r="T84" i="3"/>
  <c r="J103" i="3"/>
  <c r="J115" i="3"/>
  <c r="J92" i="3"/>
  <c r="J36" i="3"/>
  <c r="J76" i="3"/>
  <c r="J32" i="3"/>
  <c r="J77" i="3"/>
  <c r="K113" i="3"/>
  <c r="K50" i="3"/>
  <c r="K95" i="3"/>
  <c r="K99" i="3"/>
  <c r="K46" i="3"/>
  <c r="K38" i="3"/>
  <c r="L120" i="3"/>
  <c r="L96" i="3"/>
  <c r="L30" i="3"/>
  <c r="L23" i="3"/>
  <c r="L26" i="3"/>
  <c r="L42" i="3"/>
  <c r="L39" i="3"/>
  <c r="L9" i="3"/>
  <c r="M109" i="3"/>
  <c r="M97" i="3"/>
  <c r="M101" i="3"/>
  <c r="M59" i="3"/>
  <c r="N4" i="3"/>
  <c r="N116" i="3"/>
  <c r="N34" i="3"/>
  <c r="N6" i="3"/>
  <c r="O45" i="3"/>
  <c r="O57" i="3"/>
  <c r="O83" i="3"/>
  <c r="O87" i="3"/>
  <c r="C64" i="3"/>
  <c r="C78" i="3"/>
  <c r="V100" i="3"/>
  <c r="U100" i="3"/>
  <c r="P100" i="3"/>
  <c r="H100" i="3"/>
  <c r="Q100" i="3"/>
  <c r="G100" i="3"/>
  <c r="F100" i="3"/>
  <c r="E100" i="3"/>
  <c r="D100" i="3"/>
  <c r="U4" i="3"/>
  <c r="Q4" i="3"/>
  <c r="P4" i="3"/>
  <c r="V4" i="3"/>
  <c r="F4" i="3"/>
  <c r="E4" i="3"/>
  <c r="D4" i="3"/>
  <c r="Q30" i="3"/>
  <c r="P30" i="3"/>
  <c r="V30" i="3"/>
  <c r="U30" i="3"/>
  <c r="H30" i="3"/>
  <c r="G30" i="3"/>
  <c r="F30" i="3"/>
  <c r="V91" i="3"/>
  <c r="U91" i="3"/>
  <c r="Q91" i="3"/>
  <c r="P91" i="3"/>
  <c r="G91" i="3"/>
  <c r="F91" i="3"/>
  <c r="H91" i="3"/>
  <c r="E91" i="3"/>
  <c r="D91" i="3"/>
  <c r="P31" i="3"/>
  <c r="V31" i="3"/>
  <c r="U31" i="3"/>
  <c r="Q31" i="3"/>
  <c r="H31" i="3"/>
  <c r="G31" i="3"/>
  <c r="F31" i="3"/>
  <c r="E31" i="3"/>
  <c r="Q17" i="3"/>
  <c r="P17" i="3"/>
  <c r="V17" i="3"/>
  <c r="U17" i="3"/>
  <c r="H17" i="3"/>
  <c r="G17" i="3"/>
  <c r="F17" i="3"/>
  <c r="V98" i="3"/>
  <c r="U98" i="3"/>
  <c r="Q98" i="3"/>
  <c r="H98" i="3"/>
  <c r="P98" i="3"/>
  <c r="G98" i="3"/>
  <c r="F98" i="3"/>
  <c r="E98" i="3"/>
  <c r="D98" i="3"/>
  <c r="V28" i="3"/>
  <c r="U28" i="3"/>
  <c r="Q28" i="3"/>
  <c r="H28" i="3"/>
  <c r="P28" i="3"/>
  <c r="G28" i="3"/>
  <c r="F28" i="3"/>
  <c r="E28" i="3"/>
  <c r="D28" i="3"/>
  <c r="Q22" i="3"/>
  <c r="P22" i="3"/>
  <c r="V22" i="3"/>
  <c r="U22" i="3"/>
  <c r="H22" i="3"/>
  <c r="G22" i="3"/>
  <c r="F22" i="3"/>
  <c r="V26" i="3"/>
  <c r="U26" i="3"/>
  <c r="Q26" i="3"/>
  <c r="P26" i="3"/>
  <c r="H26" i="3"/>
  <c r="F26" i="3"/>
  <c r="E26" i="3"/>
  <c r="D26" i="3"/>
  <c r="G26" i="3"/>
  <c r="C30" i="3"/>
  <c r="G77" i="3"/>
  <c r="G115" i="3"/>
  <c r="R102" i="3"/>
  <c r="R24" i="3"/>
  <c r="R11" i="3"/>
  <c r="R47" i="3"/>
  <c r="R49" i="3"/>
  <c r="R40" i="3"/>
  <c r="S79" i="3"/>
  <c r="S37" i="3"/>
  <c r="S56" i="3"/>
  <c r="S73" i="3"/>
  <c r="S84" i="3"/>
  <c r="T103" i="3"/>
  <c r="T44" i="3"/>
  <c r="T115" i="3"/>
  <c r="T92" i="3"/>
  <c r="T76" i="3"/>
  <c r="T32" i="3"/>
  <c r="T77" i="3"/>
  <c r="J95" i="3"/>
  <c r="J99" i="3"/>
  <c r="J8" i="3"/>
  <c r="J46" i="3"/>
  <c r="J38" i="3"/>
  <c r="J19" i="3"/>
  <c r="K120" i="3"/>
  <c r="K53" i="3"/>
  <c r="K96" i="3"/>
  <c r="K26" i="3"/>
  <c r="K39" i="3"/>
  <c r="K9" i="3"/>
  <c r="L109" i="3"/>
  <c r="L97" i="3"/>
  <c r="L55" i="3"/>
  <c r="L67" i="3"/>
  <c r="L59" i="3"/>
  <c r="L27" i="3"/>
  <c r="M117" i="3"/>
  <c r="M122" i="3"/>
  <c r="M116" i="3"/>
  <c r="N45" i="3"/>
  <c r="N57" i="3"/>
  <c r="N83" i="3"/>
  <c r="N87" i="3"/>
  <c r="O74" i="3"/>
  <c r="O43" i="3"/>
  <c r="C20" i="3"/>
  <c r="AR52" i="2"/>
  <c r="C28" i="3"/>
  <c r="C48" i="3"/>
  <c r="AR295" i="2"/>
  <c r="C112" i="3"/>
  <c r="Q105" i="3"/>
  <c r="P105" i="3"/>
  <c r="V105" i="3"/>
  <c r="U105" i="3"/>
  <c r="H105" i="3"/>
  <c r="G105" i="3"/>
  <c r="Q113" i="3"/>
  <c r="P113" i="3"/>
  <c r="V113" i="3"/>
  <c r="U113" i="3"/>
  <c r="E113" i="3"/>
  <c r="D113" i="3"/>
  <c r="V14" i="3"/>
  <c r="U14" i="3"/>
  <c r="Q14" i="3"/>
  <c r="H14" i="3"/>
  <c r="P14" i="3"/>
  <c r="G14" i="3"/>
  <c r="F14" i="3"/>
  <c r="E14" i="3"/>
  <c r="D14" i="3"/>
  <c r="P89" i="3"/>
  <c r="V89" i="3"/>
  <c r="U89" i="3"/>
  <c r="Q89" i="3"/>
  <c r="G89" i="3"/>
  <c r="F89" i="3"/>
  <c r="E89" i="3"/>
  <c r="U103" i="3"/>
  <c r="Q103" i="3"/>
  <c r="P103" i="3"/>
  <c r="V103" i="3"/>
  <c r="H103" i="3"/>
  <c r="G103" i="3"/>
  <c r="F103" i="3"/>
  <c r="E103" i="3"/>
  <c r="D103" i="3"/>
  <c r="V38" i="3"/>
  <c r="U38" i="3"/>
  <c r="Q38" i="3"/>
  <c r="P38" i="3"/>
  <c r="H38" i="3"/>
  <c r="G38" i="3"/>
  <c r="F38" i="3"/>
  <c r="E38" i="3"/>
  <c r="D38" i="3"/>
  <c r="U20" i="3"/>
  <c r="Q20" i="3"/>
  <c r="P20" i="3"/>
  <c r="V20" i="3"/>
  <c r="F20" i="3"/>
  <c r="E20" i="3"/>
  <c r="H20" i="3"/>
  <c r="D20" i="3"/>
  <c r="V94" i="3"/>
  <c r="U94" i="3"/>
  <c r="P94" i="3"/>
  <c r="H94" i="3"/>
  <c r="Q94" i="3"/>
  <c r="G94" i="3"/>
  <c r="F94" i="3"/>
  <c r="E94" i="3"/>
  <c r="D94" i="3"/>
  <c r="V96" i="3"/>
  <c r="U96" i="3"/>
  <c r="Q96" i="3"/>
  <c r="P96" i="3"/>
  <c r="F96" i="3"/>
  <c r="E96" i="3"/>
  <c r="D96" i="3"/>
  <c r="Q56" i="3"/>
  <c r="P56" i="3"/>
  <c r="V56" i="3"/>
  <c r="U56" i="3"/>
  <c r="H56" i="3"/>
  <c r="G56" i="3"/>
  <c r="F56" i="3"/>
  <c r="D105" i="3"/>
  <c r="D89" i="3"/>
  <c r="E22" i="3"/>
  <c r="E47" i="3"/>
  <c r="G96" i="3"/>
  <c r="R79" i="3"/>
  <c r="R114" i="3"/>
  <c r="R90" i="3"/>
  <c r="R37" i="3"/>
  <c r="R71" i="3"/>
  <c r="R56" i="3"/>
  <c r="R73" i="3"/>
  <c r="R84" i="3"/>
  <c r="S103" i="3"/>
  <c r="S44" i="3"/>
  <c r="S115" i="3"/>
  <c r="S92" i="3"/>
  <c r="S36" i="3"/>
  <c r="S76" i="3"/>
  <c r="S32" i="3"/>
  <c r="S22" i="3"/>
  <c r="S77" i="3"/>
  <c r="T113" i="3"/>
  <c r="T50" i="3"/>
  <c r="T93" i="3"/>
  <c r="T95" i="3"/>
  <c r="T82" i="3"/>
  <c r="T99" i="3"/>
  <c r="T8" i="3"/>
  <c r="T54" i="3"/>
  <c r="T46" i="3"/>
  <c r="T38" i="3"/>
  <c r="T19" i="3"/>
  <c r="J120" i="3"/>
  <c r="J121" i="3"/>
  <c r="J53" i="3"/>
  <c r="J96" i="3"/>
  <c r="J30" i="3"/>
  <c r="J23" i="3"/>
  <c r="J26" i="3"/>
  <c r="J42" i="3"/>
  <c r="J9" i="3"/>
  <c r="K109" i="3"/>
  <c r="K97" i="3"/>
  <c r="K55" i="3"/>
  <c r="K101" i="3"/>
  <c r="K86" i="3"/>
  <c r="K67" i="3"/>
  <c r="K59" i="3"/>
  <c r="K27" i="3"/>
  <c r="L117" i="3"/>
  <c r="L12" i="3"/>
  <c r="L4" i="3"/>
  <c r="L122" i="3"/>
  <c r="L116" i="3"/>
  <c r="L34" i="3"/>
  <c r="L94" i="3"/>
  <c r="L41" i="3"/>
  <c r="L6" i="3"/>
  <c r="M45" i="3"/>
  <c r="M57" i="3"/>
  <c r="M83" i="3"/>
  <c r="M87" i="3"/>
  <c r="N64" i="3"/>
  <c r="N78" i="3"/>
  <c r="N74" i="3"/>
  <c r="N43" i="3"/>
  <c r="N61" i="3"/>
  <c r="O81" i="3"/>
  <c r="O35" i="3"/>
  <c r="O20" i="3"/>
  <c r="O28" i="3"/>
  <c r="O108" i="3"/>
  <c r="O33" i="3"/>
  <c r="O48" i="3"/>
  <c r="AR673" i="2"/>
  <c r="C118" i="3"/>
  <c r="C51" i="3"/>
  <c r="C65" i="3"/>
  <c r="C119" i="3"/>
  <c r="C85" i="3"/>
  <c r="D47" i="3"/>
  <c r="F113" i="3"/>
  <c r="G4" i="3"/>
  <c r="R103" i="3"/>
  <c r="R44" i="3"/>
  <c r="R115" i="3"/>
  <c r="R92" i="3"/>
  <c r="R76" i="3"/>
  <c r="R32" i="3"/>
  <c r="R77" i="3"/>
  <c r="S50" i="3"/>
  <c r="S93" i="3"/>
  <c r="S95" i="3"/>
  <c r="S99" i="3"/>
  <c r="S8" i="3"/>
  <c r="S54" i="3"/>
  <c r="S46" i="3"/>
  <c r="S38" i="3"/>
  <c r="S19" i="3"/>
  <c r="T121" i="3"/>
  <c r="T53" i="3"/>
  <c r="T96" i="3"/>
  <c r="T26" i="3"/>
  <c r="T42" i="3"/>
  <c r="T39" i="3"/>
  <c r="T9" i="3"/>
  <c r="J100" i="3"/>
  <c r="J109" i="3"/>
  <c r="J97" i="3"/>
  <c r="J55" i="3"/>
  <c r="J101" i="3"/>
  <c r="J67" i="3"/>
  <c r="J59" i="3"/>
  <c r="J27" i="3"/>
  <c r="K117" i="3"/>
  <c r="K12" i="3"/>
  <c r="K122" i="3"/>
  <c r="K116" i="3"/>
  <c r="K94" i="3"/>
  <c r="K41" i="3"/>
  <c r="K6" i="3"/>
  <c r="L45" i="3"/>
  <c r="L57" i="3"/>
  <c r="L83" i="3"/>
  <c r="L87" i="3"/>
  <c r="M64" i="3"/>
  <c r="M78" i="3"/>
  <c r="M74" i="3"/>
  <c r="M43" i="3"/>
  <c r="M61" i="3"/>
  <c r="M5" i="3"/>
  <c r="N81" i="3"/>
  <c r="N35" i="3"/>
  <c r="N52" i="3"/>
  <c r="N20" i="3"/>
  <c r="N28" i="3"/>
  <c r="N48" i="3"/>
  <c r="O118" i="3"/>
  <c r="O65" i="3"/>
  <c r="O91" i="3"/>
  <c r="O119" i="3"/>
  <c r="O89" i="3"/>
  <c r="C72" i="3"/>
  <c r="C58" i="3"/>
  <c r="AR232" i="2"/>
  <c r="C111" i="3"/>
  <c r="AR128" i="2"/>
  <c r="C21" i="3"/>
  <c r="C88" i="3"/>
  <c r="C98" i="3"/>
  <c r="C22" i="3"/>
  <c r="C57" i="3"/>
  <c r="F77" i="3"/>
  <c r="G113" i="3"/>
  <c r="R113" i="3"/>
  <c r="R50" i="3"/>
  <c r="R93" i="3"/>
  <c r="R95" i="3"/>
  <c r="R82" i="3"/>
  <c r="R99" i="3"/>
  <c r="R8" i="3"/>
  <c r="R54" i="3"/>
  <c r="R46" i="3"/>
  <c r="R38" i="3"/>
  <c r="R19" i="3"/>
  <c r="S120" i="3"/>
  <c r="S121" i="3"/>
  <c r="S7" i="3"/>
  <c r="S53" i="3"/>
  <c r="S96" i="3"/>
  <c r="S30" i="3"/>
  <c r="S23" i="3"/>
  <c r="S26" i="3"/>
  <c r="S42" i="3"/>
  <c r="S39" i="3"/>
  <c r="S9" i="3"/>
  <c r="T100" i="3"/>
  <c r="T109" i="3"/>
  <c r="T97" i="3"/>
  <c r="T55" i="3"/>
  <c r="T101" i="3"/>
  <c r="T86" i="3"/>
  <c r="T67" i="3"/>
  <c r="T59" i="3"/>
  <c r="T27" i="3"/>
  <c r="J117" i="3"/>
  <c r="J12" i="3"/>
  <c r="J122" i="3"/>
  <c r="J34" i="3"/>
  <c r="J94" i="3"/>
  <c r="J41" i="3"/>
  <c r="J6" i="3"/>
  <c r="K45" i="3"/>
  <c r="K57" i="3"/>
  <c r="K83" i="3"/>
  <c r="K87" i="3"/>
  <c r="L64" i="3"/>
  <c r="L78" i="3"/>
  <c r="L74" i="3"/>
  <c r="L43" i="3"/>
  <c r="L61" i="3"/>
  <c r="L5" i="3"/>
  <c r="M81" i="3"/>
  <c r="M35" i="3"/>
  <c r="M25" i="3"/>
  <c r="M52" i="3"/>
  <c r="M20" i="3"/>
  <c r="M28" i="3"/>
  <c r="N65" i="3"/>
  <c r="O10" i="3"/>
  <c r="C16" i="3"/>
  <c r="C24" i="3"/>
  <c r="C47" i="3"/>
  <c r="C49" i="3"/>
  <c r="C40" i="3"/>
  <c r="F47" i="3"/>
  <c r="R120" i="3"/>
  <c r="R121" i="3"/>
  <c r="R7" i="3"/>
  <c r="R53" i="3"/>
  <c r="R96" i="3"/>
  <c r="R30" i="3"/>
  <c r="R23" i="3"/>
  <c r="R26" i="3"/>
  <c r="R42" i="3"/>
  <c r="R39" i="3"/>
  <c r="R9" i="3"/>
  <c r="S109" i="3"/>
  <c r="S97" i="3"/>
  <c r="S55" i="3"/>
  <c r="S101" i="3"/>
  <c r="S86" i="3"/>
  <c r="S67" i="3"/>
  <c r="S59" i="3"/>
  <c r="S27" i="3"/>
  <c r="T117" i="3"/>
  <c r="T116" i="3"/>
  <c r="T34" i="3"/>
  <c r="T94" i="3"/>
  <c r="T6" i="3"/>
  <c r="J45" i="3"/>
  <c r="J57" i="3"/>
  <c r="J83" i="3"/>
  <c r="J87" i="3"/>
  <c r="K64" i="3"/>
  <c r="K78" i="3"/>
  <c r="K74" i="3"/>
  <c r="K43" i="3"/>
  <c r="K61" i="3"/>
  <c r="L81" i="3"/>
  <c r="L52" i="3"/>
  <c r="L20" i="3"/>
  <c r="L28" i="3"/>
  <c r="L108" i="3"/>
  <c r="L33" i="3"/>
  <c r="L48" i="3"/>
  <c r="M118" i="3"/>
  <c r="M65" i="3"/>
  <c r="M91" i="3"/>
  <c r="M80" i="3"/>
  <c r="M119" i="3"/>
  <c r="M89" i="3"/>
  <c r="N10" i="3"/>
  <c r="N72" i="3"/>
  <c r="N58" i="3"/>
  <c r="N31" i="3"/>
  <c r="N75" i="3"/>
  <c r="N21" i="3"/>
  <c r="N88" i="3"/>
  <c r="N98" i="3"/>
  <c r="O16" i="3"/>
  <c r="O85" i="3"/>
  <c r="O24" i="3"/>
  <c r="O11" i="3"/>
  <c r="O47" i="3"/>
  <c r="O13" i="3"/>
  <c r="O49" i="3"/>
  <c r="O40" i="3"/>
  <c r="AR88" i="2"/>
  <c r="C79" i="3"/>
  <c r="AR302" i="2"/>
  <c r="C114" i="3"/>
  <c r="C90" i="3"/>
  <c r="C37" i="3"/>
  <c r="C84" i="3"/>
  <c r="E17" i="3"/>
  <c r="E56" i="3"/>
  <c r="G20" i="3"/>
  <c r="H4" i="3"/>
  <c r="H96" i="3"/>
  <c r="S91" i="3"/>
  <c r="R100" i="3"/>
  <c r="R109" i="3"/>
  <c r="R97" i="3"/>
  <c r="R55" i="3"/>
  <c r="R101" i="3"/>
  <c r="R86" i="3"/>
  <c r="R67" i="3"/>
  <c r="R59" i="3"/>
  <c r="R27" i="3"/>
  <c r="S117" i="3"/>
  <c r="S4" i="3"/>
  <c r="S122" i="3"/>
  <c r="S116" i="3"/>
  <c r="S34" i="3"/>
  <c r="S94" i="3"/>
  <c r="S41" i="3"/>
  <c r="S6" i="3"/>
  <c r="T45" i="3"/>
  <c r="T57" i="3"/>
  <c r="T83" i="3"/>
  <c r="T87" i="3"/>
  <c r="J64" i="3"/>
  <c r="J78" i="3"/>
  <c r="J74" i="3"/>
  <c r="J43" i="3"/>
  <c r="J61" i="3"/>
  <c r="J5" i="3"/>
  <c r="K81" i="3"/>
  <c r="K35" i="3"/>
  <c r="K25" i="3"/>
  <c r="K52" i="3"/>
  <c r="K20" i="3"/>
  <c r="K28" i="3"/>
  <c r="K33" i="3"/>
  <c r="K48" i="3"/>
  <c r="L51" i="3"/>
  <c r="L91" i="3"/>
  <c r="L80" i="3"/>
  <c r="L119" i="3"/>
  <c r="L89" i="3"/>
  <c r="M10" i="3"/>
  <c r="M72" i="3"/>
  <c r="M31" i="3"/>
  <c r="M29" i="3"/>
  <c r="M75" i="3"/>
  <c r="M21" i="3"/>
  <c r="M98" i="3"/>
  <c r="N102" i="3"/>
  <c r="N60" i="3"/>
  <c r="N16" i="3"/>
  <c r="N85" i="3"/>
  <c r="N24" i="3"/>
  <c r="N11" i="3"/>
  <c r="N47" i="3"/>
  <c r="N13" i="3"/>
  <c r="N49" i="3"/>
  <c r="N40" i="3"/>
  <c r="O90" i="3"/>
  <c r="O37" i="3"/>
  <c r="O56" i="3"/>
  <c r="O73" i="3"/>
  <c r="C103" i="3"/>
  <c r="C44" i="3"/>
  <c r="C92" i="3"/>
  <c r="C36" i="3"/>
  <c r="C32" i="3"/>
  <c r="C77" i="3"/>
  <c r="E115" i="3"/>
  <c r="H113" i="3"/>
  <c r="AT723" i="2"/>
  <c r="R117" i="3"/>
  <c r="R4" i="3"/>
  <c r="R116" i="3"/>
  <c r="R34" i="3"/>
  <c r="R94" i="3"/>
  <c r="R41" i="3"/>
  <c r="R6" i="3"/>
  <c r="S45" i="3"/>
  <c r="S57" i="3"/>
  <c r="S83" i="3"/>
  <c r="S87" i="3"/>
  <c r="T64" i="3"/>
  <c r="T74" i="3"/>
  <c r="T43" i="3"/>
  <c r="T5" i="3"/>
  <c r="J81" i="3"/>
  <c r="J35" i="3"/>
  <c r="J25" i="3"/>
  <c r="J20" i="3"/>
  <c r="J108" i="3"/>
  <c r="J33" i="3"/>
  <c r="J48" i="3"/>
  <c r="K51" i="3"/>
  <c r="K65" i="3"/>
  <c r="K91" i="3"/>
  <c r="K80" i="3"/>
  <c r="K119" i="3"/>
  <c r="K89" i="3"/>
  <c r="L10" i="3"/>
  <c r="L72" i="3"/>
  <c r="L58" i="3"/>
  <c r="L31" i="3"/>
  <c r="L29" i="3"/>
  <c r="L75" i="3"/>
  <c r="L21" i="3"/>
  <c r="L88" i="3"/>
  <c r="L98" i="3"/>
  <c r="M102" i="3"/>
  <c r="M60" i="3"/>
  <c r="M16" i="3"/>
  <c r="M85" i="3"/>
  <c r="M24" i="3"/>
  <c r="M11" i="3"/>
  <c r="M47" i="3"/>
  <c r="M13" i="3"/>
  <c r="M49" i="3"/>
  <c r="M40" i="3"/>
  <c r="N90" i="3"/>
  <c r="N37" i="3"/>
  <c r="N71" i="3"/>
  <c r="N56" i="3"/>
  <c r="N73" i="3"/>
  <c r="N84" i="3"/>
  <c r="O103" i="3"/>
  <c r="O44" i="3"/>
  <c r="O115" i="3"/>
  <c r="O92" i="3"/>
  <c r="O76" i="3"/>
  <c r="O32" i="3"/>
  <c r="O77" i="3"/>
  <c r="C50" i="3"/>
  <c r="C93" i="3"/>
  <c r="C95" i="3"/>
  <c r="C82" i="3"/>
  <c r="C54" i="3"/>
  <c r="C46" i="3"/>
  <c r="C38" i="3"/>
  <c r="C19" i="3"/>
  <c r="D17" i="3"/>
  <c r="V85" i="3"/>
  <c r="U85" i="3"/>
  <c r="Q85" i="3"/>
  <c r="P85" i="3"/>
  <c r="V58" i="3"/>
  <c r="U58" i="3"/>
  <c r="Q58" i="3"/>
  <c r="P58" i="3"/>
  <c r="U70" i="3"/>
  <c r="Q70" i="3"/>
  <c r="P70" i="3"/>
  <c r="V70" i="3"/>
  <c r="Q119" i="3"/>
  <c r="P119" i="3"/>
  <c r="V119" i="3"/>
  <c r="U119" i="3"/>
  <c r="V53" i="3"/>
  <c r="U53" i="3"/>
  <c r="Q53" i="3"/>
  <c r="P53" i="3"/>
  <c r="V73" i="3"/>
  <c r="U73" i="3"/>
  <c r="Q73" i="3"/>
  <c r="P73" i="3"/>
  <c r="V44" i="3"/>
  <c r="U44" i="3"/>
  <c r="Q44" i="3"/>
  <c r="H44" i="3"/>
  <c r="V72" i="3"/>
  <c r="U72" i="3"/>
  <c r="Q72" i="3"/>
  <c r="P72" i="3"/>
  <c r="H72" i="3"/>
  <c r="V46" i="3"/>
  <c r="U46" i="3"/>
  <c r="Q46" i="3"/>
  <c r="P46" i="3"/>
  <c r="H46" i="3"/>
  <c r="Q93" i="3"/>
  <c r="P93" i="3"/>
  <c r="V93" i="3"/>
  <c r="U93" i="3"/>
  <c r="H93" i="3"/>
  <c r="D85" i="3"/>
  <c r="D73" i="3"/>
  <c r="E41" i="3"/>
  <c r="F69" i="3"/>
  <c r="F59" i="3"/>
  <c r="F117" i="3"/>
  <c r="F42" i="3"/>
  <c r="G18" i="3"/>
  <c r="G25" i="3"/>
  <c r="G34" i="3"/>
  <c r="G11" i="3"/>
  <c r="G119" i="3"/>
  <c r="G46" i="3"/>
  <c r="H112" i="3"/>
  <c r="H24" i="3"/>
  <c r="Q23" i="3"/>
  <c r="V122" i="3"/>
  <c r="U122" i="3"/>
  <c r="Q122" i="3"/>
  <c r="P122" i="3"/>
  <c r="H122" i="3"/>
  <c r="V102" i="3"/>
  <c r="U102" i="3"/>
  <c r="Q102" i="3"/>
  <c r="H102" i="3"/>
  <c r="P102" i="3"/>
  <c r="P41" i="3"/>
  <c r="V41" i="3"/>
  <c r="U41" i="3"/>
  <c r="Q41" i="3"/>
  <c r="V86" i="3"/>
  <c r="U86" i="3"/>
  <c r="Q86" i="3"/>
  <c r="P86" i="3"/>
  <c r="H86" i="3"/>
  <c r="V51" i="3"/>
  <c r="U51" i="3"/>
  <c r="Q51" i="3"/>
  <c r="P51" i="3"/>
  <c r="P68" i="3"/>
  <c r="V68" i="3"/>
  <c r="U68" i="3"/>
  <c r="Q68" i="3"/>
  <c r="V35" i="3"/>
  <c r="U35" i="3"/>
  <c r="Q35" i="3"/>
  <c r="P35" i="3"/>
  <c r="Q57" i="3"/>
  <c r="P57" i="3"/>
  <c r="V57" i="3"/>
  <c r="U57" i="3"/>
  <c r="H57" i="3"/>
  <c r="V87" i="3"/>
  <c r="U87" i="3"/>
  <c r="Q87" i="3"/>
  <c r="P87" i="3"/>
  <c r="P10" i="3"/>
  <c r="V10" i="3"/>
  <c r="U10" i="3"/>
  <c r="Q10" i="3"/>
  <c r="D86" i="3"/>
  <c r="D46" i="3"/>
  <c r="E85" i="3"/>
  <c r="E73" i="3"/>
  <c r="F110" i="3"/>
  <c r="F68" i="3"/>
  <c r="F41" i="3"/>
  <c r="F10" i="3"/>
  <c r="F76" i="3"/>
  <c r="G57" i="3"/>
  <c r="G76" i="3"/>
  <c r="G92" i="3"/>
  <c r="H70" i="3"/>
  <c r="M108" i="3"/>
  <c r="M33" i="3"/>
  <c r="M48" i="3"/>
  <c r="M17" i="3"/>
  <c r="N91" i="3"/>
  <c r="N80" i="3"/>
  <c r="N119" i="3"/>
  <c r="N89" i="3"/>
  <c r="O72" i="3"/>
  <c r="O58" i="3"/>
  <c r="O75" i="3"/>
  <c r="O21" i="3"/>
  <c r="O88" i="3"/>
  <c r="O98" i="3"/>
  <c r="V121" i="3"/>
  <c r="U121" i="3"/>
  <c r="Q121" i="3"/>
  <c r="P121" i="3"/>
  <c r="V19" i="3"/>
  <c r="U19" i="3"/>
  <c r="Q19" i="3"/>
  <c r="P19" i="3"/>
  <c r="U120" i="3"/>
  <c r="Q120" i="3"/>
  <c r="P120" i="3"/>
  <c r="V120" i="3"/>
  <c r="Q40" i="3"/>
  <c r="P40" i="3"/>
  <c r="V40" i="3"/>
  <c r="U40" i="3"/>
  <c r="H40" i="3"/>
  <c r="Q21" i="3"/>
  <c r="P21" i="3"/>
  <c r="V21" i="3"/>
  <c r="U21" i="3"/>
  <c r="V75" i="3"/>
  <c r="U75" i="3"/>
  <c r="Q75" i="3"/>
  <c r="P75" i="3"/>
  <c r="V36" i="3"/>
  <c r="U36" i="3"/>
  <c r="Q36" i="3"/>
  <c r="P36" i="3"/>
  <c r="V74" i="3"/>
  <c r="U74" i="3"/>
  <c r="Q74" i="3"/>
  <c r="P74" i="3"/>
  <c r="H74" i="3"/>
  <c r="Q84" i="3"/>
  <c r="P84" i="3"/>
  <c r="V84" i="3"/>
  <c r="U84" i="3"/>
  <c r="H84" i="3"/>
  <c r="P13" i="3"/>
  <c r="V13" i="3"/>
  <c r="U13" i="3"/>
  <c r="Q13" i="3"/>
  <c r="D104" i="3"/>
  <c r="D2" i="3"/>
  <c r="D51" i="3"/>
  <c r="D58" i="3"/>
  <c r="D35" i="3"/>
  <c r="D90" i="3"/>
  <c r="D64" i="3"/>
  <c r="D88" i="3"/>
  <c r="D92" i="3"/>
  <c r="E107" i="3"/>
  <c r="E86" i="3"/>
  <c r="E79" i="3"/>
  <c r="E49" i="3"/>
  <c r="E72" i="3"/>
  <c r="E46" i="3"/>
  <c r="F66" i="3"/>
  <c r="F121" i="3"/>
  <c r="F6" i="3"/>
  <c r="F75" i="3"/>
  <c r="F85" i="3"/>
  <c r="F43" i="3"/>
  <c r="F73" i="3"/>
  <c r="G68" i="3"/>
  <c r="G41" i="3"/>
  <c r="G81" i="3"/>
  <c r="G10" i="3"/>
  <c r="G13" i="3"/>
  <c r="G73" i="3"/>
  <c r="G87" i="3"/>
  <c r="H51" i="3"/>
  <c r="V63" i="3"/>
  <c r="U63" i="3"/>
  <c r="Q63" i="3"/>
  <c r="H63" i="3"/>
  <c r="Q69" i="3"/>
  <c r="P69" i="3"/>
  <c r="V69" i="3"/>
  <c r="U69" i="3"/>
  <c r="H69" i="3"/>
  <c r="V60" i="3"/>
  <c r="U60" i="3"/>
  <c r="P60" i="3"/>
  <c r="Q60" i="3"/>
  <c r="H60" i="3"/>
  <c r="Q111" i="3"/>
  <c r="P111" i="3"/>
  <c r="V111" i="3"/>
  <c r="U111" i="3"/>
  <c r="U99" i="3"/>
  <c r="Q99" i="3"/>
  <c r="P99" i="3"/>
  <c r="V99" i="3"/>
  <c r="V8" i="3"/>
  <c r="U8" i="3"/>
  <c r="Q8" i="3"/>
  <c r="V15" i="3"/>
  <c r="U15" i="3"/>
  <c r="Q15" i="3"/>
  <c r="P15" i="3"/>
  <c r="Q27" i="3"/>
  <c r="P27" i="3"/>
  <c r="V27" i="3"/>
  <c r="U27" i="3"/>
  <c r="U52" i="3"/>
  <c r="Q52" i="3"/>
  <c r="V52" i="3"/>
  <c r="P52" i="3"/>
  <c r="Q37" i="3"/>
  <c r="P37" i="3"/>
  <c r="V37" i="3"/>
  <c r="U37" i="3"/>
  <c r="G37" i="3"/>
  <c r="Q67" i="3"/>
  <c r="P67" i="3"/>
  <c r="V67" i="3"/>
  <c r="U67" i="3"/>
  <c r="H67" i="3"/>
  <c r="D112" i="3"/>
  <c r="D118" i="3"/>
  <c r="D8" i="3"/>
  <c r="D19" i="3"/>
  <c r="D36" i="3"/>
  <c r="D9" i="3"/>
  <c r="D53" i="3"/>
  <c r="D101" i="3"/>
  <c r="D87" i="3"/>
  <c r="E104" i="3"/>
  <c r="E2" i="3"/>
  <c r="E51" i="3"/>
  <c r="E58" i="3"/>
  <c r="E35" i="3"/>
  <c r="E90" i="3"/>
  <c r="E64" i="3"/>
  <c r="E88" i="3"/>
  <c r="E92" i="3"/>
  <c r="F107" i="3"/>
  <c r="F86" i="3"/>
  <c r="F79" i="3"/>
  <c r="F49" i="3"/>
  <c r="F72" i="3"/>
  <c r="F46" i="3"/>
  <c r="G66" i="3"/>
  <c r="G15" i="3"/>
  <c r="G121" i="3"/>
  <c r="G6" i="3"/>
  <c r="G75" i="3"/>
  <c r="G85" i="3"/>
  <c r="G72" i="3"/>
  <c r="H8" i="3"/>
  <c r="H10" i="3"/>
  <c r="P63" i="3"/>
  <c r="O84" i="3"/>
  <c r="U106" i="3"/>
  <c r="Q106" i="3"/>
  <c r="P106" i="3"/>
  <c r="P110" i="3"/>
  <c r="V110" i="3"/>
  <c r="U110" i="3"/>
  <c r="Q110" i="3"/>
  <c r="Q108" i="3"/>
  <c r="P108" i="3"/>
  <c r="V108" i="3"/>
  <c r="U108" i="3"/>
  <c r="H108" i="3"/>
  <c r="Q3" i="3"/>
  <c r="P3" i="3"/>
  <c r="V3" i="3"/>
  <c r="U3" i="3"/>
  <c r="H3" i="3"/>
  <c r="Q18" i="3"/>
  <c r="P18" i="3"/>
  <c r="V18" i="3"/>
  <c r="U18" i="3"/>
  <c r="V83" i="3"/>
  <c r="U83" i="3"/>
  <c r="P83" i="3"/>
  <c r="H83" i="3"/>
  <c r="Q83" i="3"/>
  <c r="Q116" i="3"/>
  <c r="P116" i="3"/>
  <c r="V116" i="3"/>
  <c r="U116" i="3"/>
  <c r="V39" i="3"/>
  <c r="U39" i="3"/>
  <c r="Q39" i="3"/>
  <c r="H39" i="3"/>
  <c r="Q7" i="3"/>
  <c r="P7" i="3"/>
  <c r="V7" i="3"/>
  <c r="U7" i="3"/>
  <c r="U5" i="3"/>
  <c r="Q5" i="3"/>
  <c r="P5" i="3"/>
  <c r="V5" i="3"/>
  <c r="C63" i="3"/>
  <c r="C102" i="3"/>
  <c r="D50" i="3"/>
  <c r="D60" i="3"/>
  <c r="D23" i="3"/>
  <c r="D83" i="3"/>
  <c r="E112" i="3"/>
  <c r="E8" i="3"/>
  <c r="E19" i="3"/>
  <c r="E36" i="3"/>
  <c r="E9" i="3"/>
  <c r="E53" i="3"/>
  <c r="E87" i="3"/>
  <c r="F104" i="3"/>
  <c r="F2" i="3"/>
  <c r="F51" i="3"/>
  <c r="F58" i="3"/>
  <c r="F35" i="3"/>
  <c r="F90" i="3"/>
  <c r="F64" i="3"/>
  <c r="F88" i="3"/>
  <c r="G86" i="3"/>
  <c r="G44" i="3"/>
  <c r="H68" i="3"/>
  <c r="H52" i="3"/>
  <c r="H35" i="3"/>
  <c r="H85" i="3"/>
  <c r="H73" i="3"/>
  <c r="V118" i="3"/>
  <c r="U118" i="3"/>
  <c r="Q118" i="3"/>
  <c r="P118" i="3"/>
  <c r="Q117" i="3"/>
  <c r="P117" i="3"/>
  <c r="V117" i="3"/>
  <c r="U117" i="3"/>
  <c r="H117" i="3"/>
  <c r="Q48" i="3"/>
  <c r="P48" i="3"/>
  <c r="V48" i="3"/>
  <c r="V88" i="3"/>
  <c r="U88" i="3"/>
  <c r="Q88" i="3"/>
  <c r="P88" i="3"/>
  <c r="H88" i="3"/>
  <c r="V49" i="3"/>
  <c r="U49" i="3"/>
  <c r="Q49" i="3"/>
  <c r="P49" i="3"/>
  <c r="H49" i="3"/>
  <c r="V55" i="3"/>
  <c r="U55" i="3"/>
  <c r="P55" i="3"/>
  <c r="H55" i="3"/>
  <c r="Q55" i="3"/>
  <c r="V101" i="3"/>
  <c r="U101" i="3"/>
  <c r="Q101" i="3"/>
  <c r="P101" i="3"/>
  <c r="Q97" i="3"/>
  <c r="P97" i="3"/>
  <c r="V97" i="3"/>
  <c r="U97" i="3"/>
  <c r="H97" i="3"/>
  <c r="U109" i="3"/>
  <c r="Q109" i="3"/>
  <c r="P109" i="3"/>
  <c r="V109" i="3"/>
  <c r="V92" i="3"/>
  <c r="U92" i="3"/>
  <c r="Q92" i="3"/>
  <c r="P92" i="3"/>
  <c r="H92" i="3"/>
  <c r="C106" i="3"/>
  <c r="D122" i="3"/>
  <c r="D102" i="3"/>
  <c r="D44" i="3"/>
  <c r="E55" i="3"/>
  <c r="F118" i="3"/>
  <c r="F53" i="3"/>
  <c r="F101" i="3"/>
  <c r="F87" i="3"/>
  <c r="G2" i="3"/>
  <c r="G51" i="3"/>
  <c r="G58" i="3"/>
  <c r="G35" i="3"/>
  <c r="H106" i="3"/>
  <c r="H15" i="3"/>
  <c r="H7" i="3"/>
  <c r="H36" i="3"/>
  <c r="H53" i="3"/>
  <c r="N22" i="3"/>
  <c r="N77" i="3"/>
  <c r="O113" i="3"/>
  <c r="O93" i="3"/>
  <c r="O95" i="3"/>
  <c r="O82" i="3"/>
  <c r="O8" i="3"/>
  <c r="O46" i="3"/>
  <c r="O38" i="3"/>
  <c r="O19" i="3"/>
  <c r="Q78" i="3"/>
  <c r="P78" i="3"/>
  <c r="V78" i="3"/>
  <c r="U78" i="3"/>
  <c r="V66" i="3"/>
  <c r="U66" i="3"/>
  <c r="Q66" i="3"/>
  <c r="V114" i="3"/>
  <c r="U114" i="3"/>
  <c r="Q114" i="3"/>
  <c r="H114" i="3"/>
  <c r="P114" i="3"/>
  <c r="Q95" i="3"/>
  <c r="P95" i="3"/>
  <c r="V95" i="3"/>
  <c r="U95" i="3"/>
  <c r="H95" i="3"/>
  <c r="V90" i="3"/>
  <c r="U90" i="3"/>
  <c r="Q90" i="3"/>
  <c r="P90" i="3"/>
  <c r="H90" i="3"/>
  <c r="P76" i="3"/>
  <c r="V76" i="3"/>
  <c r="U76" i="3"/>
  <c r="Q76" i="3"/>
  <c r="V64" i="3"/>
  <c r="U64" i="3"/>
  <c r="Q64" i="3"/>
  <c r="P64" i="3"/>
  <c r="H64" i="3"/>
  <c r="V54" i="3"/>
  <c r="U54" i="3"/>
  <c r="P54" i="3"/>
  <c r="H54" i="3"/>
  <c r="Q29" i="3"/>
  <c r="P29" i="3"/>
  <c r="V29" i="3"/>
  <c r="U29" i="3"/>
  <c r="H29" i="3"/>
  <c r="Q42" i="3"/>
  <c r="P42" i="3"/>
  <c r="V42" i="3"/>
  <c r="U42" i="3"/>
  <c r="H42" i="3"/>
  <c r="C62" i="3"/>
  <c r="D106" i="3"/>
  <c r="D70" i="3"/>
  <c r="D52" i="3"/>
  <c r="D120" i="3"/>
  <c r="D5" i="3"/>
  <c r="D99" i="3"/>
  <c r="D109" i="3"/>
  <c r="E63" i="3"/>
  <c r="E122" i="3"/>
  <c r="E114" i="3"/>
  <c r="E102" i="3"/>
  <c r="E65" i="3"/>
  <c r="E74" i="3"/>
  <c r="E39" i="3"/>
  <c r="E44" i="3"/>
  <c r="F60" i="3"/>
  <c r="F54" i="3"/>
  <c r="F23" i="3"/>
  <c r="F83" i="3"/>
  <c r="F55" i="3"/>
  <c r="G118" i="3"/>
  <c r="G8" i="3"/>
  <c r="G19" i="3"/>
  <c r="G36" i="3"/>
  <c r="G53" i="3"/>
  <c r="G101" i="3"/>
  <c r="G55" i="3"/>
  <c r="H5" i="3"/>
  <c r="H116" i="3"/>
  <c r="P8" i="3"/>
  <c r="M76" i="3"/>
  <c r="M32" i="3"/>
  <c r="M22" i="3"/>
  <c r="M77" i="3"/>
  <c r="N113" i="3"/>
  <c r="N50" i="3"/>
  <c r="N95" i="3"/>
  <c r="N99" i="3"/>
  <c r="N54" i="3"/>
  <c r="N46" i="3"/>
  <c r="N38" i="3"/>
  <c r="O121" i="3"/>
  <c r="O7" i="3"/>
  <c r="O53" i="3"/>
  <c r="O96" i="3"/>
  <c r="O30" i="3"/>
  <c r="O23" i="3"/>
  <c r="O26" i="3"/>
  <c r="O42" i="3"/>
  <c r="O39" i="3"/>
  <c r="O14" i="3"/>
  <c r="O9" i="3"/>
  <c r="Q62" i="3"/>
  <c r="P62" i="3"/>
  <c r="V62" i="3"/>
  <c r="U62" i="3"/>
  <c r="V107" i="3"/>
  <c r="U107" i="3"/>
  <c r="Q107" i="3"/>
  <c r="P107" i="3"/>
  <c r="V112" i="3"/>
  <c r="U112" i="3"/>
  <c r="Q112" i="3"/>
  <c r="P112" i="3"/>
  <c r="V43" i="3"/>
  <c r="U43" i="3"/>
  <c r="Q43" i="3"/>
  <c r="P43" i="3"/>
  <c r="Q34" i="3"/>
  <c r="P34" i="3"/>
  <c r="V34" i="3"/>
  <c r="U34" i="3"/>
  <c r="V6" i="3"/>
  <c r="U6" i="3"/>
  <c r="Q6" i="3"/>
  <c r="P6" i="3"/>
  <c r="V50" i="3"/>
  <c r="U50" i="3"/>
  <c r="P50" i="3"/>
  <c r="H50" i="3"/>
  <c r="Q50" i="3"/>
  <c r="V80" i="3"/>
  <c r="U80" i="3"/>
  <c r="Q80" i="3"/>
  <c r="H80" i="3"/>
  <c r="Q25" i="3"/>
  <c r="P25" i="3"/>
  <c r="V25" i="3"/>
  <c r="U25" i="3"/>
  <c r="Q11" i="3"/>
  <c r="P11" i="3"/>
  <c r="V11" i="3"/>
  <c r="U11" i="3"/>
  <c r="D62" i="3"/>
  <c r="D111" i="3"/>
  <c r="D7" i="3"/>
  <c r="D21" i="3"/>
  <c r="D27" i="3"/>
  <c r="D48" i="3"/>
  <c r="D116" i="3"/>
  <c r="E106" i="3"/>
  <c r="E70" i="3"/>
  <c r="E52" i="3"/>
  <c r="E120" i="3"/>
  <c r="E5" i="3"/>
  <c r="E99" i="3"/>
  <c r="E109" i="3"/>
  <c r="F63" i="3"/>
  <c r="F122" i="3"/>
  <c r="F114" i="3"/>
  <c r="F80" i="3"/>
  <c r="F102" i="3"/>
  <c r="F74" i="3"/>
  <c r="F39" i="3"/>
  <c r="F44" i="3"/>
  <c r="G50" i="3"/>
  <c r="G60" i="3"/>
  <c r="G54" i="3"/>
  <c r="G83" i="3"/>
  <c r="G39" i="3"/>
  <c r="H27" i="3"/>
  <c r="H37" i="3"/>
  <c r="P80" i="3"/>
  <c r="U48" i="3"/>
  <c r="N121" i="3"/>
  <c r="N7" i="3"/>
  <c r="N53" i="3"/>
  <c r="N96" i="3"/>
  <c r="N30" i="3"/>
  <c r="N23" i="3"/>
  <c r="N26" i="3"/>
  <c r="N42" i="3"/>
  <c r="N39" i="3"/>
  <c r="N14" i="3"/>
  <c r="O100" i="3"/>
  <c r="O97" i="3"/>
  <c r="O55" i="3"/>
  <c r="O101" i="3"/>
  <c r="O67" i="3"/>
  <c r="O59" i="3"/>
  <c r="O27" i="3"/>
  <c r="P81" i="3"/>
  <c r="V81" i="3"/>
  <c r="U81" i="3"/>
  <c r="Q81" i="3"/>
  <c r="V104" i="3"/>
  <c r="U104" i="3"/>
  <c r="Q104" i="3"/>
  <c r="P104" i="3"/>
  <c r="Q71" i="3"/>
  <c r="P71" i="3"/>
  <c r="V71" i="3"/>
  <c r="U71" i="3"/>
  <c r="Q24" i="3"/>
  <c r="P24" i="3"/>
  <c r="V24" i="3"/>
  <c r="U24" i="3"/>
  <c r="Q59" i="3"/>
  <c r="P59" i="3"/>
  <c r="V59" i="3"/>
  <c r="U59" i="3"/>
  <c r="H59" i="3"/>
  <c r="V65" i="3"/>
  <c r="U65" i="3"/>
  <c r="Q65" i="3"/>
  <c r="H65" i="3"/>
  <c r="P65" i="3"/>
  <c r="V79" i="3"/>
  <c r="U79" i="3"/>
  <c r="Q79" i="3"/>
  <c r="P79" i="3"/>
  <c r="H79" i="3"/>
  <c r="V9" i="3"/>
  <c r="U9" i="3"/>
  <c r="Q9" i="3"/>
  <c r="P9" i="3"/>
  <c r="V23" i="3"/>
  <c r="U23" i="3"/>
  <c r="P23" i="3"/>
  <c r="H23" i="3"/>
  <c r="V2" i="3"/>
  <c r="U2" i="3"/>
  <c r="Q2" i="3"/>
  <c r="P2" i="3"/>
  <c r="D3" i="3"/>
  <c r="D108" i="3"/>
  <c r="D29" i="3"/>
  <c r="D40" i="3"/>
  <c r="D67" i="3"/>
  <c r="D84" i="3"/>
  <c r="D93" i="3"/>
  <c r="D97" i="3"/>
  <c r="D95" i="3"/>
  <c r="E62" i="3"/>
  <c r="E111" i="3"/>
  <c r="E7" i="3"/>
  <c r="E24" i="3"/>
  <c r="E21" i="3"/>
  <c r="E27" i="3"/>
  <c r="E48" i="3"/>
  <c r="E116" i="3"/>
  <c r="F106" i="3"/>
  <c r="F70" i="3"/>
  <c r="F52" i="3"/>
  <c r="F120" i="3"/>
  <c r="F5" i="3"/>
  <c r="F99" i="3"/>
  <c r="F109" i="3"/>
  <c r="G63" i="3"/>
  <c r="G122" i="3"/>
  <c r="G114" i="3"/>
  <c r="G80" i="3"/>
  <c r="G102" i="3"/>
  <c r="G65" i="3"/>
  <c r="G74" i="3"/>
  <c r="G116" i="3"/>
  <c r="H110" i="3"/>
  <c r="H118" i="3"/>
  <c r="H121" i="3"/>
  <c r="H78" i="3"/>
  <c r="H119" i="3"/>
  <c r="V106" i="3"/>
  <c r="AS718" i="2"/>
  <c r="AU668" i="2"/>
  <c r="AS582" i="2"/>
  <c r="AS691" i="2"/>
  <c r="AS471" i="2"/>
  <c r="AS192" i="2"/>
  <c r="AT615" i="2"/>
  <c r="AT557" i="2"/>
  <c r="AT666" i="2"/>
  <c r="AT275" i="2"/>
  <c r="AT254" i="2"/>
  <c r="AT534" i="2"/>
  <c r="AT307" i="2"/>
  <c r="AS678" i="2"/>
  <c r="AS696" i="2"/>
  <c r="AS375" i="2"/>
  <c r="AS336" i="2"/>
  <c r="AS84" i="2"/>
  <c r="AS22" i="2"/>
  <c r="AS166" i="2"/>
  <c r="AS437" i="2"/>
  <c r="AS247" i="2"/>
  <c r="AS334" i="2"/>
  <c r="AS281" i="2"/>
  <c r="AS677" i="2"/>
  <c r="AT729" i="2"/>
  <c r="AT540" i="2"/>
  <c r="AT74" i="2"/>
  <c r="AT363" i="2"/>
  <c r="AT565" i="2"/>
  <c r="AT28" i="2"/>
  <c r="AT493" i="2"/>
  <c r="AT235" i="2"/>
  <c r="AT39" i="2"/>
  <c r="AT10" i="2"/>
  <c r="AS539" i="2"/>
  <c r="AS697" i="2"/>
  <c r="AS271" i="2"/>
  <c r="AS277" i="2"/>
  <c r="AS209" i="2"/>
  <c r="AS252" i="2"/>
  <c r="AS215" i="2"/>
  <c r="AS223" i="2"/>
  <c r="AS90" i="2"/>
  <c r="AS217" i="2"/>
  <c r="AS338" i="2"/>
  <c r="AS154" i="2"/>
  <c r="AS139" i="2"/>
  <c r="AS515" i="2"/>
  <c r="AS111" i="2"/>
  <c r="AS241" i="2"/>
  <c r="AS723" i="2"/>
  <c r="AS575" i="2"/>
  <c r="AS367" i="2"/>
  <c r="AS242" i="2"/>
  <c r="AS694" i="2"/>
  <c r="AS455" i="2"/>
  <c r="AS540" i="2"/>
  <c r="AS78" i="2"/>
  <c r="AS388" i="2"/>
  <c r="AS233" i="2"/>
  <c r="AS557" i="2"/>
  <c r="AS44" i="2"/>
  <c r="AS74" i="2"/>
  <c r="AS666" i="2"/>
  <c r="AS272" i="2"/>
  <c r="AS549" i="2"/>
  <c r="AS658" i="2"/>
  <c r="AS555" i="2"/>
  <c r="AS649" i="2"/>
  <c r="AS463" i="2"/>
  <c r="AS229" i="2"/>
  <c r="AT694" i="2"/>
  <c r="AT44" i="2"/>
  <c r="AT272" i="2"/>
  <c r="AT131" i="2"/>
  <c r="AT342" i="2"/>
  <c r="AT607" i="2"/>
  <c r="AT276" i="2"/>
  <c r="AS693" i="2"/>
  <c r="AS317" i="2"/>
  <c r="AS537" i="2"/>
  <c r="AS100" i="2"/>
  <c r="AS110" i="2"/>
  <c r="AS368" i="2"/>
  <c r="AS345" i="2"/>
  <c r="AS186" i="2"/>
  <c r="AS8" i="2"/>
  <c r="AS214" i="2"/>
  <c r="AS163" i="2"/>
  <c r="AS604" i="2"/>
  <c r="AS426" i="2"/>
  <c r="AS525" i="2"/>
  <c r="AS608" i="2"/>
  <c r="AS729" i="2"/>
  <c r="AS615" i="2"/>
  <c r="AS453" i="2"/>
  <c r="AS226" i="2"/>
  <c r="AS724" i="2"/>
  <c r="AS688" i="2"/>
  <c r="AS508" i="2"/>
  <c r="AS606" i="2"/>
  <c r="AS387" i="2"/>
  <c r="AS484" i="2"/>
  <c r="AS621" i="2"/>
  <c r="AS558" i="2"/>
  <c r="AS418" i="2"/>
  <c r="AS206" i="2"/>
  <c r="AS510" i="2"/>
  <c r="AS29" i="2"/>
  <c r="AT242" i="2"/>
  <c r="AS690" i="2"/>
  <c r="AS663" i="2"/>
  <c r="AS346" i="2"/>
  <c r="AS282" i="2"/>
  <c r="AS69" i="2"/>
  <c r="AS378" i="2"/>
  <c r="AS374" i="2"/>
  <c r="AS304" i="2"/>
  <c r="AS648" i="2"/>
  <c r="AS101" i="2"/>
  <c r="AS343" i="2"/>
  <c r="AS54" i="2"/>
  <c r="AS267" i="2"/>
  <c r="AS699" i="2"/>
  <c r="AS396" i="2"/>
  <c r="AS475" i="2"/>
  <c r="AS449" i="2"/>
  <c r="AS57" i="2"/>
  <c r="AS293" i="2"/>
  <c r="AS89" i="2"/>
  <c r="AS494" i="2"/>
  <c r="AS187" i="2"/>
  <c r="AS280" i="2"/>
  <c r="AS385" i="2"/>
  <c r="AS58" i="2"/>
  <c r="AS257" i="2"/>
  <c r="AS370" i="2"/>
  <c r="AS255" i="2"/>
  <c r="AS94" i="2"/>
  <c r="AS107" i="2"/>
  <c r="AS120" i="2"/>
  <c r="AS701" i="2"/>
  <c r="AS315" i="2"/>
  <c r="AS365" i="2"/>
  <c r="AS594" i="2"/>
  <c r="AS584" i="2"/>
  <c r="AS347" i="2"/>
  <c r="AS389" i="2"/>
  <c r="AS439" i="2"/>
  <c r="AT78" i="2"/>
  <c r="AS576" i="2"/>
  <c r="AS292" i="2"/>
  <c r="AS429" i="2"/>
  <c r="AS331" i="2"/>
  <c r="AS528" i="2"/>
  <c r="AS566" i="2"/>
  <c r="AS530" i="2"/>
  <c r="AS469" i="2"/>
  <c r="AS637" i="2"/>
  <c r="AS172" i="2"/>
  <c r="AS199" i="2"/>
  <c r="AS250" i="2"/>
  <c r="AS146" i="2"/>
  <c r="AS296" i="2"/>
  <c r="AS30" i="2"/>
  <c r="AS464" i="2"/>
  <c r="AS51" i="2"/>
  <c r="AS597" i="2"/>
  <c r="AS685" i="2"/>
  <c r="AS616" i="2"/>
  <c r="AS681" i="2"/>
  <c r="AS602" i="2"/>
  <c r="AS190" i="2"/>
  <c r="AS243" i="2"/>
  <c r="AS707" i="2"/>
  <c r="AS249" i="2"/>
  <c r="AS656" i="2"/>
  <c r="AS551" i="2"/>
  <c r="AS221" i="2"/>
  <c r="AS547" i="2"/>
  <c r="AS708" i="2"/>
  <c r="AS675" i="2"/>
  <c r="AS82" i="2"/>
  <c r="AS279" i="2"/>
  <c r="AS722" i="2"/>
  <c r="AS83" i="2"/>
  <c r="AS24" i="2"/>
  <c r="AS489" i="2"/>
  <c r="AS205" i="2"/>
  <c r="AS605" i="2"/>
  <c r="AS559" i="2"/>
  <c r="AS636" i="2"/>
  <c r="AS11" i="2"/>
  <c r="AT575" i="2"/>
  <c r="AT233" i="2"/>
  <c r="AS507" i="2"/>
  <c r="AS671" i="2"/>
  <c r="AS397" i="2"/>
  <c r="AS457" i="2"/>
  <c r="AS473" i="2"/>
  <c r="AS204" i="2"/>
  <c r="AS189" i="2"/>
  <c r="AS403" i="2"/>
  <c r="AS220" i="2"/>
  <c r="AS683" i="2"/>
  <c r="AS138" i="2"/>
  <c r="AS153" i="2"/>
  <c r="AS251" i="2"/>
  <c r="AS462" i="2"/>
  <c r="AS73" i="2"/>
  <c r="AS16" i="2"/>
  <c r="AS123" i="2"/>
  <c r="AS357" i="2"/>
  <c r="AT455" i="2"/>
  <c r="AS413" i="2"/>
  <c r="AS488" i="2"/>
  <c r="AS504" i="2"/>
  <c r="AS328" i="2"/>
  <c r="AS632" i="2"/>
  <c r="AS635" i="2"/>
  <c r="AS680" i="2"/>
  <c r="AS384" i="2"/>
  <c r="AS577" i="2"/>
  <c r="AS646" i="2"/>
  <c r="AS710" i="2"/>
  <c r="AS695" i="2"/>
  <c r="AS465" i="2"/>
  <c r="AS730" i="2"/>
  <c r="AS148" i="2"/>
  <c r="AS238" i="2"/>
  <c r="AS278" i="2"/>
  <c r="AS106" i="2"/>
  <c r="AS679" i="2"/>
  <c r="AS286" i="2"/>
  <c r="AS72" i="2"/>
  <c r="AS486" i="2"/>
  <c r="AS40" i="2"/>
  <c r="AS321" i="2"/>
  <c r="AS171" i="2"/>
  <c r="AS18" i="2"/>
  <c r="AS194" i="2"/>
  <c r="AS454" i="2"/>
  <c r="AS591" i="2"/>
  <c r="AS45" i="2"/>
  <c r="AS672" i="2"/>
  <c r="AS670" i="2"/>
  <c r="AS428" i="2"/>
  <c r="AS351" i="2"/>
  <c r="AS182" i="2"/>
  <c r="AS87" i="2"/>
  <c r="AS501" i="2"/>
  <c r="AT226" i="2"/>
  <c r="AS299" i="2"/>
  <c r="AS442" i="2"/>
  <c r="AS552" i="2"/>
  <c r="AS625" i="2"/>
  <c r="AS46" i="2"/>
  <c r="AS234" i="2"/>
  <c r="AS222" i="2"/>
  <c r="AS531" i="2"/>
  <c r="AS201" i="2"/>
  <c r="AS216" i="2"/>
  <c r="AS145" i="2"/>
  <c r="AS36" i="2"/>
  <c r="AS125" i="2"/>
  <c r="AS592" i="2"/>
  <c r="AS639" i="2"/>
  <c r="AS541" i="2"/>
  <c r="AS459" i="2"/>
  <c r="AS119" i="2"/>
  <c r="AS660" i="2"/>
  <c r="AS405" i="2"/>
  <c r="AS392" i="2"/>
  <c r="AS406" i="2"/>
  <c r="AS612" i="2"/>
  <c r="AS377" i="2"/>
  <c r="AS372" i="2"/>
  <c r="AS432" i="2"/>
  <c r="AS438" i="2"/>
  <c r="AS173" i="2"/>
  <c r="AS726" i="2"/>
  <c r="AS37" i="2"/>
  <c r="AS86" i="2"/>
  <c r="AS288" i="2"/>
  <c r="AS536" i="2"/>
  <c r="AS300" i="2"/>
  <c r="AS715" i="2"/>
  <c r="AS149" i="2"/>
  <c r="AS50" i="2"/>
  <c r="AS324" i="2"/>
  <c r="AS96" i="2"/>
  <c r="AS709" i="2"/>
  <c r="AT453" i="2"/>
  <c r="AS297" i="2"/>
  <c r="AS687" i="2"/>
  <c r="AS645" i="2"/>
  <c r="AS269" i="2"/>
  <c r="AS667" i="2"/>
  <c r="AS651" i="2"/>
  <c r="AS12" i="2"/>
  <c r="AS620" i="2"/>
  <c r="AS132" i="2"/>
  <c r="AS640" i="2"/>
  <c r="AS417" i="2"/>
  <c r="AS414" i="2"/>
  <c r="AS165" i="2"/>
  <c r="AS721" i="2"/>
  <c r="AS619" i="2"/>
  <c r="AS686" i="2"/>
  <c r="AS476" i="2"/>
  <c r="AS627" i="2"/>
  <c r="AS521" i="2"/>
  <c r="AS650" i="2"/>
  <c r="AS309" i="2"/>
  <c r="AS512" i="2"/>
  <c r="AS669" i="2"/>
  <c r="AS684" i="2"/>
  <c r="AS112" i="2"/>
  <c r="AS352" i="2"/>
  <c r="AS519" i="2"/>
  <c r="AS643" i="2"/>
  <c r="AS692" i="2"/>
  <c r="AS34" i="2"/>
  <c r="AS703" i="2"/>
  <c r="AS264" i="2"/>
  <c r="AS407" i="2"/>
  <c r="AS71" i="2"/>
  <c r="AS143" i="2"/>
  <c r="AS490" i="2"/>
  <c r="AT367" i="2"/>
  <c r="AS588" i="2"/>
  <c r="AS431" i="2"/>
  <c r="AS641" i="2"/>
  <c r="AS603" i="2"/>
  <c r="AS268" i="2"/>
  <c r="AS630" i="2"/>
  <c r="AS402" i="2"/>
  <c r="AS42" i="2"/>
  <c r="AS60" i="2"/>
  <c r="AS6" i="2"/>
  <c r="AS611" i="2"/>
  <c r="AS711" i="2"/>
  <c r="AS668" i="2"/>
  <c r="AS129" i="2"/>
  <c r="AS706" i="2"/>
  <c r="AS704" i="2"/>
  <c r="AS662" i="2"/>
  <c r="AS248" i="2"/>
  <c r="AS348" i="2"/>
  <c r="AS474" i="2"/>
  <c r="AS626" i="2"/>
  <c r="AS329" i="2"/>
  <c r="AS495" i="2"/>
  <c r="AS532" i="2"/>
  <c r="AS447" i="2"/>
  <c r="AS114" i="2"/>
  <c r="AS313" i="2"/>
  <c r="AS169" i="2"/>
  <c r="AS212" i="2"/>
  <c r="AS141" i="2"/>
  <c r="AS263" i="2"/>
  <c r="AS99" i="2"/>
  <c r="AS542" i="2"/>
  <c r="AS535" i="2"/>
  <c r="AT388" i="2"/>
  <c r="AS446" i="2"/>
  <c r="AS461" i="2"/>
  <c r="AS97" i="2"/>
  <c r="AS456" i="2"/>
  <c r="AS717" i="2"/>
  <c r="AS421" i="2"/>
  <c r="AS180" i="2"/>
  <c r="AS472" i="2"/>
  <c r="AS17" i="2"/>
  <c r="AS599" i="2"/>
  <c r="AS580" i="2"/>
  <c r="AS673" i="2"/>
  <c r="AS676" i="2"/>
  <c r="AS700" i="2"/>
  <c r="AS460" i="2"/>
  <c r="AS430" i="2"/>
  <c r="AS349" i="2"/>
  <c r="AS410" i="2"/>
  <c r="AS88" i="2"/>
  <c r="AS302" i="2"/>
  <c r="AS716" i="2"/>
  <c r="AS95" i="2"/>
  <c r="AS256" i="2"/>
  <c r="AS147" i="2"/>
  <c r="AS553" i="2"/>
  <c r="AS642" i="2"/>
  <c r="AS240" i="2"/>
  <c r="AS65" i="2"/>
  <c r="AS550" i="2"/>
  <c r="AS412" i="2"/>
  <c r="AS134" i="2"/>
  <c r="AS579" i="2"/>
  <c r="AS394" i="2"/>
  <c r="AS62" i="2"/>
  <c r="AS167" i="2"/>
  <c r="AS93" i="2"/>
  <c r="AS127" i="2"/>
  <c r="AS168" i="2"/>
  <c r="AS80" i="2"/>
  <c r="AS517" i="2"/>
  <c r="AS157" i="2"/>
  <c r="AS64" i="2"/>
  <c r="AS596" i="2"/>
  <c r="AS27" i="2"/>
  <c r="AS122" i="2"/>
  <c r="AS103" i="2"/>
  <c r="AS179" i="2"/>
  <c r="AS162" i="2"/>
  <c r="AS115" i="2"/>
  <c r="AS177" i="2"/>
  <c r="AS325" i="2"/>
  <c r="AS411" i="2"/>
  <c r="AT724" i="2"/>
  <c r="AT688" i="2"/>
  <c r="AT508" i="2"/>
  <c r="AT606" i="2"/>
  <c r="AT387" i="2"/>
  <c r="AT484" i="2"/>
  <c r="AT621" i="2"/>
  <c r="AT376" i="2"/>
  <c r="AT595" i="2"/>
  <c r="AT448" i="2"/>
  <c r="AT151" i="2"/>
  <c r="AT628" i="2"/>
  <c r="AT230" i="2"/>
  <c r="AT48" i="2"/>
  <c r="AT568" i="2"/>
  <c r="AT586" i="2"/>
  <c r="AT638" i="2"/>
  <c r="AT393" i="2"/>
  <c r="AT712" i="2"/>
  <c r="AT443" i="2"/>
  <c r="AT364" i="2"/>
  <c r="AT655" i="2"/>
  <c r="AT436" i="2"/>
  <c r="AT518" i="2"/>
  <c r="AT383" i="2"/>
  <c r="AT15" i="2"/>
  <c r="AT43" i="2"/>
  <c r="AT67" i="2"/>
  <c r="AT337" i="2"/>
  <c r="AT644" i="2"/>
  <c r="AT308" i="2"/>
  <c r="AT61" i="2"/>
  <c r="AT32" i="2"/>
  <c r="AT583" i="2"/>
  <c r="AT225" i="2"/>
  <c r="AT213" i="2"/>
  <c r="AT124" i="2"/>
  <c r="AT191" i="2"/>
  <c r="AT98" i="2"/>
  <c r="AT207" i="2"/>
  <c r="AS363" i="2"/>
  <c r="AS275" i="2"/>
  <c r="AS131" i="2"/>
  <c r="AS565" i="2"/>
  <c r="AS254" i="2"/>
  <c r="AS342" i="2"/>
  <c r="AS28" i="2"/>
  <c r="AS534" i="2"/>
  <c r="AS493" i="2"/>
  <c r="AS607" i="2"/>
  <c r="AS235" i="2"/>
  <c r="AS276" i="2"/>
  <c r="AS307" i="2"/>
  <c r="AS39" i="2"/>
  <c r="AS10" i="2"/>
  <c r="AS420" i="2"/>
  <c r="AS511" i="2"/>
  <c r="AS404" i="2"/>
  <c r="AS618" i="2"/>
  <c r="AS440" i="2"/>
  <c r="AS424" i="2"/>
  <c r="AS314" i="2"/>
  <c r="AS400" i="2"/>
  <c r="AS401" i="2"/>
  <c r="AS513" i="2"/>
  <c r="AS398" i="2"/>
  <c r="AS266" i="2"/>
  <c r="AS14" i="2"/>
  <c r="AS381" i="2"/>
  <c r="AS714" i="2"/>
  <c r="AS133" i="2"/>
  <c r="AS202" i="2"/>
  <c r="AS497" i="2"/>
  <c r="AS68" i="2"/>
  <c r="AS274" i="2"/>
  <c r="AS509" i="2"/>
  <c r="AS361" i="2"/>
  <c r="AS520" i="2"/>
  <c r="AS487" i="2"/>
  <c r="AS631" i="2"/>
  <c r="AS59" i="2"/>
  <c r="AS441" i="2"/>
  <c r="AT588" i="2"/>
  <c r="AT690" i="2"/>
  <c r="AT413" i="2"/>
  <c r="AT297" i="2"/>
  <c r="AT299" i="2"/>
  <c r="AT576" i="2"/>
  <c r="AT446" i="2"/>
  <c r="AT507" i="2"/>
  <c r="AT431" i="2"/>
  <c r="AT663" i="2"/>
  <c r="AT687" i="2"/>
  <c r="AT488" i="2"/>
  <c r="AT292" i="2"/>
  <c r="AT442" i="2"/>
  <c r="AT346" i="2"/>
  <c r="AT429" i="2"/>
  <c r="AT331" i="2"/>
  <c r="AT282" i="2"/>
  <c r="AT528" i="2"/>
  <c r="AT69" i="2"/>
  <c r="AT566" i="2"/>
  <c r="AT378" i="2"/>
  <c r="AT530" i="2"/>
  <c r="AT374" i="2"/>
  <c r="AT469" i="2"/>
  <c r="AT637" i="2"/>
  <c r="AT304" i="2"/>
  <c r="AT172" i="2"/>
  <c r="AT648" i="2"/>
  <c r="AT199" i="2"/>
  <c r="AT101" i="2"/>
  <c r="AT250" i="2"/>
  <c r="AT343" i="2"/>
  <c r="AT146" i="2"/>
  <c r="AT296" i="2"/>
  <c r="AT54" i="2"/>
  <c r="AT30" i="2"/>
  <c r="AT267" i="2"/>
  <c r="AT464" i="2"/>
  <c r="AT699" i="2"/>
  <c r="AT396" i="2"/>
  <c r="AT51" i="2"/>
  <c r="AT475" i="2"/>
  <c r="AS376" i="2"/>
  <c r="AS595" i="2"/>
  <c r="AS448" i="2"/>
  <c r="AS151" i="2"/>
  <c r="AS628" i="2"/>
  <c r="AS230" i="2"/>
  <c r="AS48" i="2"/>
  <c r="AS568" i="2"/>
  <c r="AS586" i="2"/>
  <c r="AS638" i="2"/>
  <c r="AS393" i="2"/>
  <c r="AS712" i="2"/>
  <c r="AS443" i="2"/>
  <c r="AS364" i="2"/>
  <c r="AS655" i="2"/>
  <c r="AS436" i="2"/>
  <c r="AS518" i="2"/>
  <c r="AS383" i="2"/>
  <c r="AS15" i="2"/>
  <c r="AS43" i="2"/>
  <c r="AS67" i="2"/>
  <c r="AS337" i="2"/>
  <c r="AS644" i="2"/>
  <c r="AS308" i="2"/>
  <c r="AS61" i="2"/>
  <c r="AS32" i="2"/>
  <c r="AS583" i="2"/>
  <c r="AS225" i="2"/>
  <c r="AS213" i="2"/>
  <c r="AS124" i="2"/>
  <c r="AS191" i="2"/>
  <c r="AS98" i="2"/>
  <c r="AS207" i="2"/>
  <c r="AS468" i="2"/>
  <c r="AS445" i="2"/>
  <c r="AS176" i="2"/>
  <c r="AS130" i="2"/>
  <c r="AS571" i="2"/>
  <c r="AS578" i="2"/>
  <c r="AS31" i="2"/>
  <c r="AS633" i="2"/>
  <c r="AS92" i="2"/>
  <c r="AS2" i="2"/>
  <c r="AS195" i="2"/>
  <c r="AS289" i="2"/>
  <c r="AS543" i="2"/>
  <c r="AS350" i="2"/>
  <c r="AS144" i="2"/>
  <c r="AS184" i="2"/>
  <c r="AS56" i="2"/>
  <c r="AS298" i="2"/>
  <c r="AS70" i="2"/>
  <c r="AS466" i="2"/>
  <c r="AS613" i="2"/>
  <c r="AT685" i="2"/>
  <c r="AT616" i="2"/>
  <c r="AT681" i="2"/>
  <c r="AT602" i="2"/>
  <c r="AT190" i="2"/>
  <c r="AT243" i="2"/>
  <c r="AT707" i="2"/>
  <c r="AT249" i="2"/>
  <c r="AT656" i="2"/>
  <c r="AT551" i="2"/>
  <c r="AT221" i="2"/>
  <c r="AT547" i="2"/>
  <c r="AT708" i="2"/>
  <c r="AT675" i="2"/>
  <c r="AT82" i="2"/>
  <c r="AT279" i="2"/>
  <c r="AT722" i="2"/>
  <c r="AT83" i="2"/>
  <c r="AT24" i="2"/>
  <c r="AT489" i="2"/>
  <c r="AT569" i="2"/>
  <c r="AT136" i="2"/>
  <c r="AT312" i="2"/>
  <c r="AT409" i="2"/>
  <c r="AT116" i="2"/>
  <c r="AT23" i="2"/>
  <c r="AT258" i="2"/>
  <c r="AT433" i="2"/>
  <c r="AT341" i="2"/>
  <c r="AT47" i="2"/>
  <c r="AR250" i="2"/>
  <c r="AR597" i="2"/>
  <c r="AR255" i="2"/>
  <c r="AT671" i="2"/>
  <c r="AT641" i="2"/>
  <c r="AT461" i="2"/>
  <c r="AT645" i="2"/>
  <c r="AT552" i="2"/>
  <c r="AT504" i="2"/>
  <c r="AT397" i="2"/>
  <c r="AT269" i="2"/>
  <c r="AT603" i="2"/>
  <c r="AT97" i="2"/>
  <c r="AT625" i="2"/>
  <c r="AT457" i="2"/>
  <c r="AT328" i="2"/>
  <c r="AT667" i="2"/>
  <c r="AT268" i="2"/>
  <c r="AT46" i="2"/>
  <c r="AT456" i="2"/>
  <c r="AT473" i="2"/>
  <c r="AT651" i="2"/>
  <c r="AT632" i="2"/>
  <c r="AT234" i="2"/>
  <c r="AT630" i="2"/>
  <c r="AT204" i="2"/>
  <c r="AT717" i="2"/>
  <c r="AT12" i="2"/>
  <c r="AT635" i="2"/>
  <c r="AT222" i="2"/>
  <c r="AT189" i="2"/>
  <c r="AT402" i="2"/>
  <c r="AT620" i="2"/>
  <c r="AT421" i="2"/>
  <c r="AT680" i="2"/>
  <c r="AT531" i="2"/>
  <c r="AT403" i="2"/>
  <c r="AT132" i="2"/>
  <c r="AT42" i="2"/>
  <c r="AT180" i="2"/>
  <c r="AT201" i="2"/>
  <c r="AT220" i="2"/>
  <c r="AT384" i="2"/>
  <c r="AT640" i="2"/>
  <c r="AT60" i="2"/>
  <c r="AT216" i="2"/>
  <c r="AT472" i="2"/>
  <c r="AT683" i="2"/>
  <c r="AT417" i="2"/>
  <c r="AT577" i="2"/>
  <c r="AT145" i="2"/>
  <c r="AT6" i="2"/>
  <c r="AT138" i="2"/>
  <c r="AT414" i="2"/>
  <c r="AT17" i="2"/>
  <c r="AT646" i="2"/>
  <c r="AT36" i="2"/>
  <c r="AT153" i="2"/>
  <c r="AT165" i="2"/>
  <c r="AT611" i="2"/>
  <c r="AT599" i="2"/>
  <c r="AT710" i="2"/>
  <c r="AT125" i="2"/>
  <c r="AT251" i="2"/>
  <c r="AR83" i="2"/>
  <c r="AR569" i="2"/>
  <c r="AS569" i="2"/>
  <c r="AS136" i="2"/>
  <c r="AS312" i="2"/>
  <c r="AS409" i="2"/>
  <c r="AS116" i="2"/>
  <c r="AS23" i="2"/>
  <c r="AS258" i="2"/>
  <c r="AS433" i="2"/>
  <c r="AS341" i="2"/>
  <c r="AS47" i="2"/>
  <c r="AS548" i="2"/>
  <c r="AS609" i="2"/>
  <c r="AS585" i="2"/>
  <c r="AS66" i="2"/>
  <c r="AS598" i="2"/>
  <c r="AS664" i="2"/>
  <c r="AS731" i="2"/>
  <c r="AS285" i="2"/>
  <c r="AS126" i="2"/>
  <c r="AS25" i="2"/>
  <c r="AS516" i="2"/>
  <c r="AS316" i="2"/>
  <c r="AS570" i="2"/>
  <c r="AS533" i="2"/>
  <c r="AS573" i="2"/>
  <c r="AS175" i="2"/>
  <c r="AS587" i="2"/>
  <c r="AS499" i="2"/>
  <c r="AS355" i="2"/>
  <c r="AS237" i="2"/>
  <c r="AS20" i="2"/>
  <c r="AS185" i="2"/>
  <c r="AS219" i="2"/>
  <c r="AS77" i="2"/>
  <c r="AS452" i="2"/>
  <c r="AS305" i="2"/>
  <c r="AS481" i="2"/>
  <c r="AS373" i="2"/>
  <c r="AS344" i="2"/>
  <c r="AS178" i="2"/>
  <c r="AS556" i="2"/>
  <c r="AT721" i="2"/>
  <c r="AT695" i="2"/>
  <c r="AT592" i="2"/>
  <c r="AT711" i="2"/>
  <c r="AT619" i="2"/>
  <c r="AT580" i="2"/>
  <c r="AT465" i="2"/>
  <c r="AT639" i="2"/>
  <c r="AT730" i="2"/>
  <c r="AT148" i="2"/>
  <c r="AT238" i="2"/>
  <c r="AT278" i="2"/>
  <c r="AT106" i="2"/>
  <c r="AT679" i="2"/>
  <c r="AT286" i="2"/>
  <c r="AT72" i="2"/>
  <c r="AT486" i="2"/>
  <c r="AT40" i="2"/>
  <c r="AT321" i="2"/>
  <c r="AT171" i="2"/>
  <c r="AT18" i="2"/>
  <c r="AT194" i="2"/>
  <c r="AT454" i="2"/>
  <c r="AT591" i="2"/>
  <c r="AT45" i="2"/>
  <c r="AT672" i="2"/>
  <c r="AT720" i="2"/>
  <c r="AT261" i="2"/>
  <c r="AT76" i="2"/>
  <c r="AT665" i="2"/>
  <c r="AT52" i="2"/>
  <c r="AT181" i="2"/>
  <c r="AT380" i="2"/>
  <c r="AR667" i="2"/>
  <c r="AT668" i="2"/>
  <c r="AT686" i="2"/>
  <c r="AT673" i="2"/>
  <c r="AT541" i="2"/>
  <c r="AT129" i="2"/>
  <c r="AT459" i="2"/>
  <c r="AT476" i="2"/>
  <c r="AT706" i="2"/>
  <c r="AT119" i="2"/>
  <c r="AT660" i="2"/>
  <c r="AT405" i="2"/>
  <c r="AT392" i="2"/>
  <c r="AT406" i="2"/>
  <c r="AT612" i="2"/>
  <c r="AT377" i="2"/>
  <c r="AT372" i="2"/>
  <c r="AT432" i="2"/>
  <c r="AT438" i="2"/>
  <c r="AT173" i="2"/>
  <c r="AT726" i="2"/>
  <c r="AT37" i="2"/>
  <c r="AT86" i="2"/>
  <c r="AT288" i="2"/>
  <c r="AT536" i="2"/>
  <c r="AT300" i="2"/>
  <c r="AT715" i="2"/>
  <c r="AT327" i="2"/>
  <c r="AT601" i="2"/>
  <c r="AT104" i="2"/>
  <c r="AT564" i="2"/>
  <c r="AT546" i="2"/>
  <c r="AT273" i="2"/>
  <c r="AT674" i="2"/>
  <c r="AT198" i="2"/>
  <c r="AT193" i="2"/>
  <c r="AT63" i="2"/>
  <c r="AT379" i="2"/>
  <c r="AT563" i="2"/>
  <c r="AT160" i="2"/>
  <c r="AT75" i="2"/>
  <c r="AT353" i="2"/>
  <c r="AT203" i="2"/>
  <c r="AT340" i="2"/>
  <c r="AT359" i="2"/>
  <c r="AT183" i="2"/>
  <c r="AT698" i="2"/>
  <c r="AT562" i="2"/>
  <c r="AT478" i="2"/>
  <c r="AT53" i="2"/>
  <c r="AT333" i="2"/>
  <c r="AT390" i="2"/>
  <c r="AT152" i="2"/>
  <c r="AT137" i="2"/>
  <c r="AT319" i="2"/>
  <c r="AT523" i="2"/>
  <c r="AT610" i="2"/>
  <c r="AT236" i="2"/>
  <c r="AT244" i="2"/>
  <c r="AT505" i="2"/>
  <c r="AT310" i="2"/>
  <c r="AT197" i="2"/>
  <c r="AR695" i="2"/>
  <c r="AR619" i="2"/>
  <c r="AR580" i="2"/>
  <c r="AR465" i="2"/>
  <c r="AR148" i="2"/>
  <c r="AR238" i="2"/>
  <c r="AR106" i="2"/>
  <c r="AR286" i="2"/>
  <c r="AR72" i="2"/>
  <c r="AR40" i="2"/>
  <c r="AR321" i="2"/>
  <c r="AR171" i="2"/>
  <c r="AR18" i="2"/>
  <c r="AR194" i="2"/>
  <c r="AR454" i="2"/>
  <c r="AR591" i="2"/>
  <c r="AR45" i="2"/>
  <c r="AR672" i="2"/>
  <c r="AR261" i="2"/>
  <c r="AR76" i="2"/>
  <c r="AR665" i="2"/>
  <c r="AR181" i="2"/>
  <c r="AR380" i="2"/>
  <c r="AR135" i="2"/>
  <c r="AR624" i="2"/>
  <c r="AR245" i="2"/>
  <c r="AR498" i="2"/>
  <c r="AR423" i="2"/>
  <c r="AR362" i="2"/>
  <c r="AR38" i="2"/>
  <c r="AR311" i="2"/>
  <c r="AR118" i="2"/>
  <c r="AR306" i="2"/>
  <c r="AR231" i="2"/>
  <c r="AR524" i="2"/>
  <c r="AR545" i="2"/>
  <c r="AR200" i="2"/>
  <c r="AR164" i="2"/>
  <c r="AR318" i="2"/>
  <c r="AR450" i="2"/>
  <c r="AR259" i="2"/>
  <c r="AR113" i="2"/>
  <c r="AR470" i="2"/>
  <c r="AR294" i="2"/>
  <c r="AR35" i="2"/>
  <c r="AR117" i="2"/>
  <c r="AR416" i="2"/>
  <c r="AR369" i="2"/>
  <c r="AU686" i="2"/>
  <c r="AU673" i="2"/>
  <c r="AU541" i="2"/>
  <c r="AS720" i="2"/>
  <c r="AS261" i="2"/>
  <c r="AS76" i="2"/>
  <c r="AS665" i="2"/>
  <c r="AS52" i="2"/>
  <c r="AS181" i="2"/>
  <c r="AS380" i="2"/>
  <c r="AS135" i="2"/>
  <c r="AS358" i="2"/>
  <c r="AS624" i="2"/>
  <c r="AS245" i="2"/>
  <c r="AS498" i="2"/>
  <c r="AS659" i="2"/>
  <c r="AS423" i="2"/>
  <c r="AS362" i="2"/>
  <c r="AS38" i="2"/>
  <c r="AS311" i="2"/>
  <c r="AS118" i="2"/>
  <c r="AS306" i="2"/>
  <c r="AS231" i="2"/>
  <c r="AS524" i="2"/>
  <c r="AS545" i="2"/>
  <c r="AS200" i="2"/>
  <c r="AS295" i="2"/>
  <c r="AS164" i="2"/>
  <c r="AS318" i="2"/>
  <c r="AS450" i="2"/>
  <c r="AS259" i="2"/>
  <c r="AS113" i="2"/>
  <c r="AS470" i="2"/>
  <c r="AS294" i="2"/>
  <c r="AS35" i="2"/>
  <c r="AS117" i="2"/>
  <c r="AS416" i="2"/>
  <c r="AS369" i="2"/>
  <c r="AT627" i="2"/>
  <c r="AT521" i="2"/>
  <c r="AT650" i="2"/>
  <c r="AT309" i="2"/>
  <c r="AT512" i="2"/>
  <c r="AT669" i="2"/>
  <c r="AT684" i="2"/>
  <c r="AT112" i="2"/>
  <c r="AT352" i="2"/>
  <c r="AT519" i="2"/>
  <c r="AT643" i="2"/>
  <c r="AT692" i="2"/>
  <c r="AT34" i="2"/>
  <c r="AT654" i="2"/>
  <c r="AT682" i="2"/>
  <c r="AT211" i="2"/>
  <c r="AT647" i="2"/>
  <c r="AT81" i="2"/>
  <c r="AT332" i="2"/>
  <c r="AT382" i="2"/>
  <c r="AT661" i="2"/>
  <c r="AT727" i="2"/>
  <c r="AT287" i="2"/>
  <c r="AT5" i="2"/>
  <c r="AT526" i="2"/>
  <c r="AT265" i="2"/>
  <c r="AT49" i="2"/>
  <c r="AT330" i="2"/>
  <c r="AT142" i="2"/>
  <c r="AT174" i="2"/>
  <c r="AT301" i="2"/>
  <c r="AT26" i="2"/>
  <c r="AT224" i="2"/>
  <c r="AT529" i="2"/>
  <c r="AT399" i="2"/>
  <c r="AT41" i="2"/>
  <c r="AT105" i="2"/>
  <c r="AT614" i="2"/>
  <c r="AT574" i="2"/>
  <c r="AT371" i="2"/>
  <c r="AT232" i="2"/>
  <c r="AT128" i="2"/>
  <c r="AT653" i="2"/>
  <c r="AT253" i="2"/>
  <c r="AT623" i="2"/>
  <c r="AT482" i="2"/>
  <c r="AT572" i="2"/>
  <c r="AT503" i="2"/>
  <c r="AT262" i="2"/>
  <c r="AS327" i="2"/>
  <c r="AS601" i="2"/>
  <c r="AS104" i="2"/>
  <c r="AS564" i="2"/>
  <c r="AS546" i="2"/>
  <c r="AS273" i="2"/>
  <c r="AS674" i="2"/>
  <c r="AS198" i="2"/>
  <c r="AS193" i="2"/>
  <c r="AS63" i="2"/>
  <c r="AS379" i="2"/>
  <c r="AS563" i="2"/>
  <c r="AS160" i="2"/>
  <c r="AS75" i="2"/>
  <c r="AS353" i="2"/>
  <c r="AS203" i="2"/>
  <c r="AS340" i="2"/>
  <c r="AS359" i="2"/>
  <c r="AS183" i="2"/>
  <c r="AS698" i="2"/>
  <c r="AS562" i="2"/>
  <c r="AS478" i="2"/>
  <c r="AS53" i="2"/>
  <c r="AS333" i="2"/>
  <c r="AS390" i="2"/>
  <c r="AS152" i="2"/>
  <c r="AS137" i="2"/>
  <c r="AS319" i="2"/>
  <c r="AS523" i="2"/>
  <c r="AS610" i="2"/>
  <c r="AS236" i="2"/>
  <c r="AS244" i="2"/>
  <c r="AS505" i="2"/>
  <c r="AS310" i="2"/>
  <c r="AS197" i="2"/>
  <c r="AT704" i="2"/>
  <c r="AT662" i="2"/>
  <c r="AT248" i="2"/>
  <c r="AT348" i="2"/>
  <c r="AT474" i="2"/>
  <c r="AT626" i="2"/>
  <c r="AT329" i="2"/>
  <c r="AT495" i="2"/>
  <c r="AT532" i="2"/>
  <c r="AT447" i="2"/>
  <c r="AT114" i="2"/>
  <c r="AT313" i="2"/>
  <c r="AT169" i="2"/>
  <c r="AT212" i="2"/>
  <c r="AT702" i="2"/>
  <c r="AT161" i="2"/>
  <c r="AT33" i="2"/>
  <c r="AT477" i="2"/>
  <c r="AT544" i="2"/>
  <c r="AT506" i="2"/>
  <c r="AT589" i="2"/>
  <c r="AT496" i="2"/>
  <c r="AT567" i="2"/>
  <c r="AT522" i="2"/>
  <c r="AT561" i="2"/>
  <c r="AT415" i="2"/>
  <c r="AT303" i="2"/>
  <c r="AT323" i="2"/>
  <c r="AT208" i="2"/>
  <c r="AT467" i="2"/>
  <c r="AT339" i="2"/>
  <c r="AT290" i="2"/>
  <c r="AT728" i="2"/>
  <c r="AT425" i="2"/>
  <c r="AR684" i="2"/>
  <c r="AS654" i="2"/>
  <c r="AS682" i="2"/>
  <c r="AS211" i="2"/>
  <c r="AS647" i="2"/>
  <c r="AS81" i="2"/>
  <c r="AS332" i="2"/>
  <c r="AS382" i="2"/>
  <c r="AS661" i="2"/>
  <c r="AS727" i="2"/>
  <c r="AS287" i="2"/>
  <c r="AS5" i="2"/>
  <c r="AS526" i="2"/>
  <c r="AS265" i="2"/>
  <c r="AS49" i="2"/>
  <c r="AS330" i="2"/>
  <c r="AS142" i="2"/>
  <c r="AS174" i="2"/>
  <c r="AS301" i="2"/>
  <c r="AS26" i="2"/>
  <c r="AS224" i="2"/>
  <c r="AS529" i="2"/>
  <c r="AS399" i="2"/>
  <c r="AS41" i="2"/>
  <c r="AS105" i="2"/>
  <c r="AS614" i="2"/>
  <c r="AS574" i="2"/>
  <c r="AS371" i="2"/>
  <c r="AS232" i="2"/>
  <c r="AS128" i="2"/>
  <c r="AS653" i="2"/>
  <c r="AS253" i="2"/>
  <c r="AS623" i="2"/>
  <c r="AS482" i="2"/>
  <c r="AS572" i="2"/>
  <c r="AS503" i="2"/>
  <c r="AS262" i="2"/>
  <c r="AS196" i="2"/>
  <c r="AS435" i="2"/>
  <c r="AS218" i="2"/>
  <c r="AS7" i="2"/>
  <c r="AS634" i="2"/>
  <c r="AS458" i="2"/>
  <c r="AS395" i="2"/>
  <c r="AS158" i="2"/>
  <c r="AS79" i="2"/>
  <c r="AS159" i="2"/>
  <c r="AS366" i="2"/>
  <c r="AS652" i="2"/>
  <c r="AT676" i="2"/>
  <c r="AT700" i="2"/>
  <c r="AT460" i="2"/>
  <c r="AT430" i="2"/>
  <c r="AT349" i="2"/>
  <c r="AT410" i="2"/>
  <c r="AT88" i="2"/>
  <c r="AT302" i="2"/>
  <c r="AT716" i="2"/>
  <c r="AT95" i="2"/>
  <c r="AT256" i="2"/>
  <c r="AT147" i="2"/>
  <c r="AT553" i="2"/>
  <c r="AT642" i="2"/>
  <c r="AT240" i="2"/>
  <c r="AT65" i="2"/>
  <c r="AT560" i="2"/>
  <c r="AT629" i="2"/>
  <c r="AT434" i="2"/>
  <c r="AT622" i="2"/>
  <c r="AT283" i="2"/>
  <c r="AT291" i="2"/>
  <c r="AT102" i="2"/>
  <c r="AT239" i="2"/>
  <c r="AT427" i="2"/>
  <c r="AT689" i="2"/>
  <c r="AT85" i="2"/>
  <c r="AT479" i="2"/>
  <c r="AS702" i="2"/>
  <c r="AS161" i="2"/>
  <c r="AS33" i="2"/>
  <c r="AS477" i="2"/>
  <c r="AS544" i="2"/>
  <c r="AS506" i="2"/>
  <c r="AS589" i="2"/>
  <c r="AS496" i="2"/>
  <c r="AS567" i="2"/>
  <c r="AS522" i="2"/>
  <c r="AS561" i="2"/>
  <c r="AS415" i="2"/>
  <c r="AS303" i="2"/>
  <c r="AS323" i="2"/>
  <c r="AS208" i="2"/>
  <c r="AS467" i="2"/>
  <c r="AS339" i="2"/>
  <c r="AS290" i="2"/>
  <c r="AS728" i="2"/>
  <c r="AS425" i="2"/>
  <c r="AS657" i="2"/>
  <c r="AS593" i="2"/>
  <c r="AS260" i="2"/>
  <c r="AS491" i="2"/>
  <c r="AS4" i="2"/>
  <c r="AS360" i="2"/>
  <c r="AS725" i="2"/>
  <c r="AS719" i="2"/>
  <c r="AS386" i="2"/>
  <c r="AS140" i="2"/>
  <c r="AS444" i="2"/>
  <c r="AS210" i="2"/>
  <c r="AS227" i="2"/>
  <c r="AS13" i="2"/>
  <c r="AS55" i="2"/>
  <c r="AS480" i="2"/>
  <c r="AS354" i="2"/>
  <c r="AS514" i="2"/>
  <c r="AS188" i="2"/>
  <c r="AS335" i="2"/>
  <c r="AS3" i="2"/>
  <c r="AS156" i="2"/>
  <c r="AS91" i="2"/>
  <c r="AS617" i="2"/>
  <c r="AS170" i="2"/>
  <c r="AS150" i="2"/>
  <c r="AS538" i="2"/>
  <c r="AT582" i="2"/>
  <c r="AT718" i="2"/>
  <c r="AT670" i="2"/>
  <c r="AT549" i="2"/>
  <c r="AT205" i="2"/>
  <c r="AT365" i="2"/>
  <c r="AT166" i="2"/>
  <c r="AT149" i="2"/>
  <c r="AT703" i="2"/>
  <c r="AT558" i="2"/>
  <c r="AT141" i="2"/>
  <c r="AT462" i="2"/>
  <c r="AT428" i="2"/>
  <c r="AT691" i="2"/>
  <c r="AT658" i="2"/>
  <c r="AT605" i="2"/>
  <c r="AT594" i="2"/>
  <c r="AT437" i="2"/>
  <c r="AT50" i="2"/>
  <c r="AT264" i="2"/>
  <c r="AT418" i="2"/>
  <c r="AT263" i="2"/>
  <c r="AT73" i="2"/>
  <c r="AT351" i="2"/>
  <c r="AT555" i="2"/>
  <c r="AT559" i="2"/>
  <c r="AT584" i="2"/>
  <c r="AT247" i="2"/>
  <c r="AT324" i="2"/>
  <c r="AS560" i="2"/>
  <c r="AS629" i="2"/>
  <c r="AS434" i="2"/>
  <c r="AS622" i="2"/>
  <c r="AS283" i="2"/>
  <c r="AS291" i="2"/>
  <c r="AS102" i="2"/>
  <c r="AS239" i="2"/>
  <c r="AS427" i="2"/>
  <c r="AS689" i="2"/>
  <c r="AS85" i="2"/>
  <c r="AS479" i="2"/>
  <c r="AS408" i="2"/>
  <c r="AS109" i="2"/>
  <c r="AS326" i="2"/>
  <c r="AS19" i="2"/>
  <c r="AS284" i="2"/>
  <c r="AS422" i="2"/>
  <c r="AS155" i="2"/>
  <c r="AS581" i="2"/>
  <c r="AS483" i="2"/>
  <c r="AS356" i="2"/>
  <c r="AS9" i="2"/>
  <c r="AS732" i="2"/>
  <c r="AS527" i="2"/>
  <c r="AS554" i="2"/>
  <c r="AS500" i="2"/>
  <c r="AS713" i="2"/>
  <c r="AS419" i="2"/>
  <c r="AS228" i="2"/>
  <c r="AS502" i="2"/>
  <c r="AS492" i="2"/>
  <c r="AS320" i="2"/>
  <c r="AS600" i="2"/>
  <c r="AS270" i="2"/>
  <c r="AS451" i="2"/>
  <c r="AS322" i="2"/>
  <c r="AS590" i="2"/>
  <c r="AS108" i="2"/>
  <c r="AS391" i="2"/>
  <c r="AS246" i="2"/>
  <c r="AS121" i="2"/>
  <c r="AS21" i="2"/>
  <c r="AS705" i="2"/>
  <c r="AS485" i="2"/>
  <c r="AT693" i="2"/>
  <c r="AT678" i="2"/>
  <c r="AT539" i="2"/>
  <c r="AT317" i="2"/>
  <c r="AT697" i="2"/>
  <c r="AT696" i="2"/>
  <c r="AT537" i="2"/>
  <c r="AT271" i="2"/>
  <c r="AT375" i="2"/>
  <c r="AT100" i="2"/>
  <c r="AT277" i="2"/>
  <c r="AT336" i="2"/>
  <c r="AT209" i="2"/>
  <c r="AT110" i="2"/>
  <c r="AT84" i="2"/>
  <c r="AT252" i="2"/>
  <c r="AT368" i="2"/>
  <c r="AT215" i="2"/>
  <c r="AT345" i="2"/>
  <c r="AT223" i="2"/>
  <c r="AT186" i="2"/>
  <c r="AT90" i="2"/>
  <c r="AT8" i="2"/>
  <c r="AT217" i="2"/>
  <c r="AT338" i="2"/>
  <c r="AT214" i="2"/>
  <c r="AT154" i="2"/>
  <c r="AT163" i="2"/>
  <c r="AT139" i="2"/>
  <c r="AT604" i="2"/>
  <c r="AT515" i="2"/>
  <c r="AT111" i="2"/>
  <c r="AT426" i="2"/>
  <c r="AR149" i="2"/>
  <c r="AR462" i="2"/>
  <c r="AT196" i="2"/>
  <c r="AT435" i="2"/>
  <c r="AT218" i="2"/>
  <c r="AT7" i="2"/>
  <c r="AT634" i="2"/>
  <c r="AT458" i="2"/>
  <c r="AT395" i="2"/>
  <c r="AT158" i="2"/>
  <c r="AT79" i="2"/>
  <c r="AT159" i="2"/>
  <c r="AT366" i="2"/>
  <c r="AT652" i="2"/>
  <c r="AR541" i="2"/>
  <c r="AR129" i="2"/>
  <c r="AR459" i="2"/>
  <c r="AR476" i="2"/>
  <c r="AR119" i="2"/>
  <c r="AR405" i="2"/>
  <c r="AR392" i="2"/>
  <c r="AR406" i="2"/>
  <c r="AR612" i="2"/>
  <c r="AR377" i="2"/>
  <c r="AR372" i="2"/>
  <c r="AR432" i="2"/>
  <c r="AR438" i="2"/>
  <c r="AR173" i="2"/>
  <c r="AR37" i="2"/>
  <c r="AR86" i="2"/>
  <c r="AR288" i="2"/>
  <c r="AR300" i="2"/>
  <c r="AR327" i="2"/>
  <c r="AR601" i="2"/>
  <c r="AR104" i="2"/>
  <c r="AR546" i="2"/>
  <c r="AR273" i="2"/>
  <c r="AR198" i="2"/>
  <c r="AR193" i="2"/>
  <c r="AR63" i="2"/>
  <c r="AR379" i="2"/>
  <c r="AR563" i="2"/>
  <c r="AR160" i="2"/>
  <c r="AR75" i="2"/>
  <c r="AR353" i="2"/>
  <c r="AR203" i="2"/>
  <c r="AR340" i="2"/>
  <c r="AR359" i="2"/>
  <c r="AR183" i="2"/>
  <c r="AR562" i="2"/>
  <c r="AR478" i="2"/>
  <c r="AR53" i="2"/>
  <c r="AR333" i="2"/>
  <c r="AR152" i="2"/>
  <c r="AR137" i="2"/>
  <c r="AR319" i="2"/>
  <c r="AR523" i="2"/>
  <c r="AR610" i="2"/>
  <c r="AR236" i="2"/>
  <c r="AR244" i="2"/>
  <c r="AR310" i="2"/>
  <c r="AR197" i="2"/>
  <c r="AU627" i="2"/>
  <c r="AU521" i="2"/>
  <c r="AU650" i="2"/>
  <c r="AU309" i="2"/>
  <c r="AT657" i="2"/>
  <c r="AT593" i="2"/>
  <c r="AT260" i="2"/>
  <c r="AT491" i="2"/>
  <c r="AT4" i="2"/>
  <c r="AT360" i="2"/>
  <c r="AT725" i="2"/>
  <c r="AT719" i="2"/>
  <c r="AT386" i="2"/>
  <c r="AT140" i="2"/>
  <c r="AT444" i="2"/>
  <c r="AT210" i="2"/>
  <c r="AT227" i="2"/>
  <c r="AT13" i="2"/>
  <c r="AT55" i="2"/>
  <c r="AT480" i="2"/>
  <c r="AT354" i="2"/>
  <c r="AT514" i="2"/>
  <c r="AT188" i="2"/>
  <c r="AT335" i="2"/>
  <c r="AT3" i="2"/>
  <c r="AT156" i="2"/>
  <c r="AT91" i="2"/>
  <c r="AT617" i="2"/>
  <c r="AT170" i="2"/>
  <c r="AT150" i="2"/>
  <c r="AT538" i="2"/>
  <c r="AR521" i="2"/>
  <c r="AR650" i="2"/>
  <c r="AR309" i="2"/>
  <c r="AR512" i="2"/>
  <c r="AR112" i="2"/>
  <c r="AR352" i="2"/>
  <c r="AR519" i="2"/>
  <c r="AR34" i="2"/>
  <c r="AR682" i="2"/>
  <c r="AR211" i="2"/>
  <c r="AR81" i="2"/>
  <c r="AR332" i="2"/>
  <c r="AR382" i="2"/>
  <c r="AR661" i="2"/>
  <c r="AR287" i="2"/>
  <c r="AR5" i="2"/>
  <c r="AR526" i="2"/>
  <c r="AR265" i="2"/>
  <c r="AR49" i="2"/>
  <c r="AR330" i="2"/>
  <c r="AR142" i="2"/>
  <c r="AR174" i="2"/>
  <c r="AR301" i="2"/>
  <c r="AR26" i="2"/>
  <c r="AR224" i="2"/>
  <c r="AR41" i="2"/>
  <c r="AR105" i="2"/>
  <c r="AR614" i="2"/>
  <c r="AR371" i="2"/>
  <c r="AR253" i="2"/>
  <c r="AR482" i="2"/>
  <c r="AR572" i="2"/>
  <c r="AR503" i="2"/>
  <c r="AR262" i="2"/>
  <c r="AR196" i="2"/>
  <c r="AR435" i="2"/>
  <c r="AR218" i="2"/>
  <c r="AR7" i="2"/>
  <c r="AR458" i="2"/>
  <c r="AR395" i="2"/>
  <c r="AR158" i="2"/>
  <c r="AR79" i="2"/>
  <c r="AR159" i="2"/>
  <c r="AR366" i="2"/>
  <c r="AR652" i="2"/>
  <c r="AU704" i="2"/>
  <c r="AU662" i="2"/>
  <c r="AU248" i="2"/>
  <c r="AU348" i="2"/>
  <c r="AU474" i="2"/>
  <c r="AT408" i="2"/>
  <c r="AT109" i="2"/>
  <c r="AT326" i="2"/>
  <c r="AT19" i="2"/>
  <c r="AT284" i="2"/>
  <c r="AT422" i="2"/>
  <c r="AT155" i="2"/>
  <c r="AT581" i="2"/>
  <c r="AT483" i="2"/>
  <c r="AT356" i="2"/>
  <c r="AT9" i="2"/>
  <c r="AT732" i="2"/>
  <c r="AT527" i="2"/>
  <c r="AT554" i="2"/>
  <c r="AT500" i="2"/>
  <c r="AT713" i="2"/>
  <c r="AT419" i="2"/>
  <c r="AT228" i="2"/>
  <c r="AT502" i="2"/>
  <c r="AT492" i="2"/>
  <c r="AT320" i="2"/>
  <c r="AT600" i="2"/>
  <c r="AT270" i="2"/>
  <c r="AT451" i="2"/>
  <c r="AT322" i="2"/>
  <c r="AT590" i="2"/>
  <c r="AT108" i="2"/>
  <c r="AT391" i="2"/>
  <c r="AT246" i="2"/>
  <c r="AT121" i="2"/>
  <c r="AT21" i="2"/>
  <c r="AT705" i="2"/>
  <c r="AT485" i="2"/>
  <c r="AR248" i="2"/>
  <c r="AR348" i="2"/>
  <c r="AR474" i="2"/>
  <c r="AR626" i="2"/>
  <c r="AR532" i="2"/>
  <c r="AR447" i="2"/>
  <c r="AR114" i="2"/>
  <c r="AR313" i="2"/>
  <c r="AR169" i="2"/>
  <c r="AR212" i="2"/>
  <c r="AR161" i="2"/>
  <c r="AR33" i="2"/>
  <c r="AR477" i="2"/>
  <c r="AR544" i="2"/>
  <c r="AR506" i="2"/>
  <c r="AR589" i="2"/>
  <c r="AR496" i="2"/>
  <c r="AR567" i="2"/>
  <c r="AR522" i="2"/>
  <c r="AR561" i="2"/>
  <c r="AR415" i="2"/>
  <c r="AR303" i="2"/>
  <c r="AR323" i="2"/>
  <c r="AR208" i="2"/>
  <c r="AR467" i="2"/>
  <c r="AR339" i="2"/>
  <c r="AR290" i="2"/>
  <c r="AR425" i="2"/>
  <c r="AR593" i="2"/>
  <c r="AR260" i="2"/>
  <c r="AR491" i="2"/>
  <c r="AR4" i="2"/>
  <c r="AR360" i="2"/>
  <c r="AR386" i="2"/>
  <c r="AR140" i="2"/>
  <c r="AR444" i="2"/>
  <c r="AR210" i="2"/>
  <c r="AR13" i="2"/>
  <c r="AR55" i="2"/>
  <c r="AR480" i="2"/>
  <c r="AR354" i="2"/>
  <c r="AR514" i="2"/>
  <c r="AR335" i="2"/>
  <c r="AR3" i="2"/>
  <c r="AR156" i="2"/>
  <c r="AR91" i="2"/>
  <c r="AR617" i="2"/>
  <c r="AR170" i="2"/>
  <c r="AR150" i="2"/>
  <c r="AR538" i="2"/>
  <c r="AU676" i="2"/>
  <c r="AT407" i="2"/>
  <c r="AT206" i="2"/>
  <c r="AT16" i="2"/>
  <c r="AT182" i="2"/>
  <c r="AT649" i="2"/>
  <c r="AT99" i="2"/>
  <c r="AT334" i="2"/>
  <c r="AT347" i="2"/>
  <c r="AT71" i="2"/>
  <c r="AT96" i="2"/>
  <c r="AT510" i="2"/>
  <c r="AT471" i="2"/>
  <c r="AT123" i="2"/>
  <c r="AT87" i="2"/>
  <c r="AT463" i="2"/>
  <c r="AT542" i="2"/>
  <c r="AT281" i="2"/>
  <c r="AT636" i="2"/>
  <c r="AT389" i="2"/>
  <c r="AT143" i="2"/>
  <c r="AT709" i="2"/>
  <c r="AT29" i="2"/>
  <c r="AT192" i="2"/>
  <c r="AT357" i="2"/>
  <c r="AT501" i="2"/>
  <c r="AT229" i="2"/>
  <c r="AT535" i="2"/>
  <c r="AT11" i="2"/>
  <c r="AT677" i="2"/>
  <c r="AT439" i="2"/>
  <c r="AT490" i="2"/>
  <c r="AR460" i="2"/>
  <c r="AR430" i="2"/>
  <c r="AR349" i="2"/>
  <c r="AR410" i="2"/>
  <c r="AR95" i="2"/>
  <c r="AR256" i="2"/>
  <c r="AR147" i="2"/>
  <c r="AR553" i="2"/>
  <c r="AR240" i="2"/>
  <c r="AR65" i="2"/>
  <c r="AR560" i="2"/>
  <c r="AR434" i="2"/>
  <c r="AR622" i="2"/>
  <c r="AR283" i="2"/>
  <c r="AR291" i="2"/>
  <c r="AR102" i="2"/>
  <c r="AR239" i="2"/>
  <c r="AR85" i="2"/>
  <c r="AR479" i="2"/>
  <c r="AR408" i="2"/>
  <c r="AR109" i="2"/>
  <c r="AR326" i="2"/>
  <c r="AR19" i="2"/>
  <c r="AR284" i="2"/>
  <c r="AR422" i="2"/>
  <c r="AR155" i="2"/>
  <c r="AR483" i="2"/>
  <c r="AR356" i="2"/>
  <c r="AR9" i="2"/>
  <c r="AT525" i="2"/>
  <c r="AT241" i="2"/>
  <c r="AT608" i="2"/>
  <c r="AT22" i="2"/>
  <c r="AT550" i="2"/>
  <c r="AT412" i="2"/>
  <c r="AT134" i="2"/>
  <c r="AT579" i="2"/>
  <c r="AT394" i="2"/>
  <c r="AT62" i="2"/>
  <c r="AT167" i="2"/>
  <c r="AT93" i="2"/>
  <c r="AT127" i="2"/>
  <c r="AT168" i="2"/>
  <c r="AT80" i="2"/>
  <c r="AT517" i="2"/>
  <c r="AT157" i="2"/>
  <c r="AT64" i="2"/>
  <c r="AT596" i="2"/>
  <c r="AT27" i="2"/>
  <c r="AT122" i="2"/>
  <c r="AT103" i="2"/>
  <c r="AT179" i="2"/>
  <c r="AT162" i="2"/>
  <c r="AT115" i="2"/>
  <c r="AT177" i="2"/>
  <c r="AT325" i="2"/>
  <c r="AT411" i="2"/>
  <c r="AR582" i="2"/>
  <c r="AR549" i="2"/>
  <c r="AR205" i="2"/>
  <c r="AR166" i="2"/>
  <c r="AR141" i="2"/>
  <c r="AR428" i="2"/>
  <c r="AR658" i="2"/>
  <c r="AR605" i="2"/>
  <c r="AR594" i="2"/>
  <c r="AR50" i="2"/>
  <c r="AR264" i="2"/>
  <c r="AR418" i="2"/>
  <c r="AR263" i="2"/>
  <c r="AR73" i="2"/>
  <c r="AR351" i="2"/>
  <c r="AR555" i="2"/>
  <c r="AR559" i="2"/>
  <c r="AR584" i="2"/>
  <c r="AR247" i="2"/>
  <c r="AR324" i="2"/>
  <c r="AR407" i="2"/>
  <c r="AR206" i="2"/>
  <c r="AR16" i="2"/>
  <c r="AR99" i="2"/>
  <c r="AR334" i="2"/>
  <c r="AR347" i="2"/>
  <c r="AR71" i="2"/>
  <c r="AR96" i="2"/>
  <c r="AR510" i="2"/>
  <c r="AR87" i="2"/>
  <c r="AR463" i="2"/>
  <c r="AR542" i="2"/>
  <c r="AR636" i="2"/>
  <c r="AR143" i="2"/>
  <c r="AR29" i="2"/>
  <c r="AR192" i="2"/>
  <c r="AR501" i="2"/>
  <c r="AR535" i="2"/>
  <c r="AR11" i="2"/>
  <c r="AR677" i="2"/>
  <c r="AR439" i="2"/>
  <c r="AR490" i="2"/>
  <c r="AU693" i="2"/>
  <c r="AT420" i="2"/>
  <c r="AT511" i="2"/>
  <c r="AT404" i="2"/>
  <c r="AT618" i="2"/>
  <c r="AT440" i="2"/>
  <c r="AT424" i="2"/>
  <c r="AT314" i="2"/>
  <c r="AT400" i="2"/>
  <c r="AT401" i="2"/>
  <c r="AT513" i="2"/>
  <c r="AT398" i="2"/>
  <c r="AT266" i="2"/>
  <c r="AT14" i="2"/>
  <c r="AT381" i="2"/>
  <c r="AT714" i="2"/>
  <c r="AT133" i="2"/>
  <c r="AT202" i="2"/>
  <c r="AT497" i="2"/>
  <c r="AT68" i="2"/>
  <c r="AT274" i="2"/>
  <c r="AT509" i="2"/>
  <c r="AT361" i="2"/>
  <c r="AT520" i="2"/>
  <c r="AT487" i="2"/>
  <c r="AT631" i="2"/>
  <c r="AT59" i="2"/>
  <c r="AT441" i="2"/>
  <c r="AR539" i="2"/>
  <c r="AR317" i="2"/>
  <c r="AR537" i="2"/>
  <c r="AR271" i="2"/>
  <c r="AR375" i="2"/>
  <c r="AR100" i="2"/>
  <c r="AR277" i="2"/>
  <c r="AR336" i="2"/>
  <c r="AR209" i="2"/>
  <c r="AR110" i="2"/>
  <c r="AR84" i="2"/>
  <c r="AR252" i="2"/>
  <c r="AR215" i="2"/>
  <c r="AR223" i="2"/>
  <c r="AR186" i="2"/>
  <c r="AR90" i="2"/>
  <c r="AR8" i="2"/>
  <c r="AR217" i="2"/>
  <c r="AR338" i="2"/>
  <c r="AR214" i="2"/>
  <c r="AR163" i="2"/>
  <c r="AR139" i="2"/>
  <c r="AR604" i="2"/>
  <c r="AR111" i="2"/>
  <c r="AR426" i="2"/>
  <c r="AR525" i="2"/>
  <c r="AR241" i="2"/>
  <c r="AR22" i="2"/>
  <c r="AR550" i="2"/>
  <c r="AR412" i="2"/>
  <c r="AR134" i="2"/>
  <c r="AR394" i="2"/>
  <c r="AR62" i="2"/>
  <c r="AR167" i="2"/>
  <c r="AR93" i="2"/>
  <c r="AR127" i="2"/>
  <c r="AR168" i="2"/>
  <c r="AR80" i="2"/>
  <c r="AR517" i="2"/>
  <c r="AR157" i="2"/>
  <c r="AR64" i="2"/>
  <c r="AR27" i="2"/>
  <c r="AR122" i="2"/>
  <c r="AR103" i="2"/>
  <c r="AR179" i="2"/>
  <c r="AR162" i="2"/>
  <c r="AR115" i="2"/>
  <c r="AR177" i="2"/>
  <c r="AR325" i="2"/>
  <c r="AR411" i="2"/>
  <c r="AU723" i="2"/>
  <c r="AU575" i="2"/>
  <c r="AU729" i="2"/>
  <c r="AU367" i="2"/>
  <c r="AT468" i="2"/>
  <c r="AT445" i="2"/>
  <c r="AT176" i="2"/>
  <c r="AT130" i="2"/>
  <c r="AT571" i="2"/>
  <c r="AT578" i="2"/>
  <c r="AT31" i="2"/>
  <c r="AT633" i="2"/>
  <c r="AT92" i="2"/>
  <c r="AT2" i="2"/>
  <c r="AT195" i="2"/>
  <c r="AT289" i="2"/>
  <c r="AT543" i="2"/>
  <c r="AT350" i="2"/>
  <c r="AT144" i="2"/>
  <c r="AT184" i="2"/>
  <c r="AT56" i="2"/>
  <c r="AT298" i="2"/>
  <c r="AT70" i="2"/>
  <c r="AT466" i="2"/>
  <c r="AT613" i="2"/>
  <c r="AR367" i="2"/>
  <c r="AR242" i="2"/>
  <c r="AR453" i="2"/>
  <c r="AR694" i="2"/>
  <c r="AR455" i="2"/>
  <c r="AR226" i="2"/>
  <c r="AR540" i="2"/>
  <c r="AR78" i="2"/>
  <c r="AR388" i="2"/>
  <c r="AR233" i="2"/>
  <c r="AR44" i="2"/>
  <c r="AR74" i="2"/>
  <c r="AR272" i="2"/>
  <c r="AR363" i="2"/>
  <c r="AR275" i="2"/>
  <c r="AR131" i="2"/>
  <c r="AR565" i="2"/>
  <c r="AR342" i="2"/>
  <c r="AR28" i="2"/>
  <c r="AR534" i="2"/>
  <c r="AR276" i="2"/>
  <c r="AR307" i="2"/>
  <c r="AR39" i="2"/>
  <c r="AR10" i="2"/>
  <c r="AR420" i="2"/>
  <c r="AR404" i="2"/>
  <c r="AR618" i="2"/>
  <c r="AR440" i="2"/>
  <c r="AR424" i="2"/>
  <c r="AR314" i="2"/>
  <c r="AR400" i="2"/>
  <c r="AR401" i="2"/>
  <c r="AR513" i="2"/>
  <c r="AR398" i="2"/>
  <c r="AR266" i="2"/>
  <c r="AR14" i="2"/>
  <c r="AR381" i="2"/>
  <c r="AR133" i="2"/>
  <c r="AR202" i="2"/>
  <c r="AR497" i="2"/>
  <c r="AR68" i="2"/>
  <c r="AR274" i="2"/>
  <c r="AR520" i="2"/>
  <c r="AR631" i="2"/>
  <c r="AR59" i="2"/>
  <c r="AR441" i="2"/>
  <c r="AU724" i="2"/>
  <c r="AU688" i="2"/>
  <c r="AU508" i="2"/>
  <c r="AU606" i="2"/>
  <c r="AT597" i="2"/>
  <c r="AT449" i="2"/>
  <c r="AT57" i="2"/>
  <c r="AT293" i="2"/>
  <c r="AT89" i="2"/>
  <c r="AT494" i="2"/>
  <c r="AT187" i="2"/>
  <c r="AT280" i="2"/>
  <c r="AT385" i="2"/>
  <c r="AT58" i="2"/>
  <c r="AT257" i="2"/>
  <c r="AT370" i="2"/>
  <c r="AT255" i="2"/>
  <c r="AT94" i="2"/>
  <c r="AT107" i="2"/>
  <c r="AT120" i="2"/>
  <c r="AT701" i="2"/>
  <c r="AT315" i="2"/>
  <c r="AR387" i="2"/>
  <c r="AR484" i="2"/>
  <c r="AR621" i="2"/>
  <c r="AR595" i="2"/>
  <c r="AR448" i="2"/>
  <c r="AR151" i="2"/>
  <c r="AR230" i="2"/>
  <c r="AR48" i="2"/>
  <c r="AR568" i="2"/>
  <c r="AR393" i="2"/>
  <c r="AR443" i="2"/>
  <c r="AR364" i="2"/>
  <c r="AR436" i="2"/>
  <c r="AR518" i="2"/>
  <c r="AR383" i="2"/>
  <c r="AR15" i="2"/>
  <c r="AR43" i="2"/>
  <c r="AR67" i="2"/>
  <c r="AR337" i="2"/>
  <c r="AR644" i="2"/>
  <c r="AR308" i="2"/>
  <c r="AR61" i="2"/>
  <c r="AR32" i="2"/>
  <c r="AR225" i="2"/>
  <c r="AR213" i="2"/>
  <c r="AR124" i="2"/>
  <c r="AR191" i="2"/>
  <c r="AR98" i="2"/>
  <c r="AR207" i="2"/>
  <c r="AR468" i="2"/>
  <c r="AR176" i="2"/>
  <c r="AR130" i="2"/>
  <c r="AR578" i="2"/>
  <c r="AR31" i="2"/>
  <c r="AR92" i="2"/>
  <c r="AR2" i="2"/>
  <c r="AR195" i="2"/>
  <c r="AR289" i="2"/>
  <c r="AR350" i="2"/>
  <c r="AR144" i="2"/>
  <c r="AR56" i="2"/>
  <c r="AR70" i="2"/>
  <c r="AR613" i="2"/>
  <c r="AU588" i="2"/>
  <c r="AU690" i="2"/>
  <c r="AU413" i="2"/>
  <c r="AT548" i="2"/>
  <c r="AT609" i="2"/>
  <c r="AT585" i="2"/>
  <c r="AT66" i="2"/>
  <c r="AT598" i="2"/>
  <c r="AT664" i="2"/>
  <c r="AT731" i="2"/>
  <c r="AT285" i="2"/>
  <c r="AT126" i="2"/>
  <c r="AT25" i="2"/>
  <c r="AT516" i="2"/>
  <c r="AT316" i="2"/>
  <c r="AT570" i="2"/>
  <c r="AT533" i="2"/>
  <c r="AT573" i="2"/>
  <c r="AT175" i="2"/>
  <c r="AT587" i="2"/>
  <c r="AT499" i="2"/>
  <c r="AT355" i="2"/>
  <c r="AT237" i="2"/>
  <c r="AT20" i="2"/>
  <c r="AT185" i="2"/>
  <c r="AT219" i="2"/>
  <c r="AT77" i="2"/>
  <c r="AT452" i="2"/>
  <c r="AT305" i="2"/>
  <c r="AT481" i="2"/>
  <c r="AT373" i="2"/>
  <c r="AT344" i="2"/>
  <c r="AT178" i="2"/>
  <c r="AT556" i="2"/>
  <c r="AR588" i="2"/>
  <c r="AR413" i="2"/>
  <c r="AR297" i="2"/>
  <c r="AR299" i="2"/>
  <c r="AR446" i="2"/>
  <c r="AR507" i="2"/>
  <c r="AR431" i="2"/>
  <c r="AR292" i="2"/>
  <c r="AR331" i="2"/>
  <c r="AR282" i="2"/>
  <c r="AR69" i="2"/>
  <c r="AR378" i="2"/>
  <c r="AR530" i="2"/>
  <c r="AR374" i="2"/>
  <c r="AR469" i="2"/>
  <c r="AR304" i="2"/>
  <c r="AR172" i="2"/>
  <c r="AR101" i="2"/>
  <c r="AR343" i="2"/>
  <c r="AR146" i="2"/>
  <c r="AR296" i="2"/>
  <c r="AR54" i="2"/>
  <c r="AR30" i="2"/>
  <c r="AR267" i="2"/>
  <c r="AR464" i="2"/>
  <c r="AR51" i="2"/>
  <c r="AR475" i="2"/>
  <c r="AR449" i="2"/>
  <c r="AR57" i="2"/>
  <c r="AR293" i="2"/>
  <c r="AR89" i="2"/>
  <c r="AR494" i="2"/>
  <c r="AR187" i="2"/>
  <c r="AR280" i="2"/>
  <c r="AR385" i="2"/>
  <c r="AR58" i="2"/>
  <c r="AR257" i="2"/>
  <c r="AR370" i="2"/>
  <c r="AR94" i="2"/>
  <c r="AR107" i="2"/>
  <c r="AR120" i="2"/>
  <c r="AR701" i="2"/>
  <c r="AR315" i="2"/>
  <c r="AU685" i="2"/>
  <c r="AU616" i="2"/>
  <c r="AR681" i="2"/>
  <c r="AR190" i="2"/>
  <c r="AR243" i="2"/>
  <c r="AR249" i="2"/>
  <c r="AR221" i="2"/>
  <c r="AR547" i="2"/>
  <c r="AR82" i="2"/>
  <c r="AR279" i="2"/>
  <c r="AR24" i="2"/>
  <c r="AR489" i="2"/>
  <c r="AR136" i="2"/>
  <c r="AR312" i="2"/>
  <c r="AR409" i="2"/>
  <c r="AR116" i="2"/>
  <c r="AR23" i="2"/>
  <c r="AR258" i="2"/>
  <c r="AR433" i="2"/>
  <c r="AR341" i="2"/>
  <c r="AR585" i="2"/>
  <c r="AR66" i="2"/>
  <c r="AR598" i="2"/>
  <c r="AR285" i="2"/>
  <c r="AR25" i="2"/>
  <c r="AR516" i="2"/>
  <c r="AR316" i="2"/>
  <c r="AR533" i="2"/>
  <c r="AR573" i="2"/>
  <c r="AR175" i="2"/>
  <c r="AR587" i="2"/>
  <c r="AR499" i="2"/>
  <c r="AR355" i="2"/>
  <c r="AR237" i="2"/>
  <c r="AR20" i="2"/>
  <c r="AR185" i="2"/>
  <c r="AR219" i="2"/>
  <c r="AR77" i="2"/>
  <c r="AR452" i="2"/>
  <c r="AR305" i="2"/>
  <c r="AR481" i="2"/>
  <c r="AR178" i="2"/>
  <c r="AR556" i="2"/>
  <c r="AU671" i="2"/>
  <c r="AU641" i="2"/>
  <c r="AU461" i="2"/>
  <c r="AU645" i="2"/>
  <c r="AU552" i="2"/>
  <c r="AU504" i="2"/>
  <c r="AU397" i="2"/>
  <c r="AU269" i="2"/>
  <c r="AU603" i="2"/>
  <c r="AU97" i="2"/>
  <c r="AU625" i="2"/>
  <c r="AU457" i="2"/>
  <c r="AU328" i="2"/>
  <c r="AU667" i="2"/>
  <c r="AU268" i="2"/>
  <c r="AU46" i="2"/>
  <c r="AU456" i="2"/>
  <c r="AU473" i="2"/>
  <c r="AU651" i="2"/>
  <c r="AU632" i="2"/>
  <c r="AU234" i="2"/>
  <c r="AU630" i="2"/>
  <c r="AU204" i="2"/>
  <c r="AU717" i="2"/>
  <c r="AU12" i="2"/>
  <c r="AU635" i="2"/>
  <c r="AU222" i="2"/>
  <c r="AU189" i="2"/>
  <c r="AU402" i="2"/>
  <c r="AU620" i="2"/>
  <c r="AU421" i="2"/>
  <c r="AU680" i="2"/>
  <c r="AU531" i="2"/>
  <c r="AU403" i="2"/>
  <c r="AU132" i="2"/>
  <c r="AU42" i="2"/>
  <c r="AU180" i="2"/>
  <c r="AU201" i="2"/>
  <c r="AU220" i="2"/>
  <c r="AU384" i="2"/>
  <c r="AU640" i="2"/>
  <c r="AU60" i="2"/>
  <c r="AU216" i="2"/>
  <c r="AU472" i="2"/>
  <c r="AU683" i="2"/>
  <c r="AU417" i="2"/>
  <c r="AU577" i="2"/>
  <c r="AU145" i="2"/>
  <c r="AU6" i="2"/>
  <c r="AU138" i="2"/>
  <c r="AU414" i="2"/>
  <c r="AU17" i="2"/>
  <c r="AU646" i="2"/>
  <c r="AU36" i="2"/>
  <c r="AU153" i="2"/>
  <c r="AU165" i="2"/>
  <c r="AU611" i="2"/>
  <c r="AU599" i="2"/>
  <c r="AU710" i="2"/>
  <c r="AU125" i="2"/>
  <c r="AU251" i="2"/>
  <c r="AT135" i="2"/>
  <c r="AT358" i="2"/>
  <c r="AT624" i="2"/>
  <c r="AT245" i="2"/>
  <c r="AT498" i="2"/>
  <c r="AT659" i="2"/>
  <c r="AT423" i="2"/>
  <c r="AT362" i="2"/>
  <c r="AT38" i="2"/>
  <c r="AT311" i="2"/>
  <c r="AT118" i="2"/>
  <c r="AT306" i="2"/>
  <c r="AT231" i="2"/>
  <c r="AT524" i="2"/>
  <c r="AT545" i="2"/>
  <c r="AT200" i="2"/>
  <c r="AT295" i="2"/>
  <c r="AT164" i="2"/>
  <c r="AT318" i="2"/>
  <c r="AT450" i="2"/>
  <c r="AT259" i="2"/>
  <c r="AT113" i="2"/>
  <c r="AT470" i="2"/>
  <c r="AT294" i="2"/>
  <c r="AT35" i="2"/>
  <c r="AT117" i="2"/>
  <c r="AT416" i="2"/>
  <c r="AT369" i="2"/>
  <c r="AR461" i="2"/>
  <c r="AR645" i="2"/>
  <c r="AR552" i="2"/>
  <c r="AR504" i="2"/>
  <c r="AR397" i="2"/>
  <c r="AR269" i="2"/>
  <c r="AR603" i="2"/>
  <c r="AR97" i="2"/>
  <c r="AR625" i="2"/>
  <c r="AR457" i="2"/>
  <c r="AR328" i="2"/>
  <c r="AR268" i="2"/>
  <c r="AR46" i="2"/>
  <c r="AR456" i="2"/>
  <c r="AR473" i="2"/>
  <c r="AR632" i="2"/>
  <c r="AR234" i="2"/>
  <c r="AR204" i="2"/>
  <c r="AR12" i="2"/>
  <c r="AR635" i="2"/>
  <c r="AR222" i="2"/>
  <c r="AR189" i="2"/>
  <c r="AR402" i="2"/>
  <c r="AR620" i="2"/>
  <c r="AR421" i="2"/>
  <c r="AR403" i="2"/>
  <c r="AR132" i="2"/>
  <c r="AR42" i="2"/>
  <c r="AR180" i="2"/>
  <c r="AR201" i="2"/>
  <c r="AR220" i="2"/>
  <c r="AR384" i="2"/>
  <c r="AR640" i="2"/>
  <c r="AR216" i="2"/>
  <c r="AR472" i="2"/>
  <c r="AR417" i="2"/>
  <c r="AR577" i="2"/>
  <c r="AR145" i="2"/>
  <c r="AR6" i="2"/>
  <c r="AR138" i="2"/>
  <c r="AR414" i="2"/>
  <c r="AR17" i="2"/>
  <c r="AR646" i="2"/>
  <c r="AR36" i="2"/>
  <c r="AR153" i="2"/>
  <c r="AR165" i="2"/>
  <c r="AR611" i="2"/>
  <c r="AR599" i="2"/>
  <c r="AR125" i="2"/>
  <c r="AR251" i="2"/>
  <c r="AU721" i="2"/>
  <c r="AU695" i="2"/>
  <c r="AU592" i="2"/>
  <c r="AU711" i="2"/>
  <c r="AU619" i="2"/>
  <c r="AU580" i="2"/>
  <c r="AU465" i="2"/>
  <c r="AU639" i="2"/>
  <c r="AU730" i="2"/>
  <c r="AU148" i="2"/>
  <c r="AU238" i="2"/>
  <c r="AU278" i="2"/>
  <c r="AU106" i="2"/>
  <c r="AU679" i="2"/>
  <c r="AU286" i="2"/>
  <c r="AU72" i="2"/>
  <c r="AU486" i="2"/>
  <c r="AU40" i="2"/>
  <c r="AU321" i="2"/>
  <c r="AU171" i="2"/>
  <c r="AU18" i="2"/>
  <c r="AU194" i="2"/>
  <c r="AU454" i="2"/>
  <c r="AU591" i="2"/>
  <c r="AU45" i="2"/>
  <c r="AU672" i="2"/>
  <c r="AU720" i="2"/>
  <c r="AU261" i="2"/>
  <c r="AU76" i="2"/>
  <c r="AU665" i="2"/>
  <c r="AU52" i="2"/>
  <c r="AU181" i="2"/>
  <c r="AU380" i="2"/>
  <c r="AU135" i="2"/>
  <c r="AU358" i="2"/>
  <c r="AU624" i="2"/>
  <c r="AU245" i="2"/>
  <c r="AU498" i="2"/>
  <c r="AU659" i="2"/>
  <c r="AU423" i="2"/>
  <c r="AU362" i="2"/>
  <c r="AU38" i="2"/>
  <c r="AU311" i="2"/>
  <c r="AU118" i="2"/>
  <c r="AU306" i="2"/>
  <c r="AU231" i="2"/>
  <c r="AU524" i="2"/>
  <c r="AU545" i="2"/>
  <c r="AU200" i="2"/>
  <c r="AU295" i="2"/>
  <c r="AU164" i="2"/>
  <c r="AU318" i="2"/>
  <c r="AU450" i="2"/>
  <c r="AU259" i="2"/>
  <c r="AU113" i="2"/>
  <c r="AU470" i="2"/>
  <c r="AU294" i="2"/>
  <c r="AU35" i="2"/>
  <c r="AU117" i="2"/>
  <c r="AU416" i="2"/>
  <c r="AU369" i="2"/>
  <c r="AU129" i="2"/>
  <c r="AU459" i="2"/>
  <c r="AU476" i="2"/>
  <c r="AU706" i="2"/>
  <c r="AU119" i="2"/>
  <c r="AU660" i="2"/>
  <c r="AU405" i="2"/>
  <c r="AU392" i="2"/>
  <c r="AU406" i="2"/>
  <c r="AU612" i="2"/>
  <c r="AU377" i="2"/>
  <c r="AU372" i="2"/>
  <c r="AU432" i="2"/>
  <c r="AU438" i="2"/>
  <c r="AU173" i="2"/>
  <c r="AU726" i="2"/>
  <c r="AU37" i="2"/>
  <c r="AU86" i="2"/>
  <c r="AU288" i="2"/>
  <c r="AU536" i="2"/>
  <c r="AU300" i="2"/>
  <c r="AU715" i="2"/>
  <c r="AU327" i="2"/>
  <c r="AU601" i="2"/>
  <c r="AU104" i="2"/>
  <c r="AU564" i="2"/>
  <c r="AU546" i="2"/>
  <c r="AU273" i="2"/>
  <c r="AU674" i="2"/>
  <c r="AU198" i="2"/>
  <c r="AU193" i="2"/>
  <c r="AU63" i="2"/>
  <c r="AU379" i="2"/>
  <c r="AU563" i="2"/>
  <c r="AU160" i="2"/>
  <c r="AU75" i="2"/>
  <c r="AU353" i="2"/>
  <c r="AU203" i="2"/>
  <c r="AU340" i="2"/>
  <c r="AU359" i="2"/>
  <c r="AU183" i="2"/>
  <c r="AU698" i="2"/>
  <c r="AU562" i="2"/>
  <c r="AU478" i="2"/>
  <c r="AU53" i="2"/>
  <c r="AU333" i="2"/>
  <c r="AU390" i="2"/>
  <c r="AU152" i="2"/>
  <c r="AU137" i="2"/>
  <c r="AU319" i="2"/>
  <c r="AU523" i="2"/>
  <c r="AU610" i="2"/>
  <c r="AU236" i="2"/>
  <c r="AU244" i="2"/>
  <c r="AU505" i="2"/>
  <c r="AU310" i="2"/>
  <c r="AU197" i="2"/>
  <c r="AU512" i="2"/>
  <c r="AU669" i="2"/>
  <c r="AU684" i="2"/>
  <c r="AU112" i="2"/>
  <c r="AU352" i="2"/>
  <c r="AU519" i="2"/>
  <c r="AU643" i="2"/>
  <c r="AU692" i="2"/>
  <c r="AU34" i="2"/>
  <c r="AU654" i="2"/>
  <c r="AU682" i="2"/>
  <c r="AU211" i="2"/>
  <c r="AU647" i="2"/>
  <c r="AU81" i="2"/>
  <c r="AU332" i="2"/>
  <c r="AU382" i="2"/>
  <c r="AU661" i="2"/>
  <c r="AU727" i="2"/>
  <c r="AU287" i="2"/>
  <c r="AU5" i="2"/>
  <c r="AU526" i="2"/>
  <c r="AU265" i="2"/>
  <c r="AU49" i="2"/>
  <c r="AU330" i="2"/>
  <c r="AU142" i="2"/>
  <c r="AU174" i="2"/>
  <c r="AU301" i="2"/>
  <c r="AU26" i="2"/>
  <c r="AU224" i="2"/>
  <c r="AU529" i="2"/>
  <c r="AU399" i="2"/>
  <c r="AU41" i="2"/>
  <c r="AU105" i="2"/>
  <c r="AU614" i="2"/>
  <c r="AU574" i="2"/>
  <c r="AU371" i="2"/>
  <c r="AU232" i="2"/>
  <c r="AU128" i="2"/>
  <c r="AU653" i="2"/>
  <c r="AU253" i="2"/>
  <c r="AU623" i="2"/>
  <c r="AU482" i="2"/>
  <c r="AU572" i="2"/>
  <c r="AU503" i="2"/>
  <c r="AU262" i="2"/>
  <c r="AU196" i="2"/>
  <c r="AU435" i="2"/>
  <c r="AU218" i="2"/>
  <c r="AU7" i="2"/>
  <c r="AU634" i="2"/>
  <c r="AU458" i="2"/>
  <c r="AU395" i="2"/>
  <c r="AU158" i="2"/>
  <c r="AU79" i="2"/>
  <c r="AU159" i="2"/>
  <c r="AU366" i="2"/>
  <c r="AU652" i="2"/>
  <c r="AU626" i="2"/>
  <c r="AU329" i="2"/>
  <c r="AU495" i="2"/>
  <c r="AU532" i="2"/>
  <c r="AU447" i="2"/>
  <c r="AU114" i="2"/>
  <c r="AU313" i="2"/>
  <c r="AU169" i="2"/>
  <c r="AU212" i="2"/>
  <c r="AU702" i="2"/>
  <c r="AU161" i="2"/>
  <c r="AU33" i="2"/>
  <c r="AU477" i="2"/>
  <c r="AU544" i="2"/>
  <c r="AU506" i="2"/>
  <c r="AU589" i="2"/>
  <c r="AU496" i="2"/>
  <c r="AU567" i="2"/>
  <c r="AU522" i="2"/>
  <c r="AU561" i="2"/>
  <c r="AU415" i="2"/>
  <c r="AU303" i="2"/>
  <c r="AU323" i="2"/>
  <c r="AU208" i="2"/>
  <c r="AU467" i="2"/>
  <c r="AU339" i="2"/>
  <c r="AU290" i="2"/>
  <c r="AU728" i="2"/>
  <c r="AU425" i="2"/>
  <c r="AU657" i="2"/>
  <c r="AU593" i="2"/>
  <c r="AU260" i="2"/>
  <c r="AU491" i="2"/>
  <c r="AU4" i="2"/>
  <c r="AU360" i="2"/>
  <c r="AU725" i="2"/>
  <c r="AU719" i="2"/>
  <c r="AU386" i="2"/>
  <c r="AU140" i="2"/>
  <c r="AU444" i="2"/>
  <c r="AU210" i="2"/>
  <c r="AU227" i="2"/>
  <c r="AU13" i="2"/>
  <c r="AU55" i="2"/>
  <c r="AU480" i="2"/>
  <c r="AU354" i="2"/>
  <c r="AU514" i="2"/>
  <c r="AU188" i="2"/>
  <c r="AU335" i="2"/>
  <c r="AU3" i="2"/>
  <c r="AU156" i="2"/>
  <c r="AU91" i="2"/>
  <c r="AU617" i="2"/>
  <c r="AU170" i="2"/>
  <c r="AU150" i="2"/>
  <c r="AU538" i="2"/>
  <c r="AU700" i="2"/>
  <c r="AU460" i="2"/>
  <c r="AU430" i="2"/>
  <c r="AU349" i="2"/>
  <c r="AU410" i="2"/>
  <c r="AU88" i="2"/>
  <c r="AU302" i="2"/>
  <c r="AU716" i="2"/>
  <c r="AU95" i="2"/>
  <c r="AU256" i="2"/>
  <c r="AU147" i="2"/>
  <c r="AU553" i="2"/>
  <c r="AU642" i="2"/>
  <c r="AU240" i="2"/>
  <c r="AU65" i="2"/>
  <c r="AU560" i="2"/>
  <c r="AU629" i="2"/>
  <c r="AU434" i="2"/>
  <c r="AU622" i="2"/>
  <c r="AU283" i="2"/>
  <c r="AU291" i="2"/>
  <c r="AU102" i="2"/>
  <c r="AU239" i="2"/>
  <c r="AU427" i="2"/>
  <c r="AU689" i="2"/>
  <c r="AU85" i="2"/>
  <c r="AU479" i="2"/>
  <c r="AU408" i="2"/>
  <c r="AU109" i="2"/>
  <c r="AU326" i="2"/>
  <c r="AU19" i="2"/>
  <c r="AU284" i="2"/>
  <c r="AU422" i="2"/>
  <c r="AU155" i="2"/>
  <c r="AU581" i="2"/>
  <c r="AU483" i="2"/>
  <c r="AU356" i="2"/>
  <c r="AU9" i="2"/>
  <c r="AU732" i="2"/>
  <c r="AU527" i="2"/>
  <c r="AU554" i="2"/>
  <c r="AU500" i="2"/>
  <c r="AU713" i="2"/>
  <c r="AU419" i="2"/>
  <c r="AU228" i="2"/>
  <c r="AU502" i="2"/>
  <c r="AU492" i="2"/>
  <c r="AU320" i="2"/>
  <c r="AU600" i="2"/>
  <c r="AU270" i="2"/>
  <c r="AU451" i="2"/>
  <c r="AU322" i="2"/>
  <c r="AU590" i="2"/>
  <c r="AU108" i="2"/>
  <c r="AU391" i="2"/>
  <c r="AU246" i="2"/>
  <c r="AU121" i="2"/>
  <c r="AU21" i="2"/>
  <c r="AU705" i="2"/>
  <c r="AU485" i="2"/>
  <c r="AR554" i="2"/>
  <c r="AR500" i="2"/>
  <c r="AR419" i="2"/>
  <c r="AR228" i="2"/>
  <c r="AR492" i="2"/>
  <c r="AR320" i="2"/>
  <c r="AR270" i="2"/>
  <c r="AR451" i="2"/>
  <c r="AR322" i="2"/>
  <c r="AR590" i="2"/>
  <c r="AR108" i="2"/>
  <c r="AR391" i="2"/>
  <c r="AR246" i="2"/>
  <c r="AR121" i="2"/>
  <c r="AR21" i="2"/>
  <c r="AR485" i="2"/>
  <c r="AU582" i="2"/>
  <c r="AU718" i="2"/>
  <c r="AU670" i="2"/>
  <c r="AU549" i="2"/>
  <c r="AU205" i="2"/>
  <c r="AU365" i="2"/>
  <c r="AU166" i="2"/>
  <c r="AU149" i="2"/>
  <c r="AU703" i="2"/>
  <c r="AU558" i="2"/>
  <c r="AU141" i="2"/>
  <c r="AU462" i="2"/>
  <c r="AU428" i="2"/>
  <c r="AU691" i="2"/>
  <c r="AU658" i="2"/>
  <c r="AU605" i="2"/>
  <c r="AU594" i="2"/>
  <c r="AU437" i="2"/>
  <c r="AU50" i="2"/>
  <c r="AU264" i="2"/>
  <c r="AU418" i="2"/>
  <c r="AU263" i="2"/>
  <c r="AU73" i="2"/>
  <c r="AU351" i="2"/>
  <c r="AU555" i="2"/>
  <c r="AU559" i="2"/>
  <c r="AU584" i="2"/>
  <c r="AU247" i="2"/>
  <c r="AU324" i="2"/>
  <c r="AU407" i="2"/>
  <c r="AU206" i="2"/>
  <c r="AU16" i="2"/>
  <c r="AU182" i="2"/>
  <c r="AU649" i="2"/>
  <c r="AU99" i="2"/>
  <c r="AU334" i="2"/>
  <c r="AU347" i="2"/>
  <c r="AU71" i="2"/>
  <c r="AU96" i="2"/>
  <c r="AU510" i="2"/>
  <c r="AU471" i="2"/>
  <c r="AU123" i="2"/>
  <c r="AU87" i="2"/>
  <c r="AU463" i="2"/>
  <c r="AU542" i="2"/>
  <c r="AU281" i="2"/>
  <c r="AU636" i="2"/>
  <c r="AU389" i="2"/>
  <c r="AU143" i="2"/>
  <c r="AU709" i="2"/>
  <c r="AU29" i="2"/>
  <c r="AU192" i="2"/>
  <c r="AU357" i="2"/>
  <c r="AU501" i="2"/>
  <c r="AU229" i="2"/>
  <c r="AU535" i="2"/>
  <c r="AU11" i="2"/>
  <c r="AU677" i="2"/>
  <c r="AU439" i="2"/>
  <c r="AU490" i="2"/>
  <c r="AU678" i="2"/>
  <c r="AU539" i="2"/>
  <c r="AU317" i="2"/>
  <c r="AU697" i="2"/>
  <c r="AU696" i="2"/>
  <c r="AU537" i="2"/>
  <c r="AU271" i="2"/>
  <c r="AU375" i="2"/>
  <c r="AU100" i="2"/>
  <c r="AU277" i="2"/>
  <c r="AU336" i="2"/>
  <c r="AU209" i="2"/>
  <c r="AU110" i="2"/>
  <c r="AU84" i="2"/>
  <c r="AU252" i="2"/>
  <c r="AU368" i="2"/>
  <c r="AU215" i="2"/>
  <c r="AU345" i="2"/>
  <c r="AU223" i="2"/>
  <c r="AU186" i="2"/>
  <c r="AU90" i="2"/>
  <c r="AU8" i="2"/>
  <c r="AU217" i="2"/>
  <c r="AU338" i="2"/>
  <c r="AU214" i="2"/>
  <c r="AU154" i="2"/>
  <c r="AU163" i="2"/>
  <c r="AU139" i="2"/>
  <c r="AU604" i="2"/>
  <c r="AU515" i="2"/>
  <c r="AU111" i="2"/>
  <c r="AU426" i="2"/>
  <c r="AU525" i="2"/>
  <c r="AU241" i="2"/>
  <c r="AU608" i="2"/>
  <c r="AU22" i="2"/>
  <c r="AU550" i="2"/>
  <c r="AU412" i="2"/>
  <c r="AU134" i="2"/>
  <c r="AU579" i="2"/>
  <c r="AU394" i="2"/>
  <c r="AU62" i="2"/>
  <c r="AU167" i="2"/>
  <c r="AU93" i="2"/>
  <c r="AU127" i="2"/>
  <c r="AU168" i="2"/>
  <c r="AU80" i="2"/>
  <c r="AU517" i="2"/>
  <c r="AU157" i="2"/>
  <c r="AU64" i="2"/>
  <c r="AU596" i="2"/>
  <c r="AU27" i="2"/>
  <c r="AU122" i="2"/>
  <c r="AU103" i="2"/>
  <c r="AU179" i="2"/>
  <c r="AU162" i="2"/>
  <c r="AU115" i="2"/>
  <c r="AU177" i="2"/>
  <c r="AU325" i="2"/>
  <c r="AU411" i="2"/>
  <c r="AU615" i="2"/>
  <c r="AU242" i="2"/>
  <c r="AU453" i="2"/>
  <c r="AU694" i="2"/>
  <c r="AU455" i="2"/>
  <c r="AU226" i="2"/>
  <c r="AU540" i="2"/>
  <c r="AU78" i="2"/>
  <c r="AU388" i="2"/>
  <c r="AU233" i="2"/>
  <c r="AU557" i="2"/>
  <c r="AU44" i="2"/>
  <c r="AU74" i="2"/>
  <c r="AU666" i="2"/>
  <c r="AU272" i="2"/>
  <c r="AU363" i="2"/>
  <c r="AU275" i="2"/>
  <c r="AU131" i="2"/>
  <c r="AU565" i="2"/>
  <c r="AU254" i="2"/>
  <c r="AU342" i="2"/>
  <c r="AU28" i="2"/>
  <c r="AU534" i="2"/>
  <c r="AU493" i="2"/>
  <c r="AU607" i="2"/>
  <c r="AU235" i="2"/>
  <c r="AU276" i="2"/>
  <c r="AU307" i="2"/>
  <c r="AU39" i="2"/>
  <c r="AU10" i="2"/>
  <c r="AU420" i="2"/>
  <c r="AU511" i="2"/>
  <c r="AU404" i="2"/>
  <c r="AU618" i="2"/>
  <c r="AU440" i="2"/>
  <c r="AU424" i="2"/>
  <c r="AU314" i="2"/>
  <c r="AU400" i="2"/>
  <c r="AU401" i="2"/>
  <c r="AU513" i="2"/>
  <c r="AU398" i="2"/>
  <c r="AU266" i="2"/>
  <c r="AU14" i="2"/>
  <c r="AU381" i="2"/>
  <c r="AU714" i="2"/>
  <c r="AU133" i="2"/>
  <c r="AU202" i="2"/>
  <c r="AU497" i="2"/>
  <c r="AU68" i="2"/>
  <c r="AU274" i="2"/>
  <c r="AU509" i="2"/>
  <c r="AU361" i="2"/>
  <c r="AU520" i="2"/>
  <c r="AU487" i="2"/>
  <c r="AU631" i="2"/>
  <c r="AU59" i="2"/>
  <c r="AU441" i="2"/>
  <c r="AU387" i="2"/>
  <c r="AU484" i="2"/>
  <c r="AU621" i="2"/>
  <c r="AU376" i="2"/>
  <c r="AU595" i="2"/>
  <c r="AU448" i="2"/>
  <c r="AU151" i="2"/>
  <c r="AU628" i="2"/>
  <c r="AU230" i="2"/>
  <c r="AU48" i="2"/>
  <c r="AU568" i="2"/>
  <c r="AU586" i="2"/>
  <c r="AU638" i="2"/>
  <c r="AU393" i="2"/>
  <c r="AU712" i="2"/>
  <c r="AU443" i="2"/>
  <c r="AU364" i="2"/>
  <c r="AU655" i="2"/>
  <c r="AU436" i="2"/>
  <c r="AU518" i="2"/>
  <c r="AU383" i="2"/>
  <c r="AU15" i="2"/>
  <c r="AU43" i="2"/>
  <c r="AU67" i="2"/>
  <c r="AU337" i="2"/>
  <c r="AU644" i="2"/>
  <c r="AU308" i="2"/>
  <c r="AU61" i="2"/>
  <c r="AU32" i="2"/>
  <c r="AU583" i="2"/>
  <c r="AU225" i="2"/>
  <c r="AU213" i="2"/>
  <c r="AU124" i="2"/>
  <c r="AU191" i="2"/>
  <c r="AU98" i="2"/>
  <c r="AU207" i="2"/>
  <c r="AU468" i="2"/>
  <c r="AU445" i="2"/>
  <c r="AU176" i="2"/>
  <c r="AU130" i="2"/>
  <c r="AU571" i="2"/>
  <c r="AU578" i="2"/>
  <c r="AU31" i="2"/>
  <c r="AU633" i="2"/>
  <c r="AU92" i="2"/>
  <c r="AU2" i="2"/>
  <c r="AU195" i="2"/>
  <c r="AU289" i="2"/>
  <c r="AU543" i="2"/>
  <c r="AU350" i="2"/>
  <c r="AU144" i="2"/>
  <c r="AU184" i="2"/>
  <c r="AU56" i="2"/>
  <c r="AU298" i="2"/>
  <c r="AU70" i="2"/>
  <c r="AU466" i="2"/>
  <c r="AU613" i="2"/>
  <c r="AU297" i="2"/>
  <c r="AU299" i="2"/>
  <c r="AU576" i="2"/>
  <c r="AU446" i="2"/>
  <c r="AU507" i="2"/>
  <c r="AU431" i="2"/>
  <c r="AU663" i="2"/>
  <c r="AU687" i="2"/>
  <c r="AU488" i="2"/>
  <c r="AU292" i="2"/>
  <c r="AU442" i="2"/>
  <c r="AU346" i="2"/>
  <c r="AU429" i="2"/>
  <c r="AU331" i="2"/>
  <c r="AU282" i="2"/>
  <c r="AU528" i="2"/>
  <c r="AU69" i="2"/>
  <c r="AU566" i="2"/>
  <c r="AU378" i="2"/>
  <c r="AU530" i="2"/>
  <c r="AU374" i="2"/>
  <c r="AU469" i="2"/>
  <c r="AU637" i="2"/>
  <c r="AU304" i="2"/>
  <c r="AU172" i="2"/>
  <c r="AU648" i="2"/>
  <c r="AU199" i="2"/>
  <c r="AU101" i="2"/>
  <c r="AU250" i="2"/>
  <c r="AU343" i="2"/>
  <c r="AU146" i="2"/>
  <c r="AU296" i="2"/>
  <c r="AU54" i="2"/>
  <c r="AU30" i="2"/>
  <c r="AU267" i="2"/>
  <c r="AU464" i="2"/>
  <c r="AU699" i="2"/>
  <c r="AU396" i="2"/>
  <c r="AU51" i="2"/>
  <c r="AU475" i="2"/>
  <c r="AU597" i="2"/>
  <c r="AU449" i="2"/>
  <c r="AU57" i="2"/>
  <c r="AU293" i="2"/>
  <c r="AU89" i="2"/>
  <c r="AU494" i="2"/>
  <c r="AU187" i="2"/>
  <c r="AU280" i="2"/>
  <c r="AU385" i="2"/>
  <c r="AU58" i="2"/>
  <c r="AU257" i="2"/>
  <c r="AU370" i="2"/>
  <c r="AU255" i="2"/>
  <c r="AU94" i="2"/>
  <c r="AU107" i="2"/>
  <c r="AU120" i="2"/>
  <c r="AU701" i="2"/>
  <c r="AU315" i="2"/>
  <c r="AU681" i="2"/>
  <c r="AU602" i="2"/>
  <c r="AU190" i="2"/>
  <c r="AU243" i="2"/>
  <c r="AU707" i="2"/>
  <c r="AU249" i="2"/>
  <c r="AU656" i="2"/>
  <c r="AU551" i="2"/>
  <c r="AU221" i="2"/>
  <c r="AU547" i="2"/>
  <c r="AU708" i="2"/>
  <c r="AU675" i="2"/>
  <c r="AU82" i="2"/>
  <c r="AU279" i="2"/>
  <c r="AU722" i="2"/>
  <c r="AU83" i="2"/>
  <c r="AU24" i="2"/>
  <c r="AU489" i="2"/>
  <c r="AU569" i="2"/>
  <c r="AU136" i="2"/>
  <c r="AU312" i="2"/>
  <c r="AU409" i="2"/>
  <c r="AU116" i="2"/>
  <c r="AU23" i="2"/>
  <c r="AU258" i="2"/>
  <c r="AU433" i="2"/>
  <c r="AU341" i="2"/>
  <c r="AU47" i="2"/>
  <c r="AU548" i="2"/>
  <c r="AU609" i="2"/>
  <c r="AU585" i="2"/>
  <c r="AU66" i="2"/>
  <c r="AU598" i="2"/>
  <c r="AU664" i="2"/>
  <c r="AU731" i="2"/>
  <c r="AU285" i="2"/>
  <c r="AU126" i="2"/>
  <c r="AU25" i="2"/>
  <c r="AU516" i="2"/>
  <c r="AU316" i="2"/>
  <c r="AU570" i="2"/>
  <c r="AU533" i="2"/>
  <c r="AU573" i="2"/>
  <c r="AU175" i="2"/>
  <c r="AU587" i="2"/>
  <c r="AU499" i="2"/>
  <c r="AU355" i="2"/>
  <c r="AU237" i="2"/>
  <c r="AU20" i="2"/>
  <c r="AU185" i="2"/>
  <c r="AU219" i="2"/>
  <c r="AU77" i="2"/>
  <c r="AU452" i="2"/>
  <c r="AU305" i="2"/>
  <c r="AU481" i="2"/>
  <c r="AU373" i="2"/>
  <c r="AU344" i="2"/>
  <c r="AU178" i="2"/>
  <c r="AU556" i="2"/>
  <c r="Y99" i="3" l="1"/>
  <c r="Y15" i="3"/>
  <c r="Y5" i="3"/>
  <c r="Y63" i="3"/>
  <c r="Y87" i="3"/>
  <c r="Y90" i="3"/>
  <c r="Y107" i="3"/>
  <c r="Y43" i="3"/>
  <c r="Y47" i="3"/>
  <c r="Y17" i="3"/>
  <c r="Y112" i="3"/>
  <c r="Y64" i="3"/>
  <c r="Y110" i="3"/>
  <c r="Y32" i="3"/>
  <c r="Y24" i="3"/>
  <c r="Y120" i="3"/>
  <c r="Y101" i="3"/>
  <c r="Y85" i="3"/>
  <c r="Y56" i="3"/>
  <c r="Y103" i="3"/>
  <c r="Y26" i="3"/>
  <c r="Y33" i="3"/>
  <c r="Y16" i="3"/>
  <c r="Y53" i="3"/>
  <c r="Y113" i="3"/>
  <c r="Y38" i="3"/>
  <c r="Y4" i="3"/>
  <c r="Y8" i="3"/>
  <c r="Y82" i="3"/>
  <c r="Y37" i="3"/>
  <c r="Y36" i="3"/>
  <c r="Y6" i="3"/>
  <c r="Y77" i="3"/>
  <c r="Y30" i="3"/>
  <c r="Y45" i="3"/>
  <c r="Y9" i="3"/>
  <c r="Y97" i="3"/>
  <c r="Y7" i="3"/>
  <c r="Y108" i="3"/>
  <c r="Y35" i="3"/>
  <c r="Y52" i="3"/>
  <c r="Y70" i="3"/>
  <c r="Y118" i="3"/>
  <c r="Y51" i="3"/>
  <c r="Y106" i="3"/>
  <c r="Y55" i="3"/>
  <c r="Y2" i="3"/>
  <c r="Y121" i="3"/>
  <c r="Y98" i="3"/>
  <c r="Y12" i="3"/>
  <c r="Y11" i="3"/>
  <c r="Y84" i="3"/>
  <c r="Y18" i="3"/>
  <c r="Y57" i="3"/>
  <c r="Y96" i="3"/>
  <c r="Y58" i="3"/>
  <c r="Y75" i="3"/>
  <c r="Y44" i="3"/>
  <c r="Y83" i="3"/>
  <c r="Y104" i="3"/>
  <c r="Y66" i="3"/>
  <c r="Y42" i="3"/>
  <c r="Y25" i="3"/>
  <c r="Y48" i="3"/>
  <c r="Y13" i="3"/>
  <c r="Y27" i="3"/>
  <c r="Y21" i="3"/>
  <c r="Y105" i="3"/>
  <c r="Y39" i="3"/>
  <c r="Y117" i="3"/>
  <c r="Y20" i="3"/>
  <c r="Y14" i="3"/>
  <c r="Y28" i="3"/>
  <c r="Y95" i="3"/>
  <c r="Y3" i="3"/>
  <c r="Y40" i="3"/>
  <c r="Y116" i="3"/>
  <c r="Y74" i="3"/>
  <c r="Y54" i="3"/>
  <c r="Y46" i="3"/>
  <c r="Y76" i="3"/>
  <c r="Y59" i="3"/>
  <c r="Y94" i="3"/>
  <c r="Y115" i="3"/>
  <c r="Y78" i="3"/>
  <c r="Y111" i="3"/>
  <c r="Y65" i="3"/>
  <c r="Y86" i="3"/>
  <c r="Y60" i="3"/>
  <c r="Y10" i="3"/>
  <c r="Y69" i="3"/>
  <c r="Y22" i="3"/>
  <c r="Y91" i="3"/>
  <c r="Y71" i="3"/>
  <c r="Y93" i="3"/>
  <c r="Y34" i="3"/>
  <c r="Y62" i="3"/>
  <c r="Y50" i="3"/>
  <c r="Y122" i="3"/>
  <c r="Y73" i="3"/>
  <c r="Y23" i="3"/>
  <c r="Y102" i="3"/>
  <c r="Y72" i="3"/>
  <c r="Y80" i="3"/>
  <c r="Y49" i="3"/>
  <c r="Y41" i="3"/>
  <c r="Y89" i="3"/>
  <c r="Y31" i="3"/>
  <c r="Y100" i="3"/>
  <c r="Y67" i="3"/>
  <c r="Y19" i="3"/>
  <c r="Y29" i="3"/>
  <c r="Y109" i="3"/>
  <c r="Y114" i="3"/>
  <c r="Y88" i="3"/>
  <c r="Y79" i="3"/>
  <c r="Y68" i="3"/>
  <c r="Y119" i="3"/>
  <c r="Y61" i="3"/>
  <c r="Y81" i="3"/>
  <c r="Y92" i="3"/>
  <c r="W56" i="3"/>
  <c r="W42" i="3"/>
  <c r="W18" i="3"/>
  <c r="W102" i="3"/>
  <c r="W46" i="3"/>
  <c r="W92" i="3"/>
  <c r="W90" i="3"/>
  <c r="W16" i="3"/>
  <c r="W22" i="3"/>
  <c r="W119" i="3"/>
  <c r="W78" i="3"/>
  <c r="W87" i="3"/>
  <c r="W55" i="3"/>
  <c r="W66" i="3"/>
  <c r="W71" i="3"/>
  <c r="W13" i="3"/>
  <c r="W81" i="3"/>
  <c r="W45" i="3"/>
  <c r="W6" i="3"/>
  <c r="W52" i="3"/>
  <c r="W101" i="3"/>
  <c r="W63" i="3"/>
  <c r="W54" i="3"/>
  <c r="W44" i="3"/>
  <c r="W114" i="3"/>
  <c r="W98" i="3"/>
  <c r="W65" i="3"/>
  <c r="W48" i="3"/>
  <c r="W64" i="3"/>
  <c r="W83" i="3"/>
  <c r="W97" i="3"/>
  <c r="W9" i="3"/>
  <c r="W115" i="3"/>
  <c r="W61" i="3"/>
  <c r="W94" i="3"/>
  <c r="W25" i="3"/>
  <c r="W104" i="3"/>
  <c r="W24" i="3"/>
  <c r="W57" i="3"/>
  <c r="W112" i="3"/>
  <c r="W82" i="3"/>
  <c r="W103" i="3"/>
  <c r="W88" i="3"/>
  <c r="W51" i="3"/>
  <c r="W28" i="3"/>
  <c r="W109" i="3"/>
  <c r="W39" i="3"/>
  <c r="W33" i="3"/>
  <c r="W43" i="3"/>
  <c r="W122" i="3"/>
  <c r="W2" i="3"/>
  <c r="W36" i="3"/>
  <c r="W37" i="3"/>
  <c r="W95" i="3"/>
  <c r="W79" i="3"/>
  <c r="W21" i="3"/>
  <c r="W118" i="3"/>
  <c r="W100" i="3"/>
  <c r="W26" i="3"/>
  <c r="W96" i="3"/>
  <c r="W117" i="3"/>
  <c r="W53" i="3"/>
  <c r="W107" i="3"/>
  <c r="W70" i="3"/>
  <c r="W85" i="3"/>
  <c r="W5" i="3"/>
  <c r="W106" i="3"/>
  <c r="W93" i="3"/>
  <c r="W20" i="3"/>
  <c r="W30" i="3"/>
  <c r="W34" i="3"/>
  <c r="W23" i="3"/>
  <c r="W29" i="3"/>
  <c r="W35" i="3"/>
  <c r="W74" i="3"/>
  <c r="W120" i="3"/>
  <c r="W8" i="3"/>
  <c r="W15" i="3"/>
  <c r="W69" i="3"/>
  <c r="W50" i="3"/>
  <c r="W111" i="3"/>
  <c r="W116" i="3"/>
  <c r="W7" i="3"/>
  <c r="W59" i="3"/>
  <c r="W76" i="3"/>
  <c r="W121" i="3"/>
  <c r="W89" i="3"/>
  <c r="W4" i="3"/>
  <c r="W99" i="3"/>
  <c r="W11" i="3"/>
  <c r="W10" i="3"/>
  <c r="W73" i="3"/>
  <c r="W38" i="3"/>
  <c r="W58" i="3"/>
  <c r="W75" i="3"/>
  <c r="W60" i="3"/>
  <c r="W110" i="3"/>
  <c r="W17" i="3"/>
  <c r="W105" i="3"/>
  <c r="W62" i="3"/>
  <c r="W40" i="3"/>
  <c r="W72" i="3"/>
  <c r="W27" i="3"/>
  <c r="W41" i="3"/>
  <c r="W31" i="3"/>
  <c r="W108" i="3"/>
  <c r="W113" i="3"/>
  <c r="W68" i="3"/>
  <c r="W77" i="3"/>
  <c r="W49" i="3"/>
  <c r="W67" i="3"/>
  <c r="W80" i="3"/>
  <c r="W3" i="3"/>
  <c r="W12" i="3"/>
  <c r="W19" i="3"/>
  <c r="W32" i="3"/>
  <c r="W84" i="3"/>
  <c r="W47" i="3"/>
  <c r="W86" i="3"/>
  <c r="W91" i="3"/>
  <c r="W14" i="3"/>
  <c r="AV689" i="2"/>
  <c r="AV514" i="2"/>
  <c r="AV360" i="2"/>
  <c r="AV323" i="2"/>
  <c r="AV161" i="2"/>
  <c r="AV458" i="2"/>
  <c r="AV653" i="2"/>
  <c r="AV301" i="2"/>
  <c r="AV332" i="2"/>
  <c r="AV319" i="2"/>
  <c r="AV203" i="2"/>
  <c r="AV564" i="2"/>
  <c r="AV259" i="2"/>
  <c r="AV38" i="2"/>
  <c r="AV665" i="2"/>
  <c r="AV452" i="2"/>
  <c r="AV570" i="2"/>
  <c r="AV548" i="2"/>
  <c r="AV466" i="2"/>
  <c r="AV633" i="2"/>
  <c r="AV213" i="2"/>
  <c r="AV518" i="2"/>
  <c r="AV628" i="2"/>
  <c r="AV441" i="2"/>
  <c r="AV714" i="2"/>
  <c r="AV404" i="2"/>
  <c r="AV342" i="2"/>
  <c r="AV177" i="2"/>
  <c r="AV168" i="2"/>
  <c r="AV642" i="2"/>
  <c r="AV700" i="2"/>
  <c r="AV461" i="2"/>
  <c r="AV588" i="2"/>
  <c r="AV352" i="2"/>
  <c r="AV721" i="2"/>
  <c r="AV687" i="2"/>
  <c r="AV222" i="2"/>
  <c r="AV428" i="2"/>
  <c r="AV718" i="2"/>
  <c r="AV582" i="2"/>
  <c r="AV11" i="2"/>
  <c r="AV708" i="2"/>
  <c r="AV685" i="2"/>
  <c r="AV530" i="2"/>
  <c r="AV594" i="2"/>
  <c r="AV280" i="2"/>
  <c r="AV345" i="2"/>
  <c r="AV557" i="2"/>
  <c r="AV678" i="2"/>
  <c r="AV108" i="2"/>
  <c r="AV500" i="2"/>
  <c r="AV326" i="2"/>
  <c r="AV434" i="2"/>
  <c r="AV91" i="2"/>
  <c r="AV444" i="2"/>
  <c r="AV728" i="2"/>
  <c r="AV589" i="2"/>
  <c r="AV366" i="2"/>
  <c r="AV503" i="2"/>
  <c r="AV41" i="2"/>
  <c r="AV5" i="2"/>
  <c r="AV505" i="2"/>
  <c r="AV562" i="2"/>
  <c r="AV193" i="2"/>
  <c r="AV117" i="2"/>
  <c r="AV524" i="2"/>
  <c r="AV358" i="2"/>
  <c r="AV178" i="2"/>
  <c r="AV499" i="2"/>
  <c r="AV664" i="2"/>
  <c r="AV409" i="2"/>
  <c r="AV543" i="2"/>
  <c r="AV468" i="2"/>
  <c r="AV337" i="2"/>
  <c r="AV638" i="2"/>
  <c r="AV274" i="2"/>
  <c r="AV400" i="2"/>
  <c r="AV235" i="2"/>
  <c r="AV596" i="2"/>
  <c r="AV134" i="2"/>
  <c r="AV88" i="2"/>
  <c r="AV180" i="2"/>
  <c r="AV141" i="2"/>
  <c r="AV630" i="2"/>
  <c r="AV703" i="2"/>
  <c r="AV521" i="2"/>
  <c r="AV12" i="2"/>
  <c r="AV377" i="2"/>
  <c r="AV36" i="2"/>
  <c r="AV18" i="2"/>
  <c r="AV730" i="2"/>
  <c r="AV488" i="2"/>
  <c r="AV29" i="2"/>
  <c r="AV271" i="2"/>
  <c r="AV590" i="2"/>
  <c r="AV554" i="2"/>
  <c r="AV109" i="2"/>
  <c r="AV629" i="2"/>
  <c r="AV156" i="2"/>
  <c r="AV140" i="2"/>
  <c r="AV290" i="2"/>
  <c r="AV506" i="2"/>
  <c r="AV159" i="2"/>
  <c r="AV572" i="2"/>
  <c r="AV399" i="2"/>
  <c r="AV287" i="2"/>
  <c r="AV244" i="2"/>
  <c r="AV698" i="2"/>
  <c r="AV198" i="2"/>
  <c r="AV35" i="2"/>
  <c r="AV231" i="2"/>
  <c r="AV135" i="2"/>
  <c r="AV344" i="2"/>
  <c r="AV587" i="2"/>
  <c r="AV598" i="2"/>
  <c r="AV312" i="2"/>
  <c r="AV289" i="2"/>
  <c r="AV207" i="2"/>
  <c r="AV67" i="2"/>
  <c r="AV586" i="2"/>
  <c r="AV68" i="2"/>
  <c r="AV314" i="2"/>
  <c r="AV607" i="2"/>
  <c r="AV64" i="2"/>
  <c r="AV412" i="2"/>
  <c r="AV410" i="2"/>
  <c r="AV421" i="2"/>
  <c r="AV212" i="2"/>
  <c r="AV662" i="2"/>
  <c r="AV268" i="2"/>
  <c r="AV34" i="2"/>
  <c r="AV627" i="2"/>
  <c r="AV651" i="2"/>
  <c r="AV715" i="2"/>
  <c r="AV612" i="2"/>
  <c r="AV145" i="2"/>
  <c r="AV501" i="2"/>
  <c r="AV171" i="2"/>
  <c r="AV465" i="2"/>
  <c r="AV413" i="2"/>
  <c r="AV220" i="2"/>
  <c r="AV636" i="2"/>
  <c r="AV547" i="2"/>
  <c r="AV597" i="2"/>
  <c r="AV566" i="2"/>
  <c r="AV365" i="2"/>
  <c r="AV187" i="2"/>
  <c r="AV101" i="2"/>
  <c r="AV510" i="2"/>
  <c r="AV453" i="2"/>
  <c r="AV368" i="2"/>
  <c r="AV233" i="2"/>
  <c r="AV515" i="2"/>
  <c r="AV697" i="2"/>
  <c r="AV677" i="2"/>
  <c r="AV149" i="2"/>
  <c r="AV683" i="2"/>
  <c r="AV343" i="2"/>
  <c r="AV111" i="2"/>
  <c r="AV322" i="2"/>
  <c r="AV527" i="2"/>
  <c r="AV408" i="2"/>
  <c r="AV560" i="2"/>
  <c r="AV3" i="2"/>
  <c r="AV386" i="2"/>
  <c r="AV339" i="2"/>
  <c r="AV544" i="2"/>
  <c r="AV79" i="2"/>
  <c r="AV482" i="2"/>
  <c r="AV529" i="2"/>
  <c r="AV727" i="2"/>
  <c r="AV236" i="2"/>
  <c r="AV183" i="2"/>
  <c r="AV674" i="2"/>
  <c r="AV294" i="2"/>
  <c r="AV306" i="2"/>
  <c r="AV380" i="2"/>
  <c r="AV373" i="2"/>
  <c r="AV175" i="2"/>
  <c r="AV66" i="2"/>
  <c r="AV136" i="2"/>
  <c r="AV195" i="2"/>
  <c r="AV98" i="2"/>
  <c r="AV43" i="2"/>
  <c r="AV568" i="2"/>
  <c r="AV497" i="2"/>
  <c r="AV424" i="2"/>
  <c r="AV493" i="2"/>
  <c r="AV157" i="2"/>
  <c r="AV550" i="2"/>
  <c r="AV349" i="2"/>
  <c r="AV717" i="2"/>
  <c r="AV169" i="2"/>
  <c r="AV704" i="2"/>
  <c r="AV603" i="2"/>
  <c r="AV692" i="2"/>
  <c r="AV476" i="2"/>
  <c r="AV667" i="2"/>
  <c r="AV300" i="2"/>
  <c r="AV406" i="2"/>
  <c r="AV216" i="2"/>
  <c r="AV87" i="2"/>
  <c r="AV321" i="2"/>
  <c r="AV695" i="2"/>
  <c r="AV403" i="2"/>
  <c r="AV559" i="2"/>
  <c r="AV221" i="2"/>
  <c r="AV51" i="2"/>
  <c r="AV528" i="2"/>
  <c r="AV315" i="2"/>
  <c r="AV494" i="2"/>
  <c r="AV648" i="2"/>
  <c r="AV206" i="2"/>
  <c r="AV615" i="2"/>
  <c r="AV110" i="2"/>
  <c r="AV229" i="2"/>
  <c r="AV388" i="2"/>
  <c r="AV139" i="2"/>
  <c r="AV539" i="2"/>
  <c r="AV281" i="2"/>
  <c r="AV226" i="2"/>
  <c r="AV451" i="2"/>
  <c r="AV732" i="2"/>
  <c r="AV479" i="2"/>
  <c r="AV335" i="2"/>
  <c r="AV719" i="2"/>
  <c r="AV467" i="2"/>
  <c r="AV477" i="2"/>
  <c r="AV158" i="2"/>
  <c r="AV623" i="2"/>
  <c r="AV224" i="2"/>
  <c r="AV661" i="2"/>
  <c r="AV610" i="2"/>
  <c r="AV359" i="2"/>
  <c r="AV273" i="2"/>
  <c r="AV470" i="2"/>
  <c r="AV118" i="2"/>
  <c r="AV181" i="2"/>
  <c r="AV481" i="2"/>
  <c r="AV573" i="2"/>
  <c r="AV585" i="2"/>
  <c r="AV569" i="2"/>
  <c r="AV2" i="2"/>
  <c r="AV191" i="2"/>
  <c r="AV15" i="2"/>
  <c r="AV48" i="2"/>
  <c r="AV202" i="2"/>
  <c r="AV440" i="2"/>
  <c r="AV534" i="2"/>
  <c r="AV411" i="2"/>
  <c r="AV517" i="2"/>
  <c r="AV65" i="2"/>
  <c r="AV430" i="2"/>
  <c r="AV456" i="2"/>
  <c r="AV313" i="2"/>
  <c r="AV706" i="2"/>
  <c r="AV641" i="2"/>
  <c r="AV643" i="2"/>
  <c r="AV686" i="2"/>
  <c r="AV269" i="2"/>
  <c r="AV536" i="2"/>
  <c r="AV392" i="2"/>
  <c r="AV201" i="2"/>
  <c r="AV182" i="2"/>
  <c r="AV40" i="2"/>
  <c r="AV710" i="2"/>
  <c r="AV357" i="2"/>
  <c r="AV189" i="2"/>
  <c r="AV605" i="2"/>
  <c r="AV551" i="2"/>
  <c r="AV464" i="2"/>
  <c r="AV331" i="2"/>
  <c r="AV701" i="2"/>
  <c r="AV89" i="2"/>
  <c r="AV304" i="2"/>
  <c r="AV418" i="2"/>
  <c r="AV729" i="2"/>
  <c r="AV100" i="2"/>
  <c r="AV463" i="2"/>
  <c r="AV78" i="2"/>
  <c r="AV154" i="2"/>
  <c r="AV334" i="2"/>
  <c r="AV248" i="2"/>
  <c r="AV270" i="2"/>
  <c r="AV9" i="2"/>
  <c r="AV85" i="2"/>
  <c r="AV188" i="2"/>
  <c r="AV725" i="2"/>
  <c r="AV208" i="2"/>
  <c r="AV33" i="2"/>
  <c r="AV395" i="2"/>
  <c r="AV253" i="2"/>
  <c r="AV26" i="2"/>
  <c r="AV382" i="2"/>
  <c r="AV523" i="2"/>
  <c r="AV340" i="2"/>
  <c r="AV546" i="2"/>
  <c r="AV113" i="2"/>
  <c r="AV311" i="2"/>
  <c r="AV52" i="2"/>
  <c r="AV305" i="2"/>
  <c r="AV533" i="2"/>
  <c r="AV609" i="2"/>
  <c r="AV613" i="2"/>
  <c r="AV92" i="2"/>
  <c r="AV124" i="2"/>
  <c r="AV383" i="2"/>
  <c r="AV230" i="2"/>
  <c r="AV133" i="2"/>
  <c r="AV618" i="2"/>
  <c r="AV28" i="2"/>
  <c r="AV325" i="2"/>
  <c r="AV80" i="2"/>
  <c r="AV240" i="2"/>
  <c r="AV460" i="2"/>
  <c r="AV97" i="2"/>
  <c r="AV114" i="2"/>
  <c r="AV129" i="2"/>
  <c r="AV431" i="2"/>
  <c r="AV519" i="2"/>
  <c r="AV619" i="2"/>
  <c r="AV645" i="2"/>
  <c r="AV288" i="2"/>
  <c r="AV405" i="2"/>
  <c r="AV531" i="2"/>
  <c r="AV351" i="2"/>
  <c r="AV486" i="2"/>
  <c r="AV646" i="2"/>
  <c r="AV123" i="2"/>
  <c r="AV204" i="2"/>
  <c r="AV205" i="2"/>
  <c r="AV656" i="2"/>
  <c r="AV30" i="2"/>
  <c r="AV429" i="2"/>
  <c r="AV120" i="2"/>
  <c r="AV293" i="2"/>
  <c r="AV374" i="2"/>
  <c r="AV558" i="2"/>
  <c r="AV608" i="2"/>
  <c r="AV537" i="2"/>
  <c r="AV649" i="2"/>
  <c r="AV540" i="2"/>
  <c r="AV338" i="2"/>
  <c r="AV247" i="2"/>
  <c r="AV600" i="2"/>
  <c r="AV72" i="2"/>
  <c r="AV577" i="2"/>
  <c r="AV16" i="2"/>
  <c r="AV473" i="2"/>
  <c r="AV489" i="2"/>
  <c r="AV249" i="2"/>
  <c r="AV296" i="2"/>
  <c r="AV292" i="2"/>
  <c r="AV107" i="2"/>
  <c r="AV57" i="2"/>
  <c r="AV378" i="2"/>
  <c r="AV621" i="2"/>
  <c r="AV525" i="2"/>
  <c r="AV317" i="2"/>
  <c r="AV555" i="2"/>
  <c r="AV455" i="2"/>
  <c r="AV217" i="2"/>
  <c r="AV437" i="2"/>
  <c r="AV668" i="2"/>
  <c r="AV86" i="2"/>
  <c r="AV485" i="2"/>
  <c r="AV320" i="2"/>
  <c r="AV483" i="2"/>
  <c r="AV427" i="2"/>
  <c r="AV354" i="2"/>
  <c r="AV4" i="2"/>
  <c r="AV303" i="2"/>
  <c r="AV702" i="2"/>
  <c r="AV634" i="2"/>
  <c r="AV128" i="2"/>
  <c r="AV174" i="2"/>
  <c r="AV81" i="2"/>
  <c r="AV137" i="2"/>
  <c r="AV353" i="2"/>
  <c r="AV104" i="2"/>
  <c r="AV450" i="2"/>
  <c r="AV362" i="2"/>
  <c r="AV76" i="2"/>
  <c r="AV77" i="2"/>
  <c r="AV316" i="2"/>
  <c r="AV47" i="2"/>
  <c r="AV70" i="2"/>
  <c r="AV31" i="2"/>
  <c r="AV225" i="2"/>
  <c r="AV436" i="2"/>
  <c r="AV151" i="2"/>
  <c r="AV59" i="2"/>
  <c r="AV381" i="2"/>
  <c r="AV511" i="2"/>
  <c r="AV254" i="2"/>
  <c r="AV115" i="2"/>
  <c r="AV127" i="2"/>
  <c r="AV553" i="2"/>
  <c r="AV676" i="2"/>
  <c r="AV446" i="2"/>
  <c r="AV532" i="2"/>
  <c r="AV711" i="2"/>
  <c r="AV112" i="2"/>
  <c r="AV165" i="2"/>
  <c r="AV297" i="2"/>
  <c r="AV37" i="2"/>
  <c r="AV119" i="2"/>
  <c r="AV234" i="2"/>
  <c r="AV670" i="2"/>
  <c r="AV286" i="2"/>
  <c r="AV384" i="2"/>
  <c r="AV73" i="2"/>
  <c r="AV457" i="2"/>
  <c r="AV24" i="2"/>
  <c r="AV707" i="2"/>
  <c r="AV146" i="2"/>
  <c r="AV576" i="2"/>
  <c r="AV94" i="2"/>
  <c r="AV449" i="2"/>
  <c r="AV69" i="2"/>
  <c r="AV484" i="2"/>
  <c r="AV426" i="2"/>
  <c r="AV693" i="2"/>
  <c r="AV658" i="2"/>
  <c r="AV694" i="2"/>
  <c r="AV90" i="2"/>
  <c r="AV166" i="2"/>
  <c r="AV660" i="2"/>
  <c r="AV705" i="2"/>
  <c r="AV492" i="2"/>
  <c r="AV581" i="2"/>
  <c r="AV239" i="2"/>
  <c r="AV480" i="2"/>
  <c r="AV491" i="2"/>
  <c r="AV415" i="2"/>
  <c r="AV7" i="2"/>
  <c r="AV232" i="2"/>
  <c r="AV142" i="2"/>
  <c r="AV647" i="2"/>
  <c r="AV152" i="2"/>
  <c r="AV75" i="2"/>
  <c r="AV601" i="2"/>
  <c r="AV318" i="2"/>
  <c r="AV423" i="2"/>
  <c r="AV261" i="2"/>
  <c r="AV219" i="2"/>
  <c r="AV516" i="2"/>
  <c r="AV341" i="2"/>
  <c r="AV298" i="2"/>
  <c r="AV578" i="2"/>
  <c r="AV583" i="2"/>
  <c r="AV655" i="2"/>
  <c r="AV448" i="2"/>
  <c r="AV631" i="2"/>
  <c r="AV14" i="2"/>
  <c r="AV420" i="2"/>
  <c r="AV565" i="2"/>
  <c r="AV162" i="2"/>
  <c r="AV93" i="2"/>
  <c r="AV147" i="2"/>
  <c r="AV673" i="2"/>
  <c r="AV495" i="2"/>
  <c r="AV611" i="2"/>
  <c r="AV490" i="2"/>
  <c r="AV684" i="2"/>
  <c r="AV414" i="2"/>
  <c r="AV726" i="2"/>
  <c r="AV459" i="2"/>
  <c r="AV46" i="2"/>
  <c r="AV672" i="2"/>
  <c r="AV679" i="2"/>
  <c r="AV680" i="2"/>
  <c r="AV462" i="2"/>
  <c r="AV397" i="2"/>
  <c r="AV83" i="2"/>
  <c r="AV243" i="2"/>
  <c r="AV250" i="2"/>
  <c r="AV255" i="2"/>
  <c r="AV475" i="2"/>
  <c r="AV282" i="2"/>
  <c r="AV387" i="2"/>
  <c r="AV604" i="2"/>
  <c r="AV549" i="2"/>
  <c r="AV242" i="2"/>
  <c r="AV223" i="2"/>
  <c r="AV22" i="2"/>
  <c r="AV447" i="2"/>
  <c r="AV21" i="2"/>
  <c r="AV502" i="2"/>
  <c r="AV155" i="2"/>
  <c r="AV102" i="2"/>
  <c r="AV538" i="2"/>
  <c r="AV55" i="2"/>
  <c r="AV260" i="2"/>
  <c r="AV561" i="2"/>
  <c r="AV218" i="2"/>
  <c r="AV371" i="2"/>
  <c r="AV330" i="2"/>
  <c r="AV211" i="2"/>
  <c r="AV390" i="2"/>
  <c r="AV160" i="2"/>
  <c r="AV327" i="2"/>
  <c r="AV164" i="2"/>
  <c r="AV659" i="2"/>
  <c r="AV720" i="2"/>
  <c r="AV185" i="2"/>
  <c r="AV25" i="2"/>
  <c r="AV433" i="2"/>
  <c r="AV56" i="2"/>
  <c r="AV571" i="2"/>
  <c r="AV32" i="2"/>
  <c r="AV364" i="2"/>
  <c r="AV595" i="2"/>
  <c r="AV487" i="2"/>
  <c r="AV266" i="2"/>
  <c r="AV10" i="2"/>
  <c r="AV131" i="2"/>
  <c r="AV179" i="2"/>
  <c r="AV167" i="2"/>
  <c r="AV256" i="2"/>
  <c r="AV580" i="2"/>
  <c r="AV535" i="2"/>
  <c r="AV329" i="2"/>
  <c r="AV6" i="2"/>
  <c r="AV143" i="2"/>
  <c r="AV669" i="2"/>
  <c r="AV417" i="2"/>
  <c r="AV709" i="2"/>
  <c r="AV173" i="2"/>
  <c r="AV541" i="2"/>
  <c r="AV625" i="2"/>
  <c r="AV45" i="2"/>
  <c r="AV106" i="2"/>
  <c r="AV635" i="2"/>
  <c r="AV671" i="2"/>
  <c r="AV722" i="2"/>
  <c r="AV190" i="2"/>
  <c r="AV199" i="2"/>
  <c r="AV439" i="2"/>
  <c r="AV370" i="2"/>
  <c r="AV396" i="2"/>
  <c r="AV346" i="2"/>
  <c r="AV606" i="2"/>
  <c r="AV163" i="2"/>
  <c r="AV272" i="2"/>
  <c r="AV367" i="2"/>
  <c r="AV215" i="2"/>
  <c r="AV84" i="2"/>
  <c r="AV192" i="2"/>
  <c r="AV356" i="2"/>
  <c r="AV121" i="2"/>
  <c r="AV228" i="2"/>
  <c r="AV422" i="2"/>
  <c r="AV291" i="2"/>
  <c r="AV150" i="2"/>
  <c r="AV13" i="2"/>
  <c r="AV593" i="2"/>
  <c r="AV522" i="2"/>
  <c r="AV435" i="2"/>
  <c r="AV574" i="2"/>
  <c r="AV49" i="2"/>
  <c r="AV682" i="2"/>
  <c r="AV333" i="2"/>
  <c r="AV563" i="2"/>
  <c r="AV295" i="2"/>
  <c r="AV498" i="2"/>
  <c r="AV20" i="2"/>
  <c r="AV126" i="2"/>
  <c r="AV258" i="2"/>
  <c r="AV184" i="2"/>
  <c r="AV130" i="2"/>
  <c r="AV61" i="2"/>
  <c r="AV443" i="2"/>
  <c r="AV376" i="2"/>
  <c r="AV520" i="2"/>
  <c r="AV398" i="2"/>
  <c r="AV39" i="2"/>
  <c r="AV275" i="2"/>
  <c r="AV103" i="2"/>
  <c r="AV62" i="2"/>
  <c r="AV95" i="2"/>
  <c r="AV599" i="2"/>
  <c r="AV542" i="2"/>
  <c r="AV626" i="2"/>
  <c r="AV60" i="2"/>
  <c r="AV71" i="2"/>
  <c r="AV512" i="2"/>
  <c r="AV640" i="2"/>
  <c r="AV96" i="2"/>
  <c r="AV438" i="2"/>
  <c r="AV639" i="2"/>
  <c r="AV552" i="2"/>
  <c r="AV591" i="2"/>
  <c r="AV278" i="2"/>
  <c r="AV632" i="2"/>
  <c r="AV251" i="2"/>
  <c r="AV507" i="2"/>
  <c r="AV279" i="2"/>
  <c r="AV602" i="2"/>
  <c r="AV172" i="2"/>
  <c r="AV389" i="2"/>
  <c r="AV257" i="2"/>
  <c r="AV699" i="2"/>
  <c r="AV663" i="2"/>
  <c r="AV508" i="2"/>
  <c r="AV214" i="2"/>
  <c r="AV666" i="2"/>
  <c r="AV575" i="2"/>
  <c r="AV252" i="2"/>
  <c r="AV336" i="2"/>
  <c r="AV471" i="2"/>
  <c r="AV246" i="2"/>
  <c r="AV419" i="2"/>
  <c r="AV284" i="2"/>
  <c r="AV283" i="2"/>
  <c r="AV170" i="2"/>
  <c r="AV227" i="2"/>
  <c r="AV657" i="2"/>
  <c r="AV567" i="2"/>
  <c r="AV196" i="2"/>
  <c r="AV614" i="2"/>
  <c r="AV265" i="2"/>
  <c r="AV654" i="2"/>
  <c r="AV197" i="2"/>
  <c r="AV53" i="2"/>
  <c r="AV379" i="2"/>
  <c r="AV369" i="2"/>
  <c r="AV200" i="2"/>
  <c r="AV245" i="2"/>
  <c r="AV237" i="2"/>
  <c r="AV285" i="2"/>
  <c r="AV23" i="2"/>
  <c r="AV144" i="2"/>
  <c r="AV176" i="2"/>
  <c r="AV308" i="2"/>
  <c r="AV712" i="2"/>
  <c r="AV361" i="2"/>
  <c r="AV513" i="2"/>
  <c r="AV307" i="2"/>
  <c r="AV363" i="2"/>
  <c r="AV122" i="2"/>
  <c r="AV394" i="2"/>
  <c r="AV716" i="2"/>
  <c r="AV17" i="2"/>
  <c r="AV99" i="2"/>
  <c r="AV474" i="2"/>
  <c r="AV42" i="2"/>
  <c r="AV407" i="2"/>
  <c r="AV309" i="2"/>
  <c r="AV132" i="2"/>
  <c r="AV324" i="2"/>
  <c r="AV432" i="2"/>
  <c r="AV592" i="2"/>
  <c r="AV442" i="2"/>
  <c r="AV454" i="2"/>
  <c r="AV238" i="2"/>
  <c r="AV328" i="2"/>
  <c r="AV153" i="2"/>
  <c r="AV82" i="2"/>
  <c r="AV681" i="2"/>
  <c r="AV637" i="2"/>
  <c r="AV347" i="2"/>
  <c r="AV58" i="2"/>
  <c r="AV267" i="2"/>
  <c r="AV690" i="2"/>
  <c r="AV688" i="2"/>
  <c r="AV8" i="2"/>
  <c r="AV74" i="2"/>
  <c r="AV723" i="2"/>
  <c r="AV209" i="2"/>
  <c r="AV375" i="2"/>
  <c r="AV691" i="2"/>
  <c r="AV391" i="2"/>
  <c r="AV713" i="2"/>
  <c r="AV19" i="2"/>
  <c r="AV622" i="2"/>
  <c r="AV617" i="2"/>
  <c r="AV210" i="2"/>
  <c r="AV425" i="2"/>
  <c r="AV496" i="2"/>
  <c r="AV652" i="2"/>
  <c r="AV262" i="2"/>
  <c r="AV105" i="2"/>
  <c r="AV526" i="2"/>
  <c r="AV310" i="2"/>
  <c r="AV478" i="2"/>
  <c r="AV63" i="2"/>
  <c r="AV416" i="2"/>
  <c r="AV545" i="2"/>
  <c r="AV624" i="2"/>
  <c r="AV556" i="2"/>
  <c r="AV355" i="2"/>
  <c r="AV731" i="2"/>
  <c r="AV116" i="2"/>
  <c r="AV350" i="2"/>
  <c r="AV445" i="2"/>
  <c r="AV644" i="2"/>
  <c r="AV393" i="2"/>
  <c r="AV509" i="2"/>
  <c r="AV401" i="2"/>
  <c r="AV276" i="2"/>
  <c r="AV27" i="2"/>
  <c r="AV579" i="2"/>
  <c r="AV302" i="2"/>
  <c r="AV472" i="2"/>
  <c r="AV263" i="2"/>
  <c r="AV348" i="2"/>
  <c r="AV402" i="2"/>
  <c r="AV264" i="2"/>
  <c r="AV650" i="2"/>
  <c r="AV620" i="2"/>
  <c r="AV50" i="2"/>
  <c r="AV372" i="2"/>
  <c r="AV125" i="2"/>
  <c r="AV299" i="2"/>
  <c r="AV194" i="2"/>
  <c r="AV148" i="2"/>
  <c r="AV504" i="2"/>
  <c r="AV138" i="2"/>
  <c r="AV675" i="2"/>
  <c r="AV616" i="2"/>
  <c r="AV469" i="2"/>
  <c r="AV584" i="2"/>
  <c r="AV385" i="2"/>
  <c r="AV54" i="2"/>
  <c r="AV724" i="2"/>
  <c r="AV186" i="2"/>
  <c r="AV44" i="2"/>
  <c r="AV241" i="2"/>
  <c r="AV277" i="2"/>
  <c r="AV696" i="2"/>
  <c r="Z99" i="3" l="1"/>
  <c r="Z81" i="3"/>
  <c r="Z31" i="3"/>
  <c r="Z14" i="3"/>
  <c r="Z66" i="3"/>
  <c r="Z98" i="3"/>
  <c r="Z97" i="3"/>
  <c r="Z113" i="3"/>
  <c r="Z110" i="3"/>
  <c r="Z61" i="3"/>
  <c r="Z89" i="3"/>
  <c r="Z93" i="3"/>
  <c r="Z94" i="3"/>
  <c r="Z20" i="3"/>
  <c r="Z104" i="3"/>
  <c r="Z121" i="3"/>
  <c r="Z9" i="3"/>
  <c r="Z53" i="3"/>
  <c r="Z64" i="3"/>
  <c r="Z71" i="3"/>
  <c r="Z68" i="3"/>
  <c r="Z49" i="3"/>
  <c r="Z91" i="3"/>
  <c r="Z76" i="3"/>
  <c r="Z39" i="3"/>
  <c r="Z44" i="3"/>
  <c r="Z55" i="3"/>
  <c r="Z30" i="3"/>
  <c r="Z33" i="3"/>
  <c r="Z17" i="3"/>
  <c r="Z59" i="3"/>
  <c r="Z79" i="3"/>
  <c r="Z80" i="3"/>
  <c r="Z22" i="3"/>
  <c r="Z46" i="3"/>
  <c r="Z75" i="3"/>
  <c r="Z106" i="3"/>
  <c r="Z77" i="3"/>
  <c r="Z26" i="3"/>
  <c r="Z47" i="3"/>
  <c r="Z34" i="3"/>
  <c r="Z117" i="3"/>
  <c r="Z88" i="3"/>
  <c r="Z72" i="3"/>
  <c r="Z69" i="3"/>
  <c r="Z54" i="3"/>
  <c r="Z105" i="3"/>
  <c r="Z58" i="3"/>
  <c r="Z51" i="3"/>
  <c r="Z6" i="3"/>
  <c r="Z103" i="3"/>
  <c r="Z43" i="3"/>
  <c r="Z41" i="3"/>
  <c r="Z114" i="3"/>
  <c r="Z102" i="3"/>
  <c r="Z10" i="3"/>
  <c r="Z74" i="3"/>
  <c r="Z21" i="3"/>
  <c r="Z96" i="3"/>
  <c r="Z118" i="3"/>
  <c r="Z36" i="3"/>
  <c r="Z56" i="3"/>
  <c r="Z107" i="3"/>
  <c r="Z112" i="3"/>
  <c r="Z109" i="3"/>
  <c r="Z23" i="3"/>
  <c r="Z60" i="3"/>
  <c r="Z116" i="3"/>
  <c r="Z27" i="3"/>
  <c r="Z57" i="3"/>
  <c r="Z70" i="3"/>
  <c r="Z37" i="3"/>
  <c r="Z85" i="3"/>
  <c r="Z90" i="3"/>
  <c r="Z83" i="3"/>
  <c r="Z29" i="3"/>
  <c r="Z73" i="3"/>
  <c r="Z86" i="3"/>
  <c r="Z40" i="3"/>
  <c r="Z13" i="3"/>
  <c r="Z18" i="3"/>
  <c r="Z52" i="3"/>
  <c r="Z82" i="3"/>
  <c r="Z101" i="3"/>
  <c r="Z87" i="3"/>
  <c r="Z2" i="3"/>
  <c r="Z19" i="3"/>
  <c r="Z122" i="3"/>
  <c r="Z65" i="3"/>
  <c r="Z3" i="3"/>
  <c r="Z48" i="3"/>
  <c r="Z84" i="3"/>
  <c r="Z35" i="3"/>
  <c r="Z8" i="3"/>
  <c r="Z120" i="3"/>
  <c r="Z63" i="3"/>
  <c r="Z119" i="3"/>
  <c r="Z16" i="3"/>
  <c r="Z67" i="3"/>
  <c r="Z50" i="3"/>
  <c r="Z111" i="3"/>
  <c r="Z95" i="3"/>
  <c r="Z25" i="3"/>
  <c r="Z11" i="3"/>
  <c r="Z108" i="3"/>
  <c r="Z4" i="3"/>
  <c r="Z24" i="3"/>
  <c r="Z5" i="3"/>
  <c r="Z115" i="3"/>
  <c r="Z45" i="3"/>
  <c r="Z92" i="3"/>
  <c r="Z100" i="3"/>
  <c r="Z62" i="3"/>
  <c r="Z78" i="3"/>
  <c r="Z28" i="3"/>
  <c r="Z42" i="3"/>
  <c r="Z12" i="3"/>
  <c r="Z7" i="3"/>
  <c r="Z38" i="3"/>
  <c r="Z32" i="3"/>
  <c r="Z15" i="3"/>
  <c r="X27" i="3"/>
  <c r="X82" i="3"/>
  <c r="X68" i="3"/>
  <c r="X108" i="3"/>
  <c r="X105" i="3"/>
  <c r="X44" i="3"/>
  <c r="X9" i="3"/>
  <c r="X7" i="3"/>
  <c r="X46" i="3"/>
  <c r="X120" i="3"/>
  <c r="X98" i="3"/>
  <c r="X70" i="3"/>
  <c r="X81" i="3"/>
  <c r="X40" i="3"/>
  <c r="X59" i="3"/>
  <c r="X17" i="3"/>
  <c r="X73" i="3"/>
  <c r="X64" i="3"/>
  <c r="X116" i="3"/>
  <c r="X57" i="3"/>
  <c r="X74" i="3"/>
  <c r="X114" i="3"/>
  <c r="X107" i="3"/>
  <c r="X55" i="3"/>
  <c r="X18" i="3"/>
  <c r="X52" i="3"/>
  <c r="X110" i="3"/>
  <c r="X10" i="3"/>
  <c r="X48" i="3"/>
  <c r="X111" i="3"/>
  <c r="X37" i="3"/>
  <c r="X35" i="3"/>
  <c r="X54" i="3"/>
  <c r="X53" i="3"/>
  <c r="X78" i="3"/>
  <c r="X42" i="3"/>
  <c r="X60" i="3"/>
  <c r="X11" i="3"/>
  <c r="X65" i="3"/>
  <c r="X50" i="3"/>
  <c r="X36" i="3"/>
  <c r="X29" i="3"/>
  <c r="X6" i="3"/>
  <c r="X117" i="3"/>
  <c r="X119" i="3"/>
  <c r="X5" i="3"/>
  <c r="X61" i="3"/>
  <c r="X75" i="3"/>
  <c r="X99" i="3"/>
  <c r="X71" i="3"/>
  <c r="X95" i="3"/>
  <c r="X47" i="3"/>
  <c r="X23" i="3"/>
  <c r="X45" i="3"/>
  <c r="X96" i="3"/>
  <c r="X16" i="3"/>
  <c r="X56" i="3"/>
  <c r="X94" i="3"/>
  <c r="X58" i="3"/>
  <c r="X4" i="3"/>
  <c r="X87" i="3"/>
  <c r="X109" i="3"/>
  <c r="X14" i="3"/>
  <c r="X34" i="3"/>
  <c r="X13" i="3"/>
  <c r="X26" i="3"/>
  <c r="X24" i="3"/>
  <c r="X101" i="3"/>
  <c r="X62" i="3"/>
  <c r="X2" i="3"/>
  <c r="X112" i="3"/>
  <c r="X88" i="3"/>
  <c r="X19" i="3"/>
  <c r="X30" i="3"/>
  <c r="X66" i="3"/>
  <c r="X118" i="3"/>
  <c r="X38" i="3"/>
  <c r="X49" i="3"/>
  <c r="X92" i="3"/>
  <c r="X21" i="3"/>
  <c r="X122" i="3"/>
  <c r="X31" i="3"/>
  <c r="X104" i="3"/>
  <c r="X80" i="3"/>
  <c r="X20" i="3"/>
  <c r="X22" i="3"/>
  <c r="X79" i="3"/>
  <c r="X84" i="3"/>
  <c r="X72" i="3"/>
  <c r="X113" i="3"/>
  <c r="X33" i="3"/>
  <c r="X43" i="3"/>
  <c r="X89" i="3"/>
  <c r="X115" i="3"/>
  <c r="X67" i="3"/>
  <c r="X93" i="3"/>
  <c r="X102" i="3"/>
  <c r="X106" i="3"/>
  <c r="X3" i="3"/>
  <c r="X91" i="3"/>
  <c r="X51" i="3"/>
  <c r="X28" i="3"/>
  <c r="X121" i="3"/>
  <c r="X63" i="3"/>
  <c r="X69" i="3"/>
  <c r="X100" i="3"/>
  <c r="X85" i="3"/>
  <c r="X97" i="3"/>
  <c r="X86" i="3"/>
  <c r="X32" i="3"/>
  <c r="X8" i="3"/>
  <c r="X103" i="3"/>
  <c r="X25" i="3"/>
  <c r="X76" i="3"/>
  <c r="X90" i="3"/>
  <c r="X15" i="3"/>
  <c r="X39" i="3"/>
  <c r="X77" i="3"/>
  <c r="X83" i="3"/>
  <c r="X12" i="3"/>
  <c r="X4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</calcChain>
</file>

<file path=xl/sharedStrings.xml><?xml version="1.0" encoding="utf-8"?>
<sst xmlns="http://schemas.openxmlformats.org/spreadsheetml/2006/main" count="18810" uniqueCount="10212">
  <si>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</si>
  <si>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</si>
  <si>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</si>
  <si>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</si>
  <si>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</si>
  <si>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</si>
  <si>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</si>
  <si>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</si>
  <si>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</si>
  <si>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</si>
  <si>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</si>
  <si>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</si>
  <si>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</si>
  <si>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</si>
  <si>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</si>
  <si>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</si>
  <si>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</si>
  <si>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</si>
  <si>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</si>
  <si>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</si>
  <si>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</si>
  <si>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</si>
  <si>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</si>
  <si>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</si>
  <si>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</si>
  <si>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</si>
  <si>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</si>
  <si>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</si>
  <si>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</si>
  <si>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</si>
  <si>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</si>
  <si>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</si>
  <si>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</si>
  <si>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</si>
  <si>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</si>
  <si>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</si>
  <si>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</si>
  <si>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</si>
  <si>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</si>
  <si>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</si>
  <si>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</si>
  <si>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</si>
  <si>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</si>
  <si>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</si>
  <si>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</si>
  <si>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</si>
  <si>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</si>
  <si>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</si>
  <si>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</si>
  <si>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</si>
  <si>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</si>
  <si>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</si>
  <si>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Oil and Natural Gas Corporation Ltd</t>
  </si>
  <si>
    <t>ONGC</t>
  </si>
  <si>
    <t>Oil &amp; Gas - Exploration &amp; Production</t>
  </si>
  <si>
    <t>Maruti Suzuki India Ltd</t>
  </si>
  <si>
    <t>MARUTI</t>
  </si>
  <si>
    <t>Four Wheelers</t>
  </si>
  <si>
    <t>Sun Pharmaceutical Industries Ltd</t>
  </si>
  <si>
    <t>SUNPHARMA</t>
  </si>
  <si>
    <t>Pharmaceuticals</t>
  </si>
  <si>
    <t>Axis Bank Ltd</t>
  </si>
  <si>
    <t>AXISBANK</t>
  </si>
  <si>
    <t>NTPC Ltd</t>
  </si>
  <si>
    <t>NTPC</t>
  </si>
  <si>
    <t>Power Generation</t>
  </si>
  <si>
    <t>Tata Motors Ltd</t>
  </si>
  <si>
    <t>TATAMOTORS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</si>
  <si>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</si>
  <si>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</si>
  <si>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</si>
  <si>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</si>
  <si>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</si>
  <si>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</si>
  <si>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</si>
  <si>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Avenue Supermarts Ltd</t>
  </si>
  <si>
    <t>DMART</t>
  </si>
  <si>
    <t>Retail - Department Stores</t>
  </si>
  <si>
    <t>UltraTech Cement Ltd</t>
  </si>
  <si>
    <t>ULTRACEMCO</t>
  </si>
  <si>
    <t>Cement</t>
  </si>
  <si>
    <t>Hindustan Aeronautics Ltd</t>
  </si>
  <si>
    <t>HAL</t>
  </si>
  <si>
    <t>Aerospace &amp; Defense Equipments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</si>
  <si>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</si>
  <si>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</si>
  <si>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</si>
  <si>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</si>
  <si>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</si>
  <si>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</si>
  <si>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</si>
  <si>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</si>
  <si>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</si>
  <si>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Coal India Ltd</t>
  </si>
  <si>
    <t>COALINDIA</t>
  </si>
  <si>
    <t>Mining - Coal</t>
  </si>
  <si>
    <t>Asian Paints Ltd</t>
  </si>
  <si>
    <t>ASIANPAINT</t>
  </si>
  <si>
    <t>Paints</t>
  </si>
  <si>
    <t>Adani Green Energy Ltd</t>
  </si>
  <si>
    <t>ADANIGREEN</t>
  </si>
  <si>
    <t>Renewable Energy</t>
  </si>
  <si>
    <t>Hindustan Zinc Ltd</t>
  </si>
  <si>
    <t>HINDZINC</t>
  </si>
  <si>
    <t>Mining - Diversified</t>
  </si>
  <si>
    <t>Adani Power Ltd</t>
  </si>
  <si>
    <t>ADANIPOWER</t>
  </si>
  <si>
    <t>Wipro Ltd</t>
  </si>
  <si>
    <t>WIPRO</t>
  </si>
  <si>
    <t>Bajaj Auto Ltd</t>
  </si>
  <si>
    <t>BAJAJ-AUTO</t>
  </si>
  <si>
    <t>Two Wheelers</t>
  </si>
  <si>
    <t>Bajaj Finserv Ltd</t>
  </si>
  <si>
    <t>BAJAJFINSV</t>
  </si>
  <si>
    <t>Indian Railway Finance Corp Ltd</t>
  </si>
  <si>
    <t>IRFC</t>
  </si>
  <si>
    <t>Specialized Finance</t>
  </si>
  <si>
    <t>Nestle India Ltd</t>
  </si>
  <si>
    <t>NESTLEIND</t>
  </si>
  <si>
    <t>FMCG - Foods</t>
  </si>
  <si>
    <t>Siemens Ltd</t>
  </si>
  <si>
    <t>SIEMENS</t>
  </si>
  <si>
    <t>Conglomerates</t>
  </si>
  <si>
    <t>Indian Oil Corporation Ltd</t>
  </si>
  <si>
    <t>IOC</t>
  </si>
  <si>
    <t>Bharat Electronics Ltd</t>
  </si>
  <si>
    <t>BEL</t>
  </si>
  <si>
    <t>Electronic Equipments</t>
  </si>
  <si>
    <t>JSW Steel Ltd</t>
  </si>
  <si>
    <t>JSWSTEEL</t>
  </si>
  <si>
    <t>Iron &amp; Steel</t>
  </si>
  <si>
    <t>Jio Financial Services Ltd</t>
  </si>
  <si>
    <t>JIOFIN</t>
  </si>
  <si>
    <t>Varun Beverages Ltd</t>
  </si>
  <si>
    <t>VBL</t>
  </si>
  <si>
    <t>Soft Drinks</t>
  </si>
  <si>
    <t>DLF Ltd</t>
  </si>
  <si>
    <t>DLF</t>
  </si>
  <si>
    <t>Real Estate</t>
  </si>
  <si>
    <t>Tata Steel Ltd</t>
  </si>
  <si>
    <t>TATASTEEL</t>
  </si>
  <si>
    <t>Zomato Ltd</t>
  </si>
  <si>
    <t>ZOMATO</t>
  </si>
  <si>
    <t>Online Services</t>
  </si>
  <si>
    <t>Trent Ltd</t>
  </si>
  <si>
    <t>TRENT</t>
  </si>
  <si>
    <t>Retail - Apparel</t>
  </si>
  <si>
    <t>Grasim Industries Ltd</t>
  </si>
  <si>
    <t>GRASIM</t>
  </si>
  <si>
    <t>Power Finance Corporation Ltd</t>
  </si>
  <si>
    <t>PFC</t>
  </si>
  <si>
    <t>Interglobe Aviation Ltd</t>
  </si>
  <si>
    <t>INDIGO</t>
  </si>
  <si>
    <t>Airlines</t>
  </si>
  <si>
    <t>Vedanta Ltd</t>
  </si>
  <si>
    <t>VEDL</t>
  </si>
  <si>
    <t>Metals - Diversified</t>
  </si>
  <si>
    <t>Ambuja Cements Ltd</t>
  </si>
  <si>
    <t>AMBUJACEM</t>
  </si>
  <si>
    <t>LTIMindtree Ltd</t>
  </si>
  <si>
    <t>LTIM</t>
  </si>
  <si>
    <t>SBI Life Insurance Company Ltd</t>
  </si>
  <si>
    <t>SBILIFE</t>
  </si>
  <si>
    <t>ABB India Ltd</t>
  </si>
  <si>
    <t>ABB</t>
  </si>
  <si>
    <t>Heavy Electrical Equipments</t>
  </si>
  <si>
    <t>REC Limited</t>
  </si>
  <si>
    <t>RECLTD</t>
  </si>
  <si>
    <t>Pidilite Industries Ltd</t>
  </si>
  <si>
    <t>PIDILITIND</t>
  </si>
  <si>
    <t>Diversified Chemicals</t>
  </si>
  <si>
    <t>TATAMTRDVR</t>
  </si>
  <si>
    <t>Tech Mahindra Ltd</t>
  </si>
  <si>
    <t>TECHM</t>
  </si>
  <si>
    <t>Godrej Consumer Products Ltd</t>
  </si>
  <si>
    <t>GODREJCP</t>
  </si>
  <si>
    <t>FMCG - Personal Products</t>
  </si>
  <si>
    <t>Gail (India) Ltd</t>
  </si>
  <si>
    <t>GAIL</t>
  </si>
  <si>
    <t>Gas Distribution</t>
  </si>
  <si>
    <t>Hindalco Industries Ltd</t>
  </si>
  <si>
    <t>HINDALCO</t>
  </si>
  <si>
    <t>Metals - Aluminium</t>
  </si>
  <si>
    <t>HDFC Life Insurance Company Ltd</t>
  </si>
  <si>
    <t>HDFCLIFE</t>
  </si>
  <si>
    <t>Britannia Industries Ltd</t>
  </si>
  <si>
    <t>BRITANNIA</t>
  </si>
  <si>
    <t>Macrotech Developers Ltd</t>
  </si>
  <si>
    <t>LODHA</t>
  </si>
  <si>
    <t>Bharat Petroleum Corporation Ltd</t>
  </si>
  <si>
    <t>BPCL</t>
  </si>
  <si>
    <t>Eicher Motors Ltd</t>
  </si>
  <si>
    <t>EICHERMOT</t>
  </si>
  <si>
    <t>Trucks &amp; Buses</t>
  </si>
  <si>
    <t>Tata Power Company Ltd</t>
  </si>
  <si>
    <t>TATAPOWER</t>
  </si>
  <si>
    <t>Bank of Baroda Ltd</t>
  </si>
  <si>
    <t>BANKBARODA</t>
  </si>
  <si>
    <t>Samvardhana Motherson International Ltd</t>
  </si>
  <si>
    <t>MOTHERSON</t>
  </si>
  <si>
    <t>Auto Parts</t>
  </si>
  <si>
    <t>Punjab National Bank</t>
  </si>
  <si>
    <t>PNB</t>
  </si>
  <si>
    <t>Indian Overseas Bank</t>
  </si>
  <si>
    <t>IOB</t>
  </si>
  <si>
    <t>Rail Vikas Nigam Ltd</t>
  </si>
  <si>
    <t>RVNL</t>
  </si>
  <si>
    <t>Cipla Ltd</t>
  </si>
  <si>
    <t>CIPLA</t>
  </si>
  <si>
    <t>Divi's Laboratories Ltd</t>
  </si>
  <si>
    <t>DIVISLAB</t>
  </si>
  <si>
    <t>Labs &amp; Life Sciences Services</t>
  </si>
  <si>
    <t>JSW Energy Ltd</t>
  </si>
  <si>
    <t>JSWENERGY</t>
  </si>
  <si>
    <t>Zydus Lifesciences Ltd</t>
  </si>
  <si>
    <t>ZYDUSLIFE</t>
  </si>
  <si>
    <t>Tata Consumer Products Ltd</t>
  </si>
  <si>
    <t>TATACONSUM</t>
  </si>
  <si>
    <t>Tea &amp; Coffee</t>
  </si>
  <si>
    <t>Cholamandalam Investment and Finance Company Ltd</t>
  </si>
  <si>
    <t>CHOLAFIN</t>
  </si>
  <si>
    <t>TVS Motor Company Ltd</t>
  </si>
  <si>
    <t>TVSMOTOR</t>
  </si>
  <si>
    <t>Adani Energy Solutions Ltd</t>
  </si>
  <si>
    <t>ADANIENSOL</t>
  </si>
  <si>
    <t>Power Infrastructure</t>
  </si>
  <si>
    <t>Indus Towers Ltd</t>
  </si>
  <si>
    <t>INDUSTOWER</t>
  </si>
  <si>
    <t>Telecom Infrastructure</t>
  </si>
  <si>
    <t>Dr Reddy's Laboratories Ltd</t>
  </si>
  <si>
    <t>DRREDDY</t>
  </si>
  <si>
    <t>Dabur India Ltd</t>
  </si>
  <si>
    <t>DABUR</t>
  </si>
  <si>
    <t>Havells India Ltd</t>
  </si>
  <si>
    <t>HAVELLS</t>
  </si>
  <si>
    <t>Electrical Components &amp; Equipments</t>
  </si>
  <si>
    <t>Indusind Bank Ltd</t>
  </si>
  <si>
    <t>INDUSINDBK</t>
  </si>
  <si>
    <t>Vodafone Idea Ltd</t>
  </si>
  <si>
    <t>IDEA</t>
  </si>
  <si>
    <t>Hero MotoCorp Ltd</t>
  </si>
  <si>
    <t>HEROMOTOCO</t>
  </si>
  <si>
    <t>Bharat Heavy Electricals Ltd</t>
  </si>
  <si>
    <t>BHEL</t>
  </si>
  <si>
    <t>CG Power and Industrial Solutions Ltd</t>
  </si>
  <si>
    <t>CGPOWER</t>
  </si>
  <si>
    <t>Torrent Pharmaceuticals Ltd</t>
  </si>
  <si>
    <t>TORNTPHARM</t>
  </si>
  <si>
    <t>Bajaj Holdings and Investment Ltd</t>
  </si>
  <si>
    <t>BAJAJHLDNG</t>
  </si>
  <si>
    <t>Asset Management</t>
  </si>
  <si>
    <t>IDBI Bank Ltd</t>
  </si>
  <si>
    <t>IDBI</t>
  </si>
  <si>
    <t>Private Bank</t>
  </si>
  <si>
    <t>NHPC Ltd</t>
  </si>
  <si>
    <t>NHPC</t>
  </si>
  <si>
    <t>Union Bank of India Ltd</t>
  </si>
  <si>
    <t>UNIONBANK</t>
  </si>
  <si>
    <t>Shriram Finance Ltd</t>
  </si>
  <si>
    <t>SHRIRAMFIN</t>
  </si>
  <si>
    <t>Canara Bank Ltd</t>
  </si>
  <si>
    <t>CANBK</t>
  </si>
  <si>
    <t>Mazagon Dock Shipbuilders Ltd</t>
  </si>
  <si>
    <t>MAZDOCK</t>
  </si>
  <si>
    <t>Shipbuilding</t>
  </si>
  <si>
    <t>Bosch Ltd</t>
  </si>
  <si>
    <t>BOSCHLTD</t>
  </si>
  <si>
    <t>United Spirits Ltd</t>
  </si>
  <si>
    <t>UNITDSPR</t>
  </si>
  <si>
    <t>Alcoholic Beverages</t>
  </si>
  <si>
    <t>ICICI Prudential Life Insurance Company Ltd</t>
  </si>
  <si>
    <t>ICICIPRULI</t>
  </si>
  <si>
    <t>Shree Cement Ltd</t>
  </si>
  <si>
    <t>SHREECEM</t>
  </si>
  <si>
    <t>Jindal Steel And Power Ltd</t>
  </si>
  <si>
    <t>JINDALSTEL</t>
  </si>
  <si>
    <t>Cummins India Ltd</t>
  </si>
  <si>
    <t>CUMMINSIND</t>
  </si>
  <si>
    <t>Industrial Machinery</t>
  </si>
  <si>
    <t>Adani Total Gas Ltd</t>
  </si>
  <si>
    <t>ATGL</t>
  </si>
  <si>
    <t>Oracle Financial Services Software Ltd</t>
  </si>
  <si>
    <t>OFSS</t>
  </si>
  <si>
    <t>Software Services</t>
  </si>
  <si>
    <t>Solar Industries India Ltd</t>
  </si>
  <si>
    <t>SOLARINDS</t>
  </si>
  <si>
    <t>Commodity Chemicals</t>
  </si>
  <si>
    <t>Polycab India Ltd</t>
  </si>
  <si>
    <t>POLYCAB</t>
  </si>
  <si>
    <t>ICICI Lombard General Insurance Company Ltd</t>
  </si>
  <si>
    <t>ICICIGI</t>
  </si>
  <si>
    <t>Apollo Hospitals Enterprise Ltd</t>
  </si>
  <si>
    <t>APOLLOHOSP</t>
  </si>
  <si>
    <t>Hospitals &amp; Diagnostic Centres</t>
  </si>
  <si>
    <t>Max Healthcare Institute Ltd</t>
  </si>
  <si>
    <t>MAXHEALTH</t>
  </si>
  <si>
    <t>Indian Hotels Company Ltd</t>
  </si>
  <si>
    <t>INDHOTEL</t>
  </si>
  <si>
    <t>Hotels, Resorts &amp; Cruise Lines</t>
  </si>
  <si>
    <t>Info Edge (India) Ltd</t>
  </si>
  <si>
    <t>NAUKRI</t>
  </si>
  <si>
    <t>Oil India Ltd</t>
  </si>
  <si>
    <t>OIL</t>
  </si>
  <si>
    <t>Godrej Properties Ltd</t>
  </si>
  <si>
    <t>GODREJPROP</t>
  </si>
  <si>
    <t>HDFC Asset Management Company Ltd</t>
  </si>
  <si>
    <t>HDFCAMC</t>
  </si>
  <si>
    <t>Colgate-Palmolive (India) Ltd</t>
  </si>
  <si>
    <t>COLPAL</t>
  </si>
  <si>
    <t>Marico Ltd</t>
  </si>
  <si>
    <t>MARICO</t>
  </si>
  <si>
    <t>Mankind Pharma Ltd</t>
  </si>
  <si>
    <t>MANKIND</t>
  </si>
  <si>
    <t>Suzlon Energy Ltd</t>
  </si>
  <si>
    <t>SUZLON</t>
  </si>
  <si>
    <t>Renewable Energy Equipment &amp; Services</t>
  </si>
  <si>
    <t>Lupin Ltd</t>
  </si>
  <si>
    <t>LUPIN</t>
  </si>
  <si>
    <t>Aurobindo Pharma Ltd</t>
  </si>
  <si>
    <t>AUROPHARMA</t>
  </si>
  <si>
    <t>Yes Bank Ltd</t>
  </si>
  <si>
    <t>YESBANK</t>
  </si>
  <si>
    <t>Indian Railway Catering and Tourism Corporation Ltd</t>
  </si>
  <si>
    <t>IRCTC</t>
  </si>
  <si>
    <t>Indian Bank</t>
  </si>
  <si>
    <t>INDIANB</t>
  </si>
  <si>
    <t>Tube Investments of India Ltd</t>
  </si>
  <si>
    <t>TIINDIA</t>
  </si>
  <si>
    <t>Cycles</t>
  </si>
  <si>
    <t>Prestige Estates Projects Ltd</t>
  </si>
  <si>
    <t>PRESTIGE</t>
  </si>
  <si>
    <t>Hindustan Petroleum Corp Ltd</t>
  </si>
  <si>
    <t>HINDPETRO</t>
  </si>
  <si>
    <t>Bharat Forge Ltd</t>
  </si>
  <si>
    <t>BHARATFORG</t>
  </si>
  <si>
    <t>Persistent Systems Ltd</t>
  </si>
  <si>
    <t>PERSISTENT</t>
  </si>
  <si>
    <t>Torrent Power Ltd</t>
  </si>
  <si>
    <t>TORNTPOWER</t>
  </si>
  <si>
    <t>Indian Renewable Energy Development Agency Ltd</t>
  </si>
  <si>
    <t>IREDA</t>
  </si>
  <si>
    <t>SBI Cards and Payment Services Ltd</t>
  </si>
  <si>
    <t>SBICARD</t>
  </si>
  <si>
    <t>Payment Infrastructure</t>
  </si>
  <si>
    <t>SRF Ltd</t>
  </si>
  <si>
    <t>SRF</t>
  </si>
  <si>
    <t>Muthoot Finance Ltd</t>
  </si>
  <si>
    <t>MUTHOOTFIN</t>
  </si>
  <si>
    <t>JSW Infrastructure Ltd</t>
  </si>
  <si>
    <t>JSWINFRA</t>
  </si>
  <si>
    <t>Ashok Leyland Ltd</t>
  </si>
  <si>
    <t>ASHOKLEY</t>
  </si>
  <si>
    <t>NMDC Ltd</t>
  </si>
  <si>
    <t>NMDC</t>
  </si>
  <si>
    <t>Mining - Iron Ore</t>
  </si>
  <si>
    <t>GMR Airports Infrastructure Ltd</t>
  </si>
  <si>
    <t>GMRINFRA</t>
  </si>
  <si>
    <t>Supreme Industries Ltd</t>
  </si>
  <si>
    <t>SUPREMEIND</t>
  </si>
  <si>
    <t>Plastic Products</t>
  </si>
  <si>
    <t>PB Fintech Ltd</t>
  </si>
  <si>
    <t>POLICYBZR</t>
  </si>
  <si>
    <t>Cochin Shipyard Ltd</t>
  </si>
  <si>
    <t>COCHINSHIP</t>
  </si>
  <si>
    <t>Linde India Ltd</t>
  </si>
  <si>
    <t>LINDEINDIA</t>
  </si>
  <si>
    <t>UCO Bank</t>
  </si>
  <si>
    <t>UCOBANK</t>
  </si>
  <si>
    <t>Fertilisers And Chemicals Travancore Ltd</t>
  </si>
  <si>
    <t>FACT</t>
  </si>
  <si>
    <t>Fertilizers &amp; Agro Chemicals</t>
  </si>
  <si>
    <t>General Insurance Corporation of India</t>
  </si>
  <si>
    <t>GICRE</t>
  </si>
  <si>
    <t>Dixon Technologies (India) Ltd</t>
  </si>
  <si>
    <t>DIXON</t>
  </si>
  <si>
    <t>Home Electronics &amp; Appliances</t>
  </si>
  <si>
    <t>Schaeffler India Ltd</t>
  </si>
  <si>
    <t>SCHAEFFLER</t>
  </si>
  <si>
    <t>Phoenix Mills Ltd</t>
  </si>
  <si>
    <t>PHOENIXLTD</t>
  </si>
  <si>
    <t>Oberoi Realty Ltd</t>
  </si>
  <si>
    <t>OBEROIRLTY</t>
  </si>
  <si>
    <t>Housing and Urban Development Corporation Ltd</t>
  </si>
  <si>
    <t>HUDCO</t>
  </si>
  <si>
    <t>Container Corporation of India Ltd</t>
  </si>
  <si>
    <t>CONCOR</t>
  </si>
  <si>
    <t>Logistics</t>
  </si>
  <si>
    <t>Alkem Laboratories Ltd</t>
  </si>
  <si>
    <t>ALKEM</t>
  </si>
  <si>
    <t>Jindal Stainless Ltd</t>
  </si>
  <si>
    <t>JSL</t>
  </si>
  <si>
    <t>Berger Paints India Ltd</t>
  </si>
  <si>
    <t>BERGEPAINT</t>
  </si>
  <si>
    <t>PI Industries Ltd</t>
  </si>
  <si>
    <t>PIIND</t>
  </si>
  <si>
    <t>Steel Authority of India Ltd</t>
  </si>
  <si>
    <t>SAIL</t>
  </si>
  <si>
    <t>Balkrishna Industries Ltd</t>
  </si>
  <si>
    <t>BALKRISIND</t>
  </si>
  <si>
    <t>Tires &amp; Rubber</t>
  </si>
  <si>
    <t>Kalyan Jewellers India Ltd</t>
  </si>
  <si>
    <t>KALYANKJIL</t>
  </si>
  <si>
    <t>Patanjali Foods Ltd</t>
  </si>
  <si>
    <t>PATANJALI</t>
  </si>
  <si>
    <t>Packaged Foods &amp; Meats</t>
  </si>
  <si>
    <t>Astral Ltd</t>
  </si>
  <si>
    <t>ASTRAL</t>
  </si>
  <si>
    <t>Building Products - Pipes</t>
  </si>
  <si>
    <t>Abbott India Ltd</t>
  </si>
  <si>
    <t>ABBOTINDIA</t>
  </si>
  <si>
    <t>UNO Minda Ltd</t>
  </si>
  <si>
    <t>UNOMINDA</t>
  </si>
  <si>
    <t>MRF Ltd</t>
  </si>
  <si>
    <t>MRF</t>
  </si>
  <si>
    <t>Bharti Hexacom Ltd</t>
  </si>
  <si>
    <t>BHARTIHEXA</t>
  </si>
  <si>
    <t>SJVN Ltd</t>
  </si>
  <si>
    <t>SJVN</t>
  </si>
  <si>
    <t>IDFC First Bank Ltd</t>
  </si>
  <si>
    <t>IDFCFIRSTB</t>
  </si>
  <si>
    <t>Aditya Birla Capital Ltd</t>
  </si>
  <si>
    <t>ABCAPITAL</t>
  </si>
  <si>
    <t>Diversified Financials</t>
  </si>
  <si>
    <t>Thermax Limited</t>
  </si>
  <si>
    <t>THERMAX</t>
  </si>
  <si>
    <t>Procter &amp; Gamble Hygiene and Health Care Ltd</t>
  </si>
  <si>
    <t>PGHH</t>
  </si>
  <si>
    <t>Bank of India Ltd</t>
  </si>
  <si>
    <t>BANKINDIA</t>
  </si>
  <si>
    <t>Central Bank of India Ltd</t>
  </si>
  <si>
    <t>CENTRALBK</t>
  </si>
  <si>
    <t>L&amp;T Technology Services Ltd</t>
  </si>
  <si>
    <t>LTTS</t>
  </si>
  <si>
    <t>Mphasis Ltd</t>
  </si>
  <si>
    <t>MPHASIS</t>
  </si>
  <si>
    <t>United Breweries Ltd</t>
  </si>
  <si>
    <t>UBL</t>
  </si>
  <si>
    <t>Fsn E-Commerce Ventures Ltd</t>
  </si>
  <si>
    <t>NYKAA</t>
  </si>
  <si>
    <t>Wellness Services</t>
  </si>
  <si>
    <t>Tata Communications Ltd</t>
  </si>
  <si>
    <t>TATACOMM</t>
  </si>
  <si>
    <t>Petronet LNG Ltd</t>
  </si>
  <si>
    <t>PETRONET</t>
  </si>
  <si>
    <t>Oil &amp; Gas - Storage &amp; Transportation</t>
  </si>
  <si>
    <t>Bharat Dynamics Ltd</t>
  </si>
  <si>
    <t>BDL</t>
  </si>
  <si>
    <t>Hitachi Energy India Ltd</t>
  </si>
  <si>
    <t>POWERINDIA</t>
  </si>
  <si>
    <t>KPIT Technologies Ltd</t>
  </si>
  <si>
    <t>KPITTECH</t>
  </si>
  <si>
    <t>Sundaram Finance Ltd</t>
  </si>
  <si>
    <t>SUNDARMFIN</t>
  </si>
  <si>
    <t>Voltas Ltd</t>
  </si>
  <si>
    <t>VOLTAS</t>
  </si>
  <si>
    <t>Federal Bank Ltd</t>
  </si>
  <si>
    <t>FEDERALBNK</t>
  </si>
  <si>
    <t>ACC Ltd</t>
  </si>
  <si>
    <t>ACC</t>
  </si>
  <si>
    <t>AU Small Finance Bank Ltd</t>
  </si>
  <si>
    <t>AUBANK</t>
  </si>
  <si>
    <t>Coromandel International Ltd</t>
  </si>
  <si>
    <t>COROMANDEL</t>
  </si>
  <si>
    <t>Honeywell Automation India Ltd</t>
  </si>
  <si>
    <t>HONAUT</t>
  </si>
  <si>
    <t>Bank of Maharashtra Ltd</t>
  </si>
  <si>
    <t>MAHABANK</t>
  </si>
  <si>
    <t>Exide Industries Ltd</t>
  </si>
  <si>
    <t>EXIDEIND</t>
  </si>
  <si>
    <t>Batteries</t>
  </si>
  <si>
    <t>Page Industries Ltd</t>
  </si>
  <si>
    <t>PAGEIND</t>
  </si>
  <si>
    <t>Apparel &amp; Accessories</t>
  </si>
  <si>
    <t>GlaxoSmithKline Pharmaceuticals Ltd</t>
  </si>
  <si>
    <t>GLAXO</t>
  </si>
  <si>
    <t>Escorts Kubota Ltd</t>
  </si>
  <si>
    <t>ESCORTS</t>
  </si>
  <si>
    <t>Tractors</t>
  </si>
  <si>
    <t>Gujarat Gas Ltd</t>
  </si>
  <si>
    <t>GUJGASLTD</t>
  </si>
  <si>
    <t>Punjab &amp; Sind Bank</t>
  </si>
  <si>
    <t>PSB</t>
  </si>
  <si>
    <t>L&amp;T Finance Ltd</t>
  </si>
  <si>
    <t>LTF</t>
  </si>
  <si>
    <t>3M India Ltd</t>
  </si>
  <si>
    <t>3MINDIA</t>
  </si>
  <si>
    <t>Stationery</t>
  </si>
  <si>
    <t>Tata Elxsi Ltd</t>
  </si>
  <si>
    <t>TATAELXSI</t>
  </si>
  <si>
    <t>LIC Housing Finance Ltd</t>
  </si>
  <si>
    <t>LICHSGFIN</t>
  </si>
  <si>
    <t>Home Financing</t>
  </si>
  <si>
    <t>New India Assurance Company Ltd</t>
  </si>
  <si>
    <t>NIACL</t>
  </si>
  <si>
    <t>Adani Wilmar Ltd</t>
  </si>
  <si>
    <t>AWL</t>
  </si>
  <si>
    <t>Coforge Ltd</t>
  </si>
  <si>
    <t>COFORGE</t>
  </si>
  <si>
    <t>Biocon Ltd</t>
  </si>
  <si>
    <t>BIOCON</t>
  </si>
  <si>
    <t>Biotechnology</t>
  </si>
  <si>
    <t>APL Apollo Tubes Ltd</t>
  </si>
  <si>
    <t>APLAPOLLO</t>
  </si>
  <si>
    <t>AIA Engineering Ltd</t>
  </si>
  <si>
    <t>AIAENG</t>
  </si>
  <si>
    <t>IRB Infrastructure Developers Ltd</t>
  </si>
  <si>
    <t>IRB</t>
  </si>
  <si>
    <t>Tata Technologies Ltd</t>
  </si>
  <si>
    <t>TATATECH</t>
  </si>
  <si>
    <t>Sona BLW Precision Forgings Ltd</t>
  </si>
  <si>
    <t>SONACOMS</t>
  </si>
  <si>
    <t>UPL Ltd</t>
  </si>
  <si>
    <t>UPL</t>
  </si>
  <si>
    <t>Glenmark Pharmaceuticals Ltd</t>
  </si>
  <si>
    <t>GLENMARK</t>
  </si>
  <si>
    <t>Nippon Life India Asset Management Ltd</t>
  </si>
  <si>
    <t>NAM-INDIA</t>
  </si>
  <si>
    <t>Deepak Nitrite Ltd</t>
  </si>
  <si>
    <t>DEEPAKNTR</t>
  </si>
  <si>
    <t>NLC India Ltd</t>
  </si>
  <si>
    <t>NLCINDIA</t>
  </si>
  <si>
    <t>Lloyds Metals And Energy Ltd</t>
  </si>
  <si>
    <t>LLOYDSME</t>
  </si>
  <si>
    <t>Indraprastha Gas Ltd</t>
  </si>
  <si>
    <t>IGL</t>
  </si>
  <si>
    <t>Jubilant Foodworks Ltd</t>
  </si>
  <si>
    <t>JUBLFOOD</t>
  </si>
  <si>
    <t>Restaurants &amp; Cafes</t>
  </si>
  <si>
    <t>Mangalore Refinery and Petrochemicals Ltd</t>
  </si>
  <si>
    <t>MRPL</t>
  </si>
  <si>
    <t>Max Financial Services Ltd</t>
  </si>
  <si>
    <t>MFSL</t>
  </si>
  <si>
    <t>KEI Industries Ltd</t>
  </si>
  <si>
    <t>KEI</t>
  </si>
  <si>
    <t>Cables</t>
  </si>
  <si>
    <t>Ge T&amp;D India Ltd</t>
  </si>
  <si>
    <t>GET&amp;D</t>
  </si>
  <si>
    <t>360 One Wam Ltd</t>
  </si>
  <si>
    <t>360ONE</t>
  </si>
  <si>
    <t>Investment Banking &amp; Brokerage</t>
  </si>
  <si>
    <t>Mahindra and Mahindra Financial Services Ltd</t>
  </si>
  <si>
    <t>M&amp;MFIN</t>
  </si>
  <si>
    <t>Fortis Healthcare Ltd</t>
  </si>
  <si>
    <t>FORTIS</t>
  </si>
  <si>
    <t>Star Health and Allied Insurance Company Ltd</t>
  </si>
  <si>
    <t>STARHEALTH</t>
  </si>
  <si>
    <t>Endurance Technologies Ltd</t>
  </si>
  <si>
    <t>ENDURANCE</t>
  </si>
  <si>
    <t>Metro Brands Ltd</t>
  </si>
  <si>
    <t>METROBRAND</t>
  </si>
  <si>
    <t>Footwear</t>
  </si>
  <si>
    <t>Emami Ltd</t>
  </si>
  <si>
    <t>EMAMILTD</t>
  </si>
  <si>
    <t>Gujarat Fluorochemicals Ltd</t>
  </si>
  <si>
    <t>FLUOROCHEM</t>
  </si>
  <si>
    <t>Specialty Chemicals</t>
  </si>
  <si>
    <t>J K Cement Ltd</t>
  </si>
  <si>
    <t>JKCEMENT</t>
  </si>
  <si>
    <t>National Aluminium Co Ltd</t>
  </si>
  <si>
    <t>NATIONALUM</t>
  </si>
  <si>
    <t>Apollo Tyres Ltd</t>
  </si>
  <si>
    <t>APOLLOTYRE</t>
  </si>
  <si>
    <t>Blue Star Ltd</t>
  </si>
  <si>
    <t>BLUESTARCO</t>
  </si>
  <si>
    <t>Motilal Oswal Financial Services Ltd</t>
  </si>
  <si>
    <t>MOTILALOFS</t>
  </si>
  <si>
    <t>Gland Pharma Ltd</t>
  </si>
  <si>
    <t>GLAND</t>
  </si>
  <si>
    <t>Dalmia Bharat Ltd</t>
  </si>
  <si>
    <t>DALBHARAT</t>
  </si>
  <si>
    <t>BSE Ltd</t>
  </si>
  <si>
    <t>BSE</t>
  </si>
  <si>
    <t>Stock Exchanges &amp; Ratings</t>
  </si>
  <si>
    <t>Carborundum Universal Ltd</t>
  </si>
  <si>
    <t>CARBORUNIV</t>
  </si>
  <si>
    <t>NBCC (India) Ltd</t>
  </si>
  <si>
    <t>NBCC</t>
  </si>
  <si>
    <t>Tata Investment Corporation Ltd</t>
  </si>
  <si>
    <t>TATAINVEST</t>
  </si>
  <si>
    <t>Aditya Birla Fashion and Retail Ltd</t>
  </si>
  <si>
    <t>ABFRL</t>
  </si>
  <si>
    <t>Apar Industries Ltd</t>
  </si>
  <si>
    <t>APARINDS</t>
  </si>
  <si>
    <t>Global Health Ltd</t>
  </si>
  <si>
    <t>MEDANTA</t>
  </si>
  <si>
    <t>Motherson Sumi Wiring India Ltd</t>
  </si>
  <si>
    <t>MSUMI</t>
  </si>
  <si>
    <t>Embassy Office Parks REIT</t>
  </si>
  <si>
    <t>EMBASSY</t>
  </si>
  <si>
    <t>Sun Tv Network Ltd</t>
  </si>
  <si>
    <t>SUNTV</t>
  </si>
  <si>
    <t>TV Channels &amp; Broadcasters</t>
  </si>
  <si>
    <t>Go Digit General Insurance Ltd</t>
  </si>
  <si>
    <t>GODIGIT</t>
  </si>
  <si>
    <t>IPCA Laboratories Ltd</t>
  </si>
  <si>
    <t>IPCALAB</t>
  </si>
  <si>
    <t>CRISIL Ltd</t>
  </si>
  <si>
    <t>CRISIL</t>
  </si>
  <si>
    <t>Aegis Logistics Ltd</t>
  </si>
  <si>
    <t>AEGISLOG</t>
  </si>
  <si>
    <t>Bandhan Bank Ltd</t>
  </si>
  <si>
    <t>BANDHANBNK</t>
  </si>
  <si>
    <t>Hindustan Copper Ltd</t>
  </si>
  <si>
    <t>HINDCOPPER</t>
  </si>
  <si>
    <t>Mining - Copper</t>
  </si>
  <si>
    <t>Timken India Ltd</t>
  </si>
  <si>
    <t>TIMKEN</t>
  </si>
  <si>
    <t>Godrej Industries Ltd</t>
  </si>
  <si>
    <t>GODREJIND</t>
  </si>
  <si>
    <t>Syngene International Ltd</t>
  </si>
  <si>
    <t>SYNGENE</t>
  </si>
  <si>
    <t>Bayer Cropscience Ltd</t>
  </si>
  <si>
    <t>BAYERCROP</t>
  </si>
  <si>
    <t>Ajanta Pharma Ltd</t>
  </si>
  <si>
    <t>AJANTPHARM</t>
  </si>
  <si>
    <t>Sundram Fasteners Ltd</t>
  </si>
  <si>
    <t>SUNDRMFAST</t>
  </si>
  <si>
    <t>ITI Ltd</t>
  </si>
  <si>
    <t>ITI</t>
  </si>
  <si>
    <t>Telecom Equipments</t>
  </si>
  <si>
    <t>Poonawalla Fincorp Ltd</t>
  </si>
  <si>
    <t>POONAWALLA</t>
  </si>
  <si>
    <t>ZF Commercial Vehicle Control Systems India Ltd</t>
  </si>
  <si>
    <t>ZFCVINDIA</t>
  </si>
  <si>
    <t>One 97 Communications Ltd</t>
  </si>
  <si>
    <t>PAYTM</t>
  </si>
  <si>
    <t>Business Support Services</t>
  </si>
  <si>
    <t>J B Chemicals and Pharmaceuticals Ltd</t>
  </si>
  <si>
    <t>JBCHEPHARM</t>
  </si>
  <si>
    <t>KPR Mill Ltd</t>
  </si>
  <si>
    <t>KPRMILL</t>
  </si>
  <si>
    <t>Textiles</t>
  </si>
  <si>
    <t>Amara Raja Energy &amp; Mobility Ltd</t>
  </si>
  <si>
    <t>ARE&amp;M</t>
  </si>
  <si>
    <t>Grindwell Norton Ltd</t>
  </si>
  <si>
    <t>GRINDWELL</t>
  </si>
  <si>
    <t>Crompton Greaves Consumer Electricals Ltd</t>
  </si>
  <si>
    <t>CROMPTON</t>
  </si>
  <si>
    <t>TVS Holdings Ltd</t>
  </si>
  <si>
    <t>TVSHLTD</t>
  </si>
  <si>
    <t>Delhivery Ltd</t>
  </si>
  <si>
    <t>DELHIVERY</t>
  </si>
  <si>
    <t>Cholamandalam Financial Holdings Ltd</t>
  </si>
  <si>
    <t>CHOLAHLDNG</t>
  </si>
  <si>
    <t>SKF India Ltd</t>
  </si>
  <si>
    <t>SKFINDIA</t>
  </si>
  <si>
    <t>Brigade Enterprises Ltd</t>
  </si>
  <si>
    <t>BRIGADE</t>
  </si>
  <si>
    <t>KIOCL Ltd</t>
  </si>
  <si>
    <t>KIOCL</t>
  </si>
  <si>
    <t>Ircon International Ltd</t>
  </si>
  <si>
    <t>IRCON</t>
  </si>
  <si>
    <t>Jupiter Wagons Ltd</t>
  </si>
  <si>
    <t>JWL</t>
  </si>
  <si>
    <t>Rail</t>
  </si>
  <si>
    <t>Garden Reach Shipbuilders &amp; Engineers Ltd</t>
  </si>
  <si>
    <t>GRSE</t>
  </si>
  <si>
    <t>Tata Chemicals Ltd</t>
  </si>
  <si>
    <t>TATACHEM</t>
  </si>
  <si>
    <t>Hatsun Agro Product Ltd</t>
  </si>
  <si>
    <t>HATSUN</t>
  </si>
  <si>
    <t>Castrol India Ltd</t>
  </si>
  <si>
    <t>CASTROLIND</t>
  </si>
  <si>
    <t>Vedant Fashions Ltd</t>
  </si>
  <si>
    <t>MANYAVAR</t>
  </si>
  <si>
    <t>Kaynes Technology India Ltd</t>
  </si>
  <si>
    <t>KAYNES</t>
  </si>
  <si>
    <t>EIH Ltd</t>
  </si>
  <si>
    <t>EIHOTEL</t>
  </si>
  <si>
    <t>Jyoti CNC Automation Ltd</t>
  </si>
  <si>
    <t>JYOTICNC</t>
  </si>
  <si>
    <t>Computer Hardware</t>
  </si>
  <si>
    <t>Gillette India Ltd</t>
  </si>
  <si>
    <t>GILLETTE</t>
  </si>
  <si>
    <t>BASF India Ltd</t>
  </si>
  <si>
    <t>BASF</t>
  </si>
  <si>
    <t>Narayana Hrudayalaya Ltd</t>
  </si>
  <si>
    <t>NH</t>
  </si>
  <si>
    <t>Whirlpool of India Ltd</t>
  </si>
  <si>
    <t>WHIRLPOOL</t>
  </si>
  <si>
    <t>Century Textiles and Industries Ltd</t>
  </si>
  <si>
    <t>CENTURYTEX</t>
  </si>
  <si>
    <t>Paper Products</t>
  </si>
  <si>
    <t>Ratnamani Metals and Tubes Ltd</t>
  </si>
  <si>
    <t>RATNAMANI</t>
  </si>
  <si>
    <t>Dr. Lal PathLabs Ltd</t>
  </si>
  <si>
    <t>LALPATHLAB</t>
  </si>
  <si>
    <t>ICICI Securities Ltd</t>
  </si>
  <si>
    <t>ISEC</t>
  </si>
  <si>
    <t>Aarti Industries Ltd</t>
  </si>
  <si>
    <t>AARTIIND</t>
  </si>
  <si>
    <t>Sumitomo Chemical India Ltd</t>
  </si>
  <si>
    <t>SUMICHEM</t>
  </si>
  <si>
    <t>Central Depository Services (India) Ltd</t>
  </si>
  <si>
    <t>CDSL</t>
  </si>
  <si>
    <t>Emcure Pharmaceuticals Ltd</t>
  </si>
  <si>
    <t>EMCURE</t>
  </si>
  <si>
    <t>Pfizer Ltd</t>
  </si>
  <si>
    <t>PFIZER</t>
  </si>
  <si>
    <t>Natco Pharma Ltd</t>
  </si>
  <si>
    <t>NATCOPHARM</t>
  </si>
  <si>
    <t>JBM Auto Ltd</t>
  </si>
  <si>
    <t>JBMA</t>
  </si>
  <si>
    <t>Finolex Cables Ltd</t>
  </si>
  <si>
    <t>FINCABLES</t>
  </si>
  <si>
    <t>Laurus Labs Ltd</t>
  </si>
  <si>
    <t>LAURUSLABS</t>
  </si>
  <si>
    <t>Kajaria Ceramics Ltd</t>
  </si>
  <si>
    <t>KAJARIACER</t>
  </si>
  <si>
    <t>Building Products - Ceramics</t>
  </si>
  <si>
    <t>Alembic Pharmaceuticals Ltd</t>
  </si>
  <si>
    <t>APLLTD</t>
  </si>
  <si>
    <t>CPSE ETF</t>
  </si>
  <si>
    <t>CPSEETF</t>
  </si>
  <si>
    <t>Equity</t>
  </si>
  <si>
    <t>Radico Khaitan Ltd</t>
  </si>
  <si>
    <t>RADICO</t>
  </si>
  <si>
    <t>KEC International Ltd</t>
  </si>
  <si>
    <t>KEC</t>
  </si>
  <si>
    <t>Tejas Networks Ltd</t>
  </si>
  <si>
    <t>TEJASNET</t>
  </si>
  <si>
    <t>CIE Automotive India Ltd</t>
  </si>
  <si>
    <t>CIEINDIA</t>
  </si>
  <si>
    <t>Suven Pharmaceuticals Ltd</t>
  </si>
  <si>
    <t>SUVENPHAR</t>
  </si>
  <si>
    <t>CESC Ltd</t>
  </si>
  <si>
    <t>CESC</t>
  </si>
  <si>
    <t>Kansai Nerolac Paints Ltd</t>
  </si>
  <si>
    <t>KANSAINER</t>
  </si>
  <si>
    <t>Titagarh Rail Systems Ltd</t>
  </si>
  <si>
    <t>TITAGARH</t>
  </si>
  <si>
    <t>Swan Energy Ltd</t>
  </si>
  <si>
    <t>SWANENERGY</t>
  </si>
  <si>
    <t>Piramal Pharma Ltd</t>
  </si>
  <si>
    <t>PPLPHARMA</t>
  </si>
  <si>
    <t>IFCI Ltd</t>
  </si>
  <si>
    <t>IFCI</t>
  </si>
  <si>
    <t>Elgi Equipments Ltd</t>
  </si>
  <si>
    <t>ELGIEQUIP</t>
  </si>
  <si>
    <t>Devyani International Ltd</t>
  </si>
  <si>
    <t>DEVYANI</t>
  </si>
  <si>
    <t>Five-Star Business Finance Ltd</t>
  </si>
  <si>
    <t>FIVESTAR</t>
  </si>
  <si>
    <t>Godfrey Phillips India Ltd</t>
  </si>
  <si>
    <t>GODFRYPHLP</t>
  </si>
  <si>
    <t>Kalpataru Projects International Ltd</t>
  </si>
  <si>
    <t>KPIL</t>
  </si>
  <si>
    <t>Atul Ltd</t>
  </si>
  <si>
    <t>ATUL</t>
  </si>
  <si>
    <t>Relaxo Footwears Ltd</t>
  </si>
  <si>
    <t>RELAXO</t>
  </si>
  <si>
    <t>NCC Ltd</t>
  </si>
  <si>
    <t>NCC</t>
  </si>
  <si>
    <t>Cello World Ltd</t>
  </si>
  <si>
    <t>CELLO</t>
  </si>
  <si>
    <t>Piramal Enterprises Ltd</t>
  </si>
  <si>
    <t>PEL</t>
  </si>
  <si>
    <t>Inox Wind Ltd</t>
  </si>
  <si>
    <t>INOXWIND</t>
  </si>
  <si>
    <t>Signatureglobal (India) Ltd</t>
  </si>
  <si>
    <t>SIGNATURE</t>
  </si>
  <si>
    <t>Cyient Ltd</t>
  </si>
  <si>
    <t>CYIENT</t>
  </si>
  <si>
    <t>CreditAccess Grameen Ltd</t>
  </si>
  <si>
    <t>CREDITACC</t>
  </si>
  <si>
    <t>Sobha Ltd</t>
  </si>
  <si>
    <t>SOBHA</t>
  </si>
  <si>
    <t>Multi Commodity Exchange of India Ltd</t>
  </si>
  <si>
    <t>MCX</t>
  </si>
  <si>
    <t>Bata India Ltd</t>
  </si>
  <si>
    <t>BATAINDIA</t>
  </si>
  <si>
    <t>Sonata Software Ltd</t>
  </si>
  <si>
    <t>SONATSOFTW</t>
  </si>
  <si>
    <t>Vinati Organics Ltd</t>
  </si>
  <si>
    <t>VINATIORGA</t>
  </si>
  <si>
    <t>V Guard Industries Ltd</t>
  </si>
  <si>
    <t>VGUARD</t>
  </si>
  <si>
    <t>Tata Teleservices (Maharashtra) Ltd</t>
  </si>
  <si>
    <t>TTML</t>
  </si>
  <si>
    <t>Aditya Birla Sun Life Amc Ltd</t>
  </si>
  <si>
    <t>ABSLAMC</t>
  </si>
  <si>
    <t>Himadri Speciality Chemical Ltd</t>
  </si>
  <si>
    <t>HSCL</t>
  </si>
  <si>
    <t>Nexus Select Trust</t>
  </si>
  <si>
    <t>NXST</t>
  </si>
  <si>
    <t>Mindspace Business Parks REIT</t>
  </si>
  <si>
    <t>MINDSPACE</t>
  </si>
  <si>
    <t>PNB Housing Finance Ltd</t>
  </si>
  <si>
    <t>PNBHOUSING</t>
  </si>
  <si>
    <t>PTC Industries Ltd</t>
  </si>
  <si>
    <t>PTCIL</t>
  </si>
  <si>
    <t>Computer Age Management Services Ltd</t>
  </si>
  <si>
    <t>CAMS</t>
  </si>
  <si>
    <t>Finolex Industries Ltd</t>
  </si>
  <si>
    <t>FINPIPE</t>
  </si>
  <si>
    <t>Birlasoft Ltd</t>
  </si>
  <si>
    <t>BSOFT</t>
  </si>
  <si>
    <t>Chambal Fertilisers and Chemicals Ltd</t>
  </si>
  <si>
    <t>CHAMBLFERT</t>
  </si>
  <si>
    <t>IIFL Finance Ltd</t>
  </si>
  <si>
    <t>IIFL</t>
  </si>
  <si>
    <t>Aadhar Housing Finance Ltd</t>
  </si>
  <si>
    <t>AADHARHFC</t>
  </si>
  <si>
    <t>R R Kabel Ltd</t>
  </si>
  <si>
    <t>RRKABEL</t>
  </si>
  <si>
    <t>Affle (India) Ltd</t>
  </si>
  <si>
    <t>AFFLE</t>
  </si>
  <si>
    <t>Advertising</t>
  </si>
  <si>
    <t>Angel One Ltd</t>
  </si>
  <si>
    <t>ANGELONE</t>
  </si>
  <si>
    <t>Waaree Renewable Technologies Ltd</t>
  </si>
  <si>
    <t>WAAREERTL</t>
  </si>
  <si>
    <t>Poly Medicure Ltd</t>
  </si>
  <si>
    <t>POLYMED</t>
  </si>
  <si>
    <t>Health Care Equipment &amp; Supplies</t>
  </si>
  <si>
    <t>Triveni Turbine Ltd</t>
  </si>
  <si>
    <t>TRITURBINE</t>
  </si>
  <si>
    <t>Shyam Metalics and Energy Ltd</t>
  </si>
  <si>
    <t>SHYAMMETL</t>
  </si>
  <si>
    <t>BEML Ltd</t>
  </si>
  <si>
    <t>BEML</t>
  </si>
  <si>
    <t>Great Eastern Shipping Company Ltd</t>
  </si>
  <si>
    <t>GESHIP</t>
  </si>
  <si>
    <t>Tbo Tek Ltd</t>
  </si>
  <si>
    <t>TBOTEK</t>
  </si>
  <si>
    <t>Tour &amp; Travel Services</t>
  </si>
  <si>
    <t>Trident Ltd</t>
  </si>
  <si>
    <t>TRIDENT</t>
  </si>
  <si>
    <t>Techno Electric &amp; Engineering Company Ltd</t>
  </si>
  <si>
    <t>TECHNOE</t>
  </si>
  <si>
    <t>Blue Dart Express Ltd</t>
  </si>
  <si>
    <t>BLUEDART</t>
  </si>
  <si>
    <t>Chalet Hotels Ltd</t>
  </si>
  <si>
    <t>CHALET</t>
  </si>
  <si>
    <t>Jyothy Labs Ltd</t>
  </si>
  <si>
    <t>JYOTHYLAB</t>
  </si>
  <si>
    <t>Ramco Cements Limited</t>
  </si>
  <si>
    <t>RAMCOCEM</t>
  </si>
  <si>
    <t>Nuvama Wealth Management Ltd</t>
  </si>
  <si>
    <t>NUVAMA</t>
  </si>
  <si>
    <t>Gujarat State Petronet Ltd</t>
  </si>
  <si>
    <t>GSPL</t>
  </si>
  <si>
    <t>Bikaji Foods International Ltd</t>
  </si>
  <si>
    <t>BIKAJI</t>
  </si>
  <si>
    <t>IDFC Ltd</t>
  </si>
  <si>
    <t>IDFC</t>
  </si>
  <si>
    <t>Indiamart Intermesh Ltd</t>
  </si>
  <si>
    <t>INDIAMART</t>
  </si>
  <si>
    <t>Concord Biotech Ltd</t>
  </si>
  <si>
    <t>CONCORDBIO</t>
  </si>
  <si>
    <t>Schneider Electric Infrastructure Ltd</t>
  </si>
  <si>
    <t>SCHNEIDER</t>
  </si>
  <si>
    <t>HBL Power Systems Ltd</t>
  </si>
  <si>
    <t>HBLPOWER</t>
  </si>
  <si>
    <t>Manappuram Finance Ltd</t>
  </si>
  <si>
    <t>MANAPPURAM</t>
  </si>
  <si>
    <t>Kirloskar Brothers Ltd</t>
  </si>
  <si>
    <t>KIRLOSBROS</t>
  </si>
  <si>
    <t>Anant Raj Ltd</t>
  </si>
  <si>
    <t>ANANTRAJ</t>
  </si>
  <si>
    <t>Astrazeneca Pharma India Ltd</t>
  </si>
  <si>
    <t>ASTRAZEN</t>
  </si>
  <si>
    <t>Kirloskar Oil Engines Ltd</t>
  </si>
  <si>
    <t>KIRLOSENG</t>
  </si>
  <si>
    <t>Jindal SAW Ltd</t>
  </si>
  <si>
    <t>JINDALSAW</t>
  </si>
  <si>
    <t>Welspun Corp Ltd</t>
  </si>
  <si>
    <t>WELCORP</t>
  </si>
  <si>
    <t>Navin Fluorine International Ltd</t>
  </si>
  <si>
    <t>NAVINFLUOR</t>
  </si>
  <si>
    <t>Capri Global Capital Ltd</t>
  </si>
  <si>
    <t>CGCL</t>
  </si>
  <si>
    <t>Zensar Technologies Ltd</t>
  </si>
  <si>
    <t>ZENSARTECH</t>
  </si>
  <si>
    <t>KSB Ltd</t>
  </si>
  <si>
    <t>KSB</t>
  </si>
  <si>
    <t>Mahanagar Gas Ltd</t>
  </si>
  <si>
    <t>MGL</t>
  </si>
  <si>
    <t>Data Patterns (India) Ltd</t>
  </si>
  <si>
    <t>DATAPATTNS</t>
  </si>
  <si>
    <t>Karur Vysya Bank Ltd</t>
  </si>
  <si>
    <t>KARURVYSYA</t>
  </si>
  <si>
    <t>HFCL Ltd</t>
  </si>
  <si>
    <t>HFCL</t>
  </si>
  <si>
    <t>Firstsource Solutions Ltd</t>
  </si>
  <si>
    <t>FSL</t>
  </si>
  <si>
    <t>Outsourced services</t>
  </si>
  <si>
    <t>Welspun Living Ltd</t>
  </si>
  <si>
    <t>WELSPUNLIV</t>
  </si>
  <si>
    <t>Authum Investment &amp; Infrastructure Ltd</t>
  </si>
  <si>
    <t>AIIL</t>
  </si>
  <si>
    <t>Krishna Institute of Medical Sciences Ltd</t>
  </si>
  <si>
    <t>KIMS</t>
  </si>
  <si>
    <t>Action Construction Equipment Ltd</t>
  </si>
  <si>
    <t>ACE</t>
  </si>
  <si>
    <t>Heavy Machinery</t>
  </si>
  <si>
    <t>Asahi India Glass Ltd</t>
  </si>
  <si>
    <t>ASAHIINDIA</t>
  </si>
  <si>
    <t>NMDC Steel Ltd</t>
  </si>
  <si>
    <t>NSLNISP</t>
  </si>
  <si>
    <t>Lakshmi Machine Works Ltd</t>
  </si>
  <si>
    <t>LAXMIMACH</t>
  </si>
  <si>
    <t>Supreme Petrochem Ltd</t>
  </si>
  <si>
    <t>SPLPETRO</t>
  </si>
  <si>
    <t>RITES Ltd</t>
  </si>
  <si>
    <t>RITES</t>
  </si>
  <si>
    <t>Godrej Agrovet Ltd</t>
  </si>
  <si>
    <t>GODREJAGRO</t>
  </si>
  <si>
    <t>Agro Products</t>
  </si>
  <si>
    <t>Redington Ltd</t>
  </si>
  <si>
    <t>REDINGTON</t>
  </si>
  <si>
    <t>Technology Hardware</t>
  </si>
  <si>
    <t>G R Infraprojects Ltd</t>
  </si>
  <si>
    <t>GRINFRA</t>
  </si>
  <si>
    <t>Railtel Corporation of India Ltd</t>
  </si>
  <si>
    <t>RAILTEL</t>
  </si>
  <si>
    <t>Communication &amp; Networking</t>
  </si>
  <si>
    <t>Fine Organic Industries Ltd</t>
  </si>
  <si>
    <t>FINEORG</t>
  </si>
  <si>
    <t>Ramkrishna Forgings Ltd</t>
  </si>
  <si>
    <t>RKFORGE</t>
  </si>
  <si>
    <t>Aster DM Healthcare Ltd</t>
  </si>
  <si>
    <t>ASTERDM</t>
  </si>
  <si>
    <t>Aptus Value Housing Finance India Ltd</t>
  </si>
  <si>
    <t>APTUS</t>
  </si>
  <si>
    <t>DCM Shriram Ltd</t>
  </si>
  <si>
    <t>DCMSHRIRAM</t>
  </si>
  <si>
    <t>Anand Rathi Wealth Ltd</t>
  </si>
  <si>
    <t>ANANDRATHI</t>
  </si>
  <si>
    <t>Jai Balaji Industries Ltd</t>
  </si>
  <si>
    <t>JAIBALAJI</t>
  </si>
  <si>
    <t>Clean Science and Technology Ltd</t>
  </si>
  <si>
    <t>CLEAN</t>
  </si>
  <si>
    <t>Sterling and Wilson Renewable Energy Ltd</t>
  </si>
  <si>
    <t>SWSOLAR</t>
  </si>
  <si>
    <t>Century Plyboards (India) Ltd</t>
  </si>
  <si>
    <t>CENTURYPLY</t>
  </si>
  <si>
    <t>Wood Products</t>
  </si>
  <si>
    <t>Vardhman Textiles Ltd</t>
  </si>
  <si>
    <t>VTL</t>
  </si>
  <si>
    <t>Indian Energy Exchange Ltd</t>
  </si>
  <si>
    <t>IEX</t>
  </si>
  <si>
    <t>Power Trading &amp; Consultancy</t>
  </si>
  <si>
    <t>UTI S&amp;P BSE Sensex ETF</t>
  </si>
  <si>
    <t>UTISENSETF</t>
  </si>
  <si>
    <t>Bombay Burmah Trading Corporation Ltd</t>
  </si>
  <si>
    <t>BBTC</t>
  </si>
  <si>
    <t>MMTC Ltd</t>
  </si>
  <si>
    <t>MMTC</t>
  </si>
  <si>
    <t>Newgen Software Technologies Ltd</t>
  </si>
  <si>
    <t>NEWGEN</t>
  </si>
  <si>
    <t>Doms Industries Ltd</t>
  </si>
  <si>
    <t>DOMS</t>
  </si>
  <si>
    <t>Office Supplies</t>
  </si>
  <si>
    <t>Chennai Petroleum Corporation Ltd</t>
  </si>
  <si>
    <t>CHENNPETRO</t>
  </si>
  <si>
    <t>Sanofi India Ltd</t>
  </si>
  <si>
    <t>SANOFI</t>
  </si>
  <si>
    <t>Honasa Consumer Ltd</t>
  </si>
  <si>
    <t>HONASA</t>
  </si>
  <si>
    <t>Zydus Wellness Ltd</t>
  </si>
  <si>
    <t>ZYDUSWELL</t>
  </si>
  <si>
    <t>PVR INOX Ltd</t>
  </si>
  <si>
    <t>PVRINOX</t>
  </si>
  <si>
    <t>Theatres</t>
  </si>
  <si>
    <t>Amber Enterprises India Ltd</t>
  </si>
  <si>
    <t>AMBER</t>
  </si>
  <si>
    <t>RBL Bank Ltd</t>
  </si>
  <si>
    <t>RBLBANK</t>
  </si>
  <si>
    <t>Godawari Power and Ispat Ltd</t>
  </si>
  <si>
    <t>GPIL</t>
  </si>
  <si>
    <t>Engineers India Ltd</t>
  </si>
  <si>
    <t>ENGINERSIN</t>
  </si>
  <si>
    <t>Eris Lifesciences Ltd</t>
  </si>
  <si>
    <t>ERIS</t>
  </si>
  <si>
    <t>Olectra Greentech Ltd</t>
  </si>
  <si>
    <t>OLECTRA</t>
  </si>
  <si>
    <t>Bls International Services Ltd</t>
  </si>
  <si>
    <t>BLS</t>
  </si>
  <si>
    <t>Aavas Financiers Ltd</t>
  </si>
  <si>
    <t>AAVAS</t>
  </si>
  <si>
    <t>E I D-Parry (India) Ltd</t>
  </si>
  <si>
    <t>EIDPARRY</t>
  </si>
  <si>
    <t>Sugar</t>
  </si>
  <si>
    <t>Indegene Ltd</t>
  </si>
  <si>
    <t>INDGN</t>
  </si>
  <si>
    <t>Elecon Engineering Company Ltd</t>
  </si>
  <si>
    <t>ELECON</t>
  </si>
  <si>
    <t>Intellect Design Arena Ltd</t>
  </si>
  <si>
    <t>INTELLECT</t>
  </si>
  <si>
    <t>Netweb Technologies India Ltd</t>
  </si>
  <si>
    <t>NETWEB</t>
  </si>
  <si>
    <t>shipping corporation of India Ltd</t>
  </si>
  <si>
    <t>SCI</t>
  </si>
  <si>
    <t>Alok Industries Ltd</t>
  </si>
  <si>
    <t>ALOKINDS</t>
  </si>
  <si>
    <t>Ingersoll-Rand (India) Ltd</t>
  </si>
  <si>
    <t>INGERRAND</t>
  </si>
  <si>
    <t>Westlife Foodworld Ltd</t>
  </si>
  <si>
    <t>WESTLIFE</t>
  </si>
  <si>
    <t>Wockhardt Ltd</t>
  </si>
  <si>
    <t>WOCKPHARMA</t>
  </si>
  <si>
    <t>CE Info Systems Ltd</t>
  </si>
  <si>
    <t>MAPMYINDIA</t>
  </si>
  <si>
    <t>Raymond Ltd</t>
  </si>
  <si>
    <t>RAYMOND</t>
  </si>
  <si>
    <t>PNC Infratech Ltd</t>
  </si>
  <si>
    <t>PNCINFRA</t>
  </si>
  <si>
    <t>Zee Entertainment Enterprises Ltd</t>
  </si>
  <si>
    <t>ZEEL</t>
  </si>
  <si>
    <t>Praj Industries Ltd</t>
  </si>
  <si>
    <t>PRAJIND</t>
  </si>
  <si>
    <t>Gujarat Mineral Development Corporation Ltd</t>
  </si>
  <si>
    <t>GMDCLTD</t>
  </si>
  <si>
    <t>Granules India Ltd</t>
  </si>
  <si>
    <t>GRANULES</t>
  </si>
  <si>
    <t>Electrosteel Castings Ltd</t>
  </si>
  <si>
    <t>ELECTCAST</t>
  </si>
  <si>
    <t>UTI Asset Management Company Ltd</t>
  </si>
  <si>
    <t>UTIAMC</t>
  </si>
  <si>
    <t>Cube Highways Trust</t>
  </si>
  <si>
    <t>CUBEINVIT</t>
  </si>
  <si>
    <t>Roads</t>
  </si>
  <si>
    <t>Jaiprakash Power Ventures Ltd</t>
  </si>
  <si>
    <t>JPPOWER</t>
  </si>
  <si>
    <t>Akzo Nobel India Ltd</t>
  </si>
  <si>
    <t>AKZOINDIA</t>
  </si>
  <si>
    <t>TTK Prestige Ltd</t>
  </si>
  <si>
    <t>TTKPRESTIG</t>
  </si>
  <si>
    <t>Tanla Platforms Ltd</t>
  </si>
  <si>
    <t>TANLA</t>
  </si>
  <si>
    <t>Craftsman Automation Ltd</t>
  </si>
  <si>
    <t>CRAFTSMAN</t>
  </si>
  <si>
    <t>Kfin Technologies Ltd</t>
  </si>
  <si>
    <t>KFINTECH</t>
  </si>
  <si>
    <t>Happiest Minds Technologies Ltd</t>
  </si>
  <si>
    <t>HAPPSTMNDS</t>
  </si>
  <si>
    <t>Nuvoco Vistas Corporation Ltd</t>
  </si>
  <si>
    <t>NUVOCO</t>
  </si>
  <si>
    <t>Aether Industries Ltd</t>
  </si>
  <si>
    <t>AETHER</t>
  </si>
  <si>
    <t>Voltamp Transformers Ltd</t>
  </si>
  <si>
    <t>VOLTAMP</t>
  </si>
  <si>
    <t>RHI Magnesita India Ltd</t>
  </si>
  <si>
    <t>RHIM</t>
  </si>
  <si>
    <t>Zen Technologies Ltd</t>
  </si>
  <si>
    <t>ZENTEC</t>
  </si>
  <si>
    <t>Nava Limited</t>
  </si>
  <si>
    <t>NAVA</t>
  </si>
  <si>
    <t>Rashtriya Chemicals and Fertilizers Ltd</t>
  </si>
  <si>
    <t>RCF</t>
  </si>
  <si>
    <t>City Union Bank Ltd</t>
  </si>
  <si>
    <t>CUB</t>
  </si>
  <si>
    <t>Inox India Ltd</t>
  </si>
  <si>
    <t>INOXINDIA</t>
  </si>
  <si>
    <t>Sea-Borne Tankers</t>
  </si>
  <si>
    <t>Jammu and Kashmir Bank Ltd</t>
  </si>
  <si>
    <t>J&amp;KBANK</t>
  </si>
  <si>
    <t>Birla Corporation Ltd</t>
  </si>
  <si>
    <t>BIRLACORPN</t>
  </si>
  <si>
    <t>Eclerx Services Ltd</t>
  </si>
  <si>
    <t>ECLERX</t>
  </si>
  <si>
    <t>Lemon Tree Hotels Ltd</t>
  </si>
  <si>
    <t>LEMONTREE</t>
  </si>
  <si>
    <t>Thomas Cook (India) Ltd</t>
  </si>
  <si>
    <t>THOMASCOOK</t>
  </si>
  <si>
    <t>Gravita India Ltd</t>
  </si>
  <si>
    <t>GRAVITA</t>
  </si>
  <si>
    <t>Metals - Lead</t>
  </si>
  <si>
    <t>Tega Industries Ltd</t>
  </si>
  <si>
    <t>TEGA</t>
  </si>
  <si>
    <t>Cera Sanitaryware Ltd</t>
  </si>
  <si>
    <t>CERA</t>
  </si>
  <si>
    <t>Caplin Point Laboratories Ltd</t>
  </si>
  <si>
    <t>CAPLIPOINT</t>
  </si>
  <si>
    <t>JK Tyre &amp; Industries Ltd</t>
  </si>
  <si>
    <t>JKTYRE</t>
  </si>
  <si>
    <t>Happy Forgings Ltd</t>
  </si>
  <si>
    <t>HAPPYFORGE</t>
  </si>
  <si>
    <t>Auto, Truck &amp; Motorcycle Parts</t>
  </si>
  <si>
    <t>Powergrid Infrastructure Investment Trust</t>
  </si>
  <si>
    <t>PGINVIT</t>
  </si>
  <si>
    <t>Transformers and Rectifiers (India) Ltd</t>
  </si>
  <si>
    <t>TRIL</t>
  </si>
  <si>
    <t>Jubilant Pharmova Ltd</t>
  </si>
  <si>
    <t>JUBLPHARMA</t>
  </si>
  <si>
    <t>Bajaj Electricals Ltd</t>
  </si>
  <si>
    <t>BAJAJELEC</t>
  </si>
  <si>
    <t>Reliance Power Ltd</t>
  </si>
  <si>
    <t>RPOWER</t>
  </si>
  <si>
    <t>Minda Corporation Ltd</t>
  </si>
  <si>
    <t>MINDACORP</t>
  </si>
  <si>
    <t>Can Fin Homes Ltd</t>
  </si>
  <si>
    <t>CANFINHOME</t>
  </si>
  <si>
    <t>KPI Green Energy Ltd</t>
  </si>
  <si>
    <t>KPIGREEN</t>
  </si>
  <si>
    <t>Rainbow Children's Medicare Ltd</t>
  </si>
  <si>
    <t>RAINBOW</t>
  </si>
  <si>
    <t>Route Mobile Ltd</t>
  </si>
  <si>
    <t>ROUTE</t>
  </si>
  <si>
    <t>Sheela Foam Ltd</t>
  </si>
  <si>
    <t>SFL</t>
  </si>
  <si>
    <t>Home Furnishing</t>
  </si>
  <si>
    <t>Usha Martin Ltd</t>
  </si>
  <si>
    <t>USHAMART</t>
  </si>
  <si>
    <t>PCBL Ltd</t>
  </si>
  <si>
    <t>PCBL</t>
  </si>
  <si>
    <t>Genus Power Infrastructures Ltd</t>
  </si>
  <si>
    <t>GENUSPOWER</t>
  </si>
  <si>
    <t>Latent View Analytics Ltd</t>
  </si>
  <si>
    <t>LATENTVIEW</t>
  </si>
  <si>
    <t>Kirloskar Ferrous Industries Ltd</t>
  </si>
  <si>
    <t>KIRLFER</t>
  </si>
  <si>
    <t>HMT Ltd</t>
  </si>
  <si>
    <t>HMT</t>
  </si>
  <si>
    <t>Valor Estate Ltd</t>
  </si>
  <si>
    <t>DBREALTY</t>
  </si>
  <si>
    <t>Force Motors Ltd</t>
  </si>
  <si>
    <t>FORCEMOT</t>
  </si>
  <si>
    <t>India Cements Ltd</t>
  </si>
  <si>
    <t>INDIACEM</t>
  </si>
  <si>
    <t>Bharat 22 ETF</t>
  </si>
  <si>
    <t>ICICIB22</t>
  </si>
  <si>
    <t>Neuland Laboratories Ltd</t>
  </si>
  <si>
    <t>NEULANDLAB</t>
  </si>
  <si>
    <t>HG Infra Engineering Ltd</t>
  </si>
  <si>
    <t>HGINFRA</t>
  </si>
  <si>
    <t>CEAT Ltd</t>
  </si>
  <si>
    <t>CEATLTD</t>
  </si>
  <si>
    <t>Just Dial Ltd</t>
  </si>
  <si>
    <t>JUSTDIAL</t>
  </si>
  <si>
    <t>Deepak Fertilisers and Petrochemicals Corp Ltd</t>
  </si>
  <si>
    <t>DEEPAKFERT</t>
  </si>
  <si>
    <t>Nippon India ETF Nifty Bank BeES</t>
  </si>
  <si>
    <t>BANKBEES</t>
  </si>
  <si>
    <t>Metropolis Healthcare Ltd</t>
  </si>
  <si>
    <t>METROPOLIS</t>
  </si>
  <si>
    <t>Maharashtra Scooters Ltd</t>
  </si>
  <si>
    <t>MAHSCOOTER</t>
  </si>
  <si>
    <t>Gujarat Pipavav Port Ltd</t>
  </si>
  <si>
    <t>GPPL</t>
  </si>
  <si>
    <t>Vesuvius India Ltd</t>
  </si>
  <si>
    <t>VESUVIUS</t>
  </si>
  <si>
    <t>KNR Constructions Ltd</t>
  </si>
  <si>
    <t>KNRCON</t>
  </si>
  <si>
    <t>Shree Renuka Sugars Ltd</t>
  </si>
  <si>
    <t>RENUKA</t>
  </si>
  <si>
    <t>Rattanindia Enterprises Ltd</t>
  </si>
  <si>
    <t>RTNINDIA</t>
  </si>
  <si>
    <t>Glenmark Life Sciences Ltd</t>
  </si>
  <si>
    <t>GLS</t>
  </si>
  <si>
    <t>PG Electroplast Ltd</t>
  </si>
  <si>
    <t>PGEL</t>
  </si>
  <si>
    <t>Safari Industries (India) Ltd</t>
  </si>
  <si>
    <t>SAFARI</t>
  </si>
  <si>
    <t>Saregama India Ltd</t>
  </si>
  <si>
    <t>SAREGAMA</t>
  </si>
  <si>
    <t>Movies &amp; TV Serials</t>
  </si>
  <si>
    <t>Sapphire Foods India Ltd</t>
  </si>
  <si>
    <t>SAPPHIRE</t>
  </si>
  <si>
    <t>Alkyl Amines Chemicals Ltd</t>
  </si>
  <si>
    <t>ALKYLAMINE</t>
  </si>
  <si>
    <t>Arvind Ltd</t>
  </si>
  <si>
    <t>ARVIND</t>
  </si>
  <si>
    <t>Isgec Heavy Engineering Ltd</t>
  </si>
  <si>
    <t>ISGEC</t>
  </si>
  <si>
    <t>Graphite India Ltd</t>
  </si>
  <si>
    <t>GRAPHITE</t>
  </si>
  <si>
    <t>Power Mech Projects Ltd</t>
  </si>
  <si>
    <t>POWERMECH</t>
  </si>
  <si>
    <t>Quess Corp Ltd</t>
  </si>
  <si>
    <t>QUESS</t>
  </si>
  <si>
    <t>Employment Services</t>
  </si>
  <si>
    <t>Equitas Small Finance Bank Ltd</t>
  </si>
  <si>
    <t>EQUITASBNK</t>
  </si>
  <si>
    <t>Bengal &amp; Assam Company Ltd</t>
  </si>
  <si>
    <t>BENGALASM</t>
  </si>
  <si>
    <t>LT Foods Ltd</t>
  </si>
  <si>
    <t>LTFOODS</t>
  </si>
  <si>
    <t>Moil Ltd</t>
  </si>
  <si>
    <t>MOIL</t>
  </si>
  <si>
    <t>Mining - Manganese</t>
  </si>
  <si>
    <t>RedTape</t>
  </si>
  <si>
    <t>REDTAPE</t>
  </si>
  <si>
    <t>Avanti Feeds Ltd</t>
  </si>
  <si>
    <t>AVANTIFEED</t>
  </si>
  <si>
    <t>JK Lakshmi Cement Ltd</t>
  </si>
  <si>
    <t>JKLAKSHMI</t>
  </si>
  <si>
    <t>Galaxy Surfactants Ltd</t>
  </si>
  <si>
    <t>GALAXYSURF</t>
  </si>
  <si>
    <t>Puravankara Ltd</t>
  </si>
  <si>
    <t>PURVA</t>
  </si>
  <si>
    <t>Lloyds Engineering Works Ltd</t>
  </si>
  <si>
    <t>LLOYDSENGG</t>
  </si>
  <si>
    <t>Varroc Engineering Ltd</t>
  </si>
  <si>
    <t>VARROC</t>
  </si>
  <si>
    <t>ESAB India Ltd</t>
  </si>
  <si>
    <t>ESABINDIA</t>
  </si>
  <si>
    <t>Gujarat Narmada Valley Fertilizers &amp; Chemicals Ltd</t>
  </si>
  <si>
    <t>GNFC</t>
  </si>
  <si>
    <t>Sammaan Capital Ltd</t>
  </si>
  <si>
    <t>IBULHSGFIN</t>
  </si>
  <si>
    <t>Brookfield India Real Estate Trust</t>
  </si>
  <si>
    <t>BIRET</t>
  </si>
  <si>
    <t>Mahindra Lifespace Developers Ltd</t>
  </si>
  <si>
    <t>MAHLIFE</t>
  </si>
  <si>
    <t>Sarda Energy &amp; Minerals Ltd</t>
  </si>
  <si>
    <t>SARDAEN</t>
  </si>
  <si>
    <t>India Grid Trust</t>
  </si>
  <si>
    <t>INDIGRID</t>
  </si>
  <si>
    <t>JK Paper Ltd</t>
  </si>
  <si>
    <t>JKPAPER</t>
  </si>
  <si>
    <t>Rategain Travel Technologies Ltd</t>
  </si>
  <si>
    <t>RATEGAIN</t>
  </si>
  <si>
    <t>JM Financial Ltd</t>
  </si>
  <si>
    <t>JMFINANCIL</t>
  </si>
  <si>
    <t>Inox Wind Energy Ltd</t>
  </si>
  <si>
    <t>IWEL</t>
  </si>
  <si>
    <t>Azad Engineering Ltd</t>
  </si>
  <si>
    <t>AZAD</t>
  </si>
  <si>
    <t>Juniper Hotels Ltd</t>
  </si>
  <si>
    <t>JUNIPER</t>
  </si>
  <si>
    <t>Gujarat State Fertilizers &amp; Chemicals Ltd</t>
  </si>
  <si>
    <t>GSFC</t>
  </si>
  <si>
    <t>Mahindra Holidays and Resorts India Ltd</t>
  </si>
  <si>
    <t>MHRIL</t>
  </si>
  <si>
    <t>Rajesh Exports Ltd</t>
  </si>
  <si>
    <t>RAJESHEXPO</t>
  </si>
  <si>
    <t>Eureka Forbes Ltd</t>
  </si>
  <si>
    <t>EUREKAFORBE</t>
  </si>
  <si>
    <t>National Standard (India) Ltd</t>
  </si>
  <si>
    <t>NATIONSTD</t>
  </si>
  <si>
    <t>Marksans Pharma Ltd</t>
  </si>
  <si>
    <t>MARKSANS</t>
  </si>
  <si>
    <t>Campus Activewear Ltd</t>
  </si>
  <si>
    <t>CAMPUS</t>
  </si>
  <si>
    <t>Home First Finance Company India Ltd</t>
  </si>
  <si>
    <t>HOMEFIRST</t>
  </si>
  <si>
    <t>Ahluwalia Contracts (India) Ltd</t>
  </si>
  <si>
    <t>AHLUCONT</t>
  </si>
  <si>
    <t>Jubilant Ingrevia Ltd</t>
  </si>
  <si>
    <t>JUBLINGREA</t>
  </si>
  <si>
    <t>Mishra Dhatu Nigam Ltd</t>
  </si>
  <si>
    <t>MIDHANI</t>
  </si>
  <si>
    <t>Strides Pharma Science Ltd</t>
  </si>
  <si>
    <t>STAR</t>
  </si>
  <si>
    <t>Hindustan Construction Company Ltd</t>
  </si>
  <si>
    <t>HCC</t>
  </si>
  <si>
    <t>Archean Chemical Industries Ltd</t>
  </si>
  <si>
    <t>ACI</t>
  </si>
  <si>
    <t>Balrampur Chini Mills Ltd</t>
  </si>
  <si>
    <t>BALRAMCHIN</t>
  </si>
  <si>
    <t>Sandur Manganese and Iron Ores Ltd</t>
  </si>
  <si>
    <t>SANDUMA</t>
  </si>
  <si>
    <t>CMS Info Systems Ltd</t>
  </si>
  <si>
    <t>CMSINFO</t>
  </si>
  <si>
    <t>Triveni Engineering and Industries Ltd</t>
  </si>
  <si>
    <t>TRIVENI</t>
  </si>
  <si>
    <t>Shakti Pumps (India) Ltd</t>
  </si>
  <si>
    <t>SHAKTIPUMP</t>
  </si>
  <si>
    <t>Keystone Realtors Ltd</t>
  </si>
  <si>
    <t>RUSTOMJEE</t>
  </si>
  <si>
    <t>ELANTAS Beck India Ltd</t>
  </si>
  <si>
    <t>ELANTAS</t>
  </si>
  <si>
    <t>Prudent Corporate Advisory Services Ltd</t>
  </si>
  <si>
    <t>PRUDENT</t>
  </si>
  <si>
    <t>SBFC Finance Ltd</t>
  </si>
  <si>
    <t>SBFC</t>
  </si>
  <si>
    <t>ITD Cementation India Ltd</t>
  </si>
  <si>
    <t>ITDCEM</t>
  </si>
  <si>
    <t>Network18 Media &amp; Investments Ltd</t>
  </si>
  <si>
    <t>NETWORK18</t>
  </si>
  <si>
    <t>Kama Holdings Ltd</t>
  </si>
  <si>
    <t>KAMAHOLD</t>
  </si>
  <si>
    <t>Anupam Rasayan India Ltd</t>
  </si>
  <si>
    <t>ANURAS</t>
  </si>
  <si>
    <t>Procter &amp; Gamble Health Ltd</t>
  </si>
  <si>
    <t>PGHL</t>
  </si>
  <si>
    <t>Aurionpro Solutions Ltd</t>
  </si>
  <si>
    <t>AURIONPRO</t>
  </si>
  <si>
    <t>Equinox India Developments Ltd</t>
  </si>
  <si>
    <t>EMBDL</t>
  </si>
  <si>
    <t>Allied Blenders and Distillers Ltd</t>
  </si>
  <si>
    <t>ABDL</t>
  </si>
  <si>
    <t>Sunteck Realty Ltd</t>
  </si>
  <si>
    <t>SUNTECK</t>
  </si>
  <si>
    <t>Kotak Nifty Bank ETF</t>
  </si>
  <si>
    <t>BANKNIFTY1</t>
  </si>
  <si>
    <t>Star Cement Ltd</t>
  </si>
  <si>
    <t>STARCEMENT</t>
  </si>
  <si>
    <t>Maharashtra Seamless Ltd</t>
  </si>
  <si>
    <t>MAHSEAMLES</t>
  </si>
  <si>
    <t>Ujjivan Small Finance Bank Ltd</t>
  </si>
  <si>
    <t>UJJIVANSFB</t>
  </si>
  <si>
    <t>Karnataka Bank Ltd</t>
  </si>
  <si>
    <t>KTKBANK</t>
  </si>
  <si>
    <t>RattanIndia Power Ltd</t>
  </si>
  <si>
    <t>RTNPOWER</t>
  </si>
  <si>
    <t>Shoppers Stop Ltd</t>
  </si>
  <si>
    <t>SHOPERSTOP</t>
  </si>
  <si>
    <t>Astra Microwave Products Ltd</t>
  </si>
  <si>
    <t>ASTRAMICRO</t>
  </si>
  <si>
    <t>Kirloskar Pneumatic Company Ltd</t>
  </si>
  <si>
    <t>KIRLPNU</t>
  </si>
  <si>
    <t>Jupiter Life Line Hospitals Ltd</t>
  </si>
  <si>
    <t>JLHL</t>
  </si>
  <si>
    <t>Texmaco Rail &amp; Engineering Ltd</t>
  </si>
  <si>
    <t>TEXRAIL</t>
  </si>
  <si>
    <t>Ion Exchange (India) Ltd</t>
  </si>
  <si>
    <t>IONEXCHANG</t>
  </si>
  <si>
    <t>Environmental Services</t>
  </si>
  <si>
    <t>Electronics Mart India Ltd</t>
  </si>
  <si>
    <t>EMIL</t>
  </si>
  <si>
    <t>Syrma SGS Technology Ltd</t>
  </si>
  <si>
    <t>SYRMA</t>
  </si>
  <si>
    <t>Mrs. Bectors Food Specialities Ltd</t>
  </si>
  <si>
    <t>BECTORFOOD</t>
  </si>
  <si>
    <t>SBI Nifty 50 ETF</t>
  </si>
  <si>
    <t>SETFNIF50</t>
  </si>
  <si>
    <t>BHARAT Bond ETF-April 2023-Growth</t>
  </si>
  <si>
    <t>EBBETF0423</t>
  </si>
  <si>
    <t>Debt</t>
  </si>
  <si>
    <t>Mastek Ltd</t>
  </si>
  <si>
    <t>MASTEK</t>
  </si>
  <si>
    <t>Chemplast Sanmar Ltd</t>
  </si>
  <si>
    <t>CHEMPLASTS</t>
  </si>
  <si>
    <t>Va Tech Wabag Ltd</t>
  </si>
  <si>
    <t>WABAG</t>
  </si>
  <si>
    <t>Water Management</t>
  </si>
  <si>
    <t>Shriram Pistons &amp; Rings Ltd</t>
  </si>
  <si>
    <t>SHRIPISTON</t>
  </si>
  <si>
    <t>TVS Supply Chain Solutions Ltd</t>
  </si>
  <si>
    <t>TVSSCS</t>
  </si>
  <si>
    <t>F D C Ltd</t>
  </si>
  <si>
    <t>FDC</t>
  </si>
  <si>
    <t>HEG Ltd</t>
  </si>
  <si>
    <t>HEG</t>
  </si>
  <si>
    <t>Religare Enterprises Ltd</t>
  </si>
  <si>
    <t>RELIGARE</t>
  </si>
  <si>
    <t>MedPlus Health Services Ltd</t>
  </si>
  <si>
    <t>MEDPLUS</t>
  </si>
  <si>
    <t>Vijaya Diagnostic Centre Ltd</t>
  </si>
  <si>
    <t>VIJAYA</t>
  </si>
  <si>
    <t>CCL Products (India) Ltd</t>
  </si>
  <si>
    <t>CCL</t>
  </si>
  <si>
    <t>Ganesh Housing Corp Ltd</t>
  </si>
  <si>
    <t>GANESHHOUC</t>
  </si>
  <si>
    <t>Infibeam Avenues Ltd</t>
  </si>
  <si>
    <t>INFIBEAM</t>
  </si>
  <si>
    <t>Prism Johnson Ltd</t>
  </si>
  <si>
    <t>PRSMJOHNSN</t>
  </si>
  <si>
    <t>Ethos Ltd</t>
  </si>
  <si>
    <t>ETHOSLTD</t>
  </si>
  <si>
    <t>Gallantt Ispat Ltd</t>
  </si>
  <si>
    <t>GALLANTT</t>
  </si>
  <si>
    <t>India Shelter Finance Corporation Ltd</t>
  </si>
  <si>
    <t>INDIASHLTR</t>
  </si>
  <si>
    <t>Dhanuka Agritech Ltd</t>
  </si>
  <si>
    <t>DHANUKA</t>
  </si>
  <si>
    <t>Max Estates Ltd</t>
  </si>
  <si>
    <t>MAXESTATES</t>
  </si>
  <si>
    <t>Indo Count Industries Ltd</t>
  </si>
  <si>
    <t>ICIL</t>
  </si>
  <si>
    <t>Symphony Ltd</t>
  </si>
  <si>
    <t>SYMPHONY</t>
  </si>
  <si>
    <t>JSW Holdings Ltd</t>
  </si>
  <si>
    <t>JSWHL</t>
  </si>
  <si>
    <t>ASK Automotive Ltd</t>
  </si>
  <si>
    <t>ASKAUTOLTD</t>
  </si>
  <si>
    <t>Tips Industries Ltd</t>
  </si>
  <si>
    <t>TIPSINDLTD</t>
  </si>
  <si>
    <t>Choice International Ltd</t>
  </si>
  <si>
    <t>CHOICEIN</t>
  </si>
  <si>
    <t>Dilip Buildcon Ltd</t>
  </si>
  <si>
    <t>DBL</t>
  </si>
  <si>
    <t>Blue Jet Healthcare Ltd</t>
  </si>
  <si>
    <t>BLUEJET</t>
  </si>
  <si>
    <t>Responsive Industries Ltd</t>
  </si>
  <si>
    <t>RESPONIND</t>
  </si>
  <si>
    <t>Building Products - Granite</t>
  </si>
  <si>
    <t>Garware Technical Fibres Ltd</t>
  </si>
  <si>
    <t>GARFIBRES</t>
  </si>
  <si>
    <t>Easy Trip Planners Ltd</t>
  </si>
  <si>
    <t>EASEMYTRIP</t>
  </si>
  <si>
    <t>Time Technoplast Ltd</t>
  </si>
  <si>
    <t>TIMETECHNO</t>
  </si>
  <si>
    <t>Senco Gold Ltd</t>
  </si>
  <si>
    <t>SENCO</t>
  </si>
  <si>
    <t>Magellanic Cloud Ltd</t>
  </si>
  <si>
    <t>MCLOUD</t>
  </si>
  <si>
    <t>Transport Corporation of India Ltd</t>
  </si>
  <si>
    <t>TCI</t>
  </si>
  <si>
    <t>Prince Pipes and Fittings Ltd</t>
  </si>
  <si>
    <t>PRINCEPIPE</t>
  </si>
  <si>
    <t>Dodla Dairy Ltd</t>
  </si>
  <si>
    <t>DODLA</t>
  </si>
  <si>
    <t>Sun Pharma Advanced Research Co Ltd</t>
  </si>
  <si>
    <t>SPARC</t>
  </si>
  <si>
    <t>Balaji Amines Ltd</t>
  </si>
  <si>
    <t>BALAMINES</t>
  </si>
  <si>
    <t>Suprajit Engineering Ltd</t>
  </si>
  <si>
    <t>SUPRAJIT</t>
  </si>
  <si>
    <t>Jindal Worldwide Ltd</t>
  </si>
  <si>
    <t>JINDWORLD</t>
  </si>
  <si>
    <t>Sansera Engineering Ltd</t>
  </si>
  <si>
    <t>SANSERA</t>
  </si>
  <si>
    <t>eMudhra Ltd</t>
  </si>
  <si>
    <t>EMUDHRA</t>
  </si>
  <si>
    <t>Man Infraconstruction Ltd</t>
  </si>
  <si>
    <t>MANINFRA</t>
  </si>
  <si>
    <t>Borosil Renewables Ltd</t>
  </si>
  <si>
    <t>BORORENEW</t>
  </si>
  <si>
    <t>Housewares</t>
  </si>
  <si>
    <t>Reliance Infrastructure Ltd</t>
  </si>
  <si>
    <t>RELINFRA</t>
  </si>
  <si>
    <t>Ashoka Buildcon Ltd</t>
  </si>
  <si>
    <t>ASHOKA</t>
  </si>
  <si>
    <t>KRBL Ltd</t>
  </si>
  <si>
    <t>KRBL</t>
  </si>
  <si>
    <t>Tamilnad Mercantile Bank Ltd</t>
  </si>
  <si>
    <t>TMB</t>
  </si>
  <si>
    <t>National Fertilizers Ltd</t>
  </si>
  <si>
    <t>NFL</t>
  </si>
  <si>
    <t>Laxmi Organic Industries Ltd</t>
  </si>
  <si>
    <t>LXCHEM</t>
  </si>
  <si>
    <t>Kennametal India Ltd</t>
  </si>
  <si>
    <t>KENNAMET</t>
  </si>
  <si>
    <t>EPL Ltd</t>
  </si>
  <si>
    <t>EPL</t>
  </si>
  <si>
    <t>Packaging</t>
  </si>
  <si>
    <t>TV18 Broadcast Ltd</t>
  </si>
  <si>
    <t>TV18BRDCST</t>
  </si>
  <si>
    <t>Indigo Paints Ltd</t>
  </si>
  <si>
    <t>INDIGOPNTS</t>
  </si>
  <si>
    <t>Sterlite Technologies Ltd</t>
  </si>
  <si>
    <t>STLTECH</t>
  </si>
  <si>
    <t>Greenlam Industries Ltd</t>
  </si>
  <si>
    <t>GREENLAM</t>
  </si>
  <si>
    <t>Building Products - Laminates</t>
  </si>
  <si>
    <t>Protean eGov Technologies Ltd</t>
  </si>
  <si>
    <t>PROTEAN</t>
  </si>
  <si>
    <t>South Indian Bank Ltd</t>
  </si>
  <si>
    <t>SOUTHBANK</t>
  </si>
  <si>
    <t>Welspun Enterprises Ltd</t>
  </si>
  <si>
    <t>WELENT</t>
  </si>
  <si>
    <t>Gokaldas Exports Ltd</t>
  </si>
  <si>
    <t>GOKEX</t>
  </si>
  <si>
    <t>Gabriel India Ltd</t>
  </si>
  <si>
    <t>GABRIEL</t>
  </si>
  <si>
    <t>GMR Power and Urban Infra Ltd</t>
  </si>
  <si>
    <t>GMRP&amp;UI</t>
  </si>
  <si>
    <t>PDS Limited</t>
  </si>
  <si>
    <t>PDSL</t>
  </si>
  <si>
    <t>Nazara Technologies Ltd</t>
  </si>
  <si>
    <t>NAZARA</t>
  </si>
  <si>
    <t>Theme Parks &amp; Gaming</t>
  </si>
  <si>
    <t>Black Box Ltd</t>
  </si>
  <si>
    <t>BBOX</t>
  </si>
  <si>
    <t>India Tourism Development Corp Ltd</t>
  </si>
  <si>
    <t>ITDC</t>
  </si>
  <si>
    <t>IFB Industries Ltd</t>
  </si>
  <si>
    <t>IFBIND</t>
  </si>
  <si>
    <t>Sharda Motor Industries Ltd</t>
  </si>
  <si>
    <t>SHARDAMOTR</t>
  </si>
  <si>
    <t>Orchid Pharma Ltd</t>
  </si>
  <si>
    <t>ORCHPHARMA</t>
  </si>
  <si>
    <t>Paradeep Phosphates Ltd</t>
  </si>
  <si>
    <t>PARADEEP</t>
  </si>
  <si>
    <t>Epigral Ltd</t>
  </si>
  <si>
    <t>EPIGRAL</t>
  </si>
  <si>
    <t>V-mart Retail Ltd</t>
  </si>
  <si>
    <t>VMART</t>
  </si>
  <si>
    <t>Hindustan Foods Ltd</t>
  </si>
  <si>
    <t>HNDFDS</t>
  </si>
  <si>
    <t>Jana Small Finance Bank Ltd</t>
  </si>
  <si>
    <t>JSFB</t>
  </si>
  <si>
    <t>National Highways Infra Trust</t>
  </si>
  <si>
    <t>NHIT</t>
  </si>
  <si>
    <t>Piccadily Agro Industries Ltd</t>
  </si>
  <si>
    <t>PICCADIL</t>
  </si>
  <si>
    <t>V I P Industries Ltd</t>
  </si>
  <si>
    <t>VIPIND</t>
  </si>
  <si>
    <t>Jai Corp Ltd</t>
  </si>
  <si>
    <t>JAICORPLTD</t>
  </si>
  <si>
    <t>Le Travenues Technology Ltd</t>
  </si>
  <si>
    <t>IXIGO</t>
  </si>
  <si>
    <t>Orient Cement Ltd</t>
  </si>
  <si>
    <t>ORIENTCEM</t>
  </si>
  <si>
    <t>BHARAT Bond ETF-April 2030-Growth</t>
  </si>
  <si>
    <t>EBBETF0430</t>
  </si>
  <si>
    <t>Rallis India Ltd</t>
  </si>
  <si>
    <t>RALLIS</t>
  </si>
  <si>
    <t>Insolation Energy Ltd</t>
  </si>
  <si>
    <t>INA</t>
  </si>
  <si>
    <t>Shilpa Medicare Ltd</t>
  </si>
  <si>
    <t>SHILPAMED</t>
  </si>
  <si>
    <t>Diamond Power Infrastructure Ltd</t>
  </si>
  <si>
    <t>DIACABS</t>
  </si>
  <si>
    <t>Surya Roshni Ltd</t>
  </si>
  <si>
    <t>SURYAROSNI</t>
  </si>
  <si>
    <t>Kesoram Industries Ltd</t>
  </si>
  <si>
    <t>KESORAMIND</t>
  </si>
  <si>
    <t>Rolex Rings Ltd</t>
  </si>
  <si>
    <t>ROLEXRINGS</t>
  </si>
  <si>
    <t>BHARAT Bond ETF-April 2032</t>
  </si>
  <si>
    <t>BBETF0432</t>
  </si>
  <si>
    <t>PTC India Ltd</t>
  </si>
  <si>
    <t>PTC</t>
  </si>
  <si>
    <t>GMM Pfaudler Ltd</t>
  </si>
  <si>
    <t>GMMPFAUDLR</t>
  </si>
  <si>
    <t>Arvind Fashions Ltd</t>
  </si>
  <si>
    <t>ARVINDFASN</t>
  </si>
  <si>
    <t>MSTC Ltd</t>
  </si>
  <si>
    <t>MSTCLTD</t>
  </si>
  <si>
    <t>Technocraft Industries (India) Ltd</t>
  </si>
  <si>
    <t>TIIL</t>
  </si>
  <si>
    <t>Nesco Ltd</t>
  </si>
  <si>
    <t>NESCO</t>
  </si>
  <si>
    <t>India Infrastructure Trust</t>
  </si>
  <si>
    <t>INFRATRUST</t>
  </si>
  <si>
    <t>Niit Learning Systems Ltd</t>
  </si>
  <si>
    <t>NIITMTS</t>
  </si>
  <si>
    <t>Education Services</t>
  </si>
  <si>
    <t>Share India Securities Ltd</t>
  </si>
  <si>
    <t>SHAREINDIA</t>
  </si>
  <si>
    <t>Gujarat Ambuja Exports Ltd</t>
  </si>
  <si>
    <t>GAEL</t>
  </si>
  <si>
    <t>SIS Ltd</t>
  </si>
  <si>
    <t>SIS</t>
  </si>
  <si>
    <t>J Kumar Infraprojects Ltd</t>
  </si>
  <si>
    <t>JKIL</t>
  </si>
  <si>
    <t>Indinfravit Trust</t>
  </si>
  <si>
    <t>INDINFR</t>
  </si>
  <si>
    <t>Aditya Vision Ltd</t>
  </si>
  <si>
    <t>AVL</t>
  </si>
  <si>
    <t>Retail - Speciality</t>
  </si>
  <si>
    <t>DB Corp Ltd</t>
  </si>
  <si>
    <t>DBCORP</t>
  </si>
  <si>
    <t>Publishing</t>
  </si>
  <si>
    <t>Paisalo Digital Ltd</t>
  </si>
  <si>
    <t>PAISALO</t>
  </si>
  <si>
    <t>Hemisphere Properties India Ltd</t>
  </si>
  <si>
    <t>HEMIPROP</t>
  </si>
  <si>
    <t>TD Power Systems Ltd</t>
  </si>
  <si>
    <t>TDPOWERSYS</t>
  </si>
  <si>
    <t>Allcargo Logistics Ltd</t>
  </si>
  <si>
    <t>ALLCARGO</t>
  </si>
  <si>
    <t>Privi Speciality Chemicals Ltd</t>
  </si>
  <si>
    <t>PRIVISCL</t>
  </si>
  <si>
    <t>Cyient DLM Ltd</t>
  </si>
  <si>
    <t>CYIENTDLM</t>
  </si>
  <si>
    <t>Sudarshan Chemical Industries Ltd</t>
  </si>
  <si>
    <t>SUDARSCHEM</t>
  </si>
  <si>
    <t>CSB Bank Ltd</t>
  </si>
  <si>
    <t>CSBBANK</t>
  </si>
  <si>
    <t>Bondada Engineering Ltd</t>
  </si>
  <si>
    <t>BONDADA</t>
  </si>
  <si>
    <t>VST Industries Ltd</t>
  </si>
  <si>
    <t>VSTIND</t>
  </si>
  <si>
    <t>Johnson Controls-Hitachi Air Conditioning India Ltd</t>
  </si>
  <si>
    <t>JCHAC</t>
  </si>
  <si>
    <t>Go Fashion (India) Ltd</t>
  </si>
  <si>
    <t>GOCOLORS</t>
  </si>
  <si>
    <t>Pricol Ltd</t>
  </si>
  <si>
    <t>PRICOLLTD</t>
  </si>
  <si>
    <t>Sundaram Finance Holdings Ltd</t>
  </si>
  <si>
    <t>SUNDARMHLD</t>
  </si>
  <si>
    <t>Orient Electric Ltd</t>
  </si>
  <si>
    <t>ORIENTELEC</t>
  </si>
  <si>
    <t>Kirloskar Industries Ltd</t>
  </si>
  <si>
    <t>KIRLOSIND</t>
  </si>
  <si>
    <t>IIFL Securities Ltd</t>
  </si>
  <si>
    <t>IIFLSEC</t>
  </si>
  <si>
    <t>Edelweiss Financial Services Ltd</t>
  </si>
  <si>
    <t>EDELWEISS</t>
  </si>
  <si>
    <t>Tarc Ltd</t>
  </si>
  <si>
    <t>TARC</t>
  </si>
  <si>
    <t>Lux Industries Ltd</t>
  </si>
  <si>
    <t>LUXIND</t>
  </si>
  <si>
    <t>Gujarat Alkalies And Chemicals Ltd</t>
  </si>
  <si>
    <t>GUJALKALI</t>
  </si>
  <si>
    <t>MTAR Technologies Ltd</t>
  </si>
  <si>
    <t>MTARTECH</t>
  </si>
  <si>
    <t>Gulf Oil Lubricants India Ltd</t>
  </si>
  <si>
    <t>GULFOILLUB</t>
  </si>
  <si>
    <t>R Systems International Ltd</t>
  </si>
  <si>
    <t>RSYSTEMS</t>
  </si>
  <si>
    <t>Heritage Foods Ltd</t>
  </si>
  <si>
    <t>HERITGFOOD</t>
  </si>
  <si>
    <t>Pilani Investment And Industries Corporation Ltd</t>
  </si>
  <si>
    <t>PILANIINVS</t>
  </si>
  <si>
    <t>TeamLease Services Ltd</t>
  </si>
  <si>
    <t>TEAMLEASE</t>
  </si>
  <si>
    <t>ICRA Ltd</t>
  </si>
  <si>
    <t>ICRA</t>
  </si>
  <si>
    <t>Mahanagar Telephone Nigam Ltd</t>
  </si>
  <si>
    <t>MTNL</t>
  </si>
  <si>
    <t>Utkarsh Small Finance Bank Ltd</t>
  </si>
  <si>
    <t>UTKARSHBNK</t>
  </si>
  <si>
    <t>Gateway Distriparks Ltd</t>
  </si>
  <si>
    <t>GATEWAY</t>
  </si>
  <si>
    <t>Kaveri Seed Company Ltd</t>
  </si>
  <si>
    <t>KSCL</t>
  </si>
  <si>
    <t>Seeds</t>
  </si>
  <si>
    <t>Bansal Wire Industries Ltd</t>
  </si>
  <si>
    <t>BANSALWIRE</t>
  </si>
  <si>
    <t>Garware Hi-Tech Films Ltd</t>
  </si>
  <si>
    <t>GRWRHITECH</t>
  </si>
  <si>
    <t>Rain Industries Ltd</t>
  </si>
  <si>
    <t>RAIN</t>
  </si>
  <si>
    <t>Restaurant Brands Asia Ltd</t>
  </si>
  <si>
    <t>RBA</t>
  </si>
  <si>
    <t>Exicom Tele-Systems Ltd</t>
  </si>
  <si>
    <t>EXICOM</t>
  </si>
  <si>
    <t>Moschip Technologies Ltd</t>
  </si>
  <si>
    <t>MOSCHIP</t>
  </si>
  <si>
    <t>Ami Organics Ltd</t>
  </si>
  <si>
    <t>AMIORG</t>
  </si>
  <si>
    <t>Thangamayil Jewellery Ltd</t>
  </si>
  <si>
    <t>THANGAMAYL</t>
  </si>
  <si>
    <t>Blue Cloud Softech Solutions Ltd</t>
  </si>
  <si>
    <t>BLUECLOUDS</t>
  </si>
  <si>
    <t>JTEKT India Ltd</t>
  </si>
  <si>
    <t>JTEKTINDIA</t>
  </si>
  <si>
    <t>Bajaj Hindusthan Sugar Ltd</t>
  </si>
  <si>
    <t>BAJAJHIND</t>
  </si>
  <si>
    <t>Vaibhav Global Ltd</t>
  </si>
  <si>
    <t>VAIBHAVGBL</t>
  </si>
  <si>
    <t>Heidelbergcement India Ltd</t>
  </si>
  <si>
    <t>HEIDELBERG</t>
  </si>
  <si>
    <t>MAS Financial Services Ltd</t>
  </si>
  <si>
    <t>MASFIN</t>
  </si>
  <si>
    <t>Aarti Pharmalabs Ltd</t>
  </si>
  <si>
    <t>AARTIPHARM</t>
  </si>
  <si>
    <t>GHCL Ltd</t>
  </si>
  <si>
    <t>GHCL</t>
  </si>
  <si>
    <t>Nippon India ETF Gold BeES</t>
  </si>
  <si>
    <t>GOLDBEES</t>
  </si>
  <si>
    <t>Gold</t>
  </si>
  <si>
    <t>AGI Greenpac Ltd</t>
  </si>
  <si>
    <t>AGI</t>
  </si>
  <si>
    <t>Ramky Infrastructure Ltd</t>
  </si>
  <si>
    <t>RAMKY</t>
  </si>
  <si>
    <t>Orissa Minerals Development Company Ltd</t>
  </si>
  <si>
    <t>ORISSAMINE</t>
  </si>
  <si>
    <t>Wonderla Holidays Ltd</t>
  </si>
  <si>
    <t>WONDERLA</t>
  </si>
  <si>
    <t>Bharat Bijlee Ltd</t>
  </si>
  <si>
    <t>BBL</t>
  </si>
  <si>
    <t>Jamna Auto Industries Ltd</t>
  </si>
  <si>
    <t>JAMNAAUTO</t>
  </si>
  <si>
    <t>Paras Defence and Space Technologies Ltd</t>
  </si>
  <si>
    <t>PARAS</t>
  </si>
  <si>
    <t>Spandana Sphoorty Financial Ltd</t>
  </si>
  <si>
    <t>SPANDANA</t>
  </si>
  <si>
    <t>Entero Healthcare Solutions Ltd</t>
  </si>
  <si>
    <t>ENTERO</t>
  </si>
  <si>
    <t>Shanthi Gears Ltd</t>
  </si>
  <si>
    <t>SHANTIGEAR</t>
  </si>
  <si>
    <t>VRL Logistics Ltd</t>
  </si>
  <si>
    <t>VRLLOG</t>
  </si>
  <si>
    <t>Jain Irrigation Systems Ltd</t>
  </si>
  <si>
    <t>JISLJALEQS</t>
  </si>
  <si>
    <t>Agricultural &amp; Farm Machinery</t>
  </si>
  <si>
    <t>Banco Products (India) Ltd</t>
  </si>
  <si>
    <t>BANCOINDIA</t>
  </si>
  <si>
    <t>Nocil Ltd</t>
  </si>
  <si>
    <t>NOCIL</t>
  </si>
  <si>
    <t>Sharda Cropchem Ltd</t>
  </si>
  <si>
    <t>SHARDACROP</t>
  </si>
  <si>
    <t>Healthcare Global Enterprises Ltd</t>
  </si>
  <si>
    <t>HCG</t>
  </si>
  <si>
    <t>Patel Engineering Ltd</t>
  </si>
  <si>
    <t>PATELENG</t>
  </si>
  <si>
    <t>Harsha Engineers International Ltd</t>
  </si>
  <si>
    <t>HARSHA</t>
  </si>
  <si>
    <t>Aarti Drugs Ltd</t>
  </si>
  <si>
    <t>AARTIDRUGS</t>
  </si>
  <si>
    <t>Inox Green Energy Services Ltd</t>
  </si>
  <si>
    <t>INOXGREEN</t>
  </si>
  <si>
    <t>Avantel Ltd</t>
  </si>
  <si>
    <t>AVANTEL</t>
  </si>
  <si>
    <t>Balmer Lawrie and Company Ltd</t>
  </si>
  <si>
    <t>BALMLAWRIE</t>
  </si>
  <si>
    <t>Bombay Dyeing and Mfg Co Ltd</t>
  </si>
  <si>
    <t>BOMDYEING</t>
  </si>
  <si>
    <t>Dynamatic Technologies Ltd</t>
  </si>
  <si>
    <t>DYNAMATECH</t>
  </si>
  <si>
    <t>Sanghvi Movers Ltd</t>
  </si>
  <si>
    <t>SANGHVIMOV</t>
  </si>
  <si>
    <t>Kovai Medical Center and Hospital Ltd</t>
  </si>
  <si>
    <t>KOVAI</t>
  </si>
  <si>
    <t>Styrenix Performance Materials Ltd</t>
  </si>
  <si>
    <t>STYRENIX</t>
  </si>
  <si>
    <t>Tilaknagar Industries Ltd</t>
  </si>
  <si>
    <t>TI</t>
  </si>
  <si>
    <t>Spicejet Ltd</t>
  </si>
  <si>
    <t>SPICEJET</t>
  </si>
  <si>
    <t>Hawkins Cookers Ltd</t>
  </si>
  <si>
    <t>HAWKINCOOK</t>
  </si>
  <si>
    <t>TCI Express Ltd</t>
  </si>
  <si>
    <t>TCIEXP</t>
  </si>
  <si>
    <t>Network People Services Technologies Ltd</t>
  </si>
  <si>
    <t>NPST</t>
  </si>
  <si>
    <t>Shipping Corporation of India Land and Assets Ltd</t>
  </si>
  <si>
    <t>SCILAL</t>
  </si>
  <si>
    <t>Lloyds Enterprises Ltd</t>
  </si>
  <si>
    <t>LLOYDSENT</t>
  </si>
  <si>
    <t>Fedbank Financial Services Ltd</t>
  </si>
  <si>
    <t>FEDFINA</t>
  </si>
  <si>
    <t>Shilchar Technologies Ltd</t>
  </si>
  <si>
    <t>SHILCTECH</t>
  </si>
  <si>
    <t>Jayaswal Neco Industries Ltd</t>
  </si>
  <si>
    <t>JAYNECOIND</t>
  </si>
  <si>
    <t>Bharat Rasayan Ltd</t>
  </si>
  <si>
    <t>BHARATRAS</t>
  </si>
  <si>
    <t>Rossari Biotech Ltd</t>
  </si>
  <si>
    <t>ROSSARI</t>
  </si>
  <si>
    <t>WPIL Ltd</t>
  </si>
  <si>
    <t>WPIL</t>
  </si>
  <si>
    <t>Tinplate Company of India Ltd</t>
  </si>
  <si>
    <t>TINPLATE</t>
  </si>
  <si>
    <t>Subros Ltd</t>
  </si>
  <si>
    <t>SUBROS</t>
  </si>
  <si>
    <t>Hikal Ltd</t>
  </si>
  <si>
    <t>HIKAL</t>
  </si>
  <si>
    <t>Awfis Space Solutions Ltd</t>
  </si>
  <si>
    <t>AWFIS</t>
  </si>
  <si>
    <t>Borosil Ltd</t>
  </si>
  <si>
    <t>BOROLTD</t>
  </si>
  <si>
    <t>Venus Pipes and Tubes Ltd</t>
  </si>
  <si>
    <t>VENUSPIPES</t>
  </si>
  <si>
    <t>Nippon India ETF Nifty 50 BeES</t>
  </si>
  <si>
    <t>NIFTYBEES</t>
  </si>
  <si>
    <t>Sunflag Iron and Steel Co Ltd</t>
  </si>
  <si>
    <t>SUNFLAG</t>
  </si>
  <si>
    <t>LG Balakrishnan &amp; Bros Ltd</t>
  </si>
  <si>
    <t>LGBBROSLTD</t>
  </si>
  <si>
    <t>EMS Ltd</t>
  </si>
  <si>
    <t>EMSLIMITED</t>
  </si>
  <si>
    <t>Fusion Finance Ltd</t>
  </si>
  <si>
    <t>FUSION</t>
  </si>
  <si>
    <t>DCX Systems Ltd</t>
  </si>
  <si>
    <t>DCXINDIA</t>
  </si>
  <si>
    <t>Balu Forge Industries Ltd</t>
  </si>
  <si>
    <t>BALUFORGE</t>
  </si>
  <si>
    <t>ISMT Ltd</t>
  </si>
  <si>
    <t>ISMTLTD</t>
  </si>
  <si>
    <t>Bhagiradha Chemicals and Industries Ltd</t>
  </si>
  <si>
    <t>BHAGCHEM</t>
  </si>
  <si>
    <t>Prime Focus Ltd</t>
  </si>
  <si>
    <t>PFOCUS</t>
  </si>
  <si>
    <t>Animation</t>
  </si>
  <si>
    <t>Advanced Enzyme Technologies Ltd</t>
  </si>
  <si>
    <t>ADVENZYMES</t>
  </si>
  <si>
    <t>West Coast Paper Mills Ltd</t>
  </si>
  <si>
    <t>WSTCSTPAPR</t>
  </si>
  <si>
    <t>KDDL Ltd</t>
  </si>
  <si>
    <t>KDDL</t>
  </si>
  <si>
    <t>Neogen Chemicals Ltd</t>
  </si>
  <si>
    <t>NEOGEN</t>
  </si>
  <si>
    <t>SG Mart Ltd</t>
  </si>
  <si>
    <t>SGMART</t>
  </si>
  <si>
    <t>JTL Industries Ltd</t>
  </si>
  <si>
    <t>JTLIND</t>
  </si>
  <si>
    <t>Ddev Plastiks Industries Ltd</t>
  </si>
  <si>
    <t>DDEVPLASTIK</t>
  </si>
  <si>
    <t>Pitti Engineering Ltd</t>
  </si>
  <si>
    <t>PITTIENG</t>
  </si>
  <si>
    <t>Fineotex Chemical Ltd</t>
  </si>
  <si>
    <t>FCL</t>
  </si>
  <si>
    <t>JNK India Ltd</t>
  </si>
  <si>
    <t>JNKINDIA</t>
  </si>
  <si>
    <t>Cartrade Tech Ltd</t>
  </si>
  <si>
    <t>CARTRADE</t>
  </si>
  <si>
    <t>Honda India Power Products Ltd</t>
  </si>
  <si>
    <t>HONDAPOWER</t>
  </si>
  <si>
    <t>DCB Bank Ltd</t>
  </si>
  <si>
    <t>DCBBANK</t>
  </si>
  <si>
    <t>Sula Vineyards Ltd</t>
  </si>
  <si>
    <t>SULA</t>
  </si>
  <si>
    <t>Ashiana Housing Ltd</t>
  </si>
  <si>
    <t>ASHIANA</t>
  </si>
  <si>
    <t>Kewal Kiran Clothing Ltd</t>
  </si>
  <si>
    <t>KKCL</t>
  </si>
  <si>
    <t>Savita Oil Technologies Ltd</t>
  </si>
  <si>
    <t>SOTL</t>
  </si>
  <si>
    <t>Nucleus Software Exports Ltd</t>
  </si>
  <si>
    <t>NUCLEUS</t>
  </si>
  <si>
    <t>Gopal Snacks Ltd</t>
  </si>
  <si>
    <t>GOPAL</t>
  </si>
  <si>
    <t>Oriana Power Ltd</t>
  </si>
  <si>
    <t>ORIANA</t>
  </si>
  <si>
    <t>Shrem InvIT</t>
  </si>
  <si>
    <t>SHREMINVIT</t>
  </si>
  <si>
    <t>Kalyani Steels Ltd</t>
  </si>
  <si>
    <t>KSL</t>
  </si>
  <si>
    <t>Imagicaaworld Entertainment Ltd</t>
  </si>
  <si>
    <t>IMAGICAA</t>
  </si>
  <si>
    <t>Thyrocare Technologies Ltd</t>
  </si>
  <si>
    <t>THYROCARE</t>
  </si>
  <si>
    <t>Hathway Cable and Datacom Ltd</t>
  </si>
  <si>
    <t>HATHWAY</t>
  </si>
  <si>
    <t>Cable &amp; D2H</t>
  </si>
  <si>
    <t>Medi Assist Healthcare Services Ltd</t>
  </si>
  <si>
    <t>MEDIASSIST</t>
  </si>
  <si>
    <t>Muthoot Microfin Ltd</t>
  </si>
  <si>
    <t>MUTHOOTMF</t>
  </si>
  <si>
    <t>Microfinancing</t>
  </si>
  <si>
    <t>Pearl Global Industries Ltd</t>
  </si>
  <si>
    <t>PGIL</t>
  </si>
  <si>
    <t>Shaily Engineering Plastics Ltd</t>
  </si>
  <si>
    <t>SHAILY</t>
  </si>
  <si>
    <t>Apeejay Surrendra Park Hotels Ltd</t>
  </si>
  <si>
    <t>PARKHOTELS</t>
  </si>
  <si>
    <t>Uflex Ltd</t>
  </si>
  <si>
    <t>UFLEX</t>
  </si>
  <si>
    <t>Tide Water Oil Co India Ltd</t>
  </si>
  <si>
    <t>TIDEWATER</t>
  </si>
  <si>
    <t>Ganesha Ecosphere Ltd</t>
  </si>
  <si>
    <t>GANECOS</t>
  </si>
  <si>
    <t>Manorama Industries Ltd</t>
  </si>
  <si>
    <t>MANORAMA</t>
  </si>
  <si>
    <t>Samhi Hotels Ltd</t>
  </si>
  <si>
    <t>SAMHI</t>
  </si>
  <si>
    <t>Bajaj Consumer Care Ltd</t>
  </si>
  <si>
    <t>BAJAJCON</t>
  </si>
  <si>
    <t>Greenply Industries Ltd</t>
  </si>
  <si>
    <t>GREENPLY</t>
  </si>
  <si>
    <t>Skipper Ltd</t>
  </si>
  <si>
    <t>SKIPPER</t>
  </si>
  <si>
    <t>Seamec Ltd</t>
  </si>
  <si>
    <t>SEAMECLTD</t>
  </si>
  <si>
    <t>Oil &amp; Gas - Equipment &amp; Services</t>
  </si>
  <si>
    <t>Lumax AutoTechnologies Ltd</t>
  </si>
  <si>
    <t>LUMAXTECH</t>
  </si>
  <si>
    <t>Greenpanel Industries Ltd</t>
  </si>
  <si>
    <t>GREENPANEL</t>
  </si>
  <si>
    <t>Grauer And Weil (India) Ltd</t>
  </si>
  <si>
    <t>GRAUWEIL</t>
  </si>
  <si>
    <t>Indian Metals and Ferro Alloys Ltd</t>
  </si>
  <si>
    <t>IMFA</t>
  </si>
  <si>
    <t>Bannari Amman Sugars Ltd</t>
  </si>
  <si>
    <t>BANARISUG</t>
  </si>
  <si>
    <t>Hinduja Global Solutions Ltd</t>
  </si>
  <si>
    <t>HGS</t>
  </si>
  <si>
    <t>Zaggle Prepaid Ocean Services Ltd</t>
  </si>
  <si>
    <t>ZAGGLE</t>
  </si>
  <si>
    <t>Sundaram Clayton Ltd</t>
  </si>
  <si>
    <t>SUNCLAY</t>
  </si>
  <si>
    <t>Shivalik Bimetal Controls Ltd</t>
  </si>
  <si>
    <t>SBCL</t>
  </si>
  <si>
    <t>Unichem Laboratories Ltd</t>
  </si>
  <si>
    <t>UNICHEMLAB</t>
  </si>
  <si>
    <t>GTL Infrastructure Ltd</t>
  </si>
  <si>
    <t>GTLINFRA</t>
  </si>
  <si>
    <t>Nirlon Ltd</t>
  </si>
  <si>
    <t>NIRLON</t>
  </si>
  <si>
    <t>HPL Electric &amp; Power Ltd</t>
  </si>
  <si>
    <t>HPL</t>
  </si>
  <si>
    <t>Yatharth Hospital &amp; Trauma Care Services Ltd</t>
  </si>
  <si>
    <t>YATHARTH</t>
  </si>
  <si>
    <t>Spright Agro Ltd</t>
  </si>
  <si>
    <t>SPRIGHT</t>
  </si>
  <si>
    <t>Datamatics Global Services Ltd</t>
  </si>
  <si>
    <t>DATAMATICS</t>
  </si>
  <si>
    <t>Optiemus Infracom Ltd</t>
  </si>
  <si>
    <t>OPTIEMUS</t>
  </si>
  <si>
    <t>PTC India Financial Services Ltd</t>
  </si>
  <si>
    <t>PFS</t>
  </si>
  <si>
    <t>Greaves Cotton Ltd</t>
  </si>
  <si>
    <t>GREAVESCOT</t>
  </si>
  <si>
    <t>IRB InvIT Fund</t>
  </si>
  <si>
    <t>IRBINVIT</t>
  </si>
  <si>
    <t>Alembic Ltd</t>
  </si>
  <si>
    <t>ALEMBICLTD</t>
  </si>
  <si>
    <t>Motilal Oswal NASDAQ 100 ETF</t>
  </si>
  <si>
    <t>MON100</t>
  </si>
  <si>
    <t>Mahindra Logistics Ltd</t>
  </si>
  <si>
    <t>MAHLOG</t>
  </si>
  <si>
    <t>Gujarat Industries Power Company Ltd</t>
  </si>
  <si>
    <t>GIPCL</t>
  </si>
  <si>
    <t>Cigniti Technologies Ltd</t>
  </si>
  <si>
    <t>CIGNITITEC</t>
  </si>
  <si>
    <t>Bhansali Engg Polymers Ltd</t>
  </si>
  <si>
    <t>BEPL</t>
  </si>
  <si>
    <t>Swaraj Engines Ltd</t>
  </si>
  <si>
    <t>SWARAJENG</t>
  </si>
  <si>
    <t>PC Jeweller Ltd</t>
  </si>
  <si>
    <t>PCJEWELLER</t>
  </si>
  <si>
    <t>Anup Engineering Ltd</t>
  </si>
  <si>
    <t>ANUP</t>
  </si>
  <si>
    <t>TCNS Clothing Co Ltd</t>
  </si>
  <si>
    <t>TCNSBRANDS</t>
  </si>
  <si>
    <t>Apollo Micro Systems Ltd</t>
  </si>
  <si>
    <t>APOLLO</t>
  </si>
  <si>
    <t>Steel Strips Wheels Ltd</t>
  </si>
  <si>
    <t>SSWL</t>
  </si>
  <si>
    <t>Gujarat Themis Biosyn Ltd</t>
  </si>
  <si>
    <t>GUJTHEM</t>
  </si>
  <si>
    <t>Delta Corp Ltd</t>
  </si>
  <si>
    <t>DELTACORP</t>
  </si>
  <si>
    <t>Navneet Education Ltd</t>
  </si>
  <si>
    <t>NAVNETEDUL</t>
  </si>
  <si>
    <t>Dredging Corporation of India Ltd</t>
  </si>
  <si>
    <t>DREDGECORP</t>
  </si>
  <si>
    <t>Dredging</t>
  </si>
  <si>
    <t>Gensol Engineering Ltd</t>
  </si>
  <si>
    <t>GENSOL</t>
  </si>
  <si>
    <t>Gufic Biosciences Ltd</t>
  </si>
  <si>
    <t>GUFICBIO</t>
  </si>
  <si>
    <t>Innova Captab Ltd</t>
  </si>
  <si>
    <t>INNOVACAP</t>
  </si>
  <si>
    <t>Sandhar Technologies Ltd</t>
  </si>
  <si>
    <t>SANDHAR</t>
  </si>
  <si>
    <t>VST Tillers Tractors Ltd</t>
  </si>
  <si>
    <t>VSTTILLERS</t>
  </si>
  <si>
    <t>Fiem Industries Ltd</t>
  </si>
  <si>
    <t>FIEMIND</t>
  </si>
  <si>
    <t>SeQuent Scientific Ltd</t>
  </si>
  <si>
    <t>SEQUENT</t>
  </si>
  <si>
    <t>KCP Ltd</t>
  </si>
  <si>
    <t>KCP</t>
  </si>
  <si>
    <t>Premier Explosives Ltd</t>
  </si>
  <si>
    <t>PREMEXPLN</t>
  </si>
  <si>
    <t>Jindal Poly Films Ltd</t>
  </si>
  <si>
    <t>JINDALPOLY</t>
  </si>
  <si>
    <t>La Opala R G Ltd</t>
  </si>
  <si>
    <t>LAOPALA</t>
  </si>
  <si>
    <t>Thejo Engineering Ltd</t>
  </si>
  <si>
    <t>THEJO</t>
  </si>
  <si>
    <t>MPS Ltd</t>
  </si>
  <si>
    <t>MPSLTD</t>
  </si>
  <si>
    <t>Avalon Technologies Ltd</t>
  </si>
  <si>
    <t>AVALON</t>
  </si>
  <si>
    <t>Marine Electricals (India) Ltd</t>
  </si>
  <si>
    <t>MARINE</t>
  </si>
  <si>
    <t>ideaForge Technology Ltd</t>
  </si>
  <si>
    <t>IDEAFORGE</t>
  </si>
  <si>
    <t>Prakash Industries Ltd</t>
  </si>
  <si>
    <t>PRAKASH</t>
  </si>
  <si>
    <t>IndoStar Capital Finance Ltd</t>
  </si>
  <si>
    <t>INDOSTAR</t>
  </si>
  <si>
    <t>Stanley Lifestyles Ltd</t>
  </si>
  <si>
    <t>STANLEY</t>
  </si>
  <si>
    <t>Ashapura Minechem Ltd</t>
  </si>
  <si>
    <t>ASHAPURMIN</t>
  </si>
  <si>
    <t>Fischer Medical Ventures Ltd</t>
  </si>
  <si>
    <t>FISCHER</t>
  </si>
  <si>
    <t>India Glycols Ltd</t>
  </si>
  <si>
    <t>INDIAGLYCO</t>
  </si>
  <si>
    <t>Maithan Alloys Ltd</t>
  </si>
  <si>
    <t>MAITHANALL</t>
  </si>
  <si>
    <t>Vindhya Telelinks Ltd</t>
  </si>
  <si>
    <t>VINDHYATEL</t>
  </si>
  <si>
    <t>Dhani Services Ltd</t>
  </si>
  <si>
    <t>DHANI</t>
  </si>
  <si>
    <t>Hindustan Oil Exploration Company Ltd</t>
  </si>
  <si>
    <t>HINDOILEXP</t>
  </si>
  <si>
    <t>Repco Home Finance Ltd</t>
  </si>
  <si>
    <t>REPCOHOME</t>
  </si>
  <si>
    <t>RPG Life Sciences Limited</t>
  </si>
  <si>
    <t>RPGLIFE</t>
  </si>
  <si>
    <t>Polyplex Corp Ltd</t>
  </si>
  <si>
    <t>POLYPLEX</t>
  </si>
  <si>
    <t>Bajel Projects Ltd</t>
  </si>
  <si>
    <t>BAJEL</t>
  </si>
  <si>
    <t>Electric Utilities</t>
  </si>
  <si>
    <t>Quick Heal Technologies Ltd</t>
  </si>
  <si>
    <t>QUICKHEAL</t>
  </si>
  <si>
    <t>Stylam Industries Ltd</t>
  </si>
  <si>
    <t>STYLAMIND</t>
  </si>
  <si>
    <t>TVS Srichakra Ltd</t>
  </si>
  <si>
    <t>TVSSRICHAK</t>
  </si>
  <si>
    <t>Arvind Smartspaces Ltd</t>
  </si>
  <si>
    <t>ARVSMART</t>
  </si>
  <si>
    <t>Flair Writing Industries Ltd</t>
  </si>
  <si>
    <t>FLAIR</t>
  </si>
  <si>
    <t>Thirumalai Chemicals Ltd</t>
  </si>
  <si>
    <t>TIRUMALCHM</t>
  </si>
  <si>
    <t>Dalmia Bharat Sugar and Industries Ltd</t>
  </si>
  <si>
    <t>DALMIASUG</t>
  </si>
  <si>
    <t>Hindware Home Innovation Ltd</t>
  </si>
  <si>
    <t>HINDWAREAP</t>
  </si>
  <si>
    <t>Artemis Medicare Services Ltd</t>
  </si>
  <si>
    <t>ARTEMISMED</t>
  </si>
  <si>
    <t>Kolte-Patil Developers Ltd</t>
  </si>
  <si>
    <t>KOLTEPATIL</t>
  </si>
  <si>
    <t>NRB Bearings Ltd</t>
  </si>
  <si>
    <t>NRBBEARING</t>
  </si>
  <si>
    <t>Ujaas Energy Ltd</t>
  </si>
  <si>
    <t>UEL</t>
  </si>
  <si>
    <t>Max Ventures and Industries Ltd</t>
  </si>
  <si>
    <t>MAXVIL</t>
  </si>
  <si>
    <t>Somany Ceramics Ltd</t>
  </si>
  <si>
    <t>SOMANYCERA</t>
  </si>
  <si>
    <t>Ge Power India Ltd</t>
  </si>
  <si>
    <t>GEPIL</t>
  </si>
  <si>
    <t>Tinna Rubber and Infrastructure Ltd</t>
  </si>
  <si>
    <t>TINNARUBR</t>
  </si>
  <si>
    <t>Marathon Nextgen Realty Ltd</t>
  </si>
  <si>
    <t>MARATHON</t>
  </si>
  <si>
    <t>Sagar Cements Ltd</t>
  </si>
  <si>
    <t>SAGCEM</t>
  </si>
  <si>
    <t>Vadilal Industries Ltd</t>
  </si>
  <si>
    <t>VADILALIND</t>
  </si>
  <si>
    <t>Spectrum Electrical Industries Ltd</t>
  </si>
  <si>
    <t>SPECTRUM</t>
  </si>
  <si>
    <t>Automotive Axles Ltd</t>
  </si>
  <si>
    <t>AUTOAXLES</t>
  </si>
  <si>
    <t>Supriya Lifescience Ltd</t>
  </si>
  <si>
    <t>SUPRIYA</t>
  </si>
  <si>
    <t>Salasar Techno Engineering Ltd</t>
  </si>
  <si>
    <t>SALASAR</t>
  </si>
  <si>
    <t>Kingfa Science and Technology (India) Ltd</t>
  </si>
  <si>
    <t>KINGFA</t>
  </si>
  <si>
    <t>Universal Cables Ltd</t>
  </si>
  <si>
    <t>UNIVCABLES</t>
  </si>
  <si>
    <t>MM Forgings Ltd</t>
  </si>
  <si>
    <t>MMFL</t>
  </si>
  <si>
    <t>Goodluck India Ltd</t>
  </si>
  <si>
    <t>GOODLUCK</t>
  </si>
  <si>
    <t>SEPC Ltd</t>
  </si>
  <si>
    <t>SEPC</t>
  </si>
  <si>
    <t>Sky Gold Ltd</t>
  </si>
  <si>
    <t>SKYGOLD</t>
  </si>
  <si>
    <t>CARE Ratings Ltd</t>
  </si>
  <si>
    <t>CARERATING</t>
  </si>
  <si>
    <t>BF Utilities Ltd</t>
  </si>
  <si>
    <t>BFUTILITIE</t>
  </si>
  <si>
    <t>Vertoz Advertising Ltd</t>
  </si>
  <si>
    <t>VERTOZ</t>
  </si>
  <si>
    <t>Refex Industries Ltd</t>
  </si>
  <si>
    <t>REFEX</t>
  </si>
  <si>
    <t>Dollar Industries Ltd</t>
  </si>
  <si>
    <t>DOLLAR</t>
  </si>
  <si>
    <t>HLE Glascoat Ltd</t>
  </si>
  <si>
    <t>HLEGLAS</t>
  </si>
  <si>
    <t>SML Isuzu Ltd</t>
  </si>
  <si>
    <t>SMLISUZU</t>
  </si>
  <si>
    <t>Rajratan Global Wire Ltd</t>
  </si>
  <si>
    <t>RAJRATAN</t>
  </si>
  <si>
    <t>Shalby Ltd</t>
  </si>
  <si>
    <t>SHALBY</t>
  </si>
  <si>
    <t>D P Abhushan Ltd</t>
  </si>
  <si>
    <t>DPABHUSHAN</t>
  </si>
  <si>
    <t>Eveready Industries India Ltd</t>
  </si>
  <si>
    <t>EVEREADY</t>
  </si>
  <si>
    <t>Man Industries (India) Ltd</t>
  </si>
  <si>
    <t>MANINDS</t>
  </si>
  <si>
    <t>Indoco Remedies Ltd</t>
  </si>
  <si>
    <t>INDOCO</t>
  </si>
  <si>
    <t>Wendt (India) Limited</t>
  </si>
  <si>
    <t>WENDT</t>
  </si>
  <si>
    <t>Saksoft Ltd</t>
  </si>
  <si>
    <t>SAKSOFT</t>
  </si>
  <si>
    <t>Sindhu Trade Links Ltd</t>
  </si>
  <si>
    <t>SINDHUTRAD</t>
  </si>
  <si>
    <t>Dish TV India Ltd</t>
  </si>
  <si>
    <t>DISHTV</t>
  </si>
  <si>
    <t>Jash Engineering Ltd</t>
  </si>
  <si>
    <t>JASH</t>
  </si>
  <si>
    <t>Suven Life Sciences Ltd</t>
  </si>
  <si>
    <t>SUVEN</t>
  </si>
  <si>
    <t>Morepen Laboratories Ltd</t>
  </si>
  <si>
    <t>MOREPENLAB</t>
  </si>
  <si>
    <t>Nilkamal Ltd</t>
  </si>
  <si>
    <t>NILKAMAL</t>
  </si>
  <si>
    <t>John Cockerill India Ltd</t>
  </si>
  <si>
    <t>COCKERILL</t>
  </si>
  <si>
    <t>Foseco India Ltd</t>
  </si>
  <si>
    <t>FOSECOIND</t>
  </si>
  <si>
    <t>Unitech Ltd</t>
  </si>
  <si>
    <t>UNITECH</t>
  </si>
  <si>
    <t>Genesys International Corporation Ltd</t>
  </si>
  <si>
    <t>GENESYS</t>
  </si>
  <si>
    <t>Andrew Yule &amp; Co Ltd</t>
  </si>
  <si>
    <t>ANDREWYU</t>
  </si>
  <si>
    <t>EIH Associated Hotels Ltd</t>
  </si>
  <si>
    <t>EIHAHOTELS</t>
  </si>
  <si>
    <t>Veritas (India) Ltd</t>
  </si>
  <si>
    <t>VERITAS</t>
  </si>
  <si>
    <t>Huhtamaki India Ltd</t>
  </si>
  <si>
    <t>HUHTAMAKI</t>
  </si>
  <si>
    <t>Precision Wires India Ltd</t>
  </si>
  <si>
    <t>PRECWIRE</t>
  </si>
  <si>
    <t>Accelya Solutions India Ltd</t>
  </si>
  <si>
    <t>ACCELYA</t>
  </si>
  <si>
    <t>Vishnu Prakash R Punglia Ltd</t>
  </si>
  <si>
    <t>VPRPL</t>
  </si>
  <si>
    <t>V2 Retail Ltd</t>
  </si>
  <si>
    <t>V2RETAIL</t>
  </si>
  <si>
    <t>K.P. Energy Ltd</t>
  </si>
  <si>
    <t>KPEL</t>
  </si>
  <si>
    <t>Jeena Sikho Lifecare Ltd</t>
  </si>
  <si>
    <t>JSLL</t>
  </si>
  <si>
    <t>Novartis India Ltd</t>
  </si>
  <si>
    <t>NOVARTIND</t>
  </si>
  <si>
    <t>Servotech Power Systems Ltd</t>
  </si>
  <si>
    <t>SERVOTECH</t>
  </si>
  <si>
    <t>Rashi Peripherals Ltd</t>
  </si>
  <si>
    <t>RPTECH</t>
  </si>
  <si>
    <t>KP Green Engineering Ltd</t>
  </si>
  <si>
    <t>KPGEL</t>
  </si>
  <si>
    <t>DISA India Ltd</t>
  </si>
  <si>
    <t>DISAQ</t>
  </si>
  <si>
    <t>Tarsons Products Ltd</t>
  </si>
  <si>
    <t>TARSONS</t>
  </si>
  <si>
    <t>Venky's (India) Ltd</t>
  </si>
  <si>
    <t>VENKEYS</t>
  </si>
  <si>
    <t>Goodyear India Ltd</t>
  </si>
  <si>
    <t>GOODYEAR</t>
  </si>
  <si>
    <t>Vishnu Chemicals Ltd</t>
  </si>
  <si>
    <t>VISHNU</t>
  </si>
  <si>
    <t>Lumax Industries Ltd</t>
  </si>
  <si>
    <t>LUMAXIND</t>
  </si>
  <si>
    <t>Geojit Financial Services Ltd</t>
  </si>
  <si>
    <t>GEOJITFSL</t>
  </si>
  <si>
    <t>PSP Projects Ltd</t>
  </si>
  <si>
    <t>PSPPROJECT</t>
  </si>
  <si>
    <t>Confidence Petroleum India Ltd</t>
  </si>
  <si>
    <t>CONFIPET</t>
  </si>
  <si>
    <t>Kalyani Investment Company Ltd</t>
  </si>
  <si>
    <t>KICL</t>
  </si>
  <si>
    <t>S H Kelkar and Company Ltd</t>
  </si>
  <si>
    <t>SHK</t>
  </si>
  <si>
    <t>Abans Holdings Ltd</t>
  </si>
  <si>
    <t>AHL</t>
  </si>
  <si>
    <t>Suraj Estate Developers Ltd</t>
  </si>
  <si>
    <t>SURAJEST</t>
  </si>
  <si>
    <t>Real Estate Rental, Development &amp; Operations</t>
  </si>
  <si>
    <t>Mayur Uniquoters Ltd</t>
  </si>
  <si>
    <t>MAYURUNIQ</t>
  </si>
  <si>
    <t>NIBE Ltd</t>
  </si>
  <si>
    <t>NIBE</t>
  </si>
  <si>
    <t>Landmark Cars Ltd</t>
  </si>
  <si>
    <t>LANDMARK</t>
  </si>
  <si>
    <t>SBI Gold ETF</t>
  </si>
  <si>
    <t>SETFGOLD</t>
  </si>
  <si>
    <t>HMA Agro Industries Ltd</t>
  </si>
  <si>
    <t>HMAAGRO</t>
  </si>
  <si>
    <t>ESAF Small Finance Bank Limited</t>
  </si>
  <si>
    <t>ESAFSFB</t>
  </si>
  <si>
    <t>Mold-Tek Packaging Ltd</t>
  </si>
  <si>
    <t>MOLDTKPAC</t>
  </si>
  <si>
    <t>Epack Durable Ltd</t>
  </si>
  <si>
    <t>EPACK</t>
  </si>
  <si>
    <t>Globus Spirits Ltd</t>
  </si>
  <si>
    <t>GLOBUSSPR</t>
  </si>
  <si>
    <t>Panama Petrochem Ltd</t>
  </si>
  <si>
    <t>PANAMAPET</t>
  </si>
  <si>
    <t>Dishman Carbogen Amcis Ltd</t>
  </si>
  <si>
    <t>DCAL</t>
  </si>
  <si>
    <t>Solara Active Pharma Sciences Ltd</t>
  </si>
  <si>
    <t>SOLARA</t>
  </si>
  <si>
    <t>EFC (I) Ltd</t>
  </si>
  <si>
    <t>EFCIL</t>
  </si>
  <si>
    <t>Hi-Tech Pipes Ltd</t>
  </si>
  <si>
    <t>HITECH</t>
  </si>
  <si>
    <t>DEN Networks Ltd</t>
  </si>
  <si>
    <t>DEN</t>
  </si>
  <si>
    <t>Ajmera Realty &amp; Infra India Ltd</t>
  </si>
  <si>
    <t>AJMERA</t>
  </si>
  <si>
    <t>Nippon India ETF Nifty 1D Rate Liquid BeES</t>
  </si>
  <si>
    <t>LIQUIDBEES</t>
  </si>
  <si>
    <t>Apollo Pipes Ltd</t>
  </si>
  <si>
    <t>APOLLOPIPE</t>
  </si>
  <si>
    <t>Tasty Bite Eatables Ltd</t>
  </si>
  <si>
    <t>TASTYBITE</t>
  </si>
  <si>
    <t>Owais Metal and Mineral Processing Ltd</t>
  </si>
  <si>
    <t>OWAIS</t>
  </si>
  <si>
    <t>Capacite Infraprojects Ltd</t>
  </si>
  <si>
    <t>CAPACITE</t>
  </si>
  <si>
    <t>SJS Enterprises Ltd</t>
  </si>
  <si>
    <t>SJS</t>
  </si>
  <si>
    <t>Indian Hume Pipe Company Ltd</t>
  </si>
  <si>
    <t>INDIANHUME</t>
  </si>
  <si>
    <t>ADF Foods Ltd</t>
  </si>
  <si>
    <t>ADFFOODS</t>
  </si>
  <si>
    <t>DEE Development Engineers Ltd</t>
  </si>
  <si>
    <t>DEEDEV</t>
  </si>
  <si>
    <t>Welspun Specialty Solutions Ltd</t>
  </si>
  <si>
    <t>WELSPLSOL</t>
  </si>
  <si>
    <t>Dreamfolks Services Ltd</t>
  </si>
  <si>
    <t>DREAMFOLKS</t>
  </si>
  <si>
    <t>Gokul Agro Resources Ltd</t>
  </si>
  <si>
    <t>GOKULAGRO</t>
  </si>
  <si>
    <t>Sasken Technologies Ltd</t>
  </si>
  <si>
    <t>SASKEN</t>
  </si>
  <si>
    <t>Tatva Chintan Pharma Chem Ltd</t>
  </si>
  <si>
    <t>TATVA</t>
  </si>
  <si>
    <t>Sai Silks (Kalamandir) Ltd</t>
  </si>
  <si>
    <t>KALAMANDIR</t>
  </si>
  <si>
    <t>Mangalam Cement Ltd</t>
  </si>
  <si>
    <t>MANGLMCEM</t>
  </si>
  <si>
    <t>Sanghi Industries Ltd</t>
  </si>
  <si>
    <t>SANGHIIND</t>
  </si>
  <si>
    <t>Websol Energy System Ltd</t>
  </si>
  <si>
    <t>WEBELSOLAR</t>
  </si>
  <si>
    <t>Astec Lifesciences Ltd</t>
  </si>
  <si>
    <t>ASTEC</t>
  </si>
  <si>
    <t>Fino Payments Bank Ltd</t>
  </si>
  <si>
    <t>FINOPB</t>
  </si>
  <si>
    <t>E2E Networks Ltd</t>
  </si>
  <si>
    <t>E2E</t>
  </si>
  <si>
    <t>Pennar Industries Ltd</t>
  </si>
  <si>
    <t>PENIND</t>
  </si>
  <si>
    <t>Omaxe Ltd</t>
  </si>
  <si>
    <t>OMAXE</t>
  </si>
  <si>
    <t>Satin Creditcare Network Ltd</t>
  </si>
  <si>
    <t>SATIN</t>
  </si>
  <si>
    <t>Mukand Ltd</t>
  </si>
  <si>
    <t>MUKANDLTD</t>
  </si>
  <si>
    <t>IOL Chemicals and Pharmaceuticals Ltd</t>
  </si>
  <si>
    <t>IOLCP</t>
  </si>
  <si>
    <t>Ugro Capital Ltd</t>
  </si>
  <si>
    <t>UGROCAP</t>
  </si>
  <si>
    <t>Nitin Spinners Ltd</t>
  </si>
  <si>
    <t>NITINSPIN</t>
  </si>
  <si>
    <t>Rajoo Engineers Ltd</t>
  </si>
  <si>
    <t>RAJOOENG</t>
  </si>
  <si>
    <t>Vakrangee Limited</t>
  </si>
  <si>
    <t>VAKRANGEE</t>
  </si>
  <si>
    <t>Rane Holdings Ltd</t>
  </si>
  <si>
    <t>RANEHOLDIN</t>
  </si>
  <si>
    <t>BF Investment Ltd</t>
  </si>
  <si>
    <t>BFINVEST</t>
  </si>
  <si>
    <t>India Pesticides Ltd</t>
  </si>
  <si>
    <t>IPL</t>
  </si>
  <si>
    <t>Oriental Hotels Ltd</t>
  </si>
  <si>
    <t>ORIENTHOT</t>
  </si>
  <si>
    <t>Dolphin Offshore Enterprises (India) Ltd</t>
  </si>
  <si>
    <t>DOLPHIN</t>
  </si>
  <si>
    <t>Axiscades Technologies Ltd</t>
  </si>
  <si>
    <t>AXISCADES</t>
  </si>
  <si>
    <t>Vardhman Special Steels Ltd</t>
  </si>
  <si>
    <t>VSSL</t>
  </si>
  <si>
    <t>Parag Milk Foods Ltd</t>
  </si>
  <si>
    <t>PARAGMILK</t>
  </si>
  <si>
    <t>RPSG Ventures Ltd</t>
  </si>
  <si>
    <t>RPSGVENT</t>
  </si>
  <si>
    <t>Pnb Gilts Ltd</t>
  </si>
  <si>
    <t>PNBGILTS</t>
  </si>
  <si>
    <t>Kody Technolab Ltd</t>
  </si>
  <si>
    <t>KODYTECH</t>
  </si>
  <si>
    <t>Cantabil Retail India Ltd</t>
  </si>
  <si>
    <t>CANTABIL</t>
  </si>
  <si>
    <t>B L Kashyap and Sons Ltd</t>
  </si>
  <si>
    <t>BLKASHYAP</t>
  </si>
  <si>
    <t>IKIO Lighting Ltd</t>
  </si>
  <si>
    <t>IKIO</t>
  </si>
  <si>
    <t>Udaipur Cement Works Ltd</t>
  </si>
  <si>
    <t>UDAICEMENT</t>
  </si>
  <si>
    <t>Oriental Rail Infrastructure Ltd</t>
  </si>
  <si>
    <t>ORIRAIL</t>
  </si>
  <si>
    <t>Federal-Mogul Goetze (India) Ltd</t>
  </si>
  <si>
    <t>FMGOETZE</t>
  </si>
  <si>
    <t>SMS Pharmaceuticals Ltd</t>
  </si>
  <si>
    <t>SMSPHARMA</t>
  </si>
  <si>
    <t>Hester Biosciences Ltd</t>
  </si>
  <si>
    <t>HESTERBIO</t>
  </si>
  <si>
    <t>Indraprastha Medical Corporation Ltd</t>
  </si>
  <si>
    <t>INDRAMEDCO</t>
  </si>
  <si>
    <t>Andhra Paper Ltd</t>
  </si>
  <si>
    <t>ANDHRAPAP</t>
  </si>
  <si>
    <t>TechNVision Ventures Ltd</t>
  </si>
  <si>
    <t>TECHNVISN</t>
  </si>
  <si>
    <t>Siyaram Silk Mills Ltd</t>
  </si>
  <si>
    <t>SIYSIL</t>
  </si>
  <si>
    <t>Talbros Automotive Components Ltd</t>
  </si>
  <si>
    <t>TALBROAUTO</t>
  </si>
  <si>
    <t>Dolat Algotech Ltd</t>
  </si>
  <si>
    <t>DOLATALGO</t>
  </si>
  <si>
    <t>Cosmo First Ltd</t>
  </si>
  <si>
    <t>COSMOFIRST</t>
  </si>
  <si>
    <t>Jubilant Industries Ltd</t>
  </si>
  <si>
    <t>JUBLINDS</t>
  </si>
  <si>
    <t>Apcotex Industries Ltd</t>
  </si>
  <si>
    <t>APCOTEXIND</t>
  </si>
  <si>
    <t>HIL Ltd</t>
  </si>
  <si>
    <t>HIL</t>
  </si>
  <si>
    <t>Jyoti Structures Ltd</t>
  </si>
  <si>
    <t>JYOTISTRUC</t>
  </si>
  <si>
    <t>Agro Tech Foods Ltd</t>
  </si>
  <si>
    <t>ATFL</t>
  </si>
  <si>
    <t>Carysil Ltd</t>
  </si>
  <si>
    <t>CARYSIL</t>
  </si>
  <si>
    <t>Cupid Ltd</t>
  </si>
  <si>
    <t>CUPID</t>
  </si>
  <si>
    <t>Pokarna Ltd</t>
  </si>
  <si>
    <t>POKARNA</t>
  </si>
  <si>
    <t>Insecticides (India) Ltd</t>
  </si>
  <si>
    <t>INSECTICID</t>
  </si>
  <si>
    <t>TCPL Packaging Ltd</t>
  </si>
  <si>
    <t>TCPLPACK</t>
  </si>
  <si>
    <t>Antony Waste Handling Cell Ltd</t>
  </si>
  <si>
    <t>AWHCL</t>
  </si>
  <si>
    <t>Advait Infratech Ltd</t>
  </si>
  <si>
    <t>ADVAIT</t>
  </si>
  <si>
    <t>Rupa &amp; Company Ltd</t>
  </si>
  <si>
    <t>RUPA</t>
  </si>
  <si>
    <t>Uniparts India Ltd</t>
  </si>
  <si>
    <t>UNIPARTS</t>
  </si>
  <si>
    <t>Nalwa Sons Investments Ltd</t>
  </si>
  <si>
    <t>NSIL</t>
  </si>
  <si>
    <t>Rossell India Ltd</t>
  </si>
  <si>
    <t>ROSSELLIND</t>
  </si>
  <si>
    <t>Amrutanjan Health Care Ltd</t>
  </si>
  <si>
    <t>AMRUTANJAN</t>
  </si>
  <si>
    <t>PIX Transmissions Ltd</t>
  </si>
  <si>
    <t>PIXTRANS</t>
  </si>
  <si>
    <t>Themis Medicare Ltd</t>
  </si>
  <si>
    <t>THEMISMED</t>
  </si>
  <si>
    <t>Xpro India Ltd</t>
  </si>
  <si>
    <t>XPROINDIA</t>
  </si>
  <si>
    <t>IFGL Refractories Ltd</t>
  </si>
  <si>
    <t>IFGLEXPOR</t>
  </si>
  <si>
    <t>Vidhi Specialty Food Ingredients Ltd</t>
  </si>
  <si>
    <t>VIDHIING</t>
  </si>
  <si>
    <t>Yasho Industries Ltd</t>
  </si>
  <si>
    <t>YASHO</t>
  </si>
  <si>
    <t>Krsnaa Diagnostics Ltd</t>
  </si>
  <si>
    <t>KRSNAA</t>
  </si>
  <si>
    <t>63 Moons Technologies Ltd</t>
  </si>
  <si>
    <t>63MOONS</t>
  </si>
  <si>
    <t>Paramount Communications Ltd</t>
  </si>
  <si>
    <t>PARACABLES</t>
  </si>
  <si>
    <t>ICICI Prudential Nifty 50 ETF</t>
  </si>
  <si>
    <t>NIFTYIETF</t>
  </si>
  <si>
    <t>Seshasayee Paper and Boards Ltd</t>
  </si>
  <si>
    <t>SESHAPAPER</t>
  </si>
  <si>
    <t>S.P.Apparels Ltd</t>
  </si>
  <si>
    <t>SPAL</t>
  </si>
  <si>
    <t>Ramco Industries Ltd</t>
  </si>
  <si>
    <t>RAMCOIND</t>
  </si>
  <si>
    <t>Som Distilleries and Breweries Ltd</t>
  </si>
  <si>
    <t>SDBL</t>
  </si>
  <si>
    <t>Peninsula Land Ltd</t>
  </si>
  <si>
    <t>PENINLAND</t>
  </si>
  <si>
    <t>Tanfac Industries Ltd</t>
  </si>
  <si>
    <t>TANFACIND</t>
  </si>
  <si>
    <t>Jagran Prakashan Ltd</t>
  </si>
  <si>
    <t>JAGRAN</t>
  </si>
  <si>
    <t>Gocl Corporation Ltd</t>
  </si>
  <si>
    <t>GOCLCORP</t>
  </si>
  <si>
    <t>India Power Corporation Ltd</t>
  </si>
  <si>
    <t>DPSCLTD</t>
  </si>
  <si>
    <t>Roto Pumps Ltd</t>
  </si>
  <si>
    <t>ROTO</t>
  </si>
  <si>
    <t>Hariom Pipe Industries Ltd</t>
  </si>
  <si>
    <t>HARIOMPIPE</t>
  </si>
  <si>
    <t>JITF Infralogistics Ltd</t>
  </si>
  <si>
    <t>JITFINFRA</t>
  </si>
  <si>
    <t>D Link (India) Limited</t>
  </si>
  <si>
    <t>DLINKINDIA</t>
  </si>
  <si>
    <t>Orient Green Power Company Ltd</t>
  </si>
  <si>
    <t>GREENPOWER</t>
  </si>
  <si>
    <t>SG Finserve Ltd</t>
  </si>
  <si>
    <t>SGFIN</t>
  </si>
  <si>
    <t>Suratwwala Business Group Ltd</t>
  </si>
  <si>
    <t>SBGLP</t>
  </si>
  <si>
    <t>Raghav Productivity Enhancers Ltd</t>
  </si>
  <si>
    <t>RPEL</t>
  </si>
  <si>
    <t>LS Industries Ltd</t>
  </si>
  <si>
    <t>LSIND</t>
  </si>
  <si>
    <t>Updater Services Ltd</t>
  </si>
  <si>
    <t>UDS</t>
  </si>
  <si>
    <t>Arman Financial Services Ltd</t>
  </si>
  <si>
    <t>ARMANFIN</t>
  </si>
  <si>
    <t>Divgi TorqTransfer Systems Ltd</t>
  </si>
  <si>
    <t>DIVGIITTS</t>
  </si>
  <si>
    <t>JISLDVREQS</t>
  </si>
  <si>
    <t>Centum Electronics Ltd</t>
  </si>
  <si>
    <t>CENTUM</t>
  </si>
  <si>
    <t>Navkar Corporation Ltd</t>
  </si>
  <si>
    <t>NAVKARCORP</t>
  </si>
  <si>
    <t>TAJ GVK Hotels and Resorts Ltd</t>
  </si>
  <si>
    <t>TAJGVK</t>
  </si>
  <si>
    <t>BLS E-Services Ltd</t>
  </si>
  <si>
    <t>BLSE</t>
  </si>
  <si>
    <t>Meghmani Organics Ltd</t>
  </si>
  <si>
    <t>MOL</t>
  </si>
  <si>
    <t>Bombay Super Hybrid Seeds Ltd</t>
  </si>
  <si>
    <t>BSHSL</t>
  </si>
  <si>
    <t>Praveg Ltd</t>
  </si>
  <si>
    <t>PRAVEG</t>
  </si>
  <si>
    <t>Balmer Lawrie Investments Ltd</t>
  </si>
  <si>
    <t>BLIL</t>
  </si>
  <si>
    <t>Alpex Solar Ltd</t>
  </si>
  <si>
    <t>ALPEXSOLAR</t>
  </si>
  <si>
    <t>Prataap Snacks Ltd</t>
  </si>
  <si>
    <t>DIAMONDYD</t>
  </si>
  <si>
    <t>TTK Healthcare Ltd</t>
  </si>
  <si>
    <t>TTKHLTCARE</t>
  </si>
  <si>
    <t>Stove Kraft Ltd</t>
  </si>
  <si>
    <t>STOVEKRAFT</t>
  </si>
  <si>
    <t>Sadhana Nitro Chem Ltd</t>
  </si>
  <si>
    <t>SADHNANIQ</t>
  </si>
  <si>
    <t>Barbeque-Nation Hospitality Ltd</t>
  </si>
  <si>
    <t>BARBEQUE</t>
  </si>
  <si>
    <t>Summit Securities Ltd</t>
  </si>
  <si>
    <t>SUMMITSEC</t>
  </si>
  <si>
    <t>Wheels India Ltd</t>
  </si>
  <si>
    <t>WHEELS</t>
  </si>
  <si>
    <t>Veranda Learning Solutions Ltd</t>
  </si>
  <si>
    <t>VERANDA</t>
  </si>
  <si>
    <t>Gandhar Oil Refinery (INDIA) Ltd</t>
  </si>
  <si>
    <t>GANDHAR</t>
  </si>
  <si>
    <t>Indo Tech Transformers Ltd</t>
  </si>
  <si>
    <t>INDOTECH</t>
  </si>
  <si>
    <t>GRP Ltd</t>
  </si>
  <si>
    <t>GRPLTD</t>
  </si>
  <si>
    <t>Sangam (India) Ltd</t>
  </si>
  <si>
    <t>SANGAMIND</t>
  </si>
  <si>
    <t>Aeroflex Industries Ltd</t>
  </si>
  <si>
    <t>AEROFLEX</t>
  </si>
  <si>
    <t>Alicon Castalloy Ltd</t>
  </si>
  <si>
    <t>ALICON</t>
  </si>
  <si>
    <t>Expleo Solutions Ltd</t>
  </si>
  <si>
    <t>EXPLEOSOL</t>
  </si>
  <si>
    <t>Mufin Green Finance Ltd</t>
  </si>
  <si>
    <t>MUFIN</t>
  </si>
  <si>
    <t>Yatra Online Ltd</t>
  </si>
  <si>
    <t>YATRA</t>
  </si>
  <si>
    <t>Goldiam International Ltd</t>
  </si>
  <si>
    <t>GOLDIAM</t>
  </si>
  <si>
    <t>Atul Auto Ltd</t>
  </si>
  <si>
    <t>ATULAUTO</t>
  </si>
  <si>
    <t>Three Wheelers</t>
  </si>
  <si>
    <t>GKW Ltd</t>
  </si>
  <si>
    <t>GKWLIMITED</t>
  </si>
  <si>
    <t>Monarch Networth Capital Ltd</t>
  </si>
  <si>
    <t>MONARCH</t>
  </si>
  <si>
    <t>Kotak Gold Etf</t>
  </si>
  <si>
    <t>GOLD1</t>
  </si>
  <si>
    <t>Sirca Paints India Ltd</t>
  </si>
  <si>
    <t>SIRCA</t>
  </si>
  <si>
    <t>Madhya Bharat Agro Products Ltd</t>
  </si>
  <si>
    <t>MBAPL</t>
  </si>
  <si>
    <t>Hercules Hoists Ltd</t>
  </si>
  <si>
    <t>HERCULES</t>
  </si>
  <si>
    <t>Sigachi Industries Ltd</t>
  </si>
  <si>
    <t>SIGACHI</t>
  </si>
  <si>
    <t>TIL Ltd</t>
  </si>
  <si>
    <t>TIL</t>
  </si>
  <si>
    <t>Bigbloc Construction Ltd</t>
  </si>
  <si>
    <t>BIGBLOC</t>
  </si>
  <si>
    <t>Forbes Precision Tools and Machine Parts Ltd</t>
  </si>
  <si>
    <t>TOTEM</t>
  </si>
  <si>
    <t>I G Petrochemicals Ltd</t>
  </si>
  <si>
    <t>IGPL</t>
  </si>
  <si>
    <t>Suryoday Small Finance Bank Ltd</t>
  </si>
  <si>
    <t>SURYODAY</t>
  </si>
  <si>
    <t>Madras Fertilizers Ltd</t>
  </si>
  <si>
    <t>MADRASFERT</t>
  </si>
  <si>
    <t>Reliance Industrial Infrastructure Ltd</t>
  </si>
  <si>
    <t>RIIL</t>
  </si>
  <si>
    <t>MIC Electronics Ltd</t>
  </si>
  <si>
    <t>MICEL</t>
  </si>
  <si>
    <t>Deep Industries Ltd</t>
  </si>
  <si>
    <t>DEEPINDS</t>
  </si>
  <si>
    <t>Eimco Elecon (India) Ltd</t>
  </si>
  <si>
    <t>EIMCOELECO</t>
  </si>
  <si>
    <t>Camlin Fine Sciences Ltd</t>
  </si>
  <si>
    <t>CAMLINFINE</t>
  </si>
  <si>
    <t>HDFC Gold Exchange Traded Fund</t>
  </si>
  <si>
    <t>HDFCGOLD</t>
  </si>
  <si>
    <t>Everest Industries Ltd</t>
  </si>
  <si>
    <t>EVERESTIND</t>
  </si>
  <si>
    <t>Building Products - Prefab Structures</t>
  </si>
  <si>
    <t>ICICI Prudential Gold ETF</t>
  </si>
  <si>
    <t>GOLDIETF</t>
  </si>
  <si>
    <t>Nippon India ETF Nifty Next 50 Junior BeES</t>
  </si>
  <si>
    <t>JUNIORBEES</t>
  </si>
  <si>
    <t>Walchandnagar Industries Ltd</t>
  </si>
  <si>
    <t>WALCHANNAG</t>
  </si>
  <si>
    <t>Dcm Shriram Industries Ltd</t>
  </si>
  <si>
    <t>DCMSRIND</t>
  </si>
  <si>
    <t>Jaiprakash Associates Ltd</t>
  </si>
  <si>
    <t>JPASSOCIAT</t>
  </si>
  <si>
    <t>Ador Welding Ltd</t>
  </si>
  <si>
    <t>ADORWELD</t>
  </si>
  <si>
    <t>GPT Infraprojects Ltd</t>
  </si>
  <si>
    <t>GPTINFRA</t>
  </si>
  <si>
    <t>G M Breweries Ltd</t>
  </si>
  <si>
    <t>GMBREW</t>
  </si>
  <si>
    <t>Swelect Energy Systems Ltd</t>
  </si>
  <si>
    <t>SWELECTES</t>
  </si>
  <si>
    <t>Media Matrix Worldwide Ltd</t>
  </si>
  <si>
    <t>MMWL</t>
  </si>
  <si>
    <t>GTPL Hathway Ltd</t>
  </si>
  <si>
    <t>GTPL</t>
  </si>
  <si>
    <t>Irm Energy Ltd</t>
  </si>
  <si>
    <t>IRMENERGY</t>
  </si>
  <si>
    <t>ASM Technologies Ltd</t>
  </si>
  <si>
    <t>ASMTEC</t>
  </si>
  <si>
    <t>Nelco Ltd</t>
  </si>
  <si>
    <t>NELCO</t>
  </si>
  <si>
    <t>BCL Industries Ltd</t>
  </si>
  <si>
    <t>BCLIND</t>
  </si>
  <si>
    <t>Subex Ltd</t>
  </si>
  <si>
    <t>SUBEXLTD</t>
  </si>
  <si>
    <t>Ram Ratna Wires Ltd</t>
  </si>
  <si>
    <t>RAMRAT</t>
  </si>
  <si>
    <t>Tamilnadu Newsprint &amp; Papers Ltd</t>
  </si>
  <si>
    <t>TNPL</t>
  </si>
  <si>
    <t>Mishtann Foods Ltd</t>
  </si>
  <si>
    <t>MISHTANN</t>
  </si>
  <si>
    <t>GNA Axles Ltd</t>
  </si>
  <si>
    <t>GNA</t>
  </si>
  <si>
    <t>Fairchem Organics Ltd</t>
  </si>
  <si>
    <t>FAIRCHEMOR</t>
  </si>
  <si>
    <t>Kiri Industries Ltd</t>
  </si>
  <si>
    <t>KIRIINDUS</t>
  </si>
  <si>
    <t>Om Infra Ltd</t>
  </si>
  <si>
    <t>OMINFRAL</t>
  </si>
  <si>
    <t>Kilburn Engineering Ltd</t>
  </si>
  <si>
    <t>KLBRENG-B</t>
  </si>
  <si>
    <t>Yuken India Ltd</t>
  </si>
  <si>
    <t>YUKEN</t>
  </si>
  <si>
    <t>Dr Agarwal's Eye Hospital Ltd</t>
  </si>
  <si>
    <t>DRAGARWQ</t>
  </si>
  <si>
    <t>Shriram Properties Ltd</t>
  </si>
  <si>
    <t>SHRIRAMPPS</t>
  </si>
  <si>
    <t>Agarwal Industrial Corporation Ltd</t>
  </si>
  <si>
    <t>AGARIND</t>
  </si>
  <si>
    <t>India Nippon Electricals Ltd</t>
  </si>
  <si>
    <t>INDNIPPON</t>
  </si>
  <si>
    <t>Borosil Scientific Ltd</t>
  </si>
  <si>
    <t>BOROSCI</t>
  </si>
  <si>
    <t>Southern Petrochemical Industries Corporation Ltd</t>
  </si>
  <si>
    <t>SPIC</t>
  </si>
  <si>
    <t>Tourism Finance Corporation of India Ltd</t>
  </si>
  <si>
    <t>TFCILTD</t>
  </si>
  <si>
    <t>Jindal Drilling and Industries Ltd</t>
  </si>
  <si>
    <t>JINDRILL</t>
  </si>
  <si>
    <t>Master Trust Ltd</t>
  </si>
  <si>
    <t>MASTERTR</t>
  </si>
  <si>
    <t>Systematix Corporate Services Ltd</t>
  </si>
  <si>
    <t>SYSTMTXC</t>
  </si>
  <si>
    <t>Popular Vehicles and Services Ltd</t>
  </si>
  <si>
    <t>PVSL</t>
  </si>
  <si>
    <t>Kesar India Ltd</t>
  </si>
  <si>
    <t>KESAR</t>
  </si>
  <si>
    <t>Everest Kanto Cylinder Ltd</t>
  </si>
  <si>
    <t>EKC</t>
  </si>
  <si>
    <t>Rico Auto Industries Ltd</t>
  </si>
  <si>
    <t>RICOAUTO</t>
  </si>
  <si>
    <t>Hi-Tech Gears Ltd</t>
  </si>
  <si>
    <t>HITECHGEAR</t>
  </si>
  <si>
    <t>Likhitha Infrastructure Ltd</t>
  </si>
  <si>
    <t>LIKHITHA</t>
  </si>
  <si>
    <t>Bharat Wire Ropes Ltd</t>
  </si>
  <si>
    <t>BHARATWIRE</t>
  </si>
  <si>
    <t>Jyoti Resins and Adhesives Ltd</t>
  </si>
  <si>
    <t>JYOTIRES</t>
  </si>
  <si>
    <t>KKRRAFTON Developers Limited</t>
  </si>
  <si>
    <t>KDL</t>
  </si>
  <si>
    <t>Steel Exchange India Ltd</t>
  </si>
  <si>
    <t>STEELXIND</t>
  </si>
  <si>
    <t>Texmaco Infrastructure &amp; Holdings Ltd</t>
  </si>
  <si>
    <t>TEXINFRA</t>
  </si>
  <si>
    <t>Filatex India Ltd</t>
  </si>
  <si>
    <t>FILATEX</t>
  </si>
  <si>
    <t>NIIT Ltd</t>
  </si>
  <si>
    <t>NIITLTD</t>
  </si>
  <si>
    <t>Rishabh Instruments Ltd</t>
  </si>
  <si>
    <t>RISHABH</t>
  </si>
  <si>
    <t>Deccan Gold Mines Ltd</t>
  </si>
  <si>
    <t>DECNGOLD</t>
  </si>
  <si>
    <t>Precision Camshafts Ltd</t>
  </si>
  <si>
    <t>PRECAM</t>
  </si>
  <si>
    <t>Vascon Engineers Ltd</t>
  </si>
  <si>
    <t>VASCONEQ</t>
  </si>
  <si>
    <t>Elpro International Ltd</t>
  </si>
  <si>
    <t>ELPROINTL</t>
  </si>
  <si>
    <t>Last Mile Enterprises Ltd</t>
  </si>
  <si>
    <t>LASTMILE</t>
  </si>
  <si>
    <t>Krishana Phoschem Ltd</t>
  </si>
  <si>
    <t>KRISHANA</t>
  </si>
  <si>
    <t>Wonder Electricals Ltd</t>
  </si>
  <si>
    <t>WEL</t>
  </si>
  <si>
    <t>Manali Petrochemicals Ltd</t>
  </si>
  <si>
    <t>MANALIPETC</t>
  </si>
  <si>
    <t>Dynacons Systems and Solutions Ltd</t>
  </si>
  <si>
    <t>DSSL</t>
  </si>
  <si>
    <t>Paushak Ltd</t>
  </si>
  <si>
    <t>PAUSHAKLTD</t>
  </si>
  <si>
    <t>Shankara Building Products Ltd</t>
  </si>
  <si>
    <t>SHANKARA</t>
  </si>
  <si>
    <t>Timex Group India Ltd</t>
  </si>
  <si>
    <t>TIMEX</t>
  </si>
  <si>
    <t>Allsec Technologies Ltd</t>
  </si>
  <si>
    <t>ALLSEC</t>
  </si>
  <si>
    <t>Punjab Chemicals and Crop Protection Ltd</t>
  </si>
  <si>
    <t>PUNJABCHEM</t>
  </si>
  <si>
    <t>Mukka Proteins Ltd</t>
  </si>
  <si>
    <t>MUKKA</t>
  </si>
  <si>
    <t>Macpower CNC Machines Ltd</t>
  </si>
  <si>
    <t>MACPOWER</t>
  </si>
  <si>
    <t>Motisons Jewellers Ltd</t>
  </si>
  <si>
    <t>MOTISONS</t>
  </si>
  <si>
    <t>Apparel &amp; Accessories Retailers</t>
  </si>
  <si>
    <t>Salzer Electronics Ltd</t>
  </si>
  <si>
    <t>SALZERELEC</t>
  </si>
  <si>
    <t>Hubtown Ltd</t>
  </si>
  <si>
    <t>HUBTOWN</t>
  </si>
  <si>
    <t>Andhra Sugars Ltd</t>
  </si>
  <si>
    <t>ANDHRSUGAR</t>
  </si>
  <si>
    <t>Rama Steel Tubes Ltd</t>
  </si>
  <si>
    <t>RAMASTEEL</t>
  </si>
  <si>
    <t>Kellton Tech Solutions Ltd</t>
  </si>
  <si>
    <t>KELLTONTEC</t>
  </si>
  <si>
    <t>Ngl Fine Chem Ltd</t>
  </si>
  <si>
    <t>NGLFINE</t>
  </si>
  <si>
    <t>Spacenet Enterprises India Ltd</t>
  </si>
  <si>
    <t>SPCENET</t>
  </si>
  <si>
    <t>Kirloskar Electric Company Ltd</t>
  </si>
  <si>
    <t>KECL</t>
  </si>
  <si>
    <t>Yamuna Syndicate Ltd</t>
  </si>
  <si>
    <t>YSL</t>
  </si>
  <si>
    <t>Shree Digvijay Cement Co Ltd</t>
  </si>
  <si>
    <t>SHREDIGCEM</t>
  </si>
  <si>
    <t>Igarashi Motors India Ltd</t>
  </si>
  <si>
    <t>IGARASHI</t>
  </si>
  <si>
    <t>SMC Global Securities Ltd</t>
  </si>
  <si>
    <t>SMCGLOBAL</t>
  </si>
  <si>
    <t>Automotive Stampings and Assemblies Ltd</t>
  </si>
  <si>
    <t>ASAL</t>
  </si>
  <si>
    <t>Capital Small Finance Bank Ltd</t>
  </si>
  <si>
    <t>CAPITALSFB</t>
  </si>
  <si>
    <t>DCW Ltd</t>
  </si>
  <si>
    <t>DCW</t>
  </si>
  <si>
    <t>Vashu Bhagnani Industries Ltd</t>
  </si>
  <si>
    <t>POOJAENT</t>
  </si>
  <si>
    <t>Brightcom Group Ltd</t>
  </si>
  <si>
    <t>BCG</t>
  </si>
  <si>
    <t>CFF Fluid Control Ltd</t>
  </si>
  <si>
    <t>CFF</t>
  </si>
  <si>
    <t>Taneja Aerospace and Aviation Ltd</t>
  </si>
  <si>
    <t>TANAA</t>
  </si>
  <si>
    <t>Centrum Capital Ltd</t>
  </si>
  <si>
    <t>CENTRUM</t>
  </si>
  <si>
    <t>Kokuyo Camlin Ltd</t>
  </si>
  <si>
    <t>KOKUYOCMLN</t>
  </si>
  <si>
    <t>Sportking India Ltd</t>
  </si>
  <si>
    <t>SPORTKING</t>
  </si>
  <si>
    <t>Cosmic CRF Ltd</t>
  </si>
  <si>
    <t>COSMICCRF</t>
  </si>
  <si>
    <t>Xchanging Solutions Ltd</t>
  </si>
  <si>
    <t>XCHANGING</t>
  </si>
  <si>
    <t>Polo Queen Industrial and Fintech Ltd</t>
  </si>
  <si>
    <t>PQIF</t>
  </si>
  <si>
    <t>Heranba Industries Ltd</t>
  </si>
  <si>
    <t>HERANBA</t>
  </si>
  <si>
    <t>Zota Health Care Ltd</t>
  </si>
  <si>
    <t>ZOTA</t>
  </si>
  <si>
    <t>Oriental Aromatics Ltd</t>
  </si>
  <si>
    <t>OAL</t>
  </si>
  <si>
    <t>Excel Industries Ltd</t>
  </si>
  <si>
    <t>EXCELINDUS</t>
  </si>
  <si>
    <t>Shanti Educational Initiatives Ltd</t>
  </si>
  <si>
    <t>SEIL</t>
  </si>
  <si>
    <t>Butterfly Gandhimathi Appliances Ltd</t>
  </si>
  <si>
    <t>BUTTERFLY</t>
  </si>
  <si>
    <t>Kotak Nifty 50 ETF</t>
  </si>
  <si>
    <t>NIFTY1</t>
  </si>
  <si>
    <t>Windlas Biotech Ltd</t>
  </si>
  <si>
    <t>WINDLAS</t>
  </si>
  <si>
    <t>Best Agrolife Ltd</t>
  </si>
  <si>
    <t>BESTAGRO</t>
  </si>
  <si>
    <t>Kitex Garments Ltd</t>
  </si>
  <si>
    <t>KITEX</t>
  </si>
  <si>
    <t>5Paisa Capital Ltd</t>
  </si>
  <si>
    <t>5PAISA</t>
  </si>
  <si>
    <t>Platinum Industries Ltd</t>
  </si>
  <si>
    <t>PLATIND</t>
  </si>
  <si>
    <t>One Point One Solutions Ltd</t>
  </si>
  <si>
    <t>ONEPOINT</t>
  </si>
  <si>
    <t>Alphalogic Techsys Ltd</t>
  </si>
  <si>
    <t>ALPHALOGIC</t>
  </si>
  <si>
    <t>Amines and Plasticizers Ltd</t>
  </si>
  <si>
    <t>AMNPLST</t>
  </si>
  <si>
    <t>R K Swamy Ltd</t>
  </si>
  <si>
    <t>RKSWAMY</t>
  </si>
  <si>
    <t>Wardwizard Innovations &amp; Mobility Ltd</t>
  </si>
  <si>
    <t>WARDINMOBI</t>
  </si>
  <si>
    <t>BMW Industries Ltd</t>
  </si>
  <si>
    <t>BMW</t>
  </si>
  <si>
    <t>Dhampur Sugar Mills Ltd</t>
  </si>
  <si>
    <t>DHAMPURSUG</t>
  </si>
  <si>
    <t>Fedders Holding Ltd</t>
  </si>
  <si>
    <t>FEDDERSHOL</t>
  </si>
  <si>
    <t>Mangalore Chemicals and Fertilisers Ltd</t>
  </si>
  <si>
    <t>MANGCHEFER</t>
  </si>
  <si>
    <t>Arihant Superstructures Ltd</t>
  </si>
  <si>
    <t>ARIHANTSUP</t>
  </si>
  <si>
    <t>Monte Carlo Fashions Ltd</t>
  </si>
  <si>
    <t>MONTECARLO</t>
  </si>
  <si>
    <t>Syncom Formulations (India) Ltd</t>
  </si>
  <si>
    <t>SYNCOMF</t>
  </si>
  <si>
    <t>Rane (Madras) Ltd</t>
  </si>
  <si>
    <t>RML</t>
  </si>
  <si>
    <t>Waaree Technologies Ltd</t>
  </si>
  <si>
    <t>WAAREE</t>
  </si>
  <si>
    <t>HLV Ltd</t>
  </si>
  <si>
    <t>HLVLTD</t>
  </si>
  <si>
    <t>Eco Recycling Ltd</t>
  </si>
  <si>
    <t>ECORECO</t>
  </si>
  <si>
    <t>TV Today Network Limited</t>
  </si>
  <si>
    <t>TVTODAY</t>
  </si>
  <si>
    <t>Dynamic Cables Ltd</t>
  </si>
  <si>
    <t>DYCL</t>
  </si>
  <si>
    <t>Aaswa Trading and Exports Ltd</t>
  </si>
  <si>
    <t>TCC</t>
  </si>
  <si>
    <t>Vinyas Innovative Technologies Ltd</t>
  </si>
  <si>
    <t>VINYAS</t>
  </si>
  <si>
    <t>Panorama Studios International Ltd</t>
  </si>
  <si>
    <t>PANORAMA</t>
  </si>
  <si>
    <t>Shiva Cement Ltd</t>
  </si>
  <si>
    <t>SHIVACEM</t>
  </si>
  <si>
    <t>India Motor Parts &amp; Accessories Ltd</t>
  </si>
  <si>
    <t>IMPAL</t>
  </si>
  <si>
    <t>Kamdhenu Ltd</t>
  </si>
  <si>
    <t>KAMDHENU</t>
  </si>
  <si>
    <t>Automobile Corp Of Goa Ltd</t>
  </si>
  <si>
    <t>ACGL</t>
  </si>
  <si>
    <t>Tinna Trade Ltd</t>
  </si>
  <si>
    <t>TINNATFL</t>
  </si>
  <si>
    <t>Knowledge Marine &amp; Engineering Works Ltd</t>
  </si>
  <si>
    <t>KMEW</t>
  </si>
  <si>
    <t>Allcargo Gati Ltd</t>
  </si>
  <si>
    <t>ACLGATI</t>
  </si>
  <si>
    <t>Beekay Steel Industries Ltd</t>
  </si>
  <si>
    <t>BEEKAY</t>
  </si>
  <si>
    <t>Kuantum Papers Ltd</t>
  </si>
  <si>
    <t>KUANTUM</t>
  </si>
  <si>
    <t>Dwarikesh Sugar Industries Ltd</t>
  </si>
  <si>
    <t>DWARKESH</t>
  </si>
  <si>
    <t>New Delhi Television Ltd</t>
  </si>
  <si>
    <t>NDTV</t>
  </si>
  <si>
    <t>Saurashtra Cement Ltd</t>
  </si>
  <si>
    <t>SAURASHCEM</t>
  </si>
  <si>
    <t>GIC Housing Finance Ltd</t>
  </si>
  <si>
    <t>GICHSGFIN</t>
  </si>
  <si>
    <t>Kabra Extrusion Technik Ltd</t>
  </si>
  <si>
    <t>KABRAEXTRU</t>
  </si>
  <si>
    <t>GPT Healthcare Ltd</t>
  </si>
  <si>
    <t>GPTHEALTH</t>
  </si>
  <si>
    <t>Associated Alcohols &amp; Breweries Ltd</t>
  </si>
  <si>
    <t>ASALCBR</t>
  </si>
  <si>
    <t>Mafatlal Industries Ltd</t>
  </si>
  <si>
    <t>MAFATIND</t>
  </si>
  <si>
    <t>Sterling Tools Ltd</t>
  </si>
  <si>
    <t>STERTOOLS</t>
  </si>
  <si>
    <t>Solex Energy Ltd</t>
  </si>
  <si>
    <t>SOLEX</t>
  </si>
  <si>
    <t>Asian Star Co Ltd</t>
  </si>
  <si>
    <t>ASTAR</t>
  </si>
  <si>
    <t>Suyog Telematics Ltd</t>
  </si>
  <si>
    <t>SUYOG</t>
  </si>
  <si>
    <t>Max India Ltd</t>
  </si>
  <si>
    <t>MAXIND</t>
  </si>
  <si>
    <t>Control Print Ltd</t>
  </si>
  <si>
    <t>CONTROLPR</t>
  </si>
  <si>
    <t>Sahana System Ltd</t>
  </si>
  <si>
    <t>SAHANA</t>
  </si>
  <si>
    <t>KMC Speciality Hospitals (India) Ltd</t>
  </si>
  <si>
    <t>KMCSHIL</t>
  </si>
  <si>
    <t>Ramco Systems Ltd</t>
  </si>
  <si>
    <t>RAMCOSYS</t>
  </si>
  <si>
    <t>Asian Energy Services Ltd</t>
  </si>
  <si>
    <t>ASIANENE</t>
  </si>
  <si>
    <t>Signpost India Ltd</t>
  </si>
  <si>
    <t>SIGNPOST</t>
  </si>
  <si>
    <t>BEML Land Assets Ltd</t>
  </si>
  <si>
    <t>BLAL</t>
  </si>
  <si>
    <t>AVT Natural Products Ltd</t>
  </si>
  <si>
    <t>AVTNPL</t>
  </si>
  <si>
    <t>Himatsingka Seide Ltd</t>
  </si>
  <si>
    <t>HIMATSEIDE</t>
  </si>
  <si>
    <t>AMIC Forging Ltd</t>
  </si>
  <si>
    <t>AMIC</t>
  </si>
  <si>
    <t>Basilic Fly Studio Ltd</t>
  </si>
  <si>
    <t>BASILIC</t>
  </si>
  <si>
    <t>Dhunseri Ventures Ltd</t>
  </si>
  <si>
    <t>DVL</t>
  </si>
  <si>
    <t>Steelcast Ltd</t>
  </si>
  <si>
    <t>STEELCAS</t>
  </si>
  <si>
    <t>Vardhman Holdings Ltd</t>
  </si>
  <si>
    <t>VHL</t>
  </si>
  <si>
    <t>ULTRAMARINE &amp; PIGMENTS Ltd</t>
  </si>
  <si>
    <t>ULTRAMAR</t>
  </si>
  <si>
    <t>Satia Industries Ltd</t>
  </si>
  <si>
    <t>SATIA</t>
  </si>
  <si>
    <t>NACL Industries Ltd</t>
  </si>
  <si>
    <t>NACLIND</t>
  </si>
  <si>
    <t>Ksolves India Ltd</t>
  </si>
  <si>
    <t>KSOLVES</t>
  </si>
  <si>
    <t>Snowman Logistics Ltd</t>
  </si>
  <si>
    <t>SNOWMAN</t>
  </si>
  <si>
    <t>Trident Techlabs Ltd</t>
  </si>
  <si>
    <t>TECHLABS</t>
  </si>
  <si>
    <t>Matrimony.Com Ltd</t>
  </si>
  <si>
    <t>MATRIMONY</t>
  </si>
  <si>
    <t>Nelcast Ltd</t>
  </si>
  <si>
    <t>NELCAST</t>
  </si>
  <si>
    <t>Ravindra Energy Ltd</t>
  </si>
  <si>
    <t>RELTD</t>
  </si>
  <si>
    <t>Bliss GVS Pharma Ltd</t>
  </si>
  <si>
    <t>BLISSGVS</t>
  </si>
  <si>
    <t>Ice Make Refrigeration Ltd</t>
  </si>
  <si>
    <t>ICEMAKE</t>
  </si>
  <si>
    <t>Mercury Ev-Tech Ltd</t>
  </si>
  <si>
    <t>MERCURYEV</t>
  </si>
  <si>
    <t>Beta Drugs Ltd</t>
  </si>
  <si>
    <t>BETA</t>
  </si>
  <si>
    <t>Gulshan Polyols Ltd</t>
  </si>
  <si>
    <t>GULPOLY</t>
  </si>
  <si>
    <t>Uttam Sugar Mills Ltd</t>
  </si>
  <si>
    <t>UTTAMSUGAR</t>
  </si>
  <si>
    <t>Vilas Transcore Ltd</t>
  </si>
  <si>
    <t>VILAS</t>
  </si>
  <si>
    <t>Allcargo Terminals Ltd</t>
  </si>
  <si>
    <t>ATL</t>
  </si>
  <si>
    <t>Enkei Wheels (India) Ltd</t>
  </si>
  <si>
    <t>ENKEIWHEL</t>
  </si>
  <si>
    <t>Lincoln Pharmaceuticals Ltd</t>
  </si>
  <si>
    <t>LINCOLN</t>
  </si>
  <si>
    <t>Avadh Sugar &amp; Energy Ltd</t>
  </si>
  <si>
    <t>AVADHSUGAR</t>
  </si>
  <si>
    <t>Pondy Oxides and Chemicals Ltd</t>
  </si>
  <si>
    <t>POCL</t>
  </si>
  <si>
    <t>Manoj Vaibhav Gems N Jewellers Ltd</t>
  </si>
  <si>
    <t>MVGJL</t>
  </si>
  <si>
    <t>Allied Digital Services Ltd</t>
  </si>
  <si>
    <t>ADSL</t>
  </si>
  <si>
    <t>Saint-Gobain Sekurit India Ltd</t>
  </si>
  <si>
    <t>SAINTGOBAIN</t>
  </si>
  <si>
    <t>Hind Rectifiers Ltd</t>
  </si>
  <si>
    <t>HIRECT</t>
  </si>
  <si>
    <t>Meson Valves India Ltd</t>
  </si>
  <si>
    <t>MESON</t>
  </si>
  <si>
    <t>Kamdhenu Ventures Ltd</t>
  </si>
  <si>
    <t>KAMOPAINTS</t>
  </si>
  <si>
    <t>Kopran Ltd</t>
  </si>
  <si>
    <t>KOPRAN</t>
  </si>
  <si>
    <t>Sandesh Ltd</t>
  </si>
  <si>
    <t>SANDESH</t>
  </si>
  <si>
    <t>RACL Geartech Ltd</t>
  </si>
  <si>
    <t>RACLGEAR</t>
  </si>
  <si>
    <t>RIR Power Electronics Ltd</t>
  </si>
  <si>
    <t>RIR</t>
  </si>
  <si>
    <t>Sika Interplant Systems Ltd</t>
  </si>
  <si>
    <t>SIKA</t>
  </si>
  <si>
    <t>Heubach Colorants India Ltd</t>
  </si>
  <si>
    <t>HEUBACHIND</t>
  </si>
  <si>
    <t>Century Enka Ltd</t>
  </si>
  <si>
    <t>CENTENKA</t>
  </si>
  <si>
    <t>State Trading Corporation of India Ltd</t>
  </si>
  <si>
    <t>STCINDIA</t>
  </si>
  <si>
    <t>Eraaya Lifespaces Ltd</t>
  </si>
  <si>
    <t>ERAAYA</t>
  </si>
  <si>
    <t>Shalimar Paints Ltd</t>
  </si>
  <si>
    <t>SHALPAINTS</t>
  </si>
  <si>
    <t>Prakash Pipes Ltd</t>
  </si>
  <si>
    <t>PPL</t>
  </si>
  <si>
    <t>Aptech Ltd</t>
  </si>
  <si>
    <t>APTECHT</t>
  </si>
  <si>
    <t>Pudumjee Paper Products Ltd</t>
  </si>
  <si>
    <t>PDMJEPAPER</t>
  </si>
  <si>
    <t>Chemfab Alkalis Ltd</t>
  </si>
  <si>
    <t>CHEMFAB</t>
  </si>
  <si>
    <t>Jay Bharat Maruti Ltd</t>
  </si>
  <si>
    <t>JAYBARMARU</t>
  </si>
  <si>
    <t>Vimta Labs Ltd</t>
  </si>
  <si>
    <t>VIMTALABS</t>
  </si>
  <si>
    <t>Ganesh Benzoplast Ltd</t>
  </si>
  <si>
    <t>GANESHBE</t>
  </si>
  <si>
    <t>Indo Rama Synthetics (India) Ltd</t>
  </si>
  <si>
    <t>INDORAMA</t>
  </si>
  <si>
    <t>Crest Ventures Ltd</t>
  </si>
  <si>
    <t>CREST</t>
  </si>
  <si>
    <t>GVK Power &amp; Infrastructure Ltd</t>
  </si>
  <si>
    <t>GVKPIL</t>
  </si>
  <si>
    <t>Airports</t>
  </si>
  <si>
    <t>Essar Shipping Ltd</t>
  </si>
  <si>
    <t>ESSARSHPNG</t>
  </si>
  <si>
    <t>Nahar Spinning Mills Ltd</t>
  </si>
  <si>
    <t>NAHARSPING</t>
  </si>
  <si>
    <t>Faze Three Ltd</t>
  </si>
  <si>
    <t>FAZE3Q</t>
  </si>
  <si>
    <t>NDR Auto Components Ltd</t>
  </si>
  <si>
    <t>NDRAUTO</t>
  </si>
  <si>
    <t>Raj Rayon Industries Ltd</t>
  </si>
  <si>
    <t>RAJRILTD</t>
  </si>
  <si>
    <t>Magadh Sugar &amp; Energy Ltd</t>
  </si>
  <si>
    <t>MAGADSUGAR</t>
  </si>
  <si>
    <t>Uniphos Enterprises Ltd</t>
  </si>
  <si>
    <t>UNIENTER</t>
  </si>
  <si>
    <t>Lotus Chocolate Company Ltd</t>
  </si>
  <si>
    <t>LOTUSCHO</t>
  </si>
  <si>
    <t>Khazanchi Jewellers Ltd</t>
  </si>
  <si>
    <t>KHAZANCHI</t>
  </si>
  <si>
    <t>Entertainment Network (India) Ltd</t>
  </si>
  <si>
    <t>ENIL</t>
  </si>
  <si>
    <t>Radio</t>
  </si>
  <si>
    <t>Urja Global Ltd</t>
  </si>
  <si>
    <t>URJA</t>
  </si>
  <si>
    <t>Remus Pharmaceuticals Ltd</t>
  </si>
  <si>
    <t>REMUS</t>
  </si>
  <si>
    <t>Lancer Container Lines Ltd</t>
  </si>
  <si>
    <t>LANCER</t>
  </si>
  <si>
    <t>Ganesh Green Bharat Ltd</t>
  </si>
  <si>
    <t>GGBL</t>
  </si>
  <si>
    <t>Orient Paper and Industries Ltd</t>
  </si>
  <si>
    <t>ORIENTPPR</t>
  </si>
  <si>
    <t>Anuh Pharma Ltd</t>
  </si>
  <si>
    <t>ANUHPHR</t>
  </si>
  <si>
    <t>Selan Exploration Technology Ltd</t>
  </si>
  <si>
    <t>SELAN</t>
  </si>
  <si>
    <t>IST Ltd</t>
  </si>
  <si>
    <t>ISTLTD</t>
  </si>
  <si>
    <t>Transindia Real Estate Ltd</t>
  </si>
  <si>
    <t>TREL</t>
  </si>
  <si>
    <t>Filatex Fashions Ltd</t>
  </si>
  <si>
    <t>FILATFASH</t>
  </si>
  <si>
    <t>Zuari Industries Ltd</t>
  </si>
  <si>
    <t>ZUARIIND</t>
  </si>
  <si>
    <t>AGS Transact Technologies Ltd</t>
  </si>
  <si>
    <t>AGSTRA</t>
  </si>
  <si>
    <t>Aimtron Electronics Ltd</t>
  </si>
  <si>
    <t>AIMTRON</t>
  </si>
  <si>
    <t>Jaykay Enterprises Ltd</t>
  </si>
  <si>
    <t>JAYKAY</t>
  </si>
  <si>
    <t>Sat Industries Ltd</t>
  </si>
  <si>
    <t>SATINDLTD</t>
  </si>
  <si>
    <t>Indo Amines Ltd</t>
  </si>
  <si>
    <t>INDOAMIN</t>
  </si>
  <si>
    <t>Foods and Inns Ltd</t>
  </si>
  <si>
    <t>FOODSIN</t>
  </si>
  <si>
    <t>SPEL Semiconductor Ltd</t>
  </si>
  <si>
    <t>SPELS</t>
  </si>
  <si>
    <t>AGI Infra Ltd</t>
  </si>
  <si>
    <t>AGIIL</t>
  </si>
  <si>
    <t>Chaman Lal Setia Exports Ltd</t>
  </si>
  <si>
    <t>CLSEL</t>
  </si>
  <si>
    <t>RSWM Ltd</t>
  </si>
  <si>
    <t>RSWM</t>
  </si>
  <si>
    <t>Sree Rayalaseema Hi-Strength Hypo Ltd</t>
  </si>
  <si>
    <t>SRHHYPOLTD</t>
  </si>
  <si>
    <t>Sutlej Textiles and Industries Ltd</t>
  </si>
  <si>
    <t>SUTLEJTEX</t>
  </si>
  <si>
    <t>Industrial and Prudential Investment Co Ltd</t>
  </si>
  <si>
    <t>INDPRUD</t>
  </si>
  <si>
    <t>Voith Paper Fabrics India Ltd</t>
  </si>
  <si>
    <t>VOITHPAPR</t>
  </si>
  <si>
    <t>Infobeans Technologies Ltd</t>
  </si>
  <si>
    <t>INFOBEAN</t>
  </si>
  <si>
    <t>Coffee Day Enterprises Ltd</t>
  </si>
  <si>
    <t>COFFEEDAY</t>
  </si>
  <si>
    <t>Windsor Machines Ltd</t>
  </si>
  <si>
    <t>WINDMACHIN</t>
  </si>
  <si>
    <t>SPML Infra Ltd</t>
  </si>
  <si>
    <t>SPMLINFRA</t>
  </si>
  <si>
    <t>Valiant Organics Ltd</t>
  </si>
  <si>
    <t>VALIANTORG</t>
  </si>
  <si>
    <t>VLS Finance Ltd</t>
  </si>
  <si>
    <t>VLSFINANCE</t>
  </si>
  <si>
    <t>Innovana Thinklabs Ltd</t>
  </si>
  <si>
    <t>INNOVANA</t>
  </si>
  <si>
    <t>W S Industries (India) Ltd</t>
  </si>
  <si>
    <t>WSI</t>
  </si>
  <si>
    <t>NCL Industries Ltd</t>
  </si>
  <si>
    <t>NCLIND</t>
  </si>
  <si>
    <t>Hardwyn India Ltd</t>
  </si>
  <si>
    <t>HARDWYN</t>
  </si>
  <si>
    <t>Building Products - Glass</t>
  </si>
  <si>
    <t>Dharmaj Crop Guard Ltd</t>
  </si>
  <si>
    <t>DHARMAJ</t>
  </si>
  <si>
    <t>Krishna Defence &amp; Allied Industries Ltd</t>
  </si>
  <si>
    <t>KRISHNADEF</t>
  </si>
  <si>
    <t>Axtel Industries Ltd</t>
  </si>
  <si>
    <t>AXTEL</t>
  </si>
  <si>
    <t>CSL Finance Ltd</t>
  </si>
  <si>
    <t>CSLFINANCE</t>
  </si>
  <si>
    <t>Dhanlaxmi Bank Ltd</t>
  </si>
  <si>
    <t>DHANBANK</t>
  </si>
  <si>
    <t>Benares Hotels Ltd</t>
  </si>
  <si>
    <t>BENARAS</t>
  </si>
  <si>
    <t>Creative Newtech Ltd</t>
  </si>
  <si>
    <t>CREATIVE</t>
  </si>
  <si>
    <t>Onward Technologies Ltd</t>
  </si>
  <si>
    <t>ONWARDTEC</t>
  </si>
  <si>
    <t>Tuticorin Alkali Chemicals and Fertilizers Ltd</t>
  </si>
  <si>
    <t>TUTIALKA</t>
  </si>
  <si>
    <t>Shree Ganesh Remedies Ltd</t>
  </si>
  <si>
    <t>SGRL</t>
  </si>
  <si>
    <t>Credo Brands Marketing Ltd</t>
  </si>
  <si>
    <t>MUFTI</t>
  </si>
  <si>
    <t>Men's Clothing</t>
  </si>
  <si>
    <t>Alliance Integrated Metaliks Ltd</t>
  </si>
  <si>
    <t>AIML</t>
  </si>
  <si>
    <t>Kotyark Industries Ltd</t>
  </si>
  <si>
    <t>KOTYARK</t>
  </si>
  <si>
    <t>Zodiac Energy Ltd</t>
  </si>
  <si>
    <t>ZODIAC</t>
  </si>
  <si>
    <t>Electrotherm (India) Ltd</t>
  </si>
  <si>
    <t>ELECTHERM</t>
  </si>
  <si>
    <t>Krystal Integrated Services Ltd</t>
  </si>
  <si>
    <t>KRYSTAL</t>
  </si>
  <si>
    <t>Tribhovandas Bhimji Zaveri Ltd</t>
  </si>
  <si>
    <t>TBZ</t>
  </si>
  <si>
    <t>Pakka Limited</t>
  </si>
  <si>
    <t>PAKKA</t>
  </si>
  <si>
    <t>EKI Energy Services Ltd</t>
  </si>
  <si>
    <t>EKI</t>
  </si>
  <si>
    <t>Moneyboxx Finance Ltd</t>
  </si>
  <si>
    <t>MONEYBOXX</t>
  </si>
  <si>
    <t>Aurum Proptech Ltd</t>
  </si>
  <si>
    <t>AURUM</t>
  </si>
  <si>
    <t>MSP Steel &amp; Power Ltd</t>
  </si>
  <si>
    <t>MSPL</t>
  </si>
  <si>
    <t>Ester Industries Ltd</t>
  </si>
  <si>
    <t>ESTER</t>
  </si>
  <si>
    <t>Bharat Parenterals Ltd</t>
  </si>
  <si>
    <t>BPLPHARMA</t>
  </si>
  <si>
    <t>Australian Premium Solar (India) Ltd</t>
  </si>
  <si>
    <t>APS</t>
  </si>
  <si>
    <t>Photovoltaic Solar Systems &amp; Equipment</t>
  </si>
  <si>
    <t>Arrow Greentech Ltd</t>
  </si>
  <si>
    <t>ARROWGREEN</t>
  </si>
  <si>
    <t>Hexa Tradex Ltd</t>
  </si>
  <si>
    <t>HEXATRADEX</t>
  </si>
  <si>
    <t>Wealth First Portfolio Managers Ltd</t>
  </si>
  <si>
    <t>WEALTH</t>
  </si>
  <si>
    <t>TGV SRAAC Ltd</t>
  </si>
  <si>
    <t>TGVSL</t>
  </si>
  <si>
    <t>Shivalik Rasayan Ltd</t>
  </si>
  <si>
    <t>SHIVALIK</t>
  </si>
  <si>
    <t>Rhetan TMT Ltd</t>
  </si>
  <si>
    <t>RHETAN</t>
  </si>
  <si>
    <t>Sastasundar Ventures Ltd</t>
  </si>
  <si>
    <t>SASTASUNDR</t>
  </si>
  <si>
    <t>JG Chemicals Ltd</t>
  </si>
  <si>
    <t>JGCHEM</t>
  </si>
  <si>
    <t>Rajapalayam Mills Ltd</t>
  </si>
  <si>
    <t>RAJPALAYAM</t>
  </si>
  <si>
    <t>Bajaj Healthcare Ltd</t>
  </si>
  <si>
    <t>BAJAJHCARE</t>
  </si>
  <si>
    <t>Asian Granito India Ltd</t>
  </si>
  <si>
    <t>ASIANTILES</t>
  </si>
  <si>
    <t>Kriti Industries (India) Limited</t>
  </si>
  <si>
    <t>KRITI</t>
  </si>
  <si>
    <t>K&amp;R Rail Engineering Ltd</t>
  </si>
  <si>
    <t>KRRAIL</t>
  </si>
  <si>
    <t>Elin Electronics Ltd</t>
  </si>
  <si>
    <t>ELIN</t>
  </si>
  <si>
    <t>Veefin Solutions Ltd</t>
  </si>
  <si>
    <t>VEEFIN</t>
  </si>
  <si>
    <t>De Nora India Ltd</t>
  </si>
  <si>
    <t>DENORA</t>
  </si>
  <si>
    <t>Tracxn Technologies Ltd</t>
  </si>
  <si>
    <t>TRACXN</t>
  </si>
  <si>
    <t>Mindteck (India) Ltd</t>
  </si>
  <si>
    <t>MINDTECK</t>
  </si>
  <si>
    <t>Apex Frozen Foods Ltd</t>
  </si>
  <si>
    <t>APEX</t>
  </si>
  <si>
    <t>Ambika Cotton Mills Ltd</t>
  </si>
  <si>
    <t>AMBIKCO</t>
  </si>
  <si>
    <t>Gandhi Special Tubes Ltd</t>
  </si>
  <si>
    <t>GANDHITUBE</t>
  </si>
  <si>
    <t>Z F Steering Gear (India) Ltd</t>
  </si>
  <si>
    <t>ZFSTEERING</t>
  </si>
  <si>
    <t>Transpek Industry Ltd</t>
  </si>
  <si>
    <t>TRANSPEK</t>
  </si>
  <si>
    <t>Algoquant Fintech Ltd</t>
  </si>
  <si>
    <t>AQFINTECH</t>
  </si>
  <si>
    <t>Renaissance Global Ltd</t>
  </si>
  <si>
    <t>RGL</t>
  </si>
  <si>
    <t>Rushil Decor Ltd</t>
  </si>
  <si>
    <t>RUSHIL</t>
  </si>
  <si>
    <t>Visaka Industries Ltd</t>
  </si>
  <si>
    <t>VISAKAIND</t>
  </si>
  <si>
    <t>Chemcon Speciality Chemicals Ltd</t>
  </si>
  <si>
    <t>CHEMCON</t>
  </si>
  <si>
    <t>Sical Logistics Ltd</t>
  </si>
  <si>
    <t>SICALLOG</t>
  </si>
  <si>
    <t>Vasa Denticity Ltd</t>
  </si>
  <si>
    <t>DENTALKART</t>
  </si>
  <si>
    <t>Silver Touch Technologies Ltd</t>
  </si>
  <si>
    <t>SILVERTUC</t>
  </si>
  <si>
    <t>Jagatjit Industries Ltd</t>
  </si>
  <si>
    <t>JAGAJITIND</t>
  </si>
  <si>
    <t>Aditya Birla Money Ltd</t>
  </si>
  <si>
    <t>BIRLAMONEY</t>
  </si>
  <si>
    <t>Ratnaveer Precision Engineering Ltd</t>
  </si>
  <si>
    <t>RATNAVEER</t>
  </si>
  <si>
    <t>Emkay Taps and Cutting Tools Ltd</t>
  </si>
  <si>
    <t>EMKAYTOOLS</t>
  </si>
  <si>
    <t>3B Blackbio DX Ltd</t>
  </si>
  <si>
    <t>3BBLACKBIO</t>
  </si>
  <si>
    <t>Saraswati Commercial (India) Ltd</t>
  </si>
  <si>
    <t>ZSARACOM</t>
  </si>
  <si>
    <t>Bodal Chemicals Ltd</t>
  </si>
  <si>
    <t>BODALCHEM</t>
  </si>
  <si>
    <t>Jagsonpal Pharmaceuticals Ltd</t>
  </si>
  <si>
    <t>JAGSNPHARM</t>
  </si>
  <si>
    <t>Sar Auto Products Ltd</t>
  </si>
  <si>
    <t>SAPL</t>
  </si>
  <si>
    <t>Royal Orchid Hotels Ltd</t>
  </si>
  <si>
    <t>ROHLTD</t>
  </si>
  <si>
    <t>Ceinsys Tech Ltd</t>
  </si>
  <si>
    <t>CEINSYSTECH</t>
  </si>
  <si>
    <t>Chembond Chemicals Ltd</t>
  </si>
  <si>
    <t>CHEMBOND</t>
  </si>
  <si>
    <t>Kothari Petrochemicals Ltd</t>
  </si>
  <si>
    <t>KOTHARIPET</t>
  </si>
  <si>
    <t>Investment Trust of India Ltd</t>
  </si>
  <si>
    <t>THEINVEST</t>
  </si>
  <si>
    <t>Global Surfaces Ltd</t>
  </si>
  <si>
    <t>GSLSU</t>
  </si>
  <si>
    <t>Davangere Sugar Company Ltd</t>
  </si>
  <si>
    <t>DAVANGERE</t>
  </si>
  <si>
    <t>Andhra Petrochemicals Ltd</t>
  </si>
  <si>
    <t>ANDHRAPET</t>
  </si>
  <si>
    <t>Vikas Lifecare Ltd</t>
  </si>
  <si>
    <t>VIKASLIFE</t>
  </si>
  <si>
    <t>ADC India Communications Ltd</t>
  </si>
  <si>
    <t>ADCINDIA</t>
  </si>
  <si>
    <t>Sakuma Exports Ltd</t>
  </si>
  <si>
    <t>SAKUMA</t>
  </si>
  <si>
    <t>Deccan Cements Ltd</t>
  </si>
  <si>
    <t>DECCANCE</t>
  </si>
  <si>
    <t>Tamilnadu Petroproducts Ltd</t>
  </si>
  <si>
    <t>TNPETRO</t>
  </si>
  <si>
    <t>VL E-Governance &amp; IT Solutions Ltd</t>
  </si>
  <si>
    <t>VLEGOV</t>
  </si>
  <si>
    <t>Andhra Cements Ltd</t>
  </si>
  <si>
    <t>ACL</t>
  </si>
  <si>
    <t>Bajaj Steel Industries Ltd</t>
  </si>
  <si>
    <t>BAJAJST</t>
  </si>
  <si>
    <t>Ugar Sugar Works Ltd</t>
  </si>
  <si>
    <t>UGARSUGAR</t>
  </si>
  <si>
    <t>Digispice Technologies Ltd</t>
  </si>
  <si>
    <t>DIGISPICE</t>
  </si>
  <si>
    <t>Jindal Poly Investment and Finance Company Ltd</t>
  </si>
  <si>
    <t>JPOLYINVST</t>
  </si>
  <si>
    <t>Permanent Magnets Ltd</t>
  </si>
  <si>
    <t>PERMAGN</t>
  </si>
  <si>
    <t>Jindal Photo Ltd</t>
  </si>
  <si>
    <t>JINDALPHOT</t>
  </si>
  <si>
    <t>Eldeco Housing and Industries Ltd</t>
  </si>
  <si>
    <t>ELDEHSG</t>
  </si>
  <si>
    <t>TAAL Enterprises Ltd</t>
  </si>
  <si>
    <t>TAALENT</t>
  </si>
  <si>
    <t>NINtec Systems Ltd</t>
  </si>
  <si>
    <t>NINSYS</t>
  </si>
  <si>
    <t>Linc Ltd</t>
  </si>
  <si>
    <t>LINC</t>
  </si>
  <si>
    <t>Dhampur Bio Organics Ltd</t>
  </si>
  <si>
    <t>DBOL</t>
  </si>
  <si>
    <t>Jayant Agro-Organics Ltd</t>
  </si>
  <si>
    <t>JAYAGROGN</t>
  </si>
  <si>
    <t>Repro India Ltd</t>
  </si>
  <si>
    <t>REPRO</t>
  </si>
  <si>
    <t>Onmobile Global Ltd</t>
  </si>
  <si>
    <t>ONMOBILE</t>
  </si>
  <si>
    <t>Sarveshwar Foods Ltd</t>
  </si>
  <si>
    <t>SARVESHWAR</t>
  </si>
  <si>
    <t>Primo Chemicals Ltd</t>
  </si>
  <si>
    <t>PRIMO</t>
  </si>
  <si>
    <t>GHCL Textiles Ltd</t>
  </si>
  <si>
    <t>GHCLTEXTIL</t>
  </si>
  <si>
    <t>Hp Adhesives Ltd</t>
  </si>
  <si>
    <t>HPAL</t>
  </si>
  <si>
    <t>Focus Lighting and Fixtures Ltd</t>
  </si>
  <si>
    <t>FOCUS</t>
  </si>
  <si>
    <t>Kernex Microsystems (India) Ltd</t>
  </si>
  <si>
    <t>KERNEX</t>
  </si>
  <si>
    <t>Radiant Cash Management Services Ltd</t>
  </si>
  <si>
    <t>RADIANTCMS</t>
  </si>
  <si>
    <t>Cropster Agro Ltd</t>
  </si>
  <si>
    <t>CROPSTER</t>
  </si>
  <si>
    <t>SBC Exports Ltd</t>
  </si>
  <si>
    <t>SBC</t>
  </si>
  <si>
    <t>Gloster Ltd</t>
  </si>
  <si>
    <t>GLOSTERLTD</t>
  </si>
  <si>
    <t>Drone Destination Ltd</t>
  </si>
  <si>
    <t>DRONE</t>
  </si>
  <si>
    <t>Oswal Greentech Ltd</t>
  </si>
  <si>
    <t>OSWALGREEN</t>
  </si>
  <si>
    <t>Sarla Performance Fibers Ltd</t>
  </si>
  <si>
    <t>SARLAPOLY</t>
  </si>
  <si>
    <t>HDFC Nifty 50 ETF</t>
  </si>
  <si>
    <t>HDFCNIFTY</t>
  </si>
  <si>
    <t>Birla Cable Ltd</t>
  </si>
  <si>
    <t>BIRLACABLE</t>
  </si>
  <si>
    <t>Zuari Agro Chemicals Ltd</t>
  </si>
  <si>
    <t>ZUARI</t>
  </si>
  <si>
    <t>U. P. Hotels Ltd</t>
  </si>
  <si>
    <t>UPHOT</t>
  </si>
  <si>
    <t>Shreyas Shipping and Logistics Ltd</t>
  </si>
  <si>
    <t>SHREYAS</t>
  </si>
  <si>
    <t>Mallcom (India) Ltd</t>
  </si>
  <si>
    <t>MALLCOM</t>
  </si>
  <si>
    <t>Integra Engineering India Ltd</t>
  </si>
  <si>
    <t>INTEGRAEN</t>
  </si>
  <si>
    <t>Giriraj Civil Developers Ltd</t>
  </si>
  <si>
    <t>GIRIRAJ</t>
  </si>
  <si>
    <t>Sri Adhikari Brothers Television Network Ltd</t>
  </si>
  <si>
    <t>SABTNL</t>
  </si>
  <si>
    <t>GRM Overseas Ltd</t>
  </si>
  <si>
    <t>GRMOVER</t>
  </si>
  <si>
    <t>Arihant Capital Markets Ltd</t>
  </si>
  <si>
    <t>ARIHANTCAP</t>
  </si>
  <si>
    <t>Newtime Infrastructure Ltd</t>
  </si>
  <si>
    <t>NEWINFRA</t>
  </si>
  <si>
    <t>Danlaw Technologies India Ltd</t>
  </si>
  <si>
    <t>DANLAW</t>
  </si>
  <si>
    <t>Ashima Ltd</t>
  </si>
  <si>
    <t>ASHIMASYN</t>
  </si>
  <si>
    <t>Munjal Auto Industries Ltd</t>
  </si>
  <si>
    <t>MUNJALAU</t>
  </si>
  <si>
    <t>Zee Media Corporation Ltd</t>
  </si>
  <si>
    <t>ZEEMEDIA</t>
  </si>
  <si>
    <t>Hampton Sky Realty Ltd</t>
  </si>
  <si>
    <t>HAMPTON</t>
  </si>
  <si>
    <t>Vintage Coffee and Beverages Ltd</t>
  </si>
  <si>
    <t>VINCOFE</t>
  </si>
  <si>
    <t>Shankar Lal Rampal Dye-Chem Ltd</t>
  </si>
  <si>
    <t>SRD</t>
  </si>
  <si>
    <t>Jay Jalaram Technologies Ltd</t>
  </si>
  <si>
    <t>KORE</t>
  </si>
  <si>
    <t>Viceroy Hotels Ltd</t>
  </si>
  <si>
    <t>VHLTD</t>
  </si>
  <si>
    <t>Morganite Crucible (India) Ltd</t>
  </si>
  <si>
    <t>MORGANITE</t>
  </si>
  <si>
    <t>Hindustan Composites Ltd</t>
  </si>
  <si>
    <t>HINDCOMPOS</t>
  </si>
  <si>
    <t>Kisan Mouldings Ltd</t>
  </si>
  <si>
    <t>KISAN</t>
  </si>
  <si>
    <t>Emami Paper Mills Ltd</t>
  </si>
  <si>
    <t>EMAMIPAP</t>
  </si>
  <si>
    <t>Panacea Biotec Ltd</t>
  </si>
  <si>
    <t>PANACEABIO</t>
  </si>
  <si>
    <t>Race Eco Chain Ltd</t>
  </si>
  <si>
    <t>RACE</t>
  </si>
  <si>
    <t>Prime Securities Ltd</t>
  </si>
  <si>
    <t>PRIMESECU</t>
  </si>
  <si>
    <t>GFL Ltd</t>
  </si>
  <si>
    <t>GFLLIMITED</t>
  </si>
  <si>
    <t>Radhika Jeweltech Ltd</t>
  </si>
  <si>
    <t>RADHIKAJWE</t>
  </si>
  <si>
    <t>Speciality Restaurants Ltd</t>
  </si>
  <si>
    <t>SPECIALITY</t>
  </si>
  <si>
    <t>Career Point Ltd</t>
  </si>
  <si>
    <t>CAREERP</t>
  </si>
  <si>
    <t>S Chand and Company Ltd</t>
  </si>
  <si>
    <t>SCHAND</t>
  </si>
  <si>
    <t>Simplex Infrastructures Ltd</t>
  </si>
  <si>
    <t>SIMPLEXINF</t>
  </si>
  <si>
    <t>Capital India Finance Ltd</t>
  </si>
  <si>
    <t>CIFL</t>
  </si>
  <si>
    <t>ABS Marine Services Ltd</t>
  </si>
  <si>
    <t>ABSMARINE</t>
  </si>
  <si>
    <t>Cheviot Co Ltd</t>
  </si>
  <si>
    <t>CHEVIOT</t>
  </si>
  <si>
    <t>Virtuoso Optoelectronics Ltd</t>
  </si>
  <si>
    <t>VOEPL</t>
  </si>
  <si>
    <t>TPL Plastech Ltd</t>
  </si>
  <si>
    <t>TPLPLASTEH</t>
  </si>
  <si>
    <t>Petro Carbon and Chemicals Ltd</t>
  </si>
  <si>
    <t>PCCL</t>
  </si>
  <si>
    <t>Metals - Coke</t>
  </si>
  <si>
    <t>Mkventures Capital Ltd</t>
  </si>
  <si>
    <t>MKVENTURES</t>
  </si>
  <si>
    <t>Suraj Products Ltd</t>
  </si>
  <si>
    <t>SURAJ</t>
  </si>
  <si>
    <t>Plastiblends India Ltd</t>
  </si>
  <si>
    <t>PLASTIBLEN</t>
  </si>
  <si>
    <t>IND Swift Laboratories Ltd</t>
  </si>
  <si>
    <t>INDSWFTLAB</t>
  </si>
  <si>
    <t>Forbes &amp; Company Ltd</t>
  </si>
  <si>
    <t>FORBESCO</t>
  </si>
  <si>
    <t>Veljan Denison Ltd</t>
  </si>
  <si>
    <t>VELJAN</t>
  </si>
  <si>
    <t>STEL Holdings Ltd</t>
  </si>
  <si>
    <t>STEL</t>
  </si>
  <si>
    <t>ATMASTCO Ltd</t>
  </si>
  <si>
    <t>ATMASTCO</t>
  </si>
  <si>
    <t>GeeCee Ventures Ltd</t>
  </si>
  <si>
    <t>GEECEE</t>
  </si>
  <si>
    <t>KSE Ltd</t>
  </si>
  <si>
    <t>KSE</t>
  </si>
  <si>
    <t>N R Agarwal Industries Ltd</t>
  </si>
  <si>
    <t>NRAIL</t>
  </si>
  <si>
    <t>20 Microns Ltd</t>
  </si>
  <si>
    <t>20MICRONS</t>
  </si>
  <si>
    <t>Dhunseri Investments Ltd</t>
  </si>
  <si>
    <t>DHUNINV</t>
  </si>
  <si>
    <t>Finkurve Financial Services Ltd</t>
  </si>
  <si>
    <t>FINKURVE</t>
  </si>
  <si>
    <t>Vraj Iron and Steel Ltd</t>
  </si>
  <si>
    <t>VRAJ</t>
  </si>
  <si>
    <t>Liberty Shoes Ltd</t>
  </si>
  <si>
    <t>LIBERTSHOE</t>
  </si>
  <si>
    <t>Sukhjit Starch and Chemicals Ltd</t>
  </si>
  <si>
    <t>SUKHJITS</t>
  </si>
  <si>
    <t>Supreme Power Equipment Ltd</t>
  </si>
  <si>
    <t>SUPREMEPWR</t>
  </si>
  <si>
    <t>Heavy Electrical Equipment</t>
  </si>
  <si>
    <t>The Ruby Mills Ltd</t>
  </si>
  <si>
    <t>RUBYMILLS</t>
  </si>
  <si>
    <t>MMP Industries Ltd</t>
  </si>
  <si>
    <t>MMP</t>
  </si>
  <si>
    <t>Shri Jagdamba Polymers Ltd</t>
  </si>
  <si>
    <t>SHRJAGP</t>
  </si>
  <si>
    <t>PREVEST DENPRO LTD</t>
  </si>
  <si>
    <t>PREVEST</t>
  </si>
  <si>
    <t>Shivalic Power Control Ltd</t>
  </si>
  <si>
    <t>SPCL</t>
  </si>
  <si>
    <t>Kaya Ltd</t>
  </si>
  <si>
    <t>KAYA</t>
  </si>
  <si>
    <t>Lokesh Machines Ltd</t>
  </si>
  <si>
    <t>LOKESHMACH</t>
  </si>
  <si>
    <t>Wim Plast Ltd</t>
  </si>
  <si>
    <t>WIMPLAST</t>
  </si>
  <si>
    <t>Shree Tirupati Balajee FIBC Ltd</t>
  </si>
  <si>
    <t>TIRUPATI</t>
  </si>
  <si>
    <t>Nova Agritech Ltd</t>
  </si>
  <si>
    <t>NOVAAGRI</t>
  </si>
  <si>
    <t>Artemis Electricals and Projects Ltd</t>
  </si>
  <si>
    <t>AEPL</t>
  </si>
  <si>
    <t>Hindustan Media Ventures Ltd</t>
  </si>
  <si>
    <t>HMVL</t>
  </si>
  <si>
    <t>Sunshield Chemicals Ltd</t>
  </si>
  <si>
    <t>SUNSHIEL</t>
  </si>
  <si>
    <t>Marsons Ltd</t>
  </si>
  <si>
    <t>MARSONS</t>
  </si>
  <si>
    <t>Ritco Logistics Ltd</t>
  </si>
  <si>
    <t>RITCO</t>
  </si>
  <si>
    <t>Rane Brake Linings Ltd</t>
  </si>
  <si>
    <t>RBL</t>
  </si>
  <si>
    <t>DMCC Speciality Chemicals Ltd</t>
  </si>
  <si>
    <t>DMCC</t>
  </si>
  <si>
    <t>Vinyl Chemicals (India) Ltd</t>
  </si>
  <si>
    <t>VINYLINDIA</t>
  </si>
  <si>
    <t>Khaitan Chemicals and Fertilizers Ltd</t>
  </si>
  <si>
    <t>KHAICHEM</t>
  </si>
  <si>
    <t>Khadim India Ltd</t>
  </si>
  <si>
    <t>KHADIM</t>
  </si>
  <si>
    <t>Modern Insulators Ltd</t>
  </si>
  <si>
    <t>MODINSU</t>
  </si>
  <si>
    <t>Tantia Constructions Ltd</t>
  </si>
  <si>
    <t>TCLCONS</t>
  </si>
  <si>
    <t>Shree Pushkar Chemicals &amp; Fertilisers Ltd</t>
  </si>
  <si>
    <t>SHREEPUSHK</t>
  </si>
  <si>
    <t>Menon Bearings Ltd</t>
  </si>
  <si>
    <t>MENONBE</t>
  </si>
  <si>
    <t>Nahar Poly Films Ltd</t>
  </si>
  <si>
    <t>NAHARPOLY</t>
  </si>
  <si>
    <t>Nitta Gelatin India Ltd</t>
  </si>
  <si>
    <t>NITTAGELA</t>
  </si>
  <si>
    <t>Megatherm Induction Ltd</t>
  </si>
  <si>
    <t>MEGATHERM</t>
  </si>
  <si>
    <t>Sakar Healthcare Ltd</t>
  </si>
  <si>
    <t>SAKAR</t>
  </si>
  <si>
    <t>Maan Aluminium Ltd</t>
  </si>
  <si>
    <t>MAANALU</t>
  </si>
  <si>
    <t>Mold-Tek Technologies Ltd</t>
  </si>
  <si>
    <t>MOLDTECH</t>
  </si>
  <si>
    <t>Sreeleathers Ltd</t>
  </si>
  <si>
    <t>SREEL</t>
  </si>
  <si>
    <t>SAR Televenture Ltd</t>
  </si>
  <si>
    <t>SARTELE</t>
  </si>
  <si>
    <t>Spencer's Retail Ltd</t>
  </si>
  <si>
    <t>SPENCERS</t>
  </si>
  <si>
    <t>Bhageria Industries Ltd</t>
  </si>
  <si>
    <t>BHAGERIA</t>
  </si>
  <si>
    <t>SKM Egg Products Export India Ltd</t>
  </si>
  <si>
    <t>SKMEGGPROD</t>
  </si>
  <si>
    <t>Nandan Denim Ltd</t>
  </si>
  <si>
    <t>NDL</t>
  </si>
  <si>
    <t>Nagarjuna Fertilizers and Chemicals Ltd</t>
  </si>
  <si>
    <t>NAGAFERT</t>
  </si>
  <si>
    <t>Haldyn Glass Ltd</t>
  </si>
  <si>
    <t>HALDYNGL</t>
  </si>
  <si>
    <t>Fermenta Biotech Ltd</t>
  </si>
  <si>
    <t>FERMENTA</t>
  </si>
  <si>
    <t>High Energy Batteries (India) Ltd</t>
  </si>
  <si>
    <t>HIGHENE</t>
  </si>
  <si>
    <t>Donear Industries Ltd</t>
  </si>
  <si>
    <t>DONEAR</t>
  </si>
  <si>
    <t>MBL Infrastructure Ltd</t>
  </si>
  <si>
    <t>MBLINFRA</t>
  </si>
  <si>
    <t>Macfos Ltd</t>
  </si>
  <si>
    <t>ROBU</t>
  </si>
  <si>
    <t>S J Logistics (India) Ltd</t>
  </si>
  <si>
    <t>SJLOGISTIC</t>
  </si>
  <si>
    <t>Goa Carbon Ltd</t>
  </si>
  <si>
    <t>GOACARBON</t>
  </si>
  <si>
    <t>Sayaji Hotels Ltd</t>
  </si>
  <si>
    <t>SAYAJIHOTL</t>
  </si>
  <si>
    <t>Nicco Parks &amp; Resorts Ltd</t>
  </si>
  <si>
    <t>NICCOPAR</t>
  </si>
  <si>
    <t>Balaji Telefilms Ltd</t>
  </si>
  <si>
    <t>BALAJITELE</t>
  </si>
  <si>
    <t>Albert David Ltd</t>
  </si>
  <si>
    <t>ALBERTDAVD</t>
  </si>
  <si>
    <t>Brand Concepts Ltd</t>
  </si>
  <si>
    <t>BCONCEPTS</t>
  </si>
  <si>
    <t>Concord Control Systems Ltd</t>
  </si>
  <si>
    <t>CNCRD</t>
  </si>
  <si>
    <t>Wise Travel India Ltd</t>
  </si>
  <si>
    <t>WTICAB</t>
  </si>
  <si>
    <t>Rathi Steel and Power Ltd</t>
  </si>
  <si>
    <t>RATHIST</t>
  </si>
  <si>
    <t>Rudra Ecovation Ltd</t>
  </si>
  <si>
    <t>RUDRAECO</t>
  </si>
  <si>
    <t>PNGS Gargi Fashion Jewellery Ltd</t>
  </si>
  <si>
    <t>GARGI</t>
  </si>
  <si>
    <t>D P Wires Ltd</t>
  </si>
  <si>
    <t>DPWIRES</t>
  </si>
  <si>
    <t>A K Capital Services Ltd</t>
  </si>
  <si>
    <t>AKCAPIT</t>
  </si>
  <si>
    <t>LIC MF S&amp;P BSE Sensex ETF</t>
  </si>
  <si>
    <t>LICNETFSEN</t>
  </si>
  <si>
    <t>Hazoor Multi Projects Ltd</t>
  </si>
  <si>
    <t>HAZOOR</t>
  </si>
  <si>
    <t>TVS Electronics Ltd</t>
  </si>
  <si>
    <t>TVSELECT</t>
  </si>
  <si>
    <t>Stovec Industries Ltd</t>
  </si>
  <si>
    <t>STOVACQ</t>
  </si>
  <si>
    <t>Black Rose Industries Ltd</t>
  </si>
  <si>
    <t>BLACKROSE</t>
  </si>
  <si>
    <t>HT Media Ltd</t>
  </si>
  <si>
    <t>HTMEDIA</t>
  </si>
  <si>
    <t>FCS Software Solutions Ltd</t>
  </si>
  <si>
    <t>FCSSOFT</t>
  </si>
  <si>
    <t>Kore Digital Ltd</t>
  </si>
  <si>
    <t>Nahar Industrial Enterprises Ltd</t>
  </si>
  <si>
    <t>NAHARINDUS</t>
  </si>
  <si>
    <t>AVG Logistics Ltd</t>
  </si>
  <si>
    <t>AVG</t>
  </si>
  <si>
    <t>Bedmutha Industries Ltd</t>
  </si>
  <si>
    <t>BEDMUTHA</t>
  </si>
  <si>
    <t>Vipul Ltd</t>
  </si>
  <si>
    <t>VIPULLTD</t>
  </si>
  <si>
    <t>Remsons Industries Ltd</t>
  </si>
  <si>
    <t>REMSONSIND</t>
  </si>
  <si>
    <t>Hindustan Motors Ltd</t>
  </si>
  <si>
    <t>HINDMOTORS</t>
  </si>
  <si>
    <t>Uravi T &amp; Wedge Lamps Ltd</t>
  </si>
  <si>
    <t>URAVI</t>
  </si>
  <si>
    <t>Izmo Ltd</t>
  </si>
  <si>
    <t>IZMO</t>
  </si>
  <si>
    <t>Pyramid Technoplast Ltd</t>
  </si>
  <si>
    <t>PYRAMID</t>
  </si>
  <si>
    <t>Vikas Ecotech Ltd</t>
  </si>
  <si>
    <t>VIKASECO</t>
  </si>
  <si>
    <t>Nectar Lifesciences Ltd</t>
  </si>
  <si>
    <t>NECLIFE</t>
  </si>
  <si>
    <t>All e Technologies Ltd</t>
  </si>
  <si>
    <t>ALLETEC</t>
  </si>
  <si>
    <t>Arfin India Ltd</t>
  </si>
  <si>
    <t>ARFIN</t>
  </si>
  <si>
    <t>PVP Ventures Ltd</t>
  </si>
  <si>
    <t>PVP</t>
  </si>
  <si>
    <t>R S Software (India) Ltd</t>
  </si>
  <si>
    <t>RSSOFTWARE</t>
  </si>
  <si>
    <t>Mirza International Ltd</t>
  </si>
  <si>
    <t>MIRZAINT</t>
  </si>
  <si>
    <t>Empire Industries Ltd</t>
  </si>
  <si>
    <t>EMPIND</t>
  </si>
  <si>
    <t>Shriram Asset Management Co Ltd</t>
  </si>
  <si>
    <t>SRAMSET</t>
  </si>
  <si>
    <t>Manaksia Ltd</t>
  </si>
  <si>
    <t>MANAKSIA</t>
  </si>
  <si>
    <t>Bright Outdoor Media Ltd</t>
  </si>
  <si>
    <t>BRIGHT</t>
  </si>
  <si>
    <t>UTI Gold Exchange Traded Fund</t>
  </si>
  <si>
    <t>GOLDSHARE</t>
  </si>
  <si>
    <t>Naperol Investments Ltd</t>
  </si>
  <si>
    <t>NAPEROL</t>
  </si>
  <si>
    <t>Alankit Ltd</t>
  </si>
  <si>
    <t>ALANKIT</t>
  </si>
  <si>
    <t>Cybertech Systems and Software Ltd</t>
  </si>
  <si>
    <t>CYBERTECH</t>
  </si>
  <si>
    <t>Advani Hotels and Resorts (India) Ltd</t>
  </si>
  <si>
    <t>ADVANIHOTR</t>
  </si>
  <si>
    <t>R &amp; B Denims Ltd</t>
  </si>
  <si>
    <t>RNBDENIMS</t>
  </si>
  <si>
    <t>Bartronics India Ltd</t>
  </si>
  <si>
    <t>ASMS</t>
  </si>
  <si>
    <t>Niyogin Fintech Ltd</t>
  </si>
  <si>
    <t>NIYOGIN</t>
  </si>
  <si>
    <t>National Peroxide Ltd</t>
  </si>
  <si>
    <t>NPL</t>
  </si>
  <si>
    <t>Pashupati Cotspin Ltd</t>
  </si>
  <si>
    <t>PASHUPATI</t>
  </si>
  <si>
    <t>RMC Switchgears Ltd</t>
  </si>
  <si>
    <t>RMC</t>
  </si>
  <si>
    <t>Nile Ltd</t>
  </si>
  <si>
    <t>NILE</t>
  </si>
  <si>
    <t>Supershakti Metaliks Ltd</t>
  </si>
  <si>
    <t>SUPERSHAKT</t>
  </si>
  <si>
    <t>Munjal Showa Ltd</t>
  </si>
  <si>
    <t>MUNJALSHOW</t>
  </si>
  <si>
    <t>BPL Ltd</t>
  </si>
  <si>
    <t>BPL</t>
  </si>
  <si>
    <t>Wanbury Ltd</t>
  </si>
  <si>
    <t>WANBURY</t>
  </si>
  <si>
    <t>3i Infotech Ltd</t>
  </si>
  <si>
    <t>3IINFOLTD</t>
  </si>
  <si>
    <t>RPP Infra Projects Ltd</t>
  </si>
  <si>
    <t>RPPINFRA</t>
  </si>
  <si>
    <t>Consolidated Finvest &amp; Holdings Ltd</t>
  </si>
  <si>
    <t>CONSOFINVT</t>
  </si>
  <si>
    <t>Orient Ceratech Ltd</t>
  </si>
  <si>
    <t>ORIENTCER</t>
  </si>
  <si>
    <t>Sealmatic India Ltd</t>
  </si>
  <si>
    <t>SEALMATIC</t>
  </si>
  <si>
    <t>Axita Cotton Ltd</t>
  </si>
  <si>
    <t>AXITA</t>
  </si>
  <si>
    <t>KN Agri Resources Ltd</t>
  </si>
  <si>
    <t>KNAGRI</t>
  </si>
  <si>
    <t>Sil Investments Ltd</t>
  </si>
  <si>
    <t>SILINV</t>
  </si>
  <si>
    <t>Genus Paper &amp; Boards Ltd</t>
  </si>
  <si>
    <t>GENUSPAPER</t>
  </si>
  <si>
    <t>Mac Charles (India) Ltd</t>
  </si>
  <si>
    <t>MCCHRLS-B</t>
  </si>
  <si>
    <t>Music Broadcast Ltd</t>
  </si>
  <si>
    <t>RADIOCITY</t>
  </si>
  <si>
    <t>Accent Microcell Ltd</t>
  </si>
  <si>
    <t>ACCENTMIC</t>
  </si>
  <si>
    <t>Laxmi Goldorna House Ltd</t>
  </si>
  <si>
    <t>LGHL</t>
  </si>
  <si>
    <t>Nupur Recyclers Ltd</t>
  </si>
  <si>
    <t>NRL</t>
  </si>
  <si>
    <t>Tara Chand Infralogistic Solutions Ltd</t>
  </si>
  <si>
    <t>TARACHAND</t>
  </si>
  <si>
    <t>Affordable Robotic &amp; Automation Ltd</t>
  </si>
  <si>
    <t>AFFORDABLE</t>
  </si>
  <si>
    <t>Remedium Lifecare Ltd</t>
  </si>
  <si>
    <t>REMLIFE</t>
  </si>
  <si>
    <t>Oricon Enterprises Ltd</t>
  </si>
  <si>
    <t>ORICONENT</t>
  </si>
  <si>
    <t>Indo Borax and Chemicals Ltd</t>
  </si>
  <si>
    <t>INDOBORAX</t>
  </si>
  <si>
    <t>Balaxi Pharmaceuticals Ltd</t>
  </si>
  <si>
    <t>BALAXI</t>
  </si>
  <si>
    <t>Banswara Syntex Ltd</t>
  </si>
  <si>
    <t>BANSWRAS</t>
  </si>
  <si>
    <t>TBI Corn Ltd</t>
  </si>
  <si>
    <t>TBI</t>
  </si>
  <si>
    <t>Nikhil Adhesives Ltd</t>
  </si>
  <si>
    <t>NIKHILAD</t>
  </si>
  <si>
    <t>UTI Nifty Next 50 Exchange Traded Fund</t>
  </si>
  <si>
    <t>UTINEXT50</t>
  </si>
  <si>
    <t>Precot Ltd</t>
  </si>
  <si>
    <t>PRECOT</t>
  </si>
  <si>
    <t>Harita Seating Systems Ltd</t>
  </si>
  <si>
    <t>HARITASEAT</t>
  </si>
  <si>
    <t>Cellecor Gadgets Ltd</t>
  </si>
  <si>
    <t>CELLECOR</t>
  </si>
  <si>
    <t>Teerth Gopicon Ltd</t>
  </si>
  <si>
    <t>TGL</t>
  </si>
  <si>
    <t>Indag Rubber Ltd</t>
  </si>
  <si>
    <t>INDAG</t>
  </si>
  <si>
    <t>Oswal Agro Mills Ltd</t>
  </si>
  <si>
    <t>OSWALAGRO</t>
  </si>
  <si>
    <t>Valiant Laboratories Ltd</t>
  </si>
  <si>
    <t>VALIANTLAB</t>
  </si>
  <si>
    <t>Worth Investment &amp; Trading Co Ltd</t>
  </si>
  <si>
    <t>WORTH</t>
  </si>
  <si>
    <t>Aym Syntex Ltd</t>
  </si>
  <si>
    <t>AYMSYNTEX</t>
  </si>
  <si>
    <t>Kilitch Drugs (India) Ltd</t>
  </si>
  <si>
    <t>KILITCH</t>
  </si>
  <si>
    <t>Pavna Industries Ltd</t>
  </si>
  <si>
    <t>PAVNAIND</t>
  </si>
  <si>
    <t>Vinsys IT Services India Ltd</t>
  </si>
  <si>
    <t>VINSYS</t>
  </si>
  <si>
    <t>Frontier Springs Ltd</t>
  </si>
  <si>
    <t>FRONTSP</t>
  </si>
  <si>
    <t>Diamines and Chemicals Ltd</t>
  </si>
  <si>
    <t>DIAMINESQ</t>
  </si>
  <si>
    <t>Aerpace Industries Ltd</t>
  </si>
  <si>
    <t>AERPACE</t>
  </si>
  <si>
    <t>SRM Contractors Ltd</t>
  </si>
  <si>
    <t>SRM</t>
  </si>
  <si>
    <t>Orient Bell Ltd</t>
  </si>
  <si>
    <t>ORIENTBELL</t>
  </si>
  <si>
    <t>Inspirisys Solutions Ltd</t>
  </si>
  <si>
    <t>INSPIRISYS</t>
  </si>
  <si>
    <t>Taylormade Renewables Ltd</t>
  </si>
  <si>
    <t>TRL</t>
  </si>
  <si>
    <t>KCP Sugar and Industries Corp Ltd</t>
  </si>
  <si>
    <t>KCPSUGIND</t>
  </si>
  <si>
    <t>Medicamen Biotech Ltd</t>
  </si>
  <si>
    <t>MEDICAMEQ</t>
  </si>
  <si>
    <t>Gretex Corporate Services Ltd</t>
  </si>
  <si>
    <t>GCSL</t>
  </si>
  <si>
    <t>StarlinePS Enterprises Ltd</t>
  </si>
  <si>
    <t>STARLENT</t>
  </si>
  <si>
    <t>Trucap Finance Ltd</t>
  </si>
  <si>
    <t>TRU</t>
  </si>
  <si>
    <t>Bhartiya International Ltd</t>
  </si>
  <si>
    <t>BIL</t>
  </si>
  <si>
    <t>Shree Karni Fabcom Ltd</t>
  </si>
  <si>
    <t>SHREEKARNI</t>
  </si>
  <si>
    <t>Mazda Ltd</t>
  </si>
  <si>
    <t>MAZDA</t>
  </si>
  <si>
    <t>Anjani Portland Cement Ltd</t>
  </si>
  <si>
    <t>APCL</t>
  </si>
  <si>
    <t>Bharat Seats Ltd</t>
  </si>
  <si>
    <t>BHARATSE</t>
  </si>
  <si>
    <t>Artson Engineering Ltd</t>
  </si>
  <si>
    <t>ARTSONEN</t>
  </si>
  <si>
    <t>Super Sales India Ltd</t>
  </si>
  <si>
    <t>SUPER</t>
  </si>
  <si>
    <t>Kriti Nutrients Ltd</t>
  </si>
  <si>
    <t>KRITINUT</t>
  </si>
  <si>
    <t>Aarti Surfactants Ltd</t>
  </si>
  <si>
    <t>AARTISURF</t>
  </si>
  <si>
    <t>Kronox Lab Sciences Ltd</t>
  </si>
  <si>
    <t>KRONOX</t>
  </si>
  <si>
    <t>Annapurna Swadisht Ltd</t>
  </si>
  <si>
    <t>ANNAPURNA</t>
  </si>
  <si>
    <t>Vishnusurya Projects and Infra Ltd</t>
  </si>
  <si>
    <t>VISHNUINFR</t>
  </si>
  <si>
    <t>Vikram Thermo (India) Ltd</t>
  </si>
  <si>
    <t>VIKRAMTH</t>
  </si>
  <si>
    <t>RBZ Jewellers Ltd</t>
  </si>
  <si>
    <t>RBZJEWEL</t>
  </si>
  <si>
    <t>Jewelry &amp; Watch Retailers</t>
  </si>
  <si>
    <t>Deep Energy Resources Ltd</t>
  </si>
  <si>
    <t>DEEPENR</t>
  </si>
  <si>
    <t>Pratham EPC Projects Ltd</t>
  </si>
  <si>
    <t>PRATHAM</t>
  </si>
  <si>
    <t>Dai Ichi Karkaria Ltd</t>
  </si>
  <si>
    <t>DAICHI</t>
  </si>
  <si>
    <t>PTL Enterprises Ltd</t>
  </si>
  <si>
    <t>PTL</t>
  </si>
  <si>
    <t>Sinclairs Hotels Ltd</t>
  </si>
  <si>
    <t>SINCLAIR</t>
  </si>
  <si>
    <t>HCL Infosystems Ltd</t>
  </si>
  <si>
    <t>HCL-INSYS</t>
  </si>
  <si>
    <t>TRF Ltd</t>
  </si>
  <si>
    <t>TRF</t>
  </si>
  <si>
    <t>Kamat Hotels (India) Ltd</t>
  </si>
  <si>
    <t>KAMATHOTEL</t>
  </si>
  <si>
    <t>Phantom Digital Effects Ltd</t>
  </si>
  <si>
    <t>PHANTOMFX</t>
  </si>
  <si>
    <t>IFB Agro Industries Ltd</t>
  </si>
  <si>
    <t>IFBAGRO</t>
  </si>
  <si>
    <t>Kaycee Industries Ltd</t>
  </si>
  <si>
    <t>KAYCEEI</t>
  </si>
  <si>
    <t>Uni-Abex Alloy Products Ltd</t>
  </si>
  <si>
    <t>UNIABEXAL</t>
  </si>
  <si>
    <t>Kanoria Chemicals and Industries Ltd</t>
  </si>
  <si>
    <t>KANORICHEM</t>
  </si>
  <si>
    <t>IRIS Business Services Ltd</t>
  </si>
  <si>
    <t>IRIS</t>
  </si>
  <si>
    <t>NBI Industrial Finance Company Ltd</t>
  </si>
  <si>
    <t>NBIFIN</t>
  </si>
  <si>
    <t>Muthoot Capital Services Ltd</t>
  </si>
  <si>
    <t>MUTHOOTCAP</t>
  </si>
  <si>
    <t>GEM Enviro Management Ltd</t>
  </si>
  <si>
    <t>GEMENVIRO</t>
  </si>
  <si>
    <t>Vantage Knowledge Academy Ltd</t>
  </si>
  <si>
    <t>VKAL</t>
  </si>
  <si>
    <t>Nila Infrastructures Ltd</t>
  </si>
  <si>
    <t>NILAINFRA</t>
  </si>
  <si>
    <t>Nahar Capital and Financial Services Ltd</t>
  </si>
  <si>
    <t>NAHARCAP</t>
  </si>
  <si>
    <t>SRG Housing Finance Ltd</t>
  </si>
  <si>
    <t>SRGHFL</t>
  </si>
  <si>
    <t>Gourmet Gateway India Ltd</t>
  </si>
  <si>
    <t>GOURMET</t>
  </si>
  <si>
    <t>U Y Fincorp Ltd</t>
  </si>
  <si>
    <t>UYFINCORP</t>
  </si>
  <si>
    <t>TAC Infosec Ltd</t>
  </si>
  <si>
    <t>TAC</t>
  </si>
  <si>
    <t>EFFWA Infra &amp; Research Ltd</t>
  </si>
  <si>
    <t>EFFWA</t>
  </si>
  <si>
    <t>Kwality Pharmaceuticals Ltd</t>
  </si>
  <si>
    <t>KPL</t>
  </si>
  <si>
    <t>Swadeshi Polytex Ltd</t>
  </si>
  <si>
    <t>SWADPOL</t>
  </si>
  <si>
    <t>Ambalal Sarabhai Enterprises Ltd</t>
  </si>
  <si>
    <t>AMBALALSA</t>
  </si>
  <si>
    <t>Xtglobal Infotech Ltd</t>
  </si>
  <si>
    <t>XTGLOBAL</t>
  </si>
  <si>
    <t>Bharat Agri Fert &amp; Realty Ltd</t>
  </si>
  <si>
    <t>BHARATAGRI</t>
  </si>
  <si>
    <t>Thirdwave Financial Intermediaries Ltd</t>
  </si>
  <si>
    <t>THIRDFIN</t>
  </si>
  <si>
    <t>ZIM Laboratories Ltd</t>
  </si>
  <si>
    <t>ZIMLAB</t>
  </si>
  <si>
    <t>Kritika Wires Ltd</t>
  </si>
  <si>
    <t>KRITIKA</t>
  </si>
  <si>
    <t>Kiran Vyapar Ltd</t>
  </si>
  <si>
    <t>KIRANVYPAR</t>
  </si>
  <si>
    <t>Vardhman Acrylics Ltd</t>
  </si>
  <si>
    <t>VARDHACRLC</t>
  </si>
  <si>
    <t>Viviana Power Tech Ltd</t>
  </si>
  <si>
    <t>VIVIANA</t>
  </si>
  <si>
    <t>DC Infotech and Communication Ltd</t>
  </si>
  <si>
    <t>DCI</t>
  </si>
  <si>
    <t>Iris Clothings Ltd</t>
  </si>
  <si>
    <t>IRISDOREME</t>
  </si>
  <si>
    <t>Swaraj Suiting Ltd</t>
  </si>
  <si>
    <t>SWARAJ</t>
  </si>
  <si>
    <t>DU Digital Global Ltd</t>
  </si>
  <si>
    <t>DUGLOBAL</t>
  </si>
  <si>
    <t>Singer India Ltd</t>
  </si>
  <si>
    <t>SINGER</t>
  </si>
  <si>
    <t>Venus Remedies Ltd</t>
  </si>
  <si>
    <t>VENUSREM</t>
  </si>
  <si>
    <t>International Conveyors Ltd</t>
  </si>
  <si>
    <t>INTLCONV</t>
  </si>
  <si>
    <t>Rudra Global Infra Products Ltd</t>
  </si>
  <si>
    <t>RUDRA</t>
  </si>
  <si>
    <t>MIRC Electronics Ltd</t>
  </si>
  <si>
    <t>MIRCELECTR</t>
  </si>
  <si>
    <t>Akme Fintrade India Ltd</t>
  </si>
  <si>
    <t>AFIL</t>
  </si>
  <si>
    <t>Parsvnath Developers Ltd</t>
  </si>
  <si>
    <t>PARSVNATH</t>
  </si>
  <si>
    <t>Nitco Ltd</t>
  </si>
  <si>
    <t>NITCO</t>
  </si>
  <si>
    <t>Ador Fontech Ltd</t>
  </si>
  <si>
    <t>ADORFO</t>
  </si>
  <si>
    <t>Swiss Military Consumer Goods Ltd</t>
  </si>
  <si>
    <t>SWISSMLTRY</t>
  </si>
  <si>
    <t>UFO Moviez India Ltd</t>
  </si>
  <si>
    <t>UFO</t>
  </si>
  <si>
    <t>MOS Utility Ltd</t>
  </si>
  <si>
    <t>MOS</t>
  </si>
  <si>
    <t>Foce India Ltd</t>
  </si>
  <si>
    <t>FOCE</t>
  </si>
  <si>
    <t>Meghna Infracon Infrastructure Ltd</t>
  </si>
  <si>
    <t>MIIL</t>
  </si>
  <si>
    <t>Euro Panel Products Ltd</t>
  </si>
  <si>
    <t>EUROBOND</t>
  </si>
  <si>
    <t>Frog Cellsat Ltd</t>
  </si>
  <si>
    <t>FROG</t>
  </si>
  <si>
    <t>International Travel House Ltd</t>
  </si>
  <si>
    <t>ITHL</t>
  </si>
  <si>
    <t>B&amp;B Triplewall Containers Ltd</t>
  </si>
  <si>
    <t>BBTCL</t>
  </si>
  <si>
    <t>Sadbhav Engineering Ltd</t>
  </si>
  <si>
    <t>SADBHAV</t>
  </si>
  <si>
    <t>Saakshi Medtech and Panels Ltd</t>
  </si>
  <si>
    <t>SAAKSHI</t>
  </si>
  <si>
    <t>Krishival Foods Ltd</t>
  </si>
  <si>
    <t>KRISHIVAL</t>
  </si>
  <si>
    <t>CL Educate Ltd</t>
  </si>
  <si>
    <t>CLEDUCATE</t>
  </si>
  <si>
    <t>Raghuvir Synthetics Ltd</t>
  </si>
  <si>
    <t>RAGHUSYN</t>
  </si>
  <si>
    <t>Birla Precision Technologies Ltd</t>
  </si>
  <si>
    <t>BIRLAPREC</t>
  </si>
  <si>
    <t>Megasoft Ltd</t>
  </si>
  <si>
    <t>MEGASOFT</t>
  </si>
  <si>
    <t>Asahi Songwon Colors Ltd</t>
  </si>
  <si>
    <t>ASAHISONG</t>
  </si>
  <si>
    <t>Kothari Sugars and Chemicals Ltd</t>
  </si>
  <si>
    <t>KOTARISUG</t>
  </si>
  <si>
    <t>Vibhor Steel Tubes Ltd</t>
  </si>
  <si>
    <t>VSTL</t>
  </si>
  <si>
    <t>BEW Engineering Ltd</t>
  </si>
  <si>
    <t>BEWLTD</t>
  </si>
  <si>
    <t>Titan Biotech Ltd</t>
  </si>
  <si>
    <t>TITANBIO</t>
  </si>
  <si>
    <t>Galaxy Bearings Ltd</t>
  </si>
  <si>
    <t>GALXBRG</t>
  </si>
  <si>
    <t>United Drilling Tools Ltd</t>
  </si>
  <si>
    <t>UNIDT</t>
  </si>
  <si>
    <t>Almondz Global Securities Ltd</t>
  </si>
  <si>
    <t>ALMONDZ</t>
  </si>
  <si>
    <t>Synergy Green Industries Ltd</t>
  </si>
  <si>
    <t>SGIL</t>
  </si>
  <si>
    <t>Bella Casa Fashion &amp; Retail Ltd</t>
  </si>
  <si>
    <t>BELLACASA</t>
  </si>
  <si>
    <t>Aditya BSL Nifty 50 ETF</t>
  </si>
  <si>
    <t>BSLNIFTY</t>
  </si>
  <si>
    <t>Autoline Industries Ltd</t>
  </si>
  <si>
    <t>AUTOIND</t>
  </si>
  <si>
    <t>Kothari Products Ltd</t>
  </si>
  <si>
    <t>KOTHARIPRO</t>
  </si>
  <si>
    <t>RBM Infracon Ltd</t>
  </si>
  <si>
    <t>RBMINFRA</t>
  </si>
  <si>
    <t>Modison Ltd</t>
  </si>
  <si>
    <t>MODISONLTD</t>
  </si>
  <si>
    <t>Integrated Industries Ltd</t>
  </si>
  <si>
    <t>IIL</t>
  </si>
  <si>
    <t>Geekay Wires Ltd</t>
  </si>
  <si>
    <t>GEEKAYWIRE</t>
  </si>
  <si>
    <t>Valiant Communications Ltd</t>
  </si>
  <si>
    <t>VALIANT</t>
  </si>
  <si>
    <t>DIC India Ltd</t>
  </si>
  <si>
    <t>DICIND</t>
  </si>
  <si>
    <t>Riddhi Siddhi Gluco Biols Ltd</t>
  </si>
  <si>
    <t>RIDDHI</t>
  </si>
  <si>
    <t>Indian Emulsifiers Ltd</t>
  </si>
  <si>
    <t>IEML</t>
  </si>
  <si>
    <t>Addictive Learning Technology Ltd</t>
  </si>
  <si>
    <t>LAWSIKHO</t>
  </si>
  <si>
    <t>Kings Infra Ventures Ltd</t>
  </si>
  <si>
    <t>KINGSINFR</t>
  </si>
  <si>
    <t>IIRM Holdings India Ltd</t>
  </si>
  <si>
    <t>IIRM</t>
  </si>
  <si>
    <t>Indian Bright Steel Co Ltd</t>
  </si>
  <si>
    <t>IBRIGST</t>
  </si>
  <si>
    <t>Jet Airways (India) Ltd</t>
  </si>
  <si>
    <t>JETAIRWAYS</t>
  </si>
  <si>
    <t>Shish Industries Ltd</t>
  </si>
  <si>
    <t>SHISHIND</t>
  </si>
  <si>
    <t>Premier Polyfilm Ltd</t>
  </si>
  <si>
    <t>PREMIERPOL</t>
  </si>
  <si>
    <t>Sakthi Sugars Ltd</t>
  </si>
  <si>
    <t>SAKHTISUG</t>
  </si>
  <si>
    <t>Orbit Exports Ltd</t>
  </si>
  <si>
    <t>ORBTEXP</t>
  </si>
  <si>
    <t>Shivam Autotech Ltd</t>
  </si>
  <si>
    <t>SHIVAMAUTO</t>
  </si>
  <si>
    <t>DCM Nouvelle Ltd</t>
  </si>
  <si>
    <t>DCMNVL</t>
  </si>
  <si>
    <t>Refractory Shapes Ltd</t>
  </si>
  <si>
    <t>REFRACTORY</t>
  </si>
  <si>
    <t>Sheetal Cool Products Ltd</t>
  </si>
  <si>
    <t>SCPL</t>
  </si>
  <si>
    <t>Cressanda Railway Solutions Ltd</t>
  </si>
  <si>
    <t>CRESSAN</t>
  </si>
  <si>
    <t>Thaai Casting Limited</t>
  </si>
  <si>
    <t>TCL</t>
  </si>
  <si>
    <t>Rubfila International Ltd</t>
  </si>
  <si>
    <t>RUBFILA</t>
  </si>
  <si>
    <t>Prozone Realty Ltd</t>
  </si>
  <si>
    <t>PROZONER</t>
  </si>
  <si>
    <t>Shemaroo Entertainment Ltd</t>
  </si>
  <si>
    <t>SHEMAROO</t>
  </si>
  <si>
    <t>Nath Bio-Genes (I) Ltd</t>
  </si>
  <si>
    <t>NATHBIOGEN</t>
  </si>
  <si>
    <t>Manaksia Coated Metals &amp; Industries Ltd</t>
  </si>
  <si>
    <t>MANAKCOAT</t>
  </si>
  <si>
    <t>Le Merite Exports Ltd</t>
  </si>
  <si>
    <t>LEMERITE</t>
  </si>
  <si>
    <t>Dynamic Services &amp; Security Ltd</t>
  </si>
  <si>
    <t>DYNAMIC</t>
  </si>
  <si>
    <t>Sunita Tools Ltd</t>
  </si>
  <si>
    <t>SUNITATOOL</t>
  </si>
  <si>
    <t>Sahaj Solar Ltd</t>
  </si>
  <si>
    <t>SAHAJSOLAR</t>
  </si>
  <si>
    <t>Menon Pistons Ltd</t>
  </si>
  <si>
    <t>MENNPIS</t>
  </si>
  <si>
    <t>Modi's Navnirman Ltd</t>
  </si>
  <si>
    <t>MODIS</t>
  </si>
  <si>
    <t>Jost's Engineering Company Ltd</t>
  </si>
  <si>
    <t>JOSTS</t>
  </si>
  <si>
    <t>Mangalam Industrial Finance Ltd</t>
  </si>
  <si>
    <t>MANGIND</t>
  </si>
  <si>
    <t>Poddar Pigments Ltd</t>
  </si>
  <si>
    <t>PODDARMENT</t>
  </si>
  <si>
    <t>Creative Graphics Solutions India Ltd</t>
  </si>
  <si>
    <t>CGRAPHICS</t>
  </si>
  <si>
    <t>Mangalam Global Enterprise Ltd</t>
  </si>
  <si>
    <t>MGEL</t>
  </si>
  <si>
    <t>Indo Us Bio-Tech Ltd</t>
  </si>
  <si>
    <t>INDOUS</t>
  </si>
  <si>
    <t>Markolines Pavement Technologies Ltd</t>
  </si>
  <si>
    <t>MARKOLINES</t>
  </si>
  <si>
    <t>SoftTech Engineers Ltd</t>
  </si>
  <si>
    <t>SOFTTECH</t>
  </si>
  <si>
    <t>Suraj Ltd</t>
  </si>
  <si>
    <t>SURAJLTD</t>
  </si>
  <si>
    <t>Reliance Communications Ltd</t>
  </si>
  <si>
    <t>RCOM</t>
  </si>
  <si>
    <t>Dhabriya Polywood Ltd</t>
  </si>
  <si>
    <t>DHABRIYA</t>
  </si>
  <si>
    <t>Delton Cables Ltd</t>
  </si>
  <si>
    <t>DLTNCBL</t>
  </si>
  <si>
    <t>Ponni Sugars (Erode) Ltd</t>
  </si>
  <si>
    <t>PONNIERODE</t>
  </si>
  <si>
    <t>Mawana Sugars Ltd</t>
  </si>
  <si>
    <t>MAWANASUG</t>
  </si>
  <si>
    <t>Shalibhadra Finance Ltd</t>
  </si>
  <si>
    <t>SAHLIBHFI</t>
  </si>
  <si>
    <t>Winsol Engineers Ltd</t>
  </si>
  <si>
    <t>WINSOL</t>
  </si>
  <si>
    <t>Trust Fintech Ltd</t>
  </si>
  <si>
    <t>TRUST</t>
  </si>
  <si>
    <t>SoftSol India Ltd</t>
  </si>
  <si>
    <t>SOFTSOL</t>
  </si>
  <si>
    <t>Cineline India Ltd</t>
  </si>
  <si>
    <t>CINELINE</t>
  </si>
  <si>
    <t>GP Eco Solutions India Ltd</t>
  </si>
  <si>
    <t>GPECO</t>
  </si>
  <si>
    <t>Logica Infoway Ltd</t>
  </si>
  <si>
    <t>LOGICA</t>
  </si>
  <si>
    <t>Emkay Global Financial Services Ltd</t>
  </si>
  <si>
    <t>EMKAY</t>
  </si>
  <si>
    <t>Bharat Road Network Ltd</t>
  </si>
  <si>
    <t>BRNL</t>
  </si>
  <si>
    <t>Baroda Rayon Corporation Ltd</t>
  </si>
  <si>
    <t>BARODARY</t>
  </si>
  <si>
    <t>OK Play India Ltd</t>
  </si>
  <si>
    <t>OKPLA</t>
  </si>
  <si>
    <t>Sahyadri Industries Ltd</t>
  </si>
  <si>
    <t>SAHYADRI</t>
  </si>
  <si>
    <t>Building Products - Others</t>
  </si>
  <si>
    <t>Amal Ltd</t>
  </si>
  <si>
    <t>AMAL</t>
  </si>
  <si>
    <t>V-Marc India Ltd</t>
  </si>
  <si>
    <t>VMARCIND</t>
  </si>
  <si>
    <t>Aion-Tech Solutions Ltd</t>
  </si>
  <si>
    <t>GOLDTECH</t>
  </si>
  <si>
    <t>Indo National Ltd</t>
  </si>
  <si>
    <t>NIPPOBATRY</t>
  </si>
  <si>
    <t>Dynemic Products Ltd</t>
  </si>
  <si>
    <t>DYNPRO</t>
  </si>
  <si>
    <t>Batliboi Ltd</t>
  </si>
  <si>
    <t>BATLIBOI</t>
  </si>
  <si>
    <t>Manomay Tex India Ltd</t>
  </si>
  <si>
    <t>MANOMAY</t>
  </si>
  <si>
    <t>Harrisons Malayalam Ltd</t>
  </si>
  <si>
    <t>HARRMALAYA</t>
  </si>
  <si>
    <t>Innovators Facade Systems Ltd</t>
  </si>
  <si>
    <t>INNOVATORS</t>
  </si>
  <si>
    <t>Nephro Care India Ltd</t>
  </si>
  <si>
    <t>NEPHROCARE</t>
  </si>
  <si>
    <t>Shera Energy Ltd</t>
  </si>
  <si>
    <t>SHERA</t>
  </si>
  <si>
    <t>Industrial Investment Trust Ltd</t>
  </si>
  <si>
    <t>IITL</t>
  </si>
  <si>
    <t>Waterbase Ltd</t>
  </si>
  <si>
    <t>WATERBASE</t>
  </si>
  <si>
    <t>Lakshmi Mills Company Ltd</t>
  </si>
  <si>
    <t>LAKSHMIMIL</t>
  </si>
  <si>
    <t>M K Proteins Ltd</t>
  </si>
  <si>
    <t>MKPL</t>
  </si>
  <si>
    <t>Pradeep Metals Ltd</t>
  </si>
  <si>
    <t>PRADPME</t>
  </si>
  <si>
    <t>Kinetic Engineering Ltd</t>
  </si>
  <si>
    <t>KINETICENG</t>
  </si>
  <si>
    <t>Quint Digital Ltd</t>
  </si>
  <si>
    <t>QUINT</t>
  </si>
  <si>
    <t>Sigma Solve Ltd</t>
  </si>
  <si>
    <t>SIGMA</t>
  </si>
  <si>
    <t>Panasonic Energy India Co Ltd</t>
  </si>
  <si>
    <t>PANAENERG</t>
  </si>
  <si>
    <t>Coastal Corporation Ltd</t>
  </si>
  <si>
    <t>COASTCORP</t>
  </si>
  <si>
    <t>Hi-Green Carbon Ltd</t>
  </si>
  <si>
    <t>HIGREEN</t>
  </si>
  <si>
    <t>IL &amp; FS Investment Managers Ltd</t>
  </si>
  <si>
    <t>IVC</t>
  </si>
  <si>
    <t>Integra Essentia Ltd</t>
  </si>
  <si>
    <t>ESSENTIA</t>
  </si>
  <si>
    <t>Goodricke Group Ltd</t>
  </si>
  <si>
    <t>GOODRICKE</t>
  </si>
  <si>
    <t>Milkfood Ltd</t>
  </si>
  <si>
    <t>MLKFOOD</t>
  </si>
  <si>
    <t>Newjaisa Technologies Ltd</t>
  </si>
  <si>
    <t>NEWJAISA</t>
  </si>
  <si>
    <t>Shardul Securities Ltd</t>
  </si>
  <si>
    <t>SHARDUL</t>
  </si>
  <si>
    <t>Pritika Auto Industries Ltd</t>
  </si>
  <si>
    <t>PRITIKAUTO</t>
  </si>
  <si>
    <t>Lyka Labs Ltd</t>
  </si>
  <si>
    <t>LYKALABS</t>
  </si>
  <si>
    <t>ELGI Rubber Co Ltd</t>
  </si>
  <si>
    <t>ELGIRUBCO</t>
  </si>
  <si>
    <t>Aryaman Financial Services Ltd</t>
  </si>
  <si>
    <t>ARYAMAN</t>
  </si>
  <si>
    <t>Trigyn Technologies Ltd</t>
  </si>
  <si>
    <t>TRIGYN</t>
  </si>
  <si>
    <t>Exxaro Tiles Ltd</t>
  </si>
  <si>
    <t>EXXARO</t>
  </si>
  <si>
    <t>Mahindra EPC Irrigation Ltd</t>
  </si>
  <si>
    <t>MAHEPC</t>
  </si>
  <si>
    <t>Ruchira Papers Ltd</t>
  </si>
  <si>
    <t>RUCHIRA</t>
  </si>
  <si>
    <t>Shreyans Industries Ltd</t>
  </si>
  <si>
    <t>SHREYANIND</t>
  </si>
  <si>
    <t>Universus Photo Imagings Ltd</t>
  </si>
  <si>
    <t>UNIVPHOTO</t>
  </si>
  <si>
    <t>Energy-Mission Machineries (India) Ltd</t>
  </si>
  <si>
    <t>EMMIL</t>
  </si>
  <si>
    <t>Hindusthan Urban Infrastructure Ltd</t>
  </si>
  <si>
    <t>HUIL</t>
  </si>
  <si>
    <t>Hitech Corporation Ltd</t>
  </si>
  <si>
    <t>HITECHCORP</t>
  </si>
  <si>
    <t>Bombay Oxygen Investments Ltd</t>
  </si>
  <si>
    <t>BOMOXY-B1</t>
  </si>
  <si>
    <t>Surani Steel Tubes Ltd</t>
  </si>
  <si>
    <t>SURANI</t>
  </si>
  <si>
    <t>Udayshivakumar Infra Ltd</t>
  </si>
  <si>
    <t>USK</t>
  </si>
  <si>
    <t>Vishal Fabrics Ltd</t>
  </si>
  <si>
    <t>VISHAL</t>
  </si>
  <si>
    <t>Esconet Technologies Ltd</t>
  </si>
  <si>
    <t>ESCONET</t>
  </si>
  <si>
    <t>Fredun Pharmaceuticals Ltd</t>
  </si>
  <si>
    <t>FREDUN</t>
  </si>
  <si>
    <t>Shiv Aum Steels Ltd</t>
  </si>
  <si>
    <t>SHIVAUM</t>
  </si>
  <si>
    <t>Zenotech Laboratories Ltd</t>
  </si>
  <si>
    <t>ZENOTECH</t>
  </si>
  <si>
    <t>Hindustan Organic Chemicals Ltd</t>
  </si>
  <si>
    <t>HOCL</t>
  </si>
  <si>
    <t>North Eastern Carrying Corporation Ltd</t>
  </si>
  <si>
    <t>NECCLTD</t>
  </si>
  <si>
    <t>Panchmahal Steel Ltd</t>
  </si>
  <si>
    <t>PANCHMAHQ</t>
  </si>
  <si>
    <t>Star Housing Finance Ltd</t>
  </si>
  <si>
    <t>STARHFL</t>
  </si>
  <si>
    <t>Gokul Refoils and Solvent Ltd</t>
  </si>
  <si>
    <t>GOKUL</t>
  </si>
  <si>
    <t>Byke Hospitality Ltd</t>
  </si>
  <si>
    <t>BYKE</t>
  </si>
  <si>
    <t>Kay Cee Energy &amp; Infra Ltd</t>
  </si>
  <si>
    <t>KCEIL</t>
  </si>
  <si>
    <t>Karnika Industries Ltd</t>
  </si>
  <si>
    <t>KARNIKA</t>
  </si>
  <si>
    <t>Cool Caps Industries Ltd</t>
  </si>
  <si>
    <t>COOLCAPS</t>
  </si>
  <si>
    <t>A-1 Acid Ltd</t>
  </si>
  <si>
    <t>AAL</t>
  </si>
  <si>
    <t>Chavda Infra Ltd</t>
  </si>
  <si>
    <t>CHAVDA</t>
  </si>
  <si>
    <t>Star Paper Mills Ltd</t>
  </si>
  <si>
    <t>STARPAPER</t>
  </si>
  <si>
    <t>Aelea Commodities Ltd</t>
  </si>
  <si>
    <t>ACLD</t>
  </si>
  <si>
    <t>Northern Spirits Ltd</t>
  </si>
  <si>
    <t>NSL</t>
  </si>
  <si>
    <t>Madhuveer Com 18 Network Ltd</t>
  </si>
  <si>
    <t>MADHUVEER</t>
  </si>
  <si>
    <t>VIP Clothing Ltd</t>
  </si>
  <si>
    <t>VIPCLOTHNG</t>
  </si>
  <si>
    <t>Comfort Intech Ltd</t>
  </si>
  <si>
    <t>COMFINTE</t>
  </si>
  <si>
    <t>Tierra Agrotech Ltd</t>
  </si>
  <si>
    <t>TIERRA</t>
  </si>
  <si>
    <t>Kapston Services Ltd</t>
  </si>
  <si>
    <t>KAPSTON</t>
  </si>
  <si>
    <t>Alufluoride Ltd</t>
  </si>
  <si>
    <t>ALUFLUOR</t>
  </si>
  <si>
    <t>Jenburkt Pharmaceuticals Ltd</t>
  </si>
  <si>
    <t>JENBURPH</t>
  </si>
  <si>
    <t>Asian Hotels (North) Ltd</t>
  </si>
  <si>
    <t>ASIANHOTNR</t>
  </si>
  <si>
    <t>Rana Sugars Ltd</t>
  </si>
  <si>
    <t>RANASUG</t>
  </si>
  <si>
    <t>K M Sugar Mills Ltd</t>
  </si>
  <si>
    <t>KMSUGAR</t>
  </si>
  <si>
    <t>Proventus Agrocom Ltd</t>
  </si>
  <si>
    <t>PROV</t>
  </si>
  <si>
    <t>Aban Offshore Ltd</t>
  </si>
  <si>
    <t>ABAN</t>
  </si>
  <si>
    <t>Quest Capital Markets Ltd</t>
  </si>
  <si>
    <t>QUESTCAP</t>
  </si>
  <si>
    <t>Rajnandini Metal Ltd</t>
  </si>
  <si>
    <t>RAJMET</t>
  </si>
  <si>
    <t>Raj Television Network Ltd</t>
  </si>
  <si>
    <t>RAJTV</t>
  </si>
  <si>
    <t>Vintron Informatics Ltd</t>
  </si>
  <si>
    <t>VINTRON</t>
  </si>
  <si>
    <t>Kerala Ayurveda Ltd</t>
  </si>
  <si>
    <t>KERALAYUR</t>
  </si>
  <si>
    <t>RM Drip &amp; Sprinklers Systems Ltd</t>
  </si>
  <si>
    <t>RMDRIP</t>
  </si>
  <si>
    <t>Nitin Castings Ltd</t>
  </si>
  <si>
    <t>NITINCAST</t>
  </si>
  <si>
    <t>Metals - Iron</t>
  </si>
  <si>
    <t>Airan Ltd</t>
  </si>
  <si>
    <t>AIRAN</t>
  </si>
  <si>
    <t>Country Club Hospitality &amp; Holidays Ltd</t>
  </si>
  <si>
    <t>CCHHL</t>
  </si>
  <si>
    <t>DRC Systems India Ltd</t>
  </si>
  <si>
    <t>DRCSYSTEMS</t>
  </si>
  <si>
    <t>Vaarad Ventures Ltd</t>
  </si>
  <si>
    <t>VAARAD</t>
  </si>
  <si>
    <t>Indowind Energy Ltd</t>
  </si>
  <si>
    <t>INDOWIND</t>
  </si>
  <si>
    <t>Royal India Corporation Ltd</t>
  </si>
  <si>
    <t>ROYALIND</t>
  </si>
  <si>
    <t>Madhav Infra Projects Ltd</t>
  </si>
  <si>
    <t>MADHAVIPL</t>
  </si>
  <si>
    <t>Majestic Auto Ltd</t>
  </si>
  <si>
    <t>MAJESAUT</t>
  </si>
  <si>
    <t>Systango Technologies Ltd</t>
  </si>
  <si>
    <t>SYSTANGO</t>
  </si>
  <si>
    <t>Nippon India ETF Nifty Midcap 150</t>
  </si>
  <si>
    <t>MID150BEES</t>
  </si>
  <si>
    <t>Emami Realty Ltd</t>
  </si>
  <si>
    <t>EMAMIREAL</t>
  </si>
  <si>
    <t>Triton Valves Ltd</t>
  </si>
  <si>
    <t>TRITONV</t>
  </si>
  <si>
    <t>Plaza Wires Ltd</t>
  </si>
  <si>
    <t>PLAZACABLE</t>
  </si>
  <si>
    <t>Euro India Fresh Foods Ltd</t>
  </si>
  <si>
    <t>EIFFL</t>
  </si>
  <si>
    <t>Patels Airtemp (India) Ltd</t>
  </si>
  <si>
    <t>PATELSAI</t>
  </si>
  <si>
    <t>Il&amp;Fs Engineering and Construction Company Ltd</t>
  </si>
  <si>
    <t>IL&amp;FSENGG</t>
  </si>
  <si>
    <t>Lehar Footwears Ltd</t>
  </si>
  <si>
    <t>LEHAR</t>
  </si>
  <si>
    <t>SKP Bearing Industries Ltd</t>
  </si>
  <si>
    <t>SKP</t>
  </si>
  <si>
    <t>Manaksia Steels Ltd</t>
  </si>
  <si>
    <t>MANAKSTEEL</t>
  </si>
  <si>
    <t>Surana Telecom and Power Ltd</t>
  </si>
  <si>
    <t>SURANAT&amp;P</t>
  </si>
  <si>
    <t>Z-Tech (India) Ltd</t>
  </si>
  <si>
    <t>ZTECH</t>
  </si>
  <si>
    <t>Felix Industries Ltd</t>
  </si>
  <si>
    <t>FELIX</t>
  </si>
  <si>
    <t>Lorenzini Apparels Ltd</t>
  </si>
  <si>
    <t>LAL</t>
  </si>
  <si>
    <t>Purv Flexipack Ltd</t>
  </si>
  <si>
    <t>PURVFLEXI</t>
  </si>
  <si>
    <t>Tiger Logistics (India) Ltd</t>
  </si>
  <si>
    <t>TIGERLOGS</t>
  </si>
  <si>
    <t>Murudeshwar Ceramics Ltd</t>
  </si>
  <si>
    <t>MURUDCERA</t>
  </si>
  <si>
    <t>UCAL Ltd</t>
  </si>
  <si>
    <t>UCAL</t>
  </si>
  <si>
    <t>Apollo Sindoori Hotels Ltd</t>
  </si>
  <si>
    <t>APOLSINHOT</t>
  </si>
  <si>
    <t>Aries Agro Ltd (CN)</t>
  </si>
  <si>
    <t>ARIES</t>
  </si>
  <si>
    <t>Graviss Hospitality Ltd</t>
  </si>
  <si>
    <t>GRAVISSHO</t>
  </si>
  <si>
    <t>Shukra Pharmaceuticals Ltd</t>
  </si>
  <si>
    <t>SHUKRAPHAR</t>
  </si>
  <si>
    <t>Rockingdeals Circular Economy Ltd</t>
  </si>
  <si>
    <t>ROCKINGDCE</t>
  </si>
  <si>
    <t>GP Petroleums Ltd</t>
  </si>
  <si>
    <t>GULFPETRO</t>
  </si>
  <si>
    <t>AVP Infracon Ltd</t>
  </si>
  <si>
    <t>AVPINFRA</t>
  </si>
  <si>
    <t>Shyam Century Ferrous Ltd</t>
  </si>
  <si>
    <t>SHYAMCENT</t>
  </si>
  <si>
    <t>Jay Shree Tea and Industries Ltd</t>
  </si>
  <si>
    <t>JAYSREETEA</t>
  </si>
  <si>
    <t>Ruchi Infrastructure Ltd</t>
  </si>
  <si>
    <t>RUCHINFRA</t>
  </si>
  <si>
    <t>Suyog Gurbaxani Funicular Ropeways Ltd</t>
  </si>
  <si>
    <t>SGFRL</t>
  </si>
  <si>
    <t>Shree Rama Multi-Tech Ltd</t>
  </si>
  <si>
    <t>SHREERAMA</t>
  </si>
  <si>
    <t>Global Vectra Helicorp Ltd</t>
  </si>
  <si>
    <t>GLOBALVECT</t>
  </si>
  <si>
    <t>Intense Technologies Ltd</t>
  </si>
  <si>
    <t>INTENTECH</t>
  </si>
  <si>
    <t>Capital Trade Links Ltd</t>
  </si>
  <si>
    <t>CTL</t>
  </si>
  <si>
    <t>Bhagyanagar India Ltd</t>
  </si>
  <si>
    <t>BHAGYANGR</t>
  </si>
  <si>
    <t>Sintercom India Ltd</t>
  </si>
  <si>
    <t>SINTERCOM</t>
  </si>
  <si>
    <t>Mangalam Worldwide Ltd</t>
  </si>
  <si>
    <t>MWL</t>
  </si>
  <si>
    <t>Pasupati Acrylon Ltd</t>
  </si>
  <si>
    <t>PASUPTAC</t>
  </si>
  <si>
    <t>Aditya BSL Gold ETF</t>
  </si>
  <si>
    <t>BSLGOLDETF</t>
  </si>
  <si>
    <t>Global Education Ltd</t>
  </si>
  <si>
    <t>GLOBAL</t>
  </si>
  <si>
    <t>Mangalam Organics Ltd</t>
  </si>
  <si>
    <t>MANORG</t>
  </si>
  <si>
    <t>Mangalam Seeds Ltd</t>
  </si>
  <si>
    <t>MSL</t>
  </si>
  <si>
    <t>Keltech Energies Ltd</t>
  </si>
  <si>
    <t>KELENRG</t>
  </si>
  <si>
    <t>Modi Naturals Ltd</t>
  </si>
  <si>
    <t>MODINATUR</t>
  </si>
  <si>
    <t>Sayaji Hotels (Indore) Ltd</t>
  </si>
  <si>
    <t>SHILINDORE</t>
  </si>
  <si>
    <t>Chemcrux Enterprises Ltd</t>
  </si>
  <si>
    <t>CHEMCRUX</t>
  </si>
  <si>
    <t>India Finsec Ltd</t>
  </si>
  <si>
    <t>IFINSEC</t>
  </si>
  <si>
    <t>Megastar Foods Ltd</t>
  </si>
  <si>
    <t>MEGASTAR</t>
  </si>
  <si>
    <t>Osia Hyper Retail Ltd</t>
  </si>
  <si>
    <t>OSIAHYPER</t>
  </si>
  <si>
    <t>Panchsheel Organics Ltd</t>
  </si>
  <si>
    <t>PANCHSHEEL</t>
  </si>
  <si>
    <t>Vijay Solvex Ltd</t>
  </si>
  <si>
    <t>VIJSOLX</t>
  </si>
  <si>
    <t>DJ Mediaprint &amp; Logistics Ltd</t>
  </si>
  <si>
    <t>DJML</t>
  </si>
  <si>
    <t>Atlantaa Ltd</t>
  </si>
  <si>
    <t>ATLANTAA</t>
  </si>
  <si>
    <t>Competent Automobiles Company Ltd</t>
  </si>
  <si>
    <t>COMPEAU</t>
  </si>
  <si>
    <t>Goyal Salt Ltd</t>
  </si>
  <si>
    <t>GOYALSALT</t>
  </si>
  <si>
    <t>Zodiac Clothing Company Ltd</t>
  </si>
  <si>
    <t>ZODIACLOTH</t>
  </si>
  <si>
    <t>K2 Infragen Ltd</t>
  </si>
  <si>
    <t>K2INFRA</t>
  </si>
  <si>
    <t>Exhicon Events Media Solutions Ltd</t>
  </si>
  <si>
    <t>EXHICON</t>
  </si>
  <si>
    <t>Magnum Ventures Ltd</t>
  </si>
  <si>
    <t>MAGNUM</t>
  </si>
  <si>
    <t>Fluidomat Ltd</t>
  </si>
  <si>
    <t>FLUIDOM</t>
  </si>
  <si>
    <t>Talbros Engineering Ltd</t>
  </si>
  <si>
    <t>TALBROSENG</t>
  </si>
  <si>
    <t>Emmforce Autotech Ltd</t>
  </si>
  <si>
    <t>EMMFORCE</t>
  </si>
  <si>
    <t>Droneacharya Aerial Innovations Ltd</t>
  </si>
  <si>
    <t>DRONACHRYA</t>
  </si>
  <si>
    <t>Oriental Carbon &amp; Chemicals Ltd</t>
  </si>
  <si>
    <t>OCCL</t>
  </si>
  <si>
    <t>Variman Global Enterprises Ltd</t>
  </si>
  <si>
    <t>VARIMAN</t>
  </si>
  <si>
    <t>Seacoast Shipping Services Ltd</t>
  </si>
  <si>
    <t>SEACOAST</t>
  </si>
  <si>
    <t>Lancor Holdings Ltd</t>
  </si>
  <si>
    <t>LANCORHOL</t>
  </si>
  <si>
    <t>Shri Keshav Cements and Infra Ltd</t>
  </si>
  <si>
    <t>SKCIL</t>
  </si>
  <si>
    <t>Sumit Woods Ltd</t>
  </si>
  <si>
    <t>SUMIT</t>
  </si>
  <si>
    <t>Rama Phosphates Ltd</t>
  </si>
  <si>
    <t>RAMAPHO</t>
  </si>
  <si>
    <t>Jasch Gauging Technologies Ltd</t>
  </si>
  <si>
    <t>JGTL</t>
  </si>
  <si>
    <t>Sejal Glass Ltd</t>
  </si>
  <si>
    <t>SEJALLTD</t>
  </si>
  <si>
    <t>Medico Remedies Ltd</t>
  </si>
  <si>
    <t>MEDICO</t>
  </si>
  <si>
    <t>Inventure Growth &amp; Securities Ltd</t>
  </si>
  <si>
    <t>INVENTURE</t>
  </si>
  <si>
    <t>A2z Infra Engineering Ltd</t>
  </si>
  <si>
    <t>A2ZINFRA</t>
  </si>
  <si>
    <t>Nila Spaces Ltd</t>
  </si>
  <si>
    <t>NILASPACES</t>
  </si>
  <si>
    <t>Essen Speciality Films Ltd</t>
  </si>
  <si>
    <t>ESFL</t>
  </si>
  <si>
    <t>International Combustion (India) Ltd</t>
  </si>
  <si>
    <t>INTLCOMBQ</t>
  </si>
  <si>
    <t>Jhaveri Credits and Capital Ltd</t>
  </si>
  <si>
    <t>JHACC</t>
  </si>
  <si>
    <t>POCL Enterprises Ltd</t>
  </si>
  <si>
    <t>POEL</t>
  </si>
  <si>
    <t>Virinchi Ltd</t>
  </si>
  <si>
    <t>VIRINCHI</t>
  </si>
  <si>
    <t>GEE Ltd</t>
  </si>
  <si>
    <t>GEE</t>
  </si>
  <si>
    <t>Gujarat Apollo Industries Ltd</t>
  </si>
  <si>
    <t>GUJAPOLLO</t>
  </si>
  <si>
    <t>Multibase India Ltd</t>
  </si>
  <si>
    <t>MULTIBASE</t>
  </si>
  <si>
    <t>Avonmore Capital &amp; Management Services Ltd</t>
  </si>
  <si>
    <t>AVONMORE</t>
  </si>
  <si>
    <t>RKEC Projects Ltd</t>
  </si>
  <si>
    <t>RKEC</t>
  </si>
  <si>
    <t>Kalyani Cast-Tech Ltd</t>
  </si>
  <si>
    <t>KALYANI</t>
  </si>
  <si>
    <t>Apollo Finvest (India) Ltd</t>
  </si>
  <si>
    <t>APOLLOFI</t>
  </si>
  <si>
    <t>Gennex Laboratories Ltd</t>
  </si>
  <si>
    <t>GENNEX</t>
  </si>
  <si>
    <t>Indian Toners &amp; Developers Ltd</t>
  </si>
  <si>
    <t>INDTONER</t>
  </si>
  <si>
    <t>Trident Lifeline Ltd</t>
  </si>
  <si>
    <t>TLL</t>
  </si>
  <si>
    <t>Tunwal E-Motors Ltd</t>
  </si>
  <si>
    <t>TUNWAL</t>
  </si>
  <si>
    <t>ABM Knowledgeware Ltd</t>
  </si>
  <si>
    <t>ABMKNO</t>
  </si>
  <si>
    <t>SBEC Sugar Ltd</t>
  </si>
  <si>
    <t>SBECSUG</t>
  </si>
  <si>
    <t>Axis Gold ETF</t>
  </si>
  <si>
    <t>AXISGOLD</t>
  </si>
  <si>
    <t>Sundaram Brake Linings Ltd</t>
  </si>
  <si>
    <t>SUNDRMBRAK</t>
  </si>
  <si>
    <t>Shree Rama Newsprint Ltd</t>
  </si>
  <si>
    <t>RAMANEWS</t>
  </si>
  <si>
    <t>Rajnish Wellness Ltd</t>
  </si>
  <si>
    <t>RAJNISH</t>
  </si>
  <si>
    <t>Omax Autos Ltd</t>
  </si>
  <si>
    <t>OMAXAUTO</t>
  </si>
  <si>
    <t>Digikore Studios Ltd</t>
  </si>
  <si>
    <t>DIGIKORE</t>
  </si>
  <si>
    <t>Indian Terrain Fashions Ltd</t>
  </si>
  <si>
    <t>INDTERRAIN</t>
  </si>
  <si>
    <t>Canarys Automations Ltd</t>
  </si>
  <si>
    <t>CANARYS</t>
  </si>
  <si>
    <t>Pil Italica Lifestyle Ltd</t>
  </si>
  <si>
    <t>PILITA</t>
  </si>
  <si>
    <t>NDL Ventures Ltd</t>
  </si>
  <si>
    <t>NDLVENTURE</t>
  </si>
  <si>
    <t>Sadhav Shipping Ltd</t>
  </si>
  <si>
    <t>SADHAV</t>
  </si>
  <si>
    <t>Chatha Foods Ltd</t>
  </si>
  <si>
    <t>CHATHA</t>
  </si>
  <si>
    <t>DEV Information Technology Ltd</t>
  </si>
  <si>
    <t>DEVIT</t>
  </si>
  <si>
    <t>Scan Steels Ltd</t>
  </si>
  <si>
    <t>SCANSTL</t>
  </si>
  <si>
    <t>Prime Industries Ltd</t>
  </si>
  <si>
    <t>PRIMIND</t>
  </si>
  <si>
    <t>Infinium Pharmachem Ltd</t>
  </si>
  <si>
    <t>INFINIUM</t>
  </si>
  <si>
    <t>BGR Energy Systems Ltd</t>
  </si>
  <si>
    <t>BGRENERGY</t>
  </si>
  <si>
    <t>Maral Overseas Ltd</t>
  </si>
  <si>
    <t>MARALOVER</t>
  </si>
  <si>
    <t>Vadilal Enterprises Ltd</t>
  </si>
  <si>
    <t>VADILENT</t>
  </si>
  <si>
    <t>Cords Cable Industries Ltd</t>
  </si>
  <si>
    <t>CORDSCABLE</t>
  </si>
  <si>
    <t>McLeod Russel India Ltd</t>
  </si>
  <si>
    <t>MCLEODRUSS</t>
  </si>
  <si>
    <t>Bemco Hydraulics Ltd</t>
  </si>
  <si>
    <t>BEMHY</t>
  </si>
  <si>
    <t>Vishwaraj Sugar Industries Ltd</t>
  </si>
  <si>
    <t>VISHWARAJ</t>
  </si>
  <si>
    <t>Inflame Appliances Ltd</t>
  </si>
  <si>
    <t>INFLAME</t>
  </si>
  <si>
    <t>Natural Capsules Ltd</t>
  </si>
  <si>
    <t>NATCAPSUQ</t>
  </si>
  <si>
    <t>Crayons Advertising Ltd</t>
  </si>
  <si>
    <t>CRAYONS</t>
  </si>
  <si>
    <t>Bannari Amman Spinning Mills Ltd</t>
  </si>
  <si>
    <t>BASML</t>
  </si>
  <si>
    <t>Naga Dhunseri Group Ltd</t>
  </si>
  <si>
    <t>NDGL</t>
  </si>
  <si>
    <t>Jay Ushin Ltd</t>
  </si>
  <si>
    <t>JAYUSH</t>
  </si>
  <si>
    <t>Shri Dinesh Mills Ltd</t>
  </si>
  <si>
    <t>SHRIDINE</t>
  </si>
  <si>
    <t>Ceenik Exports (India) Ltd</t>
  </si>
  <si>
    <t>CEENIK</t>
  </si>
  <si>
    <t>Uday Jewellery Industries Ltd</t>
  </si>
  <si>
    <t>UDAYJEW</t>
  </si>
  <si>
    <t>Baheti Recycling Industries Ltd</t>
  </si>
  <si>
    <t>BAHETI</t>
  </si>
  <si>
    <t>Captain Polyplast Ltd</t>
  </si>
  <si>
    <t>CPL</t>
  </si>
  <si>
    <t>Par Drugs and Chemicals Ltd</t>
  </si>
  <si>
    <t>PAR</t>
  </si>
  <si>
    <t>Alphageo (India) Ltd</t>
  </si>
  <si>
    <t>ALPHAGEO</t>
  </si>
  <si>
    <t>Umang Dairies Ltd</t>
  </si>
  <si>
    <t>UMANGDAIRY</t>
  </si>
  <si>
    <t>Evexia Lifecare Ltd</t>
  </si>
  <si>
    <t>EVEXIA</t>
  </si>
  <si>
    <t>Kaka Industries Ltd</t>
  </si>
  <si>
    <t>KAKA</t>
  </si>
  <si>
    <t>Dindigul Farm Product Ltd</t>
  </si>
  <si>
    <t>DFPL</t>
  </si>
  <si>
    <t>Rudrabhishek Enterprises Ltd</t>
  </si>
  <si>
    <t>REPL</t>
  </si>
  <si>
    <t>Axis Nifty AAA Bond Plus SDL Apr 2026 50:50 ETF</t>
  </si>
  <si>
    <t>AXISBPSETF</t>
  </si>
  <si>
    <t>Goldstar Power Ltd</t>
  </si>
  <si>
    <t>GOLDSTAR</t>
  </si>
  <si>
    <t>Lords Chloro Alkali Ltd</t>
  </si>
  <si>
    <t>LORDSCHLO</t>
  </si>
  <si>
    <t>Anlon Technology Solutions Ltd</t>
  </si>
  <si>
    <t>ANLON</t>
  </si>
  <si>
    <t>Welspun Investments and Commercials Ltd</t>
  </si>
  <si>
    <t>WELINV</t>
  </si>
  <si>
    <t>Mercantile Ventures Ltd</t>
  </si>
  <si>
    <t>MERCANTILE</t>
  </si>
  <si>
    <t>Maruti Infrastructure Ltd</t>
  </si>
  <si>
    <t>MAINFRA</t>
  </si>
  <si>
    <t>Bhatia Communications &amp; Retail (India) Ltd</t>
  </si>
  <si>
    <t>BHATIA</t>
  </si>
  <si>
    <t>P.E. Analytics Ltd</t>
  </si>
  <si>
    <t>PROPEQUITY</t>
  </si>
  <si>
    <t>Take Solutions Ltd</t>
  </si>
  <si>
    <t>TAKE</t>
  </si>
  <si>
    <t>Commercial Syn Bags Ltd</t>
  </si>
  <si>
    <t>COMSYN</t>
  </si>
  <si>
    <t>South West Pinnacle Exploration Ltd</t>
  </si>
  <si>
    <t>SOUTHWEST</t>
  </si>
  <si>
    <t>Smartlink Holdings Ltd</t>
  </si>
  <si>
    <t>SMARTLINK</t>
  </si>
  <si>
    <t>Veer Global Infraconstruction Ltd</t>
  </si>
  <si>
    <t>VGIL</t>
  </si>
  <si>
    <t>KPT Industries Ltd</t>
  </si>
  <si>
    <t>KPT</t>
  </si>
  <si>
    <t>Premier Roadlines Ltd</t>
  </si>
  <si>
    <t>PRLIND</t>
  </si>
  <si>
    <t>Globus Power Generation Ltd</t>
  </si>
  <si>
    <t>GLOBUSCON</t>
  </si>
  <si>
    <t>Kanoria Energy &amp; Infrastructure Limited</t>
  </si>
  <si>
    <t>KEIL</t>
  </si>
  <si>
    <t>Crown Lifters Ltd</t>
  </si>
  <si>
    <t>CROWN</t>
  </si>
  <si>
    <t>Maagh Advertising and Marketing Services Ltd</t>
  </si>
  <si>
    <t>MAAGHADV</t>
  </si>
  <si>
    <t>Rox Hi-Tech Ltd</t>
  </si>
  <si>
    <t>ROXHITECH</t>
  </si>
  <si>
    <t>PPAP Automotive Ltd</t>
  </si>
  <si>
    <t>PPAP</t>
  </si>
  <si>
    <t>Navkar Urbanstructure Ltd</t>
  </si>
  <si>
    <t>NAVKAR</t>
  </si>
  <si>
    <t>Investment &amp; Precision Castings Ltd</t>
  </si>
  <si>
    <t>INVPRECQ</t>
  </si>
  <si>
    <t>Rane Engine Valve Ltd</t>
  </si>
  <si>
    <t>RANEENGINE</t>
  </si>
  <si>
    <t>Rajasthan Gases Ltd</t>
  </si>
  <si>
    <t>RAJGASES</t>
  </si>
  <si>
    <t>Shri Venkatesh Refineries Ltd</t>
  </si>
  <si>
    <t>SVRL</t>
  </si>
  <si>
    <t>Mirae Asset Nifty 50 ETF</t>
  </si>
  <si>
    <t>NIFTYETF</t>
  </si>
  <si>
    <t>UMA Exports Ltd</t>
  </si>
  <si>
    <t>UMAEXPORTS</t>
  </si>
  <si>
    <t>Bambino Agro Industries Ltd</t>
  </si>
  <si>
    <t>BAMBINO</t>
  </si>
  <si>
    <t>Sudarshan Pharma Industries Ltd</t>
  </si>
  <si>
    <t>SUDARSHAN</t>
  </si>
  <si>
    <t>Robust Hotels Ltd</t>
  </si>
  <si>
    <t>RHL</t>
  </si>
  <si>
    <t>RDB Rasayans Ltd</t>
  </si>
  <si>
    <t>RDBRL</t>
  </si>
  <si>
    <t>Tirupati Forge Ltd</t>
  </si>
  <si>
    <t>TIRUPATIFL</t>
  </si>
  <si>
    <t>A B Infrabuild Ltd</t>
  </si>
  <si>
    <t>ABINFRA</t>
  </si>
  <si>
    <t>Generic Engineering Construction and Projects Ltd</t>
  </si>
  <si>
    <t>GENCON</t>
  </si>
  <si>
    <t>Nitiraj Engineers Ltd</t>
  </si>
  <si>
    <t>NITIRAJ</t>
  </si>
  <si>
    <t>Thomas Scott (India) Ltd</t>
  </si>
  <si>
    <t>THOMASCOTT</t>
  </si>
  <si>
    <t>SAB Industries Ltd</t>
  </si>
  <si>
    <t>SAB</t>
  </si>
  <si>
    <t>On Door Concepts Ltd</t>
  </si>
  <si>
    <t>ONDOOR</t>
  </si>
  <si>
    <t>Retail - Online</t>
  </si>
  <si>
    <t>Lagnam Spintex Ltd</t>
  </si>
  <si>
    <t>LAGNAM</t>
  </si>
  <si>
    <t>Sayaji Hotels (Pune) Ltd</t>
  </si>
  <si>
    <t>SHPLPUNE</t>
  </si>
  <si>
    <t>Duroply Industries Ltd</t>
  </si>
  <si>
    <t>DUROPLY</t>
  </si>
  <si>
    <t>Visa Steel Ltd</t>
  </si>
  <si>
    <t>VISASTEEL</t>
  </si>
  <si>
    <t>Spectrum Talent Management Ltd</t>
  </si>
  <si>
    <t>SPECTSTM</t>
  </si>
  <si>
    <t>Amba Enterprises Ltd</t>
  </si>
  <si>
    <t>AEL</t>
  </si>
  <si>
    <t>VTM Ltd</t>
  </si>
  <si>
    <t>VTMLTD</t>
  </si>
  <si>
    <t>E Factor Experiences Ltd</t>
  </si>
  <si>
    <t>EFACTOR</t>
  </si>
  <si>
    <t>CWD Limited</t>
  </si>
  <si>
    <t>CWD</t>
  </si>
  <si>
    <t>MK Exim (India) Ltd</t>
  </si>
  <si>
    <t>MKEXIM</t>
  </si>
  <si>
    <t>Konstelec Engineers Ltd</t>
  </si>
  <si>
    <t>KONSTELEC</t>
  </si>
  <si>
    <t>Paragon Fine &amp; Speciality Chemical Ltd</t>
  </si>
  <si>
    <t>PARAGON</t>
  </si>
  <si>
    <t>Aaron Industries Ltd</t>
  </si>
  <si>
    <t>AARON</t>
  </si>
  <si>
    <t>RDB Realty &amp; Infrastructure Ltd</t>
  </si>
  <si>
    <t>RDBRIL</t>
  </si>
  <si>
    <t>National Plastic Technologies Ltd</t>
  </si>
  <si>
    <t>NATPLASTI</t>
  </si>
  <si>
    <t>Indo Thai Securities Ltd</t>
  </si>
  <si>
    <t>INDOTHAI</t>
  </si>
  <si>
    <t>Sona Machinery Ltd</t>
  </si>
  <si>
    <t>SONAMAC</t>
  </si>
  <si>
    <t>Loyal Textile Mills Ltd</t>
  </si>
  <si>
    <t>LOYALTEX</t>
  </si>
  <si>
    <t>Alphalogic Industries Ltd</t>
  </si>
  <si>
    <t>ALPHAIND</t>
  </si>
  <si>
    <t>VETO Switch Gears And Cables Ltd</t>
  </si>
  <si>
    <t>VETO</t>
  </si>
  <si>
    <t>India Gelatine &amp; Chemicals Ltd</t>
  </si>
  <si>
    <t>INDGELA</t>
  </si>
  <si>
    <t>Aashka Hospitals Ltd</t>
  </si>
  <si>
    <t>AASHKA</t>
  </si>
  <si>
    <t>Swastika Investmart Ltd</t>
  </si>
  <si>
    <t>SWASTIKA</t>
  </si>
  <si>
    <t>LGB Forge Ltd</t>
  </si>
  <si>
    <t>LGBFORGE</t>
  </si>
  <si>
    <t>Trejhara Solutions Ltd</t>
  </si>
  <si>
    <t>TREJHARA</t>
  </si>
  <si>
    <t>Infollion Research Services Ltd</t>
  </si>
  <si>
    <t>INFOLLION</t>
  </si>
  <si>
    <t>Parin Furniture Ltd</t>
  </si>
  <si>
    <t>PARIN</t>
  </si>
  <si>
    <t>Star Delta Transformers Ltd</t>
  </si>
  <si>
    <t>STARDELTA</t>
  </si>
  <si>
    <t>Shradha Infraprojects Ltd</t>
  </si>
  <si>
    <t>SHRADHA</t>
  </si>
  <si>
    <t>Ginni Filaments Ltd</t>
  </si>
  <si>
    <t>GINNIFILA</t>
  </si>
  <si>
    <t>Nureca Ltd</t>
  </si>
  <si>
    <t>NURECA</t>
  </si>
  <si>
    <t>Hindcon Chemicals Ltd</t>
  </si>
  <si>
    <t>HINDCON</t>
  </si>
  <si>
    <t>CAPTAIN PIPES Ltd</t>
  </si>
  <si>
    <t>CAPPIPES</t>
  </si>
  <si>
    <t>Zee Learn Ltd</t>
  </si>
  <si>
    <t>ZEELEARN</t>
  </si>
  <si>
    <t>RRIL Ltd</t>
  </si>
  <si>
    <t>RRIL</t>
  </si>
  <si>
    <t>Super House Ltd</t>
  </si>
  <si>
    <t>SUPERHOUSE</t>
  </si>
  <si>
    <t>Shree Ajit Pulp and Paper Ltd</t>
  </si>
  <si>
    <t>SAPPL</t>
  </si>
  <si>
    <t>Starteck Finance Ltd</t>
  </si>
  <si>
    <t>STARTECK</t>
  </si>
  <si>
    <t>Mason Infratech Ltd</t>
  </si>
  <si>
    <t>MASON</t>
  </si>
  <si>
    <t>Standard Capital Markets Ltd</t>
  </si>
  <si>
    <t>STANCAP</t>
  </si>
  <si>
    <t>Ashapuri Gold Ornament Ltd</t>
  </si>
  <si>
    <t>AGOL</t>
  </si>
  <si>
    <t>Bhilwara Technical Textiles Ltd</t>
  </si>
  <si>
    <t>BTTL</t>
  </si>
  <si>
    <t>Alpine Housing Development Corporation Limited</t>
  </si>
  <si>
    <t>ALPINEHOU</t>
  </si>
  <si>
    <t>Caspian Corporate Services Ltd</t>
  </si>
  <si>
    <t>CASPIAN</t>
  </si>
  <si>
    <t>Captain Technocast Ltd</t>
  </si>
  <si>
    <t>CTCL</t>
  </si>
  <si>
    <t>Sarthak Metals Ltd</t>
  </si>
  <si>
    <t>SMLT</t>
  </si>
  <si>
    <t>Confidence Futuristic Energetech Ltd</t>
  </si>
  <si>
    <t>CFEL</t>
  </si>
  <si>
    <t>G G Engineering Ltd</t>
  </si>
  <si>
    <t>GGENG</t>
  </si>
  <si>
    <t>Zeal Global Services Ltd</t>
  </si>
  <si>
    <t>ZEAL</t>
  </si>
  <si>
    <t>SMS Lifesciences India Ltd</t>
  </si>
  <si>
    <t>SMSLIFE</t>
  </si>
  <si>
    <t>ASI Industries Ltd</t>
  </si>
  <si>
    <t>ASIIL</t>
  </si>
  <si>
    <t>G M Polyplast Ltd</t>
  </si>
  <si>
    <t>GMPL</t>
  </si>
  <si>
    <t>Prithvi Exchange (India) Ltd</t>
  </si>
  <si>
    <t>PRITHVIEXCH</t>
  </si>
  <si>
    <t>Ravinder Heights Ltd</t>
  </si>
  <si>
    <t>RVHL</t>
  </si>
  <si>
    <t>Equippp Social Impact Technologies Ltd</t>
  </si>
  <si>
    <t>EQUIPPP</t>
  </si>
  <si>
    <t xml:space="preserve"> IT Services &amp; Consulting</t>
  </si>
  <si>
    <t>Maximus International Ltd</t>
  </si>
  <si>
    <t>MAXIMUS</t>
  </si>
  <si>
    <t>Aurangabad Distillery Ltd</t>
  </si>
  <si>
    <t>AURDIS</t>
  </si>
  <si>
    <t>Shree Vasu Logistics Ltd</t>
  </si>
  <si>
    <t>SVLL</t>
  </si>
  <si>
    <t>Raghuvansh Agrofarms Ltd</t>
  </si>
  <si>
    <t>RAFL</t>
  </si>
  <si>
    <t>Lloyds Luxuries Ltd</t>
  </si>
  <si>
    <t>LLOYDS</t>
  </si>
  <si>
    <t>Brahmaputra Infrastructure Ltd</t>
  </si>
  <si>
    <t>BRAHMINFRA</t>
  </si>
  <si>
    <t>Cochin Minerals and Rutile Ltd</t>
  </si>
  <si>
    <t>COCHINM</t>
  </si>
  <si>
    <t>Empower India Ltd</t>
  </si>
  <si>
    <t>EMPOWER</t>
  </si>
  <si>
    <t>Tips Films Ltd</t>
  </si>
  <si>
    <t>TIPSFILMS</t>
  </si>
  <si>
    <t>Prajay Engineers Syndicate Ltd</t>
  </si>
  <si>
    <t>PRAENG</t>
  </si>
  <si>
    <t>T T Ltd</t>
  </si>
  <si>
    <t>TTL</t>
  </si>
  <si>
    <t>Neelamalai Agro Industries Ltd</t>
  </si>
  <si>
    <t>NEAGI</t>
  </si>
  <si>
    <t>Aksharchem (India) Ltd</t>
  </si>
  <si>
    <t>AKSHARCHEM</t>
  </si>
  <si>
    <t>Regis Industries Ltd</t>
  </si>
  <si>
    <t>REGIS</t>
  </si>
  <si>
    <t>Rajshree Sugars &amp; Chemicals Ltd</t>
  </si>
  <si>
    <t>RAJSREESUG</t>
  </si>
  <si>
    <t>Chemtech Industrial Valves Ltd</t>
  </si>
  <si>
    <t>CHEMTECH</t>
  </si>
  <si>
    <t>Sicagen India Ltd</t>
  </si>
  <si>
    <t>SICAGEN</t>
  </si>
  <si>
    <t>Tembo Global Industries Ltd</t>
  </si>
  <si>
    <t>TEMBO</t>
  </si>
  <si>
    <t>Kimia Biosciences Ltd</t>
  </si>
  <si>
    <t>KIMIABL</t>
  </si>
  <si>
    <t>Paul Merchants Ltd</t>
  </si>
  <si>
    <t>PML</t>
  </si>
  <si>
    <t>Yash Optics &amp; Lens Ltd</t>
  </si>
  <si>
    <t>YASHOPTICS</t>
  </si>
  <si>
    <t>Bimetal Bearings Ltd</t>
  </si>
  <si>
    <t>BIMETAL</t>
  </si>
  <si>
    <t>Brady And Morris Engineering Co Ltd</t>
  </si>
  <si>
    <t>BRADYM</t>
  </si>
  <si>
    <t>Modi Rubber Ltd</t>
  </si>
  <si>
    <t>MODIRUBBER</t>
  </si>
  <si>
    <t>KCK Industries Ltd</t>
  </si>
  <si>
    <t>KCK</t>
  </si>
  <si>
    <t>Available Finance Ltd</t>
  </si>
  <si>
    <t>AVAILFC</t>
  </si>
  <si>
    <t>Halder Venture Ltd</t>
  </si>
  <si>
    <t>HALDER</t>
  </si>
  <si>
    <t>Somi Conveyor Beltings Ltd</t>
  </si>
  <si>
    <t>SOMICONVEY</t>
  </si>
  <si>
    <t>Sharda Ispat Ltd</t>
  </si>
  <si>
    <t>SHRDAIS</t>
  </si>
  <si>
    <t>Odyssey Technologies Ltd</t>
  </si>
  <si>
    <t>ODYSSEY</t>
  </si>
  <si>
    <t>Pmc Fincorp Ltd</t>
  </si>
  <si>
    <t>PMCFIN</t>
  </si>
  <si>
    <t>A B Cotspin India Ltd</t>
  </si>
  <si>
    <t>ABCOTS</t>
  </si>
  <si>
    <t>Coral Laboratories Ltd</t>
  </si>
  <si>
    <t>CORALAB</t>
  </si>
  <si>
    <t>Compucom Software Ltd</t>
  </si>
  <si>
    <t>COMPUSOFT</t>
  </si>
  <si>
    <t>Akanksha Power and Infrastructure Ltd</t>
  </si>
  <si>
    <t>AKANKSHA</t>
  </si>
  <si>
    <t>Electrical Components &amp; Equipment</t>
  </si>
  <si>
    <t>Rajshree Polypack Ltd</t>
  </si>
  <si>
    <t>RPPL</t>
  </si>
  <si>
    <t>Ajanta Soya Ltd</t>
  </si>
  <si>
    <t>AJANTSOY</t>
  </si>
  <si>
    <t>Purple Finance Ltd</t>
  </si>
  <si>
    <t>PURPLEFIN</t>
  </si>
  <si>
    <t>delaPlex Ltd</t>
  </si>
  <si>
    <t>DELAPLEX</t>
  </si>
  <si>
    <t>Mangal Credit and Fincorp Ltd</t>
  </si>
  <si>
    <t>MANCREDIT</t>
  </si>
  <si>
    <t>Sylvan Plyboard (India) Ltd</t>
  </si>
  <si>
    <t>SYLVANPLY</t>
  </si>
  <si>
    <t>DCG Cables &amp; Wires Ltd</t>
  </si>
  <si>
    <t>DCG</t>
  </si>
  <si>
    <t>SBI Nifty Bank ETF</t>
  </si>
  <si>
    <t>SETFNIFBK</t>
  </si>
  <si>
    <t>Dhunseri Tea &amp; Industries Ltd</t>
  </si>
  <si>
    <t>DTIL</t>
  </si>
  <si>
    <t>Pune E - Stock Broking Ltd</t>
  </si>
  <si>
    <t>PESB</t>
  </si>
  <si>
    <t>Panasonic Carbon India Co Ltd</t>
  </si>
  <si>
    <t>PANCARBON</t>
  </si>
  <si>
    <t>Rajnish Retail Ltd</t>
  </si>
  <si>
    <t>RRETAIL</t>
  </si>
  <si>
    <t>Radix Industries (India) Ltd</t>
  </si>
  <si>
    <t>RADIXIND</t>
  </si>
  <si>
    <t>Indrayani Biotech Ltd</t>
  </si>
  <si>
    <t>INDRANIB</t>
  </si>
  <si>
    <t>GSS Infotech Ltd</t>
  </si>
  <si>
    <t>GSS</t>
  </si>
  <si>
    <t>Narmada Gelatines Ltd</t>
  </si>
  <si>
    <t>SHAWGELTIN</t>
  </si>
  <si>
    <t>Shraddha Prime Projects Ltd</t>
  </si>
  <si>
    <t>SHRADDHA</t>
  </si>
  <si>
    <t>Jaysynth Orgochem Ltd</t>
  </si>
  <si>
    <t>JDORGOCHEM</t>
  </si>
  <si>
    <t>MITCON Consultancy &amp; Engineering Services Ltd</t>
  </si>
  <si>
    <t>MITCON</t>
  </si>
  <si>
    <t>Vipul Organics Ltd</t>
  </si>
  <si>
    <t>VIPULORG</t>
  </si>
  <si>
    <t>Prime Fresh Ltd</t>
  </si>
  <si>
    <t>PRIMEFRESH</t>
  </si>
  <si>
    <t>Sanmit Infra Ltd</t>
  </si>
  <si>
    <t>SANINFRA</t>
  </si>
  <si>
    <t>Nettlinx Ltd</t>
  </si>
  <si>
    <t>NETTLINX</t>
  </si>
  <si>
    <t>Maha Rashtra Apex Corporation Ltd</t>
  </si>
  <si>
    <t>MAHAPEXLTD</t>
  </si>
  <si>
    <t>Brooks Laboratories Ltd</t>
  </si>
  <si>
    <t>BROOKS</t>
  </si>
  <si>
    <t>Shri Bajrang Alliance Ltd</t>
  </si>
  <si>
    <t>SHBAJRG</t>
  </si>
  <si>
    <t>Denis Chem Lab Ltd</t>
  </si>
  <si>
    <t>DENISCHEM</t>
  </si>
  <si>
    <t>Nirman Agri Genetics Ltd</t>
  </si>
  <si>
    <t>NIRMAN</t>
  </si>
  <si>
    <t>ICICI Prudential Nifty 100 Low Vol 30 ETF</t>
  </si>
  <si>
    <t>LOWVOLIETF</t>
  </si>
  <si>
    <t>LA Tim Metal &amp; Industries Ltd</t>
  </si>
  <si>
    <t>LATIMMETAL</t>
  </si>
  <si>
    <t>Quest Laboratories Ltd</t>
  </si>
  <si>
    <t>QUESTLAB</t>
  </si>
  <si>
    <t>Shree Osfm E-Mobility Ltd</t>
  </si>
  <si>
    <t>SHREEOSFM</t>
  </si>
  <si>
    <t>Kanpur Plastipack Ltd</t>
  </si>
  <si>
    <t>KANPRPLA</t>
  </si>
  <si>
    <t>Delphi World Money Ltd</t>
  </si>
  <si>
    <t>DELPHIFX</t>
  </si>
  <si>
    <t>Jullundur Motor Agency (Delhi) Ltd</t>
  </si>
  <si>
    <t>JMA</t>
  </si>
  <si>
    <t>Shiva Texyarn Ltd</t>
  </si>
  <si>
    <t>SHIVATEX</t>
  </si>
  <si>
    <t>Arham Technologies Ltd</t>
  </si>
  <si>
    <t>ARHAM</t>
  </si>
  <si>
    <t>ShreeOswal Seeds and Chemicals Ltd</t>
  </si>
  <si>
    <t>OSWALSEEDS</t>
  </si>
  <si>
    <t>Divine Power Energy Ltd</t>
  </si>
  <si>
    <t>DPEL</t>
  </si>
  <si>
    <t>Madhusudan Masala Ltd</t>
  </si>
  <si>
    <t>MADHUSUDAN</t>
  </si>
  <si>
    <t>Sanjivani Paranteral Ltd</t>
  </si>
  <si>
    <t>SANJIVIN</t>
  </si>
  <si>
    <t>IL&amp;FS Transportation Networks Ltd</t>
  </si>
  <si>
    <t>IL&amp;FSTRANS</t>
  </si>
  <si>
    <t>PG Foils Ltd</t>
  </si>
  <si>
    <t>PGFOILQ</t>
  </si>
  <si>
    <t>Signet Industries Ltd</t>
  </si>
  <si>
    <t>SIGIND</t>
  </si>
  <si>
    <t>Supreme Holdings &amp; Hospitality (India) Ltd</t>
  </si>
  <si>
    <t>SUPREME</t>
  </si>
  <si>
    <t>Sunshine Capital Ltd</t>
  </si>
  <si>
    <t>SCL</t>
  </si>
  <si>
    <t>Diksat Transworld Ltd</t>
  </si>
  <si>
    <t>DIKSAT</t>
  </si>
  <si>
    <t>Cambridge Technology Enterprises Ltd</t>
  </si>
  <si>
    <t>CTE</t>
  </si>
  <si>
    <t>JK Agri Genetics Ltd</t>
  </si>
  <si>
    <t>JK AGRI</t>
  </si>
  <si>
    <t>Duncan Engineering Ltd</t>
  </si>
  <si>
    <t>DUNCANENG</t>
  </si>
  <si>
    <t>GVP Infotech Ltd</t>
  </si>
  <si>
    <t>GVPTECH</t>
  </si>
  <si>
    <t>Vardhman Polytex Ltd</t>
  </si>
  <si>
    <t>VARDMNPOLY</t>
  </si>
  <si>
    <t>Noida Toll Bridge Company Ltd</t>
  </si>
  <si>
    <t>NOIDATOLL</t>
  </si>
  <si>
    <t>Modern Threads (India) Ltd</t>
  </si>
  <si>
    <t>MODTHREAD</t>
  </si>
  <si>
    <t>WAA Solar Ltd</t>
  </si>
  <si>
    <t>WAA</t>
  </si>
  <si>
    <t>Asian Hotels (East) Ltd</t>
  </si>
  <si>
    <t>AHLEAST</t>
  </si>
  <si>
    <t>Sonam Ltd</t>
  </si>
  <si>
    <t>SONAMLTD</t>
  </si>
  <si>
    <t>IP Rings Ltd</t>
  </si>
  <si>
    <t>IPRINGLTD</t>
  </si>
  <si>
    <t>Arihant Foundations &amp; Housing Ltd</t>
  </si>
  <si>
    <t>ARIHANT</t>
  </si>
  <si>
    <t>LKP Finance Ltd</t>
  </si>
  <si>
    <t>LKPFIN</t>
  </si>
  <si>
    <t>Storage Technologies and Automation Ltd</t>
  </si>
  <si>
    <t>STAL</t>
  </si>
  <si>
    <t>Sizemasters Technology Ltd</t>
  </si>
  <si>
    <t>SIZEMASTER</t>
  </si>
  <si>
    <t>Indbank Merchant Banking Services Ltd</t>
  </si>
  <si>
    <t>INDBANK</t>
  </si>
  <si>
    <t>JSL Industries Ltd</t>
  </si>
  <si>
    <t>JSLINDL</t>
  </si>
  <si>
    <t>Gayatri Rubbers and Chemicals Ltd</t>
  </si>
  <si>
    <t>GRCL</t>
  </si>
  <si>
    <t>GTL Ltd</t>
  </si>
  <si>
    <t>GTL</t>
  </si>
  <si>
    <t>Supreme Infrastructure India Ltd</t>
  </si>
  <si>
    <t>SUPREMEINF</t>
  </si>
  <si>
    <t>Goldkart Jewels Ltd</t>
  </si>
  <si>
    <t>GOLDKART</t>
  </si>
  <si>
    <t>Samkrg Pistons and Rings Ltd</t>
  </si>
  <si>
    <t>SAMKRG</t>
  </si>
  <si>
    <t>Aryaman Capital Markets Ltd</t>
  </si>
  <si>
    <t>ARYACAPM</t>
  </si>
  <si>
    <t>SAH Polymers Ltd</t>
  </si>
  <si>
    <t>SAH</t>
  </si>
  <si>
    <t>Organic Recycling Systems Ltd</t>
  </si>
  <si>
    <t>ORGANICREC</t>
  </si>
  <si>
    <t>Shradha AI Technologies Ltd</t>
  </si>
  <si>
    <t>SHRAAITECH</t>
  </si>
  <si>
    <t>Rungta Irrigation Ltd</t>
  </si>
  <si>
    <t>RUNGTAIR</t>
  </si>
  <si>
    <t>AKI India Ltd</t>
  </si>
  <si>
    <t>AKI</t>
  </si>
  <si>
    <t>Vital Chemtech Ltd</t>
  </si>
  <si>
    <t>VITAL</t>
  </si>
  <si>
    <t>AMJ Land Holdings Ltd</t>
  </si>
  <si>
    <t>AMJLAND</t>
  </si>
  <si>
    <t>Salasar Exteriors and Contour Ltd</t>
  </si>
  <si>
    <t>SECL</t>
  </si>
  <si>
    <t>Capital Trust Ltd</t>
  </si>
  <si>
    <t>CAPTRUST</t>
  </si>
  <si>
    <t>Manaksia Aluminium Co Ltd</t>
  </si>
  <si>
    <t>MANAKALUCO</t>
  </si>
  <si>
    <t>Kanchi Karpooram Ltd</t>
  </si>
  <si>
    <t>KANCHI</t>
  </si>
  <si>
    <t>Rulka Electricals Ltd</t>
  </si>
  <si>
    <t>RULKA</t>
  </si>
  <si>
    <t>Universal Autofoundry Ltd</t>
  </si>
  <si>
    <t>UNIAUTO</t>
  </si>
  <si>
    <t>Cosmo Ferrites Ltd</t>
  </si>
  <si>
    <t>COSMOFE</t>
  </si>
  <si>
    <t>Texmo Pipes and Products Ltd</t>
  </si>
  <si>
    <t>TEXMOPIPES</t>
  </si>
  <si>
    <t>Lactose (India) Ltd</t>
  </si>
  <si>
    <t>LACTOSE</t>
  </si>
  <si>
    <t>Coral India Finance and Housing Ltd</t>
  </si>
  <si>
    <t>CORALFINAC</t>
  </si>
  <si>
    <t>DHP India Ltd</t>
  </si>
  <si>
    <t>DHPIND</t>
  </si>
  <si>
    <t>Mitsu Chem Plast Ltd</t>
  </si>
  <si>
    <t>MITSU</t>
  </si>
  <si>
    <t>Aspinwall and Company Ltd</t>
  </si>
  <si>
    <t>ASPINWALL</t>
  </si>
  <si>
    <t>Beacon Trusteeship Ltd</t>
  </si>
  <si>
    <t>BEACON</t>
  </si>
  <si>
    <t>Intrasoft Technologies Ltd</t>
  </si>
  <si>
    <t>ISFT</t>
  </si>
  <si>
    <t>Galaxy Cloud Kitchens Ltd</t>
  </si>
  <si>
    <t>GCKL</t>
  </si>
  <si>
    <t>Shahlon Silk Industries Ltd</t>
  </si>
  <si>
    <t>SHAHLON</t>
  </si>
  <si>
    <t>ACE Software Exports Ltd</t>
  </si>
  <si>
    <t>ACESOFT</t>
  </si>
  <si>
    <t>Precision Electronics Ltd</t>
  </si>
  <si>
    <t>PRECISIO</t>
  </si>
  <si>
    <t>KBC Global Ltd</t>
  </si>
  <si>
    <t>KBCGLOBAL</t>
  </si>
  <si>
    <t>Hindustan Adhesives Ltd</t>
  </si>
  <si>
    <t>HINDADH</t>
  </si>
  <si>
    <t>Krebs Biochemicals and Industries Ltd</t>
  </si>
  <si>
    <t>KREBSBIO</t>
  </si>
  <si>
    <t>Inertia Steel Ltd</t>
  </si>
  <si>
    <t>INERTIAST</t>
  </si>
  <si>
    <t>Gujarat State Financial Corp</t>
  </si>
  <si>
    <t>GUJSTATFIN</t>
  </si>
  <si>
    <t>Refex Renewables &amp; Infrastructure Ltd</t>
  </si>
  <si>
    <t>REFEXRENEW</t>
  </si>
  <si>
    <t>HCP Plastene Bulkpack Ltd</t>
  </si>
  <si>
    <t>HPBL</t>
  </si>
  <si>
    <t>Aarnav Fashions Ltd</t>
  </si>
  <si>
    <t>AARNAV</t>
  </si>
  <si>
    <t>Techknowgreen Solutions Ltd</t>
  </si>
  <si>
    <t>TECHKGREEN</t>
  </si>
  <si>
    <t>Incredible Industries Ltd</t>
  </si>
  <si>
    <t>INCREDIBLE</t>
  </si>
  <si>
    <t>Lovable Lingerie Ltd</t>
  </si>
  <si>
    <t>LOVABLE</t>
  </si>
  <si>
    <t>South India Paper Mills Ltd</t>
  </si>
  <si>
    <t>STHINPA</t>
  </si>
  <si>
    <t>Aartech Solonics Ltd</t>
  </si>
  <si>
    <t>AARTECH</t>
  </si>
  <si>
    <t>QMS Medical Allied Services Ltd</t>
  </si>
  <si>
    <t>QMSMEDI</t>
  </si>
  <si>
    <t>BSL Ltd</t>
  </si>
  <si>
    <t>BSL</t>
  </si>
  <si>
    <t>Indiabulls Enterprises Ltd</t>
  </si>
  <si>
    <t>IEL</t>
  </si>
  <si>
    <t>United Nilgiri Tea Estates Company Ltd</t>
  </si>
  <si>
    <t>UNITEDTEA</t>
  </si>
  <si>
    <t>Maxposure Ltd</t>
  </si>
  <si>
    <t>MAXPOSURE</t>
  </si>
  <si>
    <t>Airo Lam Ltd</t>
  </si>
  <si>
    <t>AIROLAM</t>
  </si>
  <si>
    <t>Indian Wood Products Co Ltd</t>
  </si>
  <si>
    <t>IWP</t>
  </si>
  <si>
    <t>Phoenix Township Ltd</t>
  </si>
  <si>
    <t>PHOENIXTN</t>
  </si>
  <si>
    <t>Sadbhav Infrastructure Projects Ltd</t>
  </si>
  <si>
    <t>SADBHIN</t>
  </si>
  <si>
    <t>Century Extrusions Ltd</t>
  </si>
  <si>
    <t>CENTEXT</t>
  </si>
  <si>
    <t>Toyam Sports Ltd</t>
  </si>
  <si>
    <t>TOYAMSL</t>
  </si>
  <si>
    <t>Ramdevbaba Solvent Ltd</t>
  </si>
  <si>
    <t>RBS</t>
  </si>
  <si>
    <t>Baid Finserv Ltd</t>
  </si>
  <si>
    <t>BAIDFIN</t>
  </si>
  <si>
    <t>Mahalaxmi Rubtech Ltd</t>
  </si>
  <si>
    <t>MHLXMIRU</t>
  </si>
  <si>
    <t>Ducon Infratechnologies Ltd</t>
  </si>
  <si>
    <t>DUCON</t>
  </si>
  <si>
    <t>CHL Ltd</t>
  </si>
  <si>
    <t>CHLLTD</t>
  </si>
  <si>
    <t>Tahmar Enterprises Ltd</t>
  </si>
  <si>
    <t>TAHMARENT</t>
  </si>
  <si>
    <t>Hemant Surgical Industries Ltd</t>
  </si>
  <si>
    <t>HSIL</t>
  </si>
  <si>
    <t>Shekhawati Poly-Yarn Ltd</t>
  </si>
  <si>
    <t>SPYL</t>
  </si>
  <si>
    <t>Atam Valves Ltd</t>
  </si>
  <si>
    <t>ATAM</t>
  </si>
  <si>
    <t>Srivari Spices and Foods Ltd</t>
  </si>
  <si>
    <t>SSFL</t>
  </si>
  <si>
    <t>Dolfin Rubbers Ltd</t>
  </si>
  <si>
    <t>DOLFIN</t>
  </si>
  <si>
    <t>Vibrant Global Capital Ltd</t>
  </si>
  <si>
    <t>VGCL</t>
  </si>
  <si>
    <t>Hindustan Tin Works Ltd</t>
  </si>
  <si>
    <t>HINDTIN</t>
  </si>
  <si>
    <t>Bafna Pharmaceuticals Ltd</t>
  </si>
  <si>
    <t>BAFNAPH</t>
  </si>
  <si>
    <t>Univastu India Ltd</t>
  </si>
  <si>
    <t>UNIVASTU</t>
  </si>
  <si>
    <t>Pansari Developers Ltd</t>
  </si>
  <si>
    <t>PANSARI</t>
  </si>
  <si>
    <t>Prima Plastics Ltd</t>
  </si>
  <si>
    <t>PRIMAPLA</t>
  </si>
  <si>
    <t>GIR Natureview Resorts Ltd</t>
  </si>
  <si>
    <t>GIRRESORTS</t>
  </si>
  <si>
    <t>Surana Solar Ltd</t>
  </si>
  <si>
    <t>SURANASOL</t>
  </si>
  <si>
    <t>Prizor Viztech Ltd</t>
  </si>
  <si>
    <t>PRIZOR</t>
  </si>
  <si>
    <t>Dhoot Industrial Finance Ltd</t>
  </si>
  <si>
    <t>DHOOTIN</t>
  </si>
  <si>
    <t>Fonebox Retail Ltd</t>
  </si>
  <si>
    <t>FONEBOX</t>
  </si>
  <si>
    <t>Surat Trade and Mercantile Ltd</t>
  </si>
  <si>
    <t>SURATRAML</t>
  </si>
  <si>
    <t>Kalyani Forge Ltd</t>
  </si>
  <si>
    <t>KALYANIFRG</t>
  </si>
  <si>
    <t>Upsurge Seeds Of Agriculture Ltd</t>
  </si>
  <si>
    <t>USASEEDS</t>
  </si>
  <si>
    <t>Ambey Laboratories Ltd</t>
  </si>
  <si>
    <t>AMBEY</t>
  </si>
  <si>
    <t>Garnet International Ltd</t>
  </si>
  <si>
    <t>GARNETINT</t>
  </si>
  <si>
    <t>Pacific Industries Ltd</t>
  </si>
  <si>
    <t>PACIFICI</t>
  </si>
  <si>
    <t>Keynote Financial Services Ltd</t>
  </si>
  <si>
    <t>KEYFINSERV</t>
  </si>
  <si>
    <t>Sprayking Ltd</t>
  </si>
  <si>
    <t>SPRAYKING</t>
  </si>
  <si>
    <t>CG VAK Software and Exports Ltd</t>
  </si>
  <si>
    <t>CGVAK</t>
  </si>
  <si>
    <t>Shigan Quantum Technologies Ltd</t>
  </si>
  <si>
    <t>SHIGAN</t>
  </si>
  <si>
    <t>LOYAL EQUIPMENTS Ltd</t>
  </si>
  <si>
    <t>LOYAL</t>
  </si>
  <si>
    <t>Thakkers Developers Ltd</t>
  </si>
  <si>
    <t>THAKDEV</t>
  </si>
  <si>
    <t>Emerald Finance Ltd</t>
  </si>
  <si>
    <t>EMERALD</t>
  </si>
  <si>
    <t>Magna Electro Castings Ltd</t>
  </si>
  <si>
    <t>MAGNAELQ</t>
  </si>
  <si>
    <t>S V Global Mill Ltd</t>
  </si>
  <si>
    <t>SVGLOBAL</t>
  </si>
  <si>
    <t>Hindusthan National Glass And Industries Ltd</t>
  </si>
  <si>
    <t>HINDNATGLS</t>
  </si>
  <si>
    <t>Dhruv Consultancy Services Ltd</t>
  </si>
  <si>
    <t>DHRUV</t>
  </si>
  <si>
    <t>United Polyfab Gujarat Ltd</t>
  </si>
  <si>
    <t>UNITEDPOLY</t>
  </si>
  <si>
    <t>Gretex Industries Ltd</t>
  </si>
  <si>
    <t>GRETEX</t>
  </si>
  <si>
    <t>Maheshwari Logistics Ltd</t>
  </si>
  <si>
    <t>MAHESHWARI</t>
  </si>
  <si>
    <t>Shah Metacorp Ltd</t>
  </si>
  <si>
    <t>SHAH</t>
  </si>
  <si>
    <t>Ovobel Foods Ltd</t>
  </si>
  <si>
    <t>OVOBELE</t>
  </si>
  <si>
    <t>Caprihans India Ltd</t>
  </si>
  <si>
    <t>CAPRIHANS</t>
  </si>
  <si>
    <t>IVP Ltd</t>
  </si>
  <si>
    <t>IVP</t>
  </si>
  <si>
    <t>S &amp; S Power Switchgear Ltd</t>
  </si>
  <si>
    <t>S&amp;SPOWER</t>
  </si>
  <si>
    <t>Homesfy Realty Ltd</t>
  </si>
  <si>
    <t>HOMESFY</t>
  </si>
  <si>
    <t>Indian Sucrose Ltd</t>
  </si>
  <si>
    <t>INDSUCR</t>
  </si>
  <si>
    <t>Shri Balaji Valve Components Ltd</t>
  </si>
  <si>
    <t>SBVCL</t>
  </si>
  <si>
    <t>Sel Manufacturing Company Ltd</t>
  </si>
  <si>
    <t>SELMC</t>
  </si>
  <si>
    <t>Aveer Foods Ltd</t>
  </si>
  <si>
    <t>AVEER</t>
  </si>
  <si>
    <t>Arvee Laboratories (India) Ltd</t>
  </si>
  <si>
    <t>ARVEE</t>
  </si>
  <si>
    <t>Gillanders Arbuthnot &amp; Co Ltd</t>
  </si>
  <si>
    <t>GILLANDERS</t>
  </si>
  <si>
    <t>Nagpur Power and Industries Ltd</t>
  </si>
  <si>
    <t>NAGPI</t>
  </si>
  <si>
    <t>Srestha Finvest Ltd</t>
  </si>
  <si>
    <t>SRESTHA</t>
  </si>
  <si>
    <t>Tainwala Chemicals and Plastics (India) Ltd</t>
  </si>
  <si>
    <t>TAINWALCHM</t>
  </si>
  <si>
    <t>BDH Industries Ltd</t>
  </si>
  <si>
    <t>BDH</t>
  </si>
  <si>
    <t>Aarvi Encon Ltd</t>
  </si>
  <si>
    <t>AARVI</t>
  </si>
  <si>
    <t>Sharat Industries Ltd</t>
  </si>
  <si>
    <t>SHINDL</t>
  </si>
  <si>
    <t>Weizmann Limited</t>
  </si>
  <si>
    <t>WEIZMANIND</t>
  </si>
  <si>
    <t>Rts Power Corporation Ltd</t>
  </si>
  <si>
    <t>RTSPOWR</t>
  </si>
  <si>
    <t>Zeal Aqua Ltd</t>
  </si>
  <si>
    <t>Basant Agro Tech (India) Ltd</t>
  </si>
  <si>
    <t>BASANTGL</t>
  </si>
  <si>
    <t>Radhe Developers (India) Ltd</t>
  </si>
  <si>
    <t>RADHEDE</t>
  </si>
  <si>
    <t>Vaishali Pharma Ltd</t>
  </si>
  <si>
    <t>VAISHALI</t>
  </si>
  <si>
    <t>Kaushalya Logistics Ltd</t>
  </si>
  <si>
    <t>KLL</t>
  </si>
  <si>
    <t>Ground Freight &amp; Logistics</t>
  </si>
  <si>
    <t>Standard Industries Ltd</t>
  </si>
  <si>
    <t>SIL</t>
  </si>
  <si>
    <t>Niraj Cement Structurals Ltd</t>
  </si>
  <si>
    <t>NIRAJ</t>
  </si>
  <si>
    <t>Jyoti Ltd</t>
  </si>
  <si>
    <t>JYOTI</t>
  </si>
  <si>
    <t>Worth Peripherals Ltd</t>
  </si>
  <si>
    <t>Alpa Laboratories Ltd</t>
  </si>
  <si>
    <t>ALPA</t>
  </si>
  <si>
    <t>Adtech Systems Ltd</t>
  </si>
  <si>
    <t>ADTECH</t>
  </si>
  <si>
    <t>Anmol India Ltd</t>
  </si>
  <si>
    <t>ANMOL</t>
  </si>
  <si>
    <t>Money Masters Leasing and Finance Ltd</t>
  </si>
  <si>
    <t>MMLF</t>
  </si>
  <si>
    <t>Deep Polymers Ltd</t>
  </si>
  <si>
    <t>DEEP</t>
  </si>
  <si>
    <t>Digicontent Ltd</t>
  </si>
  <si>
    <t>DGCONTENT</t>
  </si>
  <si>
    <t>Global Offshore Services Ltd</t>
  </si>
  <si>
    <t>GLOBOFFS</t>
  </si>
  <si>
    <t>Unihealth Consultancy Ltd</t>
  </si>
  <si>
    <t>UNIHEALTH</t>
  </si>
  <si>
    <t>Marvel Decor Ltd</t>
  </si>
  <si>
    <t>MDL</t>
  </si>
  <si>
    <t>Ducol Organics &amp; Colours Ltd</t>
  </si>
  <si>
    <t>DUCOL</t>
  </si>
  <si>
    <t>Dcm Ltd</t>
  </si>
  <si>
    <t>DCM</t>
  </si>
  <si>
    <t>Anik Industries Ltd</t>
  </si>
  <si>
    <t>ANIKINDS</t>
  </si>
  <si>
    <t>RSD Finance Ltd</t>
  </si>
  <si>
    <t>RSDFIN</t>
  </si>
  <si>
    <t>Ratnabhumi Developers Ltd</t>
  </si>
  <si>
    <t>RATNABHUMI</t>
  </si>
  <si>
    <t>Samor Reality Ltd</t>
  </si>
  <si>
    <t>SAMOR</t>
  </si>
  <si>
    <t>Interiors &amp; More Ltd</t>
  </si>
  <si>
    <t>INM</t>
  </si>
  <si>
    <t>Enser Communications Ltd</t>
  </si>
  <si>
    <t>ENSER</t>
  </si>
  <si>
    <t>Tarmat Ltd</t>
  </si>
  <si>
    <t>TARMAT</t>
  </si>
  <si>
    <t>Steelman Telecom Ltd</t>
  </si>
  <si>
    <t>STML</t>
  </si>
  <si>
    <t>Wardwizard Foods and Beverages Ltd</t>
  </si>
  <si>
    <t>WARDWIZFBL</t>
  </si>
  <si>
    <t>Hindprakash Industries Ltd</t>
  </si>
  <si>
    <t>HPIL</t>
  </si>
  <si>
    <t>Archidply Industries Ltd</t>
  </si>
  <si>
    <t>ARCHIDPLY</t>
  </si>
  <si>
    <t>Khemani Distributors &amp; Marketing Ltd</t>
  </si>
  <si>
    <t>KDML</t>
  </si>
  <si>
    <t>Lucent Industries Ltd</t>
  </si>
  <si>
    <t>LUCENT</t>
  </si>
  <si>
    <t>Smruthi Organics Ltd</t>
  </si>
  <si>
    <t>SMRUTHIORG</t>
  </si>
  <si>
    <t>Indian Infotech and Software Ltd</t>
  </si>
  <si>
    <t>INDINFO</t>
  </si>
  <si>
    <t>Bal Pharma Ltd</t>
  </si>
  <si>
    <t>BALPHARMA</t>
  </si>
  <si>
    <t>Alacrity Securities Ltd</t>
  </si>
  <si>
    <t>ALSL</t>
  </si>
  <si>
    <t>Emmbi Industries Ltd</t>
  </si>
  <si>
    <t>EMMBI</t>
  </si>
  <si>
    <t>Calcom Vision Ltd</t>
  </si>
  <si>
    <t>CALCOM</t>
  </si>
  <si>
    <t>Swati Projects Ltd</t>
  </si>
  <si>
    <t>SWATIPRO</t>
  </si>
  <si>
    <t>Silicon Rental Solutions Ltd</t>
  </si>
  <si>
    <t>SRSOLTD</t>
  </si>
  <si>
    <t>Metroglobal Ltd</t>
  </si>
  <si>
    <t>METROGLOBL</t>
  </si>
  <si>
    <t>Kakatiya Cement Sugar and Industries Ltd</t>
  </si>
  <si>
    <t>KAKATCEM</t>
  </si>
  <si>
    <t>NipponINETFNifty SDL Apr 2026 Top 20 Equal Weight</t>
  </si>
  <si>
    <t>SDL26BEES</t>
  </si>
  <si>
    <t>LKP Securities Ltd</t>
  </si>
  <si>
    <t>LKPSEC</t>
  </si>
  <si>
    <t>Suryalata Spinning Mills Ltd</t>
  </si>
  <si>
    <t>SURYALA</t>
  </si>
  <si>
    <t>Priti International Ltd</t>
  </si>
  <si>
    <t>PRITI</t>
  </si>
  <si>
    <t>B &amp; A Ltd</t>
  </si>
  <si>
    <t>BNALTD</t>
  </si>
  <si>
    <t>Eros International Media Ltd</t>
  </si>
  <si>
    <t>EROSMEDIA</t>
  </si>
  <si>
    <t>Reliance Home Finance Ltd</t>
  </si>
  <si>
    <t>RHFL</t>
  </si>
  <si>
    <t>SPL Industries Ltd</t>
  </si>
  <si>
    <t>SPLIL</t>
  </si>
  <si>
    <t>ResGen Ltd</t>
  </si>
  <si>
    <t>RESGEN</t>
  </si>
  <si>
    <t>Savera Industries Ltd</t>
  </si>
  <si>
    <t>SAVERA</t>
  </si>
  <si>
    <t>Dhatre Udyog Ltd</t>
  </si>
  <si>
    <t>DHATRE</t>
  </si>
  <si>
    <t>Tyche Industries Ltd</t>
  </si>
  <si>
    <t>TYCHE</t>
  </si>
  <si>
    <t>Semac Consultants Ltd</t>
  </si>
  <si>
    <t>SEMAC</t>
  </si>
  <si>
    <t>Tirupati Starch &amp; Chemicals Ltd</t>
  </si>
  <si>
    <t>TIRUSTA</t>
  </si>
  <si>
    <t>Hilton Metal Forging Ltd</t>
  </si>
  <si>
    <t>HILTON</t>
  </si>
  <si>
    <t>Greenchef Appliances Ltd</t>
  </si>
  <si>
    <t>GREENCHEF</t>
  </si>
  <si>
    <t>Espire Hospitality Ltd</t>
  </si>
  <si>
    <t>ESPIRE</t>
  </si>
  <si>
    <t>Abans Enterprises Ltd</t>
  </si>
  <si>
    <t>ABANSENT</t>
  </si>
  <si>
    <t>Total Transport Systems Ltd</t>
  </si>
  <si>
    <t>TOTAL</t>
  </si>
  <si>
    <t>Accuracy Shipping Ltd</t>
  </si>
  <si>
    <t>ACCURACY</t>
  </si>
  <si>
    <t>Setco Automotive Ltd</t>
  </si>
  <si>
    <t>SETCO</t>
  </si>
  <si>
    <t>Bhandari Hosiery Exports Ltd</t>
  </si>
  <si>
    <t>BHANDARI</t>
  </si>
  <si>
    <t>Polson Ltd</t>
  </si>
  <si>
    <t>POLSON</t>
  </si>
  <si>
    <t>Avance Technologies Ltd</t>
  </si>
  <si>
    <t>AVANCE</t>
  </si>
  <si>
    <t>Diensten Tech Ltd</t>
  </si>
  <si>
    <t>DTL</t>
  </si>
  <si>
    <t>Flexituff Ventures International Ltd</t>
  </si>
  <si>
    <t>FLEXITUFF</t>
  </si>
  <si>
    <t>Panyam Cements And Mineral Industrties Ltd</t>
  </si>
  <si>
    <t>PANCM</t>
  </si>
  <si>
    <t>Kovilpatti Lakshmi Roller Flour Mills Ltd</t>
  </si>
  <si>
    <t>KLRFM</t>
  </si>
  <si>
    <t>Siyaram Recycling Industries Ltd</t>
  </si>
  <si>
    <t>SIYARAM</t>
  </si>
  <si>
    <t>Shreeji Translogistics Ltd</t>
  </si>
  <si>
    <t>STL</t>
  </si>
  <si>
    <t>Housing Development and Infrastructure Ltd</t>
  </si>
  <si>
    <t>HDIL</t>
  </si>
  <si>
    <t>Kaira Can Co Ltd</t>
  </si>
  <si>
    <t>KAIRA</t>
  </si>
  <si>
    <t>Sikko Industries Ltd</t>
  </si>
  <si>
    <t>SIKKO</t>
  </si>
  <si>
    <t>Gujarat Toolroom Ltd</t>
  </si>
  <si>
    <t>GUJTLRM</t>
  </si>
  <si>
    <t>Tulive Developers Ltd</t>
  </si>
  <si>
    <t>TULIVE</t>
  </si>
  <si>
    <t>Cenlub Industries Ltd</t>
  </si>
  <si>
    <t>CENLUB</t>
  </si>
  <si>
    <t>Parshva Enterprises Ltd</t>
  </si>
  <si>
    <t>PARSHVA</t>
  </si>
  <si>
    <t>Shri Techtex Ltd</t>
  </si>
  <si>
    <t>SHRITECH</t>
  </si>
  <si>
    <t>BN Holdings Ltd</t>
  </si>
  <si>
    <t>BNHOLDINGS</t>
  </si>
  <si>
    <t>Jocil Ltd</t>
  </si>
  <si>
    <t>JOCIL</t>
  </si>
  <si>
    <t>De Neers Tools Ltd</t>
  </si>
  <si>
    <t>DENEERS</t>
  </si>
  <si>
    <t>Pharmaids Pharmaceuticals Ltd</t>
  </si>
  <si>
    <t>PHARMAID</t>
  </si>
  <si>
    <t>Indian Acrylics Ltd</t>
  </si>
  <si>
    <t>INDIANACRY</t>
  </si>
  <si>
    <t>DRS Dilip Roadlines Ltd</t>
  </si>
  <si>
    <t>DRSDILIP</t>
  </si>
  <si>
    <t>Art Nirman Ltd</t>
  </si>
  <si>
    <t>ARTNIRMAN</t>
  </si>
  <si>
    <t>JHS Svendgaard Laboratories Ltd</t>
  </si>
  <si>
    <t>JHS</t>
  </si>
  <si>
    <t>Enfuse Solutions Ltd</t>
  </si>
  <si>
    <t>ENFUSE</t>
  </si>
  <si>
    <t>B.A.G. Films and Media Ltd</t>
  </si>
  <si>
    <t>BAGFILMS</t>
  </si>
  <si>
    <t>Mangalam Drugs and Organics Ltd</t>
  </si>
  <si>
    <t>MANGALAM</t>
  </si>
  <si>
    <t>Electro Force (India) Ltd</t>
  </si>
  <si>
    <t>EFORCE</t>
  </si>
  <si>
    <t>Electronic Equipment &amp; Parts</t>
  </si>
  <si>
    <t>Xelpmoc Design and Tech Ltd</t>
  </si>
  <si>
    <t>XELPMOC</t>
  </si>
  <si>
    <t>Reliance Naval and Engineering Ltd</t>
  </si>
  <si>
    <t>RNAVAL</t>
  </si>
  <si>
    <t>Oil Country Tubular Ltd</t>
  </si>
  <si>
    <t>OILCOUNTUB</t>
  </si>
  <si>
    <t>BCPL Railway Infrastructure Ltd</t>
  </si>
  <si>
    <t>BCPL</t>
  </si>
  <si>
    <t>V R Infraspace Ltd</t>
  </si>
  <si>
    <t>VR</t>
  </si>
  <si>
    <t>Kifs Financial Services Ltd</t>
  </si>
  <si>
    <t>KIFS</t>
  </si>
  <si>
    <t>Kesar Petroproducts Ltd</t>
  </si>
  <si>
    <t>KESARPE</t>
  </si>
  <si>
    <t>Bharat Gears Ltd</t>
  </si>
  <si>
    <t>BHARATGEAR</t>
  </si>
  <si>
    <t>Bodhi Tree Multimedia Ltd</t>
  </si>
  <si>
    <t>BTML</t>
  </si>
  <si>
    <t>Urban Enviro Waste Management Ltd</t>
  </si>
  <si>
    <t>URBAN</t>
  </si>
  <si>
    <t>Ganges Securities Ltd</t>
  </si>
  <si>
    <t>GANGESSECU</t>
  </si>
  <si>
    <t>Reliance Chemotex Industries Ltd</t>
  </si>
  <si>
    <t>RELCHEMQ</t>
  </si>
  <si>
    <t>7Seas Entertainment Ltd</t>
  </si>
  <si>
    <t>7SEASL</t>
  </si>
  <si>
    <t>New Swan Multitech Ltd</t>
  </si>
  <si>
    <t>SWANAGRO</t>
  </si>
  <si>
    <t>BN Rathi Securities Ltd</t>
  </si>
  <si>
    <t>BNRSEC</t>
  </si>
  <si>
    <t>Winsome Textile Industries Ltd</t>
  </si>
  <si>
    <t>WINSOMTX</t>
  </si>
  <si>
    <t>Agri-Tech (India) Ltd</t>
  </si>
  <si>
    <t>AGRITECH</t>
  </si>
  <si>
    <t>Qualitek Labs Ltd</t>
  </si>
  <si>
    <t>QLL</t>
  </si>
  <si>
    <t>Sir Shadi Lal Enterprises Ltd</t>
  </si>
  <si>
    <t>SSLEL</t>
  </si>
  <si>
    <t>SAL Steel Ltd</t>
  </si>
  <si>
    <t>SALSTEEL</t>
  </si>
  <si>
    <t>VJTF Eduservices Ltd</t>
  </si>
  <si>
    <t>VJTFEDU</t>
  </si>
  <si>
    <t>Mahamaya Steel Industries Ltd</t>
  </si>
  <si>
    <t>MAHASTEEL</t>
  </si>
  <si>
    <t>Lambodhara Textiles Ltd</t>
  </si>
  <si>
    <t>LAMBODHARA</t>
  </si>
  <si>
    <t>Ascom Leasing &amp; Investments Ltd</t>
  </si>
  <si>
    <t>ASCOM</t>
  </si>
  <si>
    <t>Aayush Art and Bullion Ltd</t>
  </si>
  <si>
    <t>AAYUSHBULL</t>
  </si>
  <si>
    <t>Mukta Arts Ltd</t>
  </si>
  <si>
    <t>MUKTAARTS</t>
  </si>
  <si>
    <t>Aspire &amp; Innovative Advertising Ltd</t>
  </si>
  <si>
    <t>ASPIRE</t>
  </si>
  <si>
    <t>Rishiroop Ltd</t>
  </si>
  <si>
    <t>RISHIROOP</t>
  </si>
  <si>
    <t>Chaman Metallics Ltd</t>
  </si>
  <si>
    <t>CMNL</t>
  </si>
  <si>
    <t>Nippon India ETF Nifty PSU Bank BeES</t>
  </si>
  <si>
    <t>PSUBNKBEES</t>
  </si>
  <si>
    <t>DIGJAM Ltd</t>
  </si>
  <si>
    <t>DIGJAMLMTD</t>
  </si>
  <si>
    <t>Zenith Exports Ltd</t>
  </si>
  <si>
    <t>ZENITHEXPO</t>
  </si>
  <si>
    <t>Parvati Sweetners and Power Ltd</t>
  </si>
  <si>
    <t>PARVATI</t>
  </si>
  <si>
    <t>Manas Properties Ltd</t>
  </si>
  <si>
    <t>MANAS</t>
  </si>
  <si>
    <t>Lakshmi Automatic Loom Works Ltd</t>
  </si>
  <si>
    <t>LXMIATO</t>
  </si>
  <si>
    <t>Indian Card Clothing Company Ltd</t>
  </si>
  <si>
    <t>INDIANCARD</t>
  </si>
  <si>
    <t>Sotac Pharmaceuticals Ltd</t>
  </si>
  <si>
    <t>SOTAC</t>
  </si>
  <si>
    <t>HB Estate Developers Ltd</t>
  </si>
  <si>
    <t>HBESD</t>
  </si>
  <si>
    <t>Future Consumer Ltd</t>
  </si>
  <si>
    <t>FCONSUMER</t>
  </si>
  <si>
    <t>Colab Cloud Platforms Ltd</t>
  </si>
  <si>
    <t>COLABCLOUD</t>
  </si>
  <si>
    <t>Globe Textiles (India) Ltd</t>
  </si>
  <si>
    <t>GLOBE</t>
  </si>
  <si>
    <t>Tanvi Foods (India) Ltd</t>
  </si>
  <si>
    <t>TANVI</t>
  </si>
  <si>
    <t>Surya Lakshmi Cotton Mills Ltd</t>
  </si>
  <si>
    <t>SURYALAXMI</t>
  </si>
  <si>
    <t>Syschem (India) Ltd</t>
  </si>
  <si>
    <t>SYSCHEM</t>
  </si>
  <si>
    <t>Premco Global Ltd</t>
  </si>
  <si>
    <t>PREMCO</t>
  </si>
  <si>
    <t>Kesar Enterprises Ltd</t>
  </si>
  <si>
    <t>KESARENT</t>
  </si>
  <si>
    <t>Patel Integrated Logistics Ltd</t>
  </si>
  <si>
    <t>PATINTLOG</t>
  </si>
  <si>
    <t>Praxis Home Retail Ltd</t>
  </si>
  <si>
    <t>PRAXIS</t>
  </si>
  <si>
    <t>Baweja Studios Ltd</t>
  </si>
  <si>
    <t>BAWEJA</t>
  </si>
  <si>
    <t>Piccadily Sugar and Allied Industries Ltd</t>
  </si>
  <si>
    <t>PICCASUG</t>
  </si>
  <si>
    <t>K I C Metaliks Ltd</t>
  </si>
  <si>
    <t>KAJARIR</t>
  </si>
  <si>
    <t>Kohinoor Foods Ltd</t>
  </si>
  <si>
    <t>KOHINOOR</t>
  </si>
  <si>
    <t>Cubex Tubings Ltd</t>
  </si>
  <si>
    <t>CUBEXTUB</t>
  </si>
  <si>
    <t>Metals - Copper</t>
  </si>
  <si>
    <t>Swastik Pipe Ltd</t>
  </si>
  <si>
    <t>SWASTIK</t>
  </si>
  <si>
    <t>Touchwood Entertainment Ltd</t>
  </si>
  <si>
    <t>TOUCHWOOD</t>
  </si>
  <si>
    <t>Teamo Productions HQ Ltd</t>
  </si>
  <si>
    <t>TPHQ</t>
  </si>
  <si>
    <t>ATV Projects India Ltd</t>
  </si>
  <si>
    <t>ATVPR</t>
  </si>
  <si>
    <t>Athena Global Technologies Ltd</t>
  </si>
  <si>
    <t>ATHENAGLO</t>
  </si>
  <si>
    <t>WeP Solutions Ltd</t>
  </si>
  <si>
    <t>WEPSOLN</t>
  </si>
  <si>
    <t>Prakash Steelage Ltd</t>
  </si>
  <si>
    <t>PRAKASHSTL</t>
  </si>
  <si>
    <t>Salona Cotspin Ltd</t>
  </si>
  <si>
    <t>SALONA</t>
  </si>
  <si>
    <t>Ai Champdany Industries Ltd</t>
  </si>
  <si>
    <t>AICHAMP</t>
  </si>
  <si>
    <t>Virat Crane Industries Ltd</t>
  </si>
  <si>
    <t>VIRATCRA</t>
  </si>
  <si>
    <t>Globe International Carriers Ltd</t>
  </si>
  <si>
    <t>GICL</t>
  </si>
  <si>
    <t>India Steel Works Ltd</t>
  </si>
  <si>
    <t>ISWL</t>
  </si>
  <si>
    <t>Deepak Spinners Ltd</t>
  </si>
  <si>
    <t>DEEPAKSP</t>
  </si>
  <si>
    <t>Jayant Infratech Ltd</t>
  </si>
  <si>
    <t>JAYANT</t>
  </si>
  <si>
    <t>Ansal Properties and Infrastructure Ltd</t>
  </si>
  <si>
    <t>ANSALAPI</t>
  </si>
  <si>
    <t>Golkunda Diamonds and Jewellery Ltd</t>
  </si>
  <si>
    <t>GOLKUNDIA</t>
  </si>
  <si>
    <t>Cadsys (India) Ltd</t>
  </si>
  <si>
    <t>CADSYS</t>
  </si>
  <si>
    <t>Flex Foods Ltd</t>
  </si>
  <si>
    <t>FLEXFO</t>
  </si>
  <si>
    <t>Vaidya Sane Ayurved Laboratories Ltd</t>
  </si>
  <si>
    <t>MADHAVBAUG</t>
  </si>
  <si>
    <t>United Van Der Horst Ltd</t>
  </si>
  <si>
    <t>UVDRHOR</t>
  </si>
  <si>
    <t>MPS Infotecnics Ltd</t>
  </si>
  <si>
    <t>VISESHINFO</t>
  </si>
  <si>
    <t>Ashika Credit Capital Ltd</t>
  </si>
  <si>
    <t>ASHIKA</t>
  </si>
  <si>
    <t>Kundan Edifice Ltd</t>
  </si>
  <si>
    <t>KEL</t>
  </si>
  <si>
    <t>NTC Industries Ltd</t>
  </si>
  <si>
    <t>NTCIND</t>
  </si>
  <si>
    <t>Bihar Sponge Iron Ltd</t>
  </si>
  <si>
    <t>BIHSPONG</t>
  </si>
  <si>
    <t>Sundaram Multi Pap Ltd</t>
  </si>
  <si>
    <t>SUNDARAM</t>
  </si>
  <si>
    <t>KHFM Hospitality and Facility Management Services Ltd</t>
  </si>
  <si>
    <t>KHFM</t>
  </si>
  <si>
    <t>Amarjothi Spinning Mills Ltd</t>
  </si>
  <si>
    <t>AMARJOTHI</t>
  </si>
  <si>
    <t>Aluwind Architectural Ltd</t>
  </si>
  <si>
    <t>ALUWIND</t>
  </si>
  <si>
    <t>Active Clothing Co Ltd</t>
  </si>
  <si>
    <t>ACTIVE</t>
  </si>
  <si>
    <t>Sonal Mercantile Ltd</t>
  </si>
  <si>
    <t>SONAL</t>
  </si>
  <si>
    <t>DB (International) Stock Brokers Ltd</t>
  </si>
  <si>
    <t>DBSTOCKBRO</t>
  </si>
  <si>
    <t>Indsil Hydro Power and Manganese Ltd</t>
  </si>
  <si>
    <t>INDSILHYD</t>
  </si>
  <si>
    <t>Fidel Softech Ltd</t>
  </si>
  <si>
    <t>FIDEL</t>
  </si>
  <si>
    <t>Quadrant Televentures Ltd</t>
  </si>
  <si>
    <t>QUADRANT</t>
  </si>
  <si>
    <t>Panache Digilife Ltd</t>
  </si>
  <si>
    <t>PANACHE</t>
  </si>
  <si>
    <t>Jhandewalas Foods Ltd</t>
  </si>
  <si>
    <t>JFL</t>
  </si>
  <si>
    <t>Shervani Industrial Syndicate Ltd</t>
  </si>
  <si>
    <t>SHERVANI</t>
  </si>
  <si>
    <t>Ultracab (India) Ltd</t>
  </si>
  <si>
    <t>ULTRACAB</t>
  </si>
  <si>
    <t>Rexnord Electronics and Controls Ltd</t>
  </si>
  <si>
    <t>REXNORD</t>
  </si>
  <si>
    <t>Simplex Castings Ltd</t>
  </si>
  <si>
    <t>SIMPLEXCAS</t>
  </si>
  <si>
    <t>Srivasavi Adhesive Tapes Ltd</t>
  </si>
  <si>
    <t>SRIVASAVI</t>
  </si>
  <si>
    <t>Likhami Consulting Ltd</t>
  </si>
  <si>
    <t>LIKHAMI</t>
  </si>
  <si>
    <t>Landmark Property Development Co Ltd</t>
  </si>
  <si>
    <t>LPDC</t>
  </si>
  <si>
    <t>Samrat Forgings Ltd</t>
  </si>
  <si>
    <t>SAMRATFORG</t>
  </si>
  <si>
    <t>Rishi Laser Ltd</t>
  </si>
  <si>
    <t>RISHILASE</t>
  </si>
  <si>
    <t>Milgrey Finance and Investments Ltd</t>
  </si>
  <si>
    <t>ZMILGFIN</t>
  </si>
  <si>
    <t>Visco Trade Associates Ltd</t>
  </si>
  <si>
    <t>VISCO</t>
  </si>
  <si>
    <t>Vaswani Industries Ltd</t>
  </si>
  <si>
    <t>VASWANI</t>
  </si>
  <si>
    <t>Munoth Capital Market Ltd</t>
  </si>
  <si>
    <t>MUNCAPM</t>
  </si>
  <si>
    <t>Ecoplast Ltd</t>
  </si>
  <si>
    <t>ECOPLAST</t>
  </si>
  <si>
    <t>Bengal Tea &amp; Fabrics Ltd</t>
  </si>
  <si>
    <t>BENGALT</t>
  </si>
  <si>
    <t>Jainam Ferro Alloys (I) Ltd</t>
  </si>
  <si>
    <t>JAINAM</t>
  </si>
  <si>
    <t>W H Brady &amp; Company Ltd</t>
  </si>
  <si>
    <t>WHBRADY</t>
  </si>
  <si>
    <t>Barak Valley Cements Ltd</t>
  </si>
  <si>
    <t>BVCL</t>
  </si>
  <si>
    <t>Sera Investments &amp; Finance India Ltd</t>
  </si>
  <si>
    <t>SERA</t>
  </si>
  <si>
    <t>Ahlada Engineers Ltd</t>
  </si>
  <si>
    <t>AHLADA</t>
  </si>
  <si>
    <t>Sampann Utpadan India Ltd</t>
  </si>
  <si>
    <t>SAMPANN</t>
  </si>
  <si>
    <t>Zenith Steel Pipes &amp; Industries Ltd</t>
  </si>
  <si>
    <t>ZENITHSTL</t>
  </si>
  <si>
    <t>Vishal Bearings Ltd</t>
  </si>
  <si>
    <t>VISHALBL</t>
  </si>
  <si>
    <t>Gayatri Sugars Ltd</t>
  </si>
  <si>
    <t>GAYATRI</t>
  </si>
  <si>
    <t>Three M Paper Boards Ltd</t>
  </si>
  <si>
    <t>THREEMPAPE</t>
  </si>
  <si>
    <t>3rd Rock Multimedia Ltd</t>
  </si>
  <si>
    <t>3RDROCK</t>
  </si>
  <si>
    <t>Skil Infrastructure Ltd</t>
  </si>
  <si>
    <t>SKIL</t>
  </si>
  <si>
    <t>B-Right RealEstate Ltd</t>
  </si>
  <si>
    <t>BRRL</t>
  </si>
  <si>
    <t>Sumuka Agro Industries Ltd</t>
  </si>
  <si>
    <t>SUMUKA</t>
  </si>
  <si>
    <t>Pioneer Embroideries Ltd</t>
  </si>
  <si>
    <t>PIONEEREMB</t>
  </si>
  <si>
    <t>ITL Industries Ltd</t>
  </si>
  <si>
    <t>ITL</t>
  </si>
  <si>
    <t>Machino Plastics Ltd</t>
  </si>
  <si>
    <t>MACPLASQ</t>
  </si>
  <si>
    <t>MRO-TEK Realty Ltd</t>
  </si>
  <si>
    <t>MRO-TEK</t>
  </si>
  <si>
    <t>Motor and General Finance Ltd</t>
  </si>
  <si>
    <t>MOTOGENFIN</t>
  </si>
  <si>
    <t>Atishay Ltd</t>
  </si>
  <si>
    <t>ATISHAY</t>
  </si>
  <si>
    <t>Beardsell Ltd</t>
  </si>
  <si>
    <t>BEARDSELL</t>
  </si>
  <si>
    <t>Ahasolar Technologies Ltd</t>
  </si>
  <si>
    <t>AHASOLAR</t>
  </si>
  <si>
    <t>Kotak S&amp;P BSE Sensex ETF</t>
  </si>
  <si>
    <t>SENSEX1</t>
  </si>
  <si>
    <t>ANI Integrated Services Ltd</t>
  </si>
  <si>
    <t>AISL</t>
  </si>
  <si>
    <t>Acme Resources Ltd</t>
  </si>
  <si>
    <t>ACME</t>
  </si>
  <si>
    <t>Transteel Seating Technologies Ltd</t>
  </si>
  <si>
    <t>TRANSTEEL</t>
  </si>
  <si>
    <t>Lotus Eye Hospital and Institute Ltd</t>
  </si>
  <si>
    <t>LOTUSEYE</t>
  </si>
  <si>
    <t>ICICI Prudential Nifty Next 50 ETF</t>
  </si>
  <si>
    <t>NEXT50IETF</t>
  </si>
  <si>
    <t>Dhruva Capital Services Ltd</t>
  </si>
  <si>
    <t>DHRUVCA</t>
  </si>
  <si>
    <t>Prerna Infrabuild Ltd</t>
  </si>
  <si>
    <t>PRERINFRA</t>
  </si>
  <si>
    <t>Eyantra Ventures Ltd</t>
  </si>
  <si>
    <t>EY</t>
  </si>
  <si>
    <t>Gujarat Intrux Ltd</t>
  </si>
  <si>
    <t>GUJINTRX</t>
  </si>
  <si>
    <t>Alkali Metals Ltd</t>
  </si>
  <si>
    <t>ALKALI</t>
  </si>
  <si>
    <t>HIM Teknoforge Ltd</t>
  </si>
  <si>
    <t>HIMTEK</t>
  </si>
  <si>
    <t>Apis India Ltd</t>
  </si>
  <si>
    <t>APIS</t>
  </si>
  <si>
    <t>Garg Furnace Ltd</t>
  </si>
  <si>
    <t>GARGFUR</t>
  </si>
  <si>
    <t>Aarey Drugs and Pharmaceuticals Ltd</t>
  </si>
  <si>
    <t>AAREYDRUGS</t>
  </si>
  <si>
    <t>Aakash Exploration Services Ltd</t>
  </si>
  <si>
    <t>AAKASH</t>
  </si>
  <si>
    <t>Pramara Promotions Ltd</t>
  </si>
  <si>
    <t>PRAMARA</t>
  </si>
  <si>
    <t>GTV Engineering Ltd</t>
  </si>
  <si>
    <t>GTV</t>
  </si>
  <si>
    <t>Scanpoint Geomatics Ltd</t>
  </si>
  <si>
    <t>SCANPGEOM</t>
  </si>
  <si>
    <t>Maiden Forgings Ltd</t>
  </si>
  <si>
    <t>MAIDEN</t>
  </si>
  <si>
    <t>Sharika Enterprises Ltd</t>
  </si>
  <si>
    <t>SHARIKA</t>
  </si>
  <si>
    <t>Zenith Drugs Ltd</t>
  </si>
  <si>
    <t>ZENITHDRUG</t>
  </si>
  <si>
    <t>Aksh Optifibre Ltd</t>
  </si>
  <si>
    <t>AKSHOPTFBR</t>
  </si>
  <si>
    <t>Future Retail Ltd</t>
  </si>
  <si>
    <t>FRETAIL</t>
  </si>
  <si>
    <t>Party Cruisers Ltd</t>
  </si>
  <si>
    <t>PARTYCRUS</t>
  </si>
  <si>
    <t>Suraj Industries Ltd</t>
  </si>
  <si>
    <t>SURJIND</t>
  </si>
  <si>
    <t>Facor Alloys Ltd</t>
  </si>
  <si>
    <t>FACORALL</t>
  </si>
  <si>
    <t>Sharp Chucks and Machines Ltd</t>
  </si>
  <si>
    <t>SCML</t>
  </si>
  <si>
    <t>AAA Technologies Ltd</t>
  </si>
  <si>
    <t>AAATECH</t>
  </si>
  <si>
    <t>Nath Industries Ltd</t>
  </si>
  <si>
    <t>NATHIND</t>
  </si>
  <si>
    <t>Royal Cushion Vinyl Products Ltd</t>
  </si>
  <si>
    <t>ROYALCU</t>
  </si>
  <si>
    <t>Rudra Gas Enterprise Ltd</t>
  </si>
  <si>
    <t>RUDRAGAS</t>
  </si>
  <si>
    <t>Goyal Aluminiums Ltd</t>
  </si>
  <si>
    <t>GOYALALUM</t>
  </si>
  <si>
    <t>Bhagyanagar Properties Ltd</t>
  </si>
  <si>
    <t>BHAGYAPROP</t>
  </si>
  <si>
    <t>Himalaya Food International Ltd</t>
  </si>
  <si>
    <t>HFIL</t>
  </si>
  <si>
    <t>Palash Securities Ltd</t>
  </si>
  <si>
    <t>PALASHSECU</t>
  </si>
  <si>
    <t>Lahoti Overseas Ltd</t>
  </si>
  <si>
    <t>LAHOTIOV</t>
  </si>
  <si>
    <t>Western India Plywoods Ltd</t>
  </si>
  <si>
    <t>WIPL</t>
  </si>
  <si>
    <t>Varanium Cloud Ltd</t>
  </si>
  <si>
    <t>CLOUD</t>
  </si>
  <si>
    <t>AMD Industries Ltd</t>
  </si>
  <si>
    <t>AMDIND</t>
  </si>
  <si>
    <t>B &amp; A Packaging India Ltd</t>
  </si>
  <si>
    <t>BAPACK</t>
  </si>
  <si>
    <t>Bhagwati Autocast Ltd</t>
  </si>
  <si>
    <t>BGWTATO</t>
  </si>
  <si>
    <t>Shri Gang Industries and Allied Products Ltd</t>
  </si>
  <si>
    <t>SHRIGANG</t>
  </si>
  <si>
    <t>Gayatri Projects Ltd</t>
  </si>
  <si>
    <t>GAYAPROJ</t>
  </si>
  <si>
    <t>Sagarsoft (India) Ltd</t>
  </si>
  <si>
    <t>SAGARSOFT</t>
  </si>
  <si>
    <t>Sanco Trans Ltd</t>
  </si>
  <si>
    <t>SANCTRN</t>
  </si>
  <si>
    <t>Accel Ltd</t>
  </si>
  <si>
    <t>ACCEL</t>
  </si>
  <si>
    <t>Steel City Securities Ltd</t>
  </si>
  <si>
    <t>STEELCITY</t>
  </si>
  <si>
    <t>Naman In-Store (India) Ltd</t>
  </si>
  <si>
    <t>NAMAN</t>
  </si>
  <si>
    <t>Durlax Top Surface Ltd</t>
  </si>
  <si>
    <t>DURLAX</t>
  </si>
  <si>
    <t>Tamboli Industries Ltd</t>
  </si>
  <si>
    <t>TAMBOLIIN</t>
  </si>
  <si>
    <t>COSCO (India) Ltd</t>
  </si>
  <si>
    <t>COSCO</t>
  </si>
  <si>
    <t>Winsome Breweries Ltd</t>
  </si>
  <si>
    <t>WINSOMBR</t>
  </si>
  <si>
    <t>Abhinav Capital Services Ltd</t>
  </si>
  <si>
    <t>ABHICAP</t>
  </si>
  <si>
    <t>MRP Agro Ltd</t>
  </si>
  <si>
    <t>MRP</t>
  </si>
  <si>
    <t>Banka BioLoo Ltd</t>
  </si>
  <si>
    <t>BANKA</t>
  </si>
  <si>
    <t>IBL Finance Ltd</t>
  </si>
  <si>
    <t>IBLFL</t>
  </si>
  <si>
    <t>Financial Technology</t>
  </si>
  <si>
    <t>Master Components Ltd</t>
  </si>
  <si>
    <t>MASTER</t>
  </si>
  <si>
    <t>Madhucon Projects Ltd</t>
  </si>
  <si>
    <t>MADHUCON</t>
  </si>
  <si>
    <t>Upsurge Investment and Finance Ltd</t>
  </si>
  <si>
    <t>UPSURGE</t>
  </si>
  <si>
    <t>SNL Bearings Ltd</t>
  </si>
  <si>
    <t>SNL</t>
  </si>
  <si>
    <t>Quantum Gold Fund</t>
  </si>
  <si>
    <t>QGOLDHALF</t>
  </si>
  <si>
    <t>Emerald Leisures Ltd</t>
  </si>
  <si>
    <t>EMERALL</t>
  </si>
  <si>
    <t>Cinerad Communications Ltd</t>
  </si>
  <si>
    <t>CINERAD</t>
  </si>
  <si>
    <t>BLS Infotech Ltd</t>
  </si>
  <si>
    <t>BLSINFOTE</t>
  </si>
  <si>
    <t>Yarn Syndicate Ltd</t>
  </si>
  <si>
    <t>YARNSYN</t>
  </si>
  <si>
    <t>HDFC S&amp;P BSE Sensex ETF</t>
  </si>
  <si>
    <t>HDFCSENSEX</t>
  </si>
  <si>
    <t>Kkalpana Industries (India) Ltd</t>
  </si>
  <si>
    <t>KKALPANAIND</t>
  </si>
  <si>
    <t>Securekloud Technologies Ltd</t>
  </si>
  <si>
    <t>SECURKLOUD</t>
  </si>
  <si>
    <t>Rachana Infrastructure Ltd</t>
  </si>
  <si>
    <t>RILINFRA</t>
  </si>
  <si>
    <t>D &amp; H India Ltd</t>
  </si>
  <si>
    <t>DHINDIA</t>
  </si>
  <si>
    <t>Aztec Fluids &amp; Machinery Ltd</t>
  </si>
  <si>
    <t>AZTEC</t>
  </si>
  <si>
    <t>B C C Fuba India Ltd</t>
  </si>
  <si>
    <t>BCCFUBA</t>
  </si>
  <si>
    <t>Vedavaag Systems Ltd</t>
  </si>
  <si>
    <t>VEDAVAAG</t>
  </si>
  <si>
    <t>Everest Organics Ltd</t>
  </si>
  <si>
    <t>EVERESTO</t>
  </si>
  <si>
    <t>Genpharmasec Ltd</t>
  </si>
  <si>
    <t>GENPHARMA</t>
  </si>
  <si>
    <t>Promax Power Ltd</t>
  </si>
  <si>
    <t>PROMAX</t>
  </si>
  <si>
    <t>Swashthik Plascon Ltd</t>
  </si>
  <si>
    <t>SPL</t>
  </si>
  <si>
    <t>Edvenswa Enterprises Ltd</t>
  </si>
  <si>
    <t>EDVENSWA</t>
  </si>
  <si>
    <t>Paras Petrofils Ltd</t>
  </si>
  <si>
    <t>PARASPETRO</t>
  </si>
  <si>
    <t>WSFx Global Pay Ltd</t>
  </si>
  <si>
    <t>WSFX</t>
  </si>
  <si>
    <t>Bilcare Ltd</t>
  </si>
  <si>
    <t>BI</t>
  </si>
  <si>
    <t>Arunjyoti Bio Ventures Ltd</t>
  </si>
  <si>
    <t>ABVL</t>
  </si>
  <si>
    <t>Asit C Mehta Financial Services Ltd</t>
  </si>
  <si>
    <t>ASITCFIN</t>
  </si>
  <si>
    <t>Asarfi Hospital Ltd</t>
  </si>
  <si>
    <t>ASARFI</t>
  </si>
  <si>
    <t>Royale Manor Hotels and Industries Ltd</t>
  </si>
  <si>
    <t>RAYALEMA</t>
  </si>
  <si>
    <t>Mauria Udyog Ltd</t>
  </si>
  <si>
    <t>MUL</t>
  </si>
  <si>
    <t>Arshiya Ltd</t>
  </si>
  <si>
    <t>ARSHIYA</t>
  </si>
  <si>
    <t>Bharat Immunologicals and Biologicals Corporation Ltd</t>
  </si>
  <si>
    <t>BIBCL</t>
  </si>
  <si>
    <t>Ansal Housing Ltd</t>
  </si>
  <si>
    <t>ANSALHSG</t>
  </si>
  <si>
    <t>Nagreeka Exports Ltd</t>
  </si>
  <si>
    <t>NAGREEKEXP</t>
  </si>
  <si>
    <t>Digidrive Distributors Ltd</t>
  </si>
  <si>
    <t>DIGIDRIVE</t>
  </si>
  <si>
    <t>Good Value Irrigation Ltd</t>
  </si>
  <si>
    <t>VUENOW</t>
  </si>
  <si>
    <t>Shanti Spintex Ltd</t>
  </si>
  <si>
    <t>SHANTIDENM</t>
  </si>
  <si>
    <t>G. G. Automotive Gears Ltd</t>
  </si>
  <si>
    <t>GGAUTO</t>
  </si>
  <si>
    <t>Thacker and Company Ltd</t>
  </si>
  <si>
    <t>THACKER</t>
  </si>
  <si>
    <t>Saumya Consultants Ltd</t>
  </si>
  <si>
    <t>SAUMYA</t>
  </si>
  <si>
    <t>Fiberweb (India) Ltd</t>
  </si>
  <si>
    <t>FIBERWEB</t>
  </si>
  <si>
    <t>Peria Karamalai Tea and Produce Company Ltd</t>
  </si>
  <si>
    <t>PKTEA</t>
  </si>
  <si>
    <t>Gujchem Distillers India Ltd</t>
  </si>
  <si>
    <t>GUJCMDS</t>
  </si>
  <si>
    <t>Binayak Tex Processors Ltd</t>
  </si>
  <si>
    <t>ZBINTXPP</t>
  </si>
  <si>
    <t>Energy Development Company Ltd</t>
  </si>
  <si>
    <t>ENERGYDEV</t>
  </si>
  <si>
    <t>TCI Industries Ltd</t>
  </si>
  <si>
    <t>TCIIND</t>
  </si>
  <si>
    <t>Veekayem Fashion &amp; Apparels Ltd</t>
  </si>
  <si>
    <t>VEEKAYEM</t>
  </si>
  <si>
    <t>Ausom Enterprise Ltd</t>
  </si>
  <si>
    <t>AUSOMENT</t>
  </si>
  <si>
    <t>Sal Automotive Ltd</t>
  </si>
  <si>
    <t>SALAUTO</t>
  </si>
  <si>
    <t>APM Industries Ltd</t>
  </si>
  <si>
    <t>APMIN</t>
  </si>
  <si>
    <t>Akar Auto Industries Ltd</t>
  </si>
  <si>
    <t>AAIL</t>
  </si>
  <si>
    <t>Relicab Cable Manufacturing Ltd</t>
  </si>
  <si>
    <t>RELICAB</t>
  </si>
  <si>
    <t>Womancart Ltd</t>
  </si>
  <si>
    <t>WOMANCART</t>
  </si>
  <si>
    <t>Tilak Ventures Ltd</t>
  </si>
  <si>
    <t>TILAK</t>
  </si>
  <si>
    <t>Regency Ceramics Ltd</t>
  </si>
  <si>
    <t>REGENCERAM</t>
  </si>
  <si>
    <t>National Fittings Ltd</t>
  </si>
  <si>
    <t>NATFIT</t>
  </si>
  <si>
    <t>Latteys Industries Ltd</t>
  </si>
  <si>
    <t>LATTEYS</t>
  </si>
  <si>
    <t>Modern Dairies Ltd</t>
  </si>
  <si>
    <t>MODAIRY</t>
  </si>
  <si>
    <t>Stratmont Industries Ltd</t>
  </si>
  <si>
    <t>STRATMONT</t>
  </si>
  <si>
    <t>Gokak Textiles Ltd</t>
  </si>
  <si>
    <t>GOKAKTEX</t>
  </si>
  <si>
    <t>Credent Global Finance Ltd</t>
  </si>
  <si>
    <t>CGFL</t>
  </si>
  <si>
    <t>HEC Infra Projects Ltd</t>
  </si>
  <si>
    <t>HECPROJECT</t>
  </si>
  <si>
    <t>Pee Cee Cosma Sope Ltd</t>
  </si>
  <si>
    <t>PCCOSMA</t>
  </si>
  <si>
    <t>United Cotfab Ltd</t>
  </si>
  <si>
    <t>COTFAB</t>
  </si>
  <si>
    <t>Debock Industries Ltd</t>
  </si>
  <si>
    <t>DIL</t>
  </si>
  <si>
    <t>Transwarranty Finance Ltd</t>
  </si>
  <si>
    <t>TFL</t>
  </si>
  <si>
    <t>AK Spintex Ltd</t>
  </si>
  <si>
    <t>AKSPINTEX</t>
  </si>
  <si>
    <t>Palred Technologies Ltd</t>
  </si>
  <si>
    <t>PALREDTEC</t>
  </si>
  <si>
    <t>Anjani Foods Ltd</t>
  </si>
  <si>
    <t>ANJANIFOODS</t>
  </si>
  <si>
    <t>Rainbow Foundations Ltd</t>
  </si>
  <si>
    <t>RAINBOWF</t>
  </si>
  <si>
    <t>Orissa Bengal Carrier Ltd</t>
  </si>
  <si>
    <t>OBCL</t>
  </si>
  <si>
    <t>Shetron Ltd</t>
  </si>
  <si>
    <t>SHETR</t>
  </si>
  <si>
    <t>Jasch Industries Ltd</t>
  </si>
  <si>
    <t>JASCH</t>
  </si>
  <si>
    <t>Mercury Laboratories Ltd</t>
  </si>
  <si>
    <t>MERCURYLAB</t>
  </si>
  <si>
    <t>Narbada Gems and Jewellery Ltd</t>
  </si>
  <si>
    <t>NARBADA</t>
  </si>
  <si>
    <t>Ind Swift Ltd</t>
  </si>
  <si>
    <t>INDSWFTLTD</t>
  </si>
  <si>
    <t>Sattrix Information Security Ltd</t>
  </si>
  <si>
    <t>SATTRIX</t>
  </si>
  <si>
    <t>MEP Infrastructure Developers Ltd</t>
  </si>
  <si>
    <t>MEP</t>
  </si>
  <si>
    <t>Medicamen Organics Ltd</t>
  </si>
  <si>
    <t>MEDIORG</t>
  </si>
  <si>
    <t>Astron Paper &amp; Board Mill Ltd</t>
  </si>
  <si>
    <t>ASTRON</t>
  </si>
  <si>
    <t>Times Guaranty Ltd</t>
  </si>
  <si>
    <t>TIMESGTY</t>
  </si>
  <si>
    <t>Shah Alloys Ltd</t>
  </si>
  <si>
    <t>SHAHALLOYS</t>
  </si>
  <si>
    <t>Harshdeep Hortico Ltd</t>
  </si>
  <si>
    <t>HARSHDEEP</t>
  </si>
  <si>
    <t>T &amp; I Global Ltd</t>
  </si>
  <si>
    <t>TIGLOB</t>
  </si>
  <si>
    <t>Chowgule Steamships Ltd</t>
  </si>
  <si>
    <t>CHOWGULSTM</t>
  </si>
  <si>
    <t>Som Datt Finance Corporation Ltd</t>
  </si>
  <si>
    <t>SODFC</t>
  </si>
  <si>
    <t>Jamshri Realty Ltd</t>
  </si>
  <si>
    <t>JAMSHRI</t>
  </si>
  <si>
    <t>Saptarishi Agro Industries Ltd</t>
  </si>
  <si>
    <t>SPTRSHI</t>
  </si>
  <si>
    <t>Fortis Malar Hospitals Ltd</t>
  </si>
  <si>
    <t>FORTISMLR</t>
  </si>
  <si>
    <t>Nidhi Granites Ltd</t>
  </si>
  <si>
    <t>NIDHGRN</t>
  </si>
  <si>
    <t>Oxygenta Pharmaceutical Ltd</t>
  </si>
  <si>
    <t>OXYGENTAPH</t>
  </si>
  <si>
    <t>Lasa Supergenerics Ltd</t>
  </si>
  <si>
    <t>LASA</t>
  </si>
  <si>
    <t>Ishan Dyes and Chemicals Ltd</t>
  </si>
  <si>
    <t>ISHANCH</t>
  </si>
  <si>
    <t>Cravatex Ltd</t>
  </si>
  <si>
    <t>CRAVATEX</t>
  </si>
  <si>
    <t>Sati Poly Plast Ltd</t>
  </si>
  <si>
    <t>SATIPOLY</t>
  </si>
  <si>
    <t>Resonance Specialties Ltd</t>
  </si>
  <si>
    <t>RESONANCE</t>
  </si>
  <si>
    <t>Integrated Personnel Services Ltd</t>
  </si>
  <si>
    <t>IPSL</t>
  </si>
  <si>
    <t>Shri Krishna Devcon Ltd</t>
  </si>
  <si>
    <t>SHRIKRISH</t>
  </si>
  <si>
    <t>Eco Hotels and Resorts Ltd</t>
  </si>
  <si>
    <t>ECOHOTELS</t>
  </si>
  <si>
    <t>Power and Instrumentation (Gujarat) Ltd</t>
  </si>
  <si>
    <t>PIGL</t>
  </si>
  <si>
    <t>Cian Agro Industries &amp; Infrastructure Ltd</t>
  </si>
  <si>
    <t>CIANAGRO</t>
  </si>
  <si>
    <t>Bansal Roofing Products Ltd</t>
  </si>
  <si>
    <t>BRPL</t>
  </si>
  <si>
    <t>Alfred Herbert (India) Ltd</t>
  </si>
  <si>
    <t>ALFREDHE</t>
  </si>
  <si>
    <t>Polychem Ltd</t>
  </si>
  <si>
    <t>POLYCHEM</t>
  </si>
  <si>
    <t>Hariyana Ship Breakers Ltd</t>
  </si>
  <si>
    <t>HRYNSHP</t>
  </si>
  <si>
    <t>DRS Cargo Movers Ltd</t>
  </si>
  <si>
    <t>DRSCARGO</t>
  </si>
  <si>
    <t>Damodar Industries Ltd</t>
  </si>
  <si>
    <t>DAMODARIND</t>
  </si>
  <si>
    <t>Sayaji Industries Ltd</t>
  </si>
  <si>
    <t>SAYAJIIND</t>
  </si>
  <si>
    <t>Gujarat Natural Resources Ltd</t>
  </si>
  <si>
    <t>GNRL</t>
  </si>
  <si>
    <t>Virat Leasing Ltd</t>
  </si>
  <si>
    <t>VLL</t>
  </si>
  <si>
    <t>Superior Industrial Enterprises Ltd</t>
  </si>
  <si>
    <t>SIEL</t>
  </si>
  <si>
    <t>Pulz Electronics Ltd</t>
  </si>
  <si>
    <t>PULZ</t>
  </si>
  <si>
    <t>Raaj Medisafe India Ltd</t>
  </si>
  <si>
    <t>RAAJMEDI</t>
  </si>
  <si>
    <t>VMS Industries Ltd</t>
  </si>
  <si>
    <t>VMS</t>
  </si>
  <si>
    <t>Maruti Interior Products Ltd</t>
  </si>
  <si>
    <t>SPITZE</t>
  </si>
  <si>
    <t>Kothari Fermentation and Biochem Ltd</t>
  </si>
  <si>
    <t>KFBL</t>
  </si>
  <si>
    <t>Mysore Petro Chemicals Ltd</t>
  </si>
  <si>
    <t>MYSORPETRO</t>
  </si>
  <si>
    <t>KG Petrochem Ltd</t>
  </si>
  <si>
    <t>KGPETRO</t>
  </si>
  <si>
    <t>Aditya Consumer Marketing Ltd</t>
  </si>
  <si>
    <t>ACML</t>
  </si>
  <si>
    <t>Avro India Ltd</t>
  </si>
  <si>
    <t>AVROIND</t>
  </si>
  <si>
    <t>CNI Research Ltd</t>
  </si>
  <si>
    <t>CNIRESLTD</t>
  </si>
  <si>
    <t>Dangee Dums Ltd</t>
  </si>
  <si>
    <t>DANGEE</t>
  </si>
  <si>
    <t>Mcon Rasayan India Ltd</t>
  </si>
  <si>
    <t>MCON</t>
  </si>
  <si>
    <t>Excel Realty N Infra Ltd</t>
  </si>
  <si>
    <t>EXCEL</t>
  </si>
  <si>
    <t>Advik Capital Ltd</t>
  </si>
  <si>
    <t>ADVIKCA</t>
  </si>
  <si>
    <t>Blue Pebble Ltd</t>
  </si>
  <si>
    <t>BLUEPEBBLE</t>
  </si>
  <si>
    <t>Aditya BSL Nifty Next 50 ETF</t>
  </si>
  <si>
    <t>ABSLNN50ET</t>
  </si>
  <si>
    <t>Wallfort Financial Services Ltd</t>
  </si>
  <si>
    <t>WALLFORT</t>
  </si>
  <si>
    <t>Ajooni Biotech Ltd</t>
  </si>
  <si>
    <t>AJOONI</t>
  </si>
  <si>
    <t>Tokyo Plast International Ltd</t>
  </si>
  <si>
    <t>TOKYOPLAST</t>
  </si>
  <si>
    <t>Grob Tea Co Ltd</t>
  </si>
  <si>
    <t>GROBTEA</t>
  </si>
  <si>
    <t>Ganga Papers India Ltd</t>
  </si>
  <si>
    <t>GANGAPA</t>
  </si>
  <si>
    <t>Creative Castings Ltd</t>
  </si>
  <si>
    <t>Dynavision Ltd</t>
  </si>
  <si>
    <t>DYNAVSN</t>
  </si>
  <si>
    <t>Auro Laboratories Ltd</t>
  </si>
  <si>
    <t>AUROLAB</t>
  </si>
  <si>
    <t>Soma Textiles &amp; Industries Ltd</t>
  </si>
  <si>
    <t>SOMATEX</t>
  </si>
  <si>
    <t>Suvidhaa Infoserve Ltd</t>
  </si>
  <si>
    <t>SUVIDHAA</t>
  </si>
  <si>
    <t>Pritika Engineering Components Ltd</t>
  </si>
  <si>
    <t>PRITIKA</t>
  </si>
  <si>
    <t>Bhilwara Spinners Ltd</t>
  </si>
  <si>
    <t>BHILSPIN</t>
  </si>
  <si>
    <t>Aplab Ltd</t>
  </si>
  <si>
    <t>APLAB</t>
  </si>
  <si>
    <t>Mehai Technology Ltd</t>
  </si>
  <si>
    <t>MEHAI</t>
  </si>
  <si>
    <t>Real Touch Finance Ltd</t>
  </si>
  <si>
    <t>RTFL</t>
  </si>
  <si>
    <t>Holmarc Opto-Mechatronics Ltd</t>
  </si>
  <si>
    <t>HOLMARC</t>
  </si>
  <si>
    <t>Parnax Lab Ltd</t>
  </si>
  <si>
    <t>PARNAXLAB</t>
  </si>
  <si>
    <t>AVSL Industries Ltd</t>
  </si>
  <si>
    <t>AVSL</t>
  </si>
  <si>
    <t>Mangalam Alloys Ltd</t>
  </si>
  <si>
    <t>MAL</t>
  </si>
  <si>
    <t>Filtra Consultants and Engineers Ltd</t>
  </si>
  <si>
    <t>FILTRA</t>
  </si>
  <si>
    <t>Hisar Metal Industries Ltd</t>
  </si>
  <si>
    <t>HISARMETAL</t>
  </si>
  <si>
    <t>Haryana Capfin Ltd</t>
  </si>
  <si>
    <t>HARYNACAP</t>
  </si>
  <si>
    <t>Super Tannery Ltd</t>
  </si>
  <si>
    <t>SUPTANERY</t>
  </si>
  <si>
    <t>Source Natural Foods and Herbal Supplements Ltd</t>
  </si>
  <si>
    <t>SOURCENTRL</t>
  </si>
  <si>
    <t>Trescon Ltd</t>
  </si>
  <si>
    <t>TRESCON</t>
  </si>
  <si>
    <t>Porwal Auto Components Ltd</t>
  </si>
  <si>
    <t>PORWAL</t>
  </si>
  <si>
    <t>City Pulse Multiplex Ltd</t>
  </si>
  <si>
    <t>CPML</t>
  </si>
  <si>
    <t>SecMark Consultancy Ltd</t>
  </si>
  <si>
    <t>SECMARK</t>
  </si>
  <si>
    <t>Mayank Cattle Food Ltd</t>
  </si>
  <si>
    <t>MCFL</t>
  </si>
  <si>
    <t>Welcast Steels Ltd</t>
  </si>
  <si>
    <t>ZWELCAST</t>
  </si>
  <si>
    <t>Shristi Infrastructure Development Corporation Ltd</t>
  </si>
  <si>
    <t>SHRISTI</t>
  </si>
  <si>
    <t>Clara Industries Ltd</t>
  </si>
  <si>
    <t>CLARA</t>
  </si>
  <si>
    <t>Kaizen Agro Infrabuild Ltd</t>
  </si>
  <si>
    <t>KAIZENAGRO</t>
  </si>
  <si>
    <t>Raja Bahadur International Ltd</t>
  </si>
  <si>
    <t>RAJABAH</t>
  </si>
  <si>
    <t>NCL Research and Financial Services Ltd</t>
  </si>
  <si>
    <t>NCLRESE</t>
  </si>
  <si>
    <t>ICICI Prudential Silver ETF</t>
  </si>
  <si>
    <t>SILVERIETF</t>
  </si>
  <si>
    <t>Samrat Pharmachem Ltd</t>
  </si>
  <si>
    <t>SAMRATPH</t>
  </si>
  <si>
    <t>Srei Infrastructure Finance Ltd</t>
  </si>
  <si>
    <t>SREINFRA</t>
  </si>
  <si>
    <t>Transcorp International Ltd</t>
  </si>
  <si>
    <t>TRANSCOR</t>
  </si>
  <si>
    <t>Simbhaoli Sugars Ltd</t>
  </si>
  <si>
    <t>SIMBHALS</t>
  </si>
  <si>
    <t>Deepak Chemtex Ltd</t>
  </si>
  <si>
    <t>DEEPAKCHEM</t>
  </si>
  <si>
    <t>Retina Paints Ltd</t>
  </si>
  <si>
    <t>RETINA</t>
  </si>
  <si>
    <t>Shalimar Wires Industries Ltd</t>
  </si>
  <si>
    <t>SHALIWIR</t>
  </si>
  <si>
    <t>Arnold Holdings Ltd</t>
  </si>
  <si>
    <t>ARNOLD</t>
  </si>
  <si>
    <t>Kemp and Company Ltd</t>
  </si>
  <si>
    <t>KEMP</t>
  </si>
  <si>
    <t>Agni Green Power Ltd</t>
  </si>
  <si>
    <t>AGNI</t>
  </si>
  <si>
    <t>Skyline Millars Ltd</t>
  </si>
  <si>
    <t>SKYLMILAR</t>
  </si>
  <si>
    <t>Nilachal Refractories Ltd</t>
  </si>
  <si>
    <t>NILACHAL</t>
  </si>
  <si>
    <t>Gujarat Containers Ltd</t>
  </si>
  <si>
    <t>GUJCONT</t>
  </si>
  <si>
    <t>Biofil Chemicals and Pharmaceuticals Ltd</t>
  </si>
  <si>
    <t>BIOFILCHEM</t>
  </si>
  <si>
    <t>One Global Service Provider Ltd</t>
  </si>
  <si>
    <t>ONEGLOBAL</t>
  </si>
  <si>
    <t>Kesar Terminals &amp; Infrastructure Ltd</t>
  </si>
  <si>
    <t>KTIL</t>
  </si>
  <si>
    <t>Freshtrop Fruits Ltd</t>
  </si>
  <si>
    <t>FRSHTRP</t>
  </si>
  <si>
    <t>Remi Edelstahl Tubulars Ltd</t>
  </si>
  <si>
    <t>REMIEDEL</t>
  </si>
  <si>
    <t>Lesha Industries Ltd</t>
  </si>
  <si>
    <t>LESHAIND</t>
  </si>
  <si>
    <t>MKP Mobility Ltd</t>
  </si>
  <si>
    <t>MKPMOB</t>
  </si>
  <si>
    <t>Krishanveer Forge Ltd</t>
  </si>
  <si>
    <t>KVFORGE</t>
  </si>
  <si>
    <t>Moksh Ornaments Ltd</t>
  </si>
  <si>
    <t>MOKSH</t>
  </si>
  <si>
    <t>Murae Organisor Ltd</t>
  </si>
  <si>
    <t>MURAE</t>
  </si>
  <si>
    <t>Silkflex Polymers (India) Ltd</t>
  </si>
  <si>
    <t>SILKFLEX</t>
  </si>
  <si>
    <t>Mohini Health &amp; Hygiene Ltd</t>
  </si>
  <si>
    <t>MHHL</t>
  </si>
  <si>
    <t>Yogi Ltd</t>
  </si>
  <si>
    <t>YOGI</t>
  </si>
  <si>
    <t>Dutron Polymers Ltd</t>
  </si>
  <si>
    <t>DUTRON</t>
  </si>
  <si>
    <t>Cerebra Integrated Technologies Ltd</t>
  </si>
  <si>
    <t>CEREBRAINT</t>
  </si>
  <si>
    <t>Future Enterprises Ltd</t>
  </si>
  <si>
    <t>FELDVR</t>
  </si>
  <si>
    <t>Pritish Nandy Communications Ltd</t>
  </si>
  <si>
    <t>PNC</t>
  </si>
  <si>
    <t>Futuristic Solutions Ltd</t>
  </si>
  <si>
    <t>FUTSOL</t>
  </si>
  <si>
    <t>Auro Impex &amp; Chemicals Ltd</t>
  </si>
  <si>
    <t>AUROIMPEX</t>
  </si>
  <si>
    <t>Cinevista Ltd</t>
  </si>
  <si>
    <t>CINEVISTA</t>
  </si>
  <si>
    <t>Archit Organosys Ltd</t>
  </si>
  <si>
    <t>ARCHITORG</t>
  </si>
  <si>
    <t>Karma Energy Ltd</t>
  </si>
  <si>
    <t>KARMAENG</t>
  </si>
  <si>
    <t>Sangam Finserv Ltd</t>
  </si>
  <si>
    <t>SANGAMFIN</t>
  </si>
  <si>
    <t>McNally Bharat Engg Co Ltd</t>
  </si>
  <si>
    <t>MBECL</t>
  </si>
  <si>
    <t>Simmonds Marshall Ltd</t>
  </si>
  <si>
    <t>SIMMOND</t>
  </si>
  <si>
    <t>Shivam Chemicals Ltd</t>
  </si>
  <si>
    <t>SHIVAM</t>
  </si>
  <si>
    <t>Mukesh Babu Financial Services Ltd</t>
  </si>
  <si>
    <t>MUKESHB</t>
  </si>
  <si>
    <t>Graphisads Ltd</t>
  </si>
  <si>
    <t>GRAPHISAD</t>
  </si>
  <si>
    <t>Madhav Copper Ltd</t>
  </si>
  <si>
    <t>MCL</t>
  </si>
  <si>
    <t>Delta Manufacturing Ltd</t>
  </si>
  <si>
    <t>DELTAMAGNT</t>
  </si>
  <si>
    <t>Orient Press Ltd</t>
  </si>
  <si>
    <t>ORIENTLTD</t>
  </si>
  <si>
    <t>Krishna Ventures Ltd</t>
  </si>
  <si>
    <t>KRISHNA</t>
  </si>
  <si>
    <t>Ansal Buildwell Ltd</t>
  </si>
  <si>
    <t>ANSALBU</t>
  </si>
  <si>
    <t>Alstone Textiles (India) Ltd</t>
  </si>
  <si>
    <t>ALSTONE</t>
  </si>
  <si>
    <t>Titan Securities Ltd</t>
  </si>
  <si>
    <t>TITANSEC</t>
  </si>
  <si>
    <t>Sambhaav Media Ltd</t>
  </si>
  <si>
    <t>SAMBHAAV</t>
  </si>
  <si>
    <t>Minal Industries Ltd</t>
  </si>
  <si>
    <t>MINALIND</t>
  </si>
  <si>
    <t>Baroda Extrusion Ltd</t>
  </si>
  <si>
    <t>BAROEXT</t>
  </si>
  <si>
    <t>Ganga Forging Ltd</t>
  </si>
  <si>
    <t>GANGAFORGE</t>
  </si>
  <si>
    <t>Kontor Space Ltd</t>
  </si>
  <si>
    <t>KONTOR</t>
  </si>
  <si>
    <t>Chartered Logistics Ltd</t>
  </si>
  <si>
    <t>CHLOGIST</t>
  </si>
  <si>
    <t>Manoj Ceramic Ltd</t>
  </si>
  <si>
    <t>MCPL</t>
  </si>
  <si>
    <t>Sameera Agro and Infra Ltd</t>
  </si>
  <si>
    <t>SAIFL</t>
  </si>
  <si>
    <t>Homebuilding</t>
  </si>
  <si>
    <t>Celebrity Fashions Ltd</t>
  </si>
  <si>
    <t>CELEBRITY</t>
  </si>
  <si>
    <t>Dollex Agrotech Ltd</t>
  </si>
  <si>
    <t>DOLLEX</t>
  </si>
  <si>
    <t>Lykis Ltd</t>
  </si>
  <si>
    <t>LYKISLTD</t>
  </si>
  <si>
    <t>Tree House Education and Accessories Ltd</t>
  </si>
  <si>
    <t>TREEHOUSE</t>
  </si>
  <si>
    <t>LIC MF Nifty 8-13 yr G-Sec ETF</t>
  </si>
  <si>
    <t>LICNETFGSC</t>
  </si>
  <si>
    <t>Tayo Rolls Ltd</t>
  </si>
  <si>
    <t>TATAYODOGA</t>
  </si>
  <si>
    <t>Biogen Pharmachem Industries Ltd</t>
  </si>
  <si>
    <t>BIOGEN</t>
  </si>
  <si>
    <t>Shilp Gravures Ltd</t>
  </si>
  <si>
    <t>SHILGRAVQ</t>
  </si>
  <si>
    <t>Ameya Precision Engineers Ltd</t>
  </si>
  <si>
    <t>AMEYA</t>
  </si>
  <si>
    <t>Raminfo Ltd</t>
  </si>
  <si>
    <t>RAMINFO</t>
  </si>
  <si>
    <t>BLB Ltd</t>
  </si>
  <si>
    <t>BLBLIMITED</t>
  </si>
  <si>
    <t>IDBI Gold Exchange Traded Fund</t>
  </si>
  <si>
    <t>LICMFGOLD</t>
  </si>
  <si>
    <t>Patdiam Jewellery Ltd</t>
  </si>
  <si>
    <t>PJL</t>
  </si>
  <si>
    <t>Constronics Infra Ltd</t>
  </si>
  <si>
    <t>CONSTRONIC</t>
  </si>
  <si>
    <t>Vinny Overseas Ltd</t>
  </si>
  <si>
    <t>VINNY</t>
  </si>
  <si>
    <t>Healthy Life Agritec Ltd</t>
  </si>
  <si>
    <t>HEALTHYLIFE</t>
  </si>
  <si>
    <t>Sakthi Finance Ltd</t>
  </si>
  <si>
    <t>SAKTHIFIN</t>
  </si>
  <si>
    <t>HB Stockholdings Ltd</t>
  </si>
  <si>
    <t>HBSL</t>
  </si>
  <si>
    <t>Agro Phos (India) Ltd</t>
  </si>
  <si>
    <t>AGROPHOS</t>
  </si>
  <si>
    <t>Mohite Industries Ltd</t>
  </si>
  <si>
    <t>MOHITE</t>
  </si>
  <si>
    <t>Marco Cables &amp; Conductors Ltd</t>
  </si>
  <si>
    <t>MARCO</t>
  </si>
  <si>
    <t>Aimco Pesticides Ltd</t>
  </si>
  <si>
    <t>AIMCOPEST</t>
  </si>
  <si>
    <t>Dhanashree Electronics Ltd</t>
  </si>
  <si>
    <t>DEL</t>
  </si>
  <si>
    <t>ITCONS e-Solutions Ltd</t>
  </si>
  <si>
    <t>ITCONS</t>
  </si>
  <si>
    <t>Scoobee Day Garments (India) Ltd</t>
  </si>
  <si>
    <t>SCOOBEEDAY</t>
  </si>
  <si>
    <t>F Mec International Financial Services Ltd</t>
  </si>
  <si>
    <t>FMEC</t>
  </si>
  <si>
    <t>Marshall Machines Ltd</t>
  </si>
  <si>
    <t>MARSHALL</t>
  </si>
  <si>
    <t>IFL Enterprises Ltd</t>
  </si>
  <si>
    <t>IFL</t>
  </si>
  <si>
    <t>Vippy Spinpro Ltd</t>
  </si>
  <si>
    <t>VIPPYSP</t>
  </si>
  <si>
    <t>Riddhi Corporate Services Ltd</t>
  </si>
  <si>
    <t>RIDDHICORP</t>
  </si>
  <si>
    <t>BSEL Algo Ltd</t>
  </si>
  <si>
    <t>BSELALGO</t>
  </si>
  <si>
    <t>Universal Starch Chem Allied Ltd</t>
  </si>
  <si>
    <t>UNIVSTAR</t>
  </si>
  <si>
    <t>Bright Brothers Ltd</t>
  </si>
  <si>
    <t>BRIGHTBR</t>
  </si>
  <si>
    <t>Trans India House Impex Ltd</t>
  </si>
  <si>
    <t>TIHIL</t>
  </si>
  <si>
    <t>SVP Global Textiles Ltd</t>
  </si>
  <si>
    <t>SVPGLOB</t>
  </si>
  <si>
    <t>Supra Pacific Financial Services Ltd</t>
  </si>
  <si>
    <t>SUPRAPFSL</t>
  </si>
  <si>
    <t>Key Corp Ltd</t>
  </si>
  <si>
    <t>KEYCORP</t>
  </si>
  <si>
    <t>CIL Nova Petrochemicals Ltd</t>
  </si>
  <si>
    <t>CNOVAPETRO</t>
  </si>
  <si>
    <t>SKP Securities Ltd</t>
  </si>
  <si>
    <t>SKPSEC</t>
  </si>
  <si>
    <t>Pressure Sensitive Systems (India) Ltd</t>
  </si>
  <si>
    <t>PRESSURS</t>
  </si>
  <si>
    <t>KBS India Ltd</t>
  </si>
  <si>
    <t>KBSINDIA</t>
  </si>
  <si>
    <t>TPI India Ltd</t>
  </si>
  <si>
    <t>TPINDIA</t>
  </si>
  <si>
    <t>Global Pet Industries Ltd</t>
  </si>
  <si>
    <t>GLOBALPET</t>
  </si>
  <si>
    <t>Kay Power and Paper Ltd</t>
  </si>
  <si>
    <t>KAYPOWR</t>
  </si>
  <si>
    <t>Sanrhea Technical Textiles Ltd</t>
  </si>
  <si>
    <t>SANTETX</t>
  </si>
  <si>
    <t>Pentagon Rubber Ltd</t>
  </si>
  <si>
    <t>PENTAGON</t>
  </si>
  <si>
    <t>Pulsar International Ltd</t>
  </si>
  <si>
    <t>PULSRIN</t>
  </si>
  <si>
    <t>Keerthi Industries Ltd</t>
  </si>
  <si>
    <t>KEERTHI</t>
  </si>
  <si>
    <t>Acknit Industries Ltd</t>
  </si>
  <si>
    <t>ACKNIT</t>
  </si>
  <si>
    <t>Mirae Asset S&amp;P 500 Top 50 ETF</t>
  </si>
  <si>
    <t>MASPTOP50</t>
  </si>
  <si>
    <t>Yaari Digital Integrated Services Ltd</t>
  </si>
  <si>
    <t>YAARI</t>
  </si>
  <si>
    <t>Rama Vision Ltd</t>
  </si>
  <si>
    <t>RAMAVISION</t>
  </si>
  <si>
    <t>Aro Granite Industries Ltd</t>
  </si>
  <si>
    <t>AROGRANITE</t>
  </si>
  <si>
    <t>Vasundhara Rasayans Ltd</t>
  </si>
  <si>
    <t>VRL</t>
  </si>
  <si>
    <t>M V K Agro Food Product Ltd</t>
  </si>
  <si>
    <t>MVKAGRO</t>
  </si>
  <si>
    <t>Max Heights Infrastructure Ltd</t>
  </si>
  <si>
    <t>MAXHEIGHTS</t>
  </si>
  <si>
    <t>Rasi Electrodes Ltd</t>
  </si>
  <si>
    <t>RASIELEC</t>
  </si>
  <si>
    <t>Presstonic Engineering Ltd</t>
  </si>
  <si>
    <t>PRESSTONIC</t>
  </si>
  <si>
    <t>Locomotive Engines &amp; Rolling Stock</t>
  </si>
  <si>
    <t>Gujarat Hotels Ltd</t>
  </si>
  <si>
    <t>GUJHOTE</t>
  </si>
  <si>
    <t>Banas Finance Ltd</t>
  </si>
  <si>
    <t>BANASFN</t>
  </si>
  <si>
    <t>Dharni Capital Services Ltd</t>
  </si>
  <si>
    <t>DHARNI</t>
  </si>
  <si>
    <t>Hindustan Hardy Ltd</t>
  </si>
  <si>
    <t>HINDHARD</t>
  </si>
  <si>
    <t>Siddhika Coatings Ltd</t>
  </si>
  <si>
    <t>SIDDHIKA</t>
  </si>
  <si>
    <t>Shine Fashions (India) Ltd</t>
  </si>
  <si>
    <t>SHINEFASH</t>
  </si>
  <si>
    <t>AIK Pipes and Polymers Ltd</t>
  </si>
  <si>
    <t>AIKPIPES</t>
  </si>
  <si>
    <t>Baba Food Processing (India) Ltd</t>
  </si>
  <si>
    <t>BABAFP</t>
  </si>
  <si>
    <t>Saboo Sodium Chloro Ltd</t>
  </si>
  <si>
    <t>SABOOSOD</t>
  </si>
  <si>
    <t>Tera Software Ltd</t>
  </si>
  <si>
    <t>TERASOFT</t>
  </si>
  <si>
    <t>Bheema Cements Ltd</t>
  </si>
  <si>
    <t>BHEEMACEM</t>
  </si>
  <si>
    <t>Arabian Petroleum Ltd</t>
  </si>
  <si>
    <t>ARABIAN</t>
  </si>
  <si>
    <t>Ludlow Jute &amp; Specialities Ltd</t>
  </si>
  <si>
    <t>LUDLOWJUT</t>
  </si>
  <si>
    <t>Synoptics Technologies Ltd</t>
  </si>
  <si>
    <t>SYNOPTICS</t>
  </si>
  <si>
    <t>Mirae Asset NYSE FANG+ ETF</t>
  </si>
  <si>
    <t>MAFANG</t>
  </si>
  <si>
    <t>Quicktouch Technologies Ltd</t>
  </si>
  <si>
    <t>QUICKTOUCH</t>
  </si>
  <si>
    <t>Innovative Tech Pack Ltd</t>
  </si>
  <si>
    <t>INNOVTEC</t>
  </si>
  <si>
    <t>Auto Pins (India) Ltd</t>
  </si>
  <si>
    <t>AUTOPINS</t>
  </si>
  <si>
    <t>Vertexplus Technologies Ltd</t>
  </si>
  <si>
    <t>VERTEXPLUS</t>
  </si>
  <si>
    <t>Mahickra Chemicals Ltd</t>
  </si>
  <si>
    <t>MAHICKRA</t>
  </si>
  <si>
    <t>Everlon Financials Ltd</t>
  </si>
  <si>
    <t>EVERFIN</t>
  </si>
  <si>
    <t>Titan Intech Ltd</t>
  </si>
  <si>
    <t>TITANIN</t>
  </si>
  <si>
    <t>Aayush Wellness Ltd</t>
  </si>
  <si>
    <t>AAYUSH</t>
  </si>
  <si>
    <t>TCFC Finance Ltd</t>
  </si>
  <si>
    <t>TCFCFINQ</t>
  </si>
  <si>
    <t>Nrb Industrial Bearings Ltd</t>
  </si>
  <si>
    <t>NIBL</t>
  </si>
  <si>
    <t>Lexus Granito (India) Ltd</t>
  </si>
  <si>
    <t>LEXUS</t>
  </si>
  <si>
    <t>Aditya BSL Nifty Bank ETF</t>
  </si>
  <si>
    <t>ABSLBANETF</t>
  </si>
  <si>
    <t>Rajeshwari Cans Ltd</t>
  </si>
  <si>
    <t>RCAN</t>
  </si>
  <si>
    <t>Sky Industries Ltd</t>
  </si>
  <si>
    <t>SKYIND</t>
  </si>
  <si>
    <t>Radiowalla Network Ltd</t>
  </si>
  <si>
    <t>RADIOWALLA</t>
  </si>
  <si>
    <t>Arihant Academy Ltd</t>
  </si>
  <si>
    <t>ARIHANTACA</t>
  </si>
  <si>
    <t>Vishwas Agri Seeds Ltd</t>
  </si>
  <si>
    <t>VISHWAS</t>
  </si>
  <si>
    <t>ICICI Prudential S&amp;P BSE Liquid Rate ETF</t>
  </si>
  <si>
    <t>LIQUIDIETF</t>
  </si>
  <si>
    <t>Growington Ventures India Ltd</t>
  </si>
  <si>
    <t>GROWINGTON</t>
  </si>
  <si>
    <t>Eiko Lifesciences Ltd</t>
  </si>
  <si>
    <t>EIKO</t>
  </si>
  <si>
    <t>Alkosign Ltd</t>
  </si>
  <si>
    <t>ALKOSIGN</t>
  </si>
  <si>
    <t>Sunil Healthcare Ltd</t>
  </si>
  <si>
    <t>SUNLOC</t>
  </si>
  <si>
    <t>Rajgor Castor Derivatives Ltd</t>
  </si>
  <si>
    <t>RCDL</t>
  </si>
  <si>
    <t>Prolife Industries Ltd</t>
  </si>
  <si>
    <t>PROLIFE</t>
  </si>
  <si>
    <t>Trishakti Industries Ltd</t>
  </si>
  <si>
    <t>TRISHAKT</t>
  </si>
  <si>
    <t>HOV Services Ltd</t>
  </si>
  <si>
    <t>HOVS</t>
  </si>
  <si>
    <t>Ambar Protein Industries Ltd</t>
  </si>
  <si>
    <t>AMBARPIL</t>
  </si>
  <si>
    <t>Shree Krishna Infrastructure Ltd</t>
  </si>
  <si>
    <t>SKIFL</t>
  </si>
  <si>
    <t>Reliable Data Services Ltd</t>
  </si>
  <si>
    <t>RELIABLE</t>
  </si>
  <si>
    <t>Ganesha Ecoverse Ltd</t>
  </si>
  <si>
    <t>GANVERSE</t>
  </si>
  <si>
    <t>Maitreya Medicare Ltd</t>
  </si>
  <si>
    <t>MAITREYA</t>
  </si>
  <si>
    <t>Archies Ltd</t>
  </si>
  <si>
    <t>ARCHIES</t>
  </si>
  <si>
    <t>Le Lavoir Ltd</t>
  </si>
  <si>
    <t>LELAVOIR</t>
  </si>
  <si>
    <t>Achyut Healthcare Ltd</t>
  </si>
  <si>
    <t>ACHYUT</t>
  </si>
  <si>
    <t>Akiko Global Services Ltd</t>
  </si>
  <si>
    <t>AKIKO</t>
  </si>
  <si>
    <t>Kalyan Capitals Ltd</t>
  </si>
  <si>
    <t>KALYANCAP</t>
  </si>
  <si>
    <t>Daikaffil Chemicals India Ltd</t>
  </si>
  <si>
    <t>DAIKAFFI</t>
  </si>
  <si>
    <t>Crop Life Science Ltd</t>
  </si>
  <si>
    <t>CLSL</t>
  </si>
  <si>
    <t>Ceejay Finance Ltd</t>
  </si>
  <si>
    <t>CEEJAY</t>
  </si>
  <si>
    <t>Sam Industries Ltd</t>
  </si>
  <si>
    <t>SAMINDUS</t>
  </si>
  <si>
    <t>SunGarner Energies Ltd</t>
  </si>
  <si>
    <t>SEL</t>
  </si>
  <si>
    <t>Alfa Transformers Ltd</t>
  </si>
  <si>
    <t>ALFATRAN</t>
  </si>
  <si>
    <t>Slone Infosystems Ltd</t>
  </si>
  <si>
    <t>SLONE</t>
  </si>
  <si>
    <t>GACM Technologies Ltd</t>
  </si>
  <si>
    <t>GATECH</t>
  </si>
  <si>
    <t>Dev Labtech Venture Ltd</t>
  </si>
  <si>
    <t>DEVLAB</t>
  </si>
  <si>
    <t>James Warren Tea Ltd</t>
  </si>
  <si>
    <t>JAMESWARREN</t>
  </si>
  <si>
    <t>Rollatainers Ltd</t>
  </si>
  <si>
    <t>ROLLT</t>
  </si>
  <si>
    <t>Aarvee Denims and Exports Ltd</t>
  </si>
  <si>
    <t>AARVEEDEN</t>
  </si>
  <si>
    <t>Rapicut Carbides Ltd</t>
  </si>
  <si>
    <t>RAPICUT</t>
  </si>
  <si>
    <t>Seya Industries Ltd</t>
  </si>
  <si>
    <t>SEYAIND</t>
  </si>
  <si>
    <t>Gujarat Poly Electronics Ltd</t>
  </si>
  <si>
    <t>GUJARATPOLY</t>
  </si>
  <si>
    <t>Jindal Hotels Ltd</t>
  </si>
  <si>
    <t>JINDHOT</t>
  </si>
  <si>
    <t>Phoenix International Ltd</t>
  </si>
  <si>
    <t>PHOENXINTL</t>
  </si>
  <si>
    <t>Orient Beverages Ltd</t>
  </si>
  <si>
    <t>ORIBEVER</t>
  </si>
  <si>
    <t>Deem Roll Tech Ltd</t>
  </si>
  <si>
    <t>DEEM</t>
  </si>
  <si>
    <t>Punjab Communications Ltd</t>
  </si>
  <si>
    <t>PUNJCOMMU</t>
  </si>
  <si>
    <t>G-Tec Jainx Education Ltd</t>
  </si>
  <si>
    <t>GTECJAINX</t>
  </si>
  <si>
    <t>Twentyfirst Century Management Services Ltd</t>
  </si>
  <si>
    <t>21STCENMGM</t>
  </si>
  <si>
    <t>Rex Pipes and Cables Industries Ltd</t>
  </si>
  <si>
    <t>REXPIPES</t>
  </si>
  <si>
    <t>Amrapali Industries Ltd</t>
  </si>
  <si>
    <t>AMRAPLIN</t>
  </si>
  <si>
    <t>Kanishk Steel Industries Ltd</t>
  </si>
  <si>
    <t>KANSHST</t>
  </si>
  <si>
    <t>Nova Iron and Steel Ltd</t>
  </si>
  <si>
    <t>NOVIS</t>
  </si>
  <si>
    <t>Arvind and Company Shipping Agencies Ltd</t>
  </si>
  <si>
    <t>ACSAL</t>
  </si>
  <si>
    <t>Khoobsurat Ltd</t>
  </si>
  <si>
    <t>KHOOBSURAT</t>
  </si>
  <si>
    <t>Optimus Finance Ltd</t>
  </si>
  <si>
    <t>OPTIFIN</t>
  </si>
  <si>
    <t>Jeevan Scientific Technology Ltd</t>
  </si>
  <si>
    <t>JSTL</t>
  </si>
  <si>
    <t>Rathi Bars Ltd</t>
  </si>
  <si>
    <t>RATHIBAR</t>
  </si>
  <si>
    <t>Makers Laboratories Ltd</t>
  </si>
  <si>
    <t>MAKERSL</t>
  </si>
  <si>
    <t>Burnpur Cement Ltd</t>
  </si>
  <si>
    <t>BURNPUR</t>
  </si>
  <si>
    <t>Thinkink Picturez Ltd</t>
  </si>
  <si>
    <t>THINKINK</t>
  </si>
  <si>
    <t>East West Freight Carriers Ltd</t>
  </si>
  <si>
    <t>EASTWEST</t>
  </si>
  <si>
    <t>Evans Electric Ltd</t>
  </si>
  <si>
    <t>EVANS</t>
  </si>
  <si>
    <t>Precision Metaliks Ltd</t>
  </si>
  <si>
    <t>PRECISION</t>
  </si>
  <si>
    <t>SM Auto Stamping Ltd</t>
  </si>
  <si>
    <t>SMAUTO</t>
  </si>
  <si>
    <t>Escorp Asset Management Ltd</t>
  </si>
  <si>
    <t>ESCORP</t>
  </si>
  <si>
    <t>Maestros Electronics &amp; Telecommunications Systems Ltd</t>
  </si>
  <si>
    <t>METSL</t>
  </si>
  <si>
    <t>Kreon Finnancial Services Ltd</t>
  </si>
  <si>
    <t>KREONFIN</t>
  </si>
  <si>
    <t>Nhc Foods Ltd</t>
  </si>
  <si>
    <t>NHCFOODS</t>
  </si>
  <si>
    <t>Polylink Polymers (India) Ltd</t>
  </si>
  <si>
    <t>POLYLINK</t>
  </si>
  <si>
    <t>Kranti Industries Ltd</t>
  </si>
  <si>
    <t>KRANTI</t>
  </si>
  <si>
    <t>Elegant Marbles and Grani Industries Ltd</t>
  </si>
  <si>
    <t>ELEMARB</t>
  </si>
  <si>
    <t>Hindustan Appliances Ltd</t>
  </si>
  <si>
    <t>HINDAPL</t>
  </si>
  <si>
    <t>Kshitij Polyline Ltd</t>
  </si>
  <si>
    <t>KSHITIJPOL</t>
  </si>
  <si>
    <t>Kalahridhaan Trendz Ltd</t>
  </si>
  <si>
    <t>KTL</t>
  </si>
  <si>
    <t>Modipon Ltd</t>
  </si>
  <si>
    <t>MODIPON</t>
  </si>
  <si>
    <t>Godavari Drugs Ltd</t>
  </si>
  <si>
    <t>GODAVARI</t>
  </si>
  <si>
    <t>Perfectpac Ltd</t>
  </si>
  <si>
    <t>PERFEPA</t>
  </si>
  <si>
    <t>Virat Industries Ltd</t>
  </si>
  <si>
    <t>VIRAT</t>
  </si>
  <si>
    <t>Shiva Mills Ltd</t>
  </si>
  <si>
    <t>SHIVAMILLS</t>
  </si>
  <si>
    <t>Southern Magnesium and Chemicals Ltd</t>
  </si>
  <si>
    <t>SOUTHMG</t>
  </si>
  <si>
    <t>Divyashakti Ltd</t>
  </si>
  <si>
    <t>DIVSHKT</t>
  </si>
  <si>
    <t>CMX Holdings Ltd</t>
  </si>
  <si>
    <t>SIELFNS</t>
  </si>
  <si>
    <t>Olatech Solutions Ltd</t>
  </si>
  <si>
    <t>OLATECH</t>
  </si>
  <si>
    <t>Motilal Oswal Midcap 100 ETF</t>
  </si>
  <si>
    <t>MOM100</t>
  </si>
  <si>
    <t>Balkrishna Paper Mills Ltd</t>
  </si>
  <si>
    <t>BALKRISHNA</t>
  </si>
  <si>
    <t>Krypton Industries Ltd</t>
  </si>
  <si>
    <t>KRYPTONQ</t>
  </si>
  <si>
    <t>HB Portfolio Ltd</t>
  </si>
  <si>
    <t>HBPOR</t>
  </si>
  <si>
    <t>Riba Textiles Ltd</t>
  </si>
  <si>
    <t>RIBATEX</t>
  </si>
  <si>
    <t>Golden Tobacco Ltd</t>
  </si>
  <si>
    <t>GOLDENTOBC</t>
  </si>
  <si>
    <t>Bombay Cycle and Motor Agency Ltd</t>
  </si>
  <si>
    <t>BOMBCYC</t>
  </si>
  <si>
    <t>Austin Engineering Company Ltd</t>
  </si>
  <si>
    <t>AUSTENG</t>
  </si>
  <si>
    <t>Vistar Amar Ltd</t>
  </si>
  <si>
    <t>VISTARAMAR</t>
  </si>
  <si>
    <t>Pattech Fitwell Tube Components Ltd</t>
  </si>
  <si>
    <t>PATTECH</t>
  </si>
  <si>
    <t>Gini Silk Mills Ltd</t>
  </si>
  <si>
    <t>GINISILK</t>
  </si>
  <si>
    <t>Shreyas Intermediates Ltd</t>
  </si>
  <si>
    <t>SHREYASI</t>
  </si>
  <si>
    <t>Bombay Metrics Supply Chain Ltd</t>
  </si>
  <si>
    <t>BMETRICS</t>
  </si>
  <si>
    <t>Walchand Peoplefirst Ltd</t>
  </si>
  <si>
    <t>WALCHPF</t>
  </si>
  <si>
    <t>Candour Techtex Ltd</t>
  </si>
  <si>
    <t>CANDOUR</t>
  </si>
  <si>
    <t>Shri Vasuprada Plantations Ltd</t>
  </si>
  <si>
    <t>VASUPRADA</t>
  </si>
  <si>
    <t>Sunrise Efficient Marketing Ltd</t>
  </si>
  <si>
    <t>SEML</t>
  </si>
  <si>
    <t>Astal Laboratories Ltd</t>
  </si>
  <si>
    <t>ASTALLTD</t>
  </si>
  <si>
    <t>Rolta India Ltd</t>
  </si>
  <si>
    <t>ROLTA</t>
  </si>
  <si>
    <t>Raj Oil Mills Ltd</t>
  </si>
  <si>
    <t>ROML</t>
  </si>
  <si>
    <t>Omfurn India Ltd</t>
  </si>
  <si>
    <t>OMFURN</t>
  </si>
  <si>
    <t>Dhanalaxmi Roto Spinners Ltd</t>
  </si>
  <si>
    <t>DHANROTO</t>
  </si>
  <si>
    <t>Kotak Nifty PSU Bank ETF</t>
  </si>
  <si>
    <t>PSUBANK</t>
  </si>
  <si>
    <t>Deccan Health Care Ltd</t>
  </si>
  <si>
    <t>DECCAN</t>
  </si>
  <si>
    <t>Vidli Restaurants Ltd</t>
  </si>
  <si>
    <t>VIDLI</t>
  </si>
  <si>
    <t>Vels Film International Ltd</t>
  </si>
  <si>
    <t>VELS</t>
  </si>
  <si>
    <t>Expo Gas Containers Ltd</t>
  </si>
  <si>
    <t>EXPOGAS</t>
  </si>
  <si>
    <t>Transgene Biotek Ltd</t>
  </si>
  <si>
    <t>TRABI</t>
  </si>
  <si>
    <t>Invesco India Gold Exchange Traded Fund</t>
  </si>
  <si>
    <t>IVZINGOLD</t>
  </si>
  <si>
    <t>UR Sugar Industries Ltd</t>
  </si>
  <si>
    <t>URSUGAR</t>
  </si>
  <si>
    <t>We Win Ltd</t>
  </si>
  <si>
    <t>WEWIN</t>
  </si>
  <si>
    <t>Dhampure Speciality Sugars Ltd</t>
  </si>
  <si>
    <t>DHAMPURE</t>
  </si>
  <si>
    <t>Ravalgaon Sugar Farm Ltd</t>
  </si>
  <si>
    <t>RAVALSUGAR</t>
  </si>
  <si>
    <t>Modulex Construction Technologies Ltd</t>
  </si>
  <si>
    <t>MODULEX</t>
  </si>
  <si>
    <t>Apoorva Leasing Finance and Investment Company Ltd</t>
  </si>
  <si>
    <t>APOORVA</t>
  </si>
  <si>
    <t>AKG Exim Ltd</t>
  </si>
  <si>
    <t>AKG</t>
  </si>
  <si>
    <t>Prospect Commodities Ltd</t>
  </si>
  <si>
    <t>PCL</t>
  </si>
  <si>
    <t>AccelerateBS India Ltd</t>
  </si>
  <si>
    <t>ACCELERATE</t>
  </si>
  <si>
    <t>Gita Renewable Energy Ltd</t>
  </si>
  <si>
    <t>GITARENEW</t>
  </si>
  <si>
    <t>Popees Cares Ltd</t>
  </si>
  <si>
    <t>POPEES</t>
  </si>
  <si>
    <t>Terai Tea Co Ltd</t>
  </si>
  <si>
    <t>TERAI</t>
  </si>
  <si>
    <t>GV Films Ltd</t>
  </si>
  <si>
    <t>GVFILM</t>
  </si>
  <si>
    <t>Chrome Silicon Ltd</t>
  </si>
  <si>
    <t>CHROME</t>
  </si>
  <si>
    <t>Joindre Capital Services Ltd</t>
  </si>
  <si>
    <t>JOINDRE</t>
  </si>
  <si>
    <t>Morarka Finance Ltd</t>
  </si>
  <si>
    <t>MORARKFI</t>
  </si>
  <si>
    <t>Magson Retail and Distribution Ltd</t>
  </si>
  <si>
    <t>MAGSON</t>
  </si>
  <si>
    <t>Royal Sense Ltd</t>
  </si>
  <si>
    <t>ROYAL</t>
  </si>
  <si>
    <t>Ambo Agritec Ltd</t>
  </si>
  <si>
    <t>AMBOAGRI</t>
  </si>
  <si>
    <t>Malu Paper Mills Ltd</t>
  </si>
  <si>
    <t>MALUPAPER</t>
  </si>
  <si>
    <t>Tridhya Tech Ltd</t>
  </si>
  <si>
    <t>TRIDHYA</t>
  </si>
  <si>
    <t>Comrade Appliances Ltd</t>
  </si>
  <si>
    <t>COMRADE</t>
  </si>
  <si>
    <t>Mirae Asset Nifty Financial Services ETF</t>
  </si>
  <si>
    <t>BFSI</t>
  </si>
  <si>
    <t>Siti Networks Ltd</t>
  </si>
  <si>
    <t>SITINET</t>
  </si>
  <si>
    <t>Ambani Orgochem Ltd</t>
  </si>
  <si>
    <t>AMBANIORG</t>
  </si>
  <si>
    <t>Mono Pharmacare Ltd</t>
  </si>
  <si>
    <t>MONOPHARMA</t>
  </si>
  <si>
    <t>Aristo Bio-Tech and Lifescience Ltd</t>
  </si>
  <si>
    <t>ARISTO</t>
  </si>
  <si>
    <t>Globesecure Technologies Ltd</t>
  </si>
  <si>
    <t>GSTL</t>
  </si>
  <si>
    <t>Akshar Spintex Ltd</t>
  </si>
  <si>
    <t>AKSHAR</t>
  </si>
  <si>
    <t>Jagan Lamps Ltd</t>
  </si>
  <si>
    <t>JAGANLAM</t>
  </si>
  <si>
    <t>Viaz Tyres Ltd</t>
  </si>
  <si>
    <t>VIAZ</t>
  </si>
  <si>
    <t>Envair Electrodyne Ltd</t>
  </si>
  <si>
    <t>ENVAIREL</t>
  </si>
  <si>
    <t>Chartered Capital and Investment Ltd</t>
  </si>
  <si>
    <t>CHRTEDCA</t>
  </si>
  <si>
    <t>Uma Converter Ltd</t>
  </si>
  <si>
    <t>UMA</t>
  </si>
  <si>
    <t>Vruddhi Engineering Works Ltd</t>
  </si>
  <si>
    <t>VRUDDHI</t>
  </si>
  <si>
    <t>Cranes Software International Ltd</t>
  </si>
  <si>
    <t>CRANESSOFT</t>
  </si>
  <si>
    <t>Shree Marutinandan Tubes Ltd</t>
  </si>
  <si>
    <t>SHREE</t>
  </si>
  <si>
    <t>Valencia Nutrition Ltd</t>
  </si>
  <si>
    <t>VALENCIA</t>
  </si>
  <si>
    <t>Kenvi Jewels Ltd</t>
  </si>
  <si>
    <t>KENVI</t>
  </si>
  <si>
    <t>Anand Rayons Ltd</t>
  </si>
  <si>
    <t>ARL</t>
  </si>
  <si>
    <t>Globalspace Technologies Ltd</t>
  </si>
  <si>
    <t>Sheetal Universal Ltd</t>
  </si>
  <si>
    <t>SHEETAL</t>
  </si>
  <si>
    <t>ANG Lifesciences India Ltd</t>
  </si>
  <si>
    <t>ANG</t>
  </si>
  <si>
    <t>Katare Spinning Mills Ltd</t>
  </si>
  <si>
    <t>KATRSPG</t>
  </si>
  <si>
    <t>Mefcom Capital Markets Ltd</t>
  </si>
  <si>
    <t>MEFCOMCAP</t>
  </si>
  <si>
    <t>Baba Arts Ltd</t>
  </si>
  <si>
    <t>BABA</t>
  </si>
  <si>
    <t>National Oxygen Ltd</t>
  </si>
  <si>
    <t>NOL</t>
  </si>
  <si>
    <t>Omnitex Industries (India) Ltd</t>
  </si>
  <si>
    <t>OMNITEX</t>
  </si>
  <si>
    <t>Mohit Paper Mills Ltd</t>
  </si>
  <si>
    <t>MOHITPPR</t>
  </si>
  <si>
    <t>Godha Cabcon &amp; Insulation Ltd</t>
  </si>
  <si>
    <t>GODHA</t>
  </si>
  <si>
    <t>Ashnoor Textile Mills Ltd</t>
  </si>
  <si>
    <t>ASHNOOR</t>
  </si>
  <si>
    <t>LCC Infotech Ltd</t>
  </si>
  <si>
    <t>LCCINFOTEC</t>
  </si>
  <si>
    <t>Swasti Vinayaka Synthetics Ltd</t>
  </si>
  <si>
    <t>SWASTIVI</t>
  </si>
  <si>
    <t>Vista Pharmaceuticals Ltd</t>
  </si>
  <si>
    <t>VISTAPH</t>
  </si>
  <si>
    <t>Banaras Beads Ltd</t>
  </si>
  <si>
    <t>BANARBEADS</t>
  </si>
  <si>
    <t>Ekansh Concepts Ltd</t>
  </si>
  <si>
    <t>EKANSH</t>
  </si>
  <si>
    <t>Signoria Creation Ltd</t>
  </si>
  <si>
    <t>SIGNORIA</t>
  </si>
  <si>
    <t>Veeram Securities Ltd</t>
  </si>
  <si>
    <t>VSL</t>
  </si>
  <si>
    <t>Ushanti Colour Chem Ltd</t>
  </si>
  <si>
    <t>UCL</t>
  </si>
  <si>
    <t>Nandani Creation Ltd</t>
  </si>
  <si>
    <t>JAIPURKURT</t>
  </si>
  <si>
    <t>3P Land Holdings Ltd</t>
  </si>
  <si>
    <t>3PLAND</t>
  </si>
  <si>
    <t>K G Denim Ltd</t>
  </si>
  <si>
    <t>KGDENIM</t>
  </si>
  <si>
    <t>Sambandam Spinning Mills Ltd</t>
  </si>
  <si>
    <t>SAMBANDAM</t>
  </si>
  <si>
    <t>Prudential Sugar Corp Ltd</t>
  </si>
  <si>
    <t>PRUDMOULI</t>
  </si>
  <si>
    <t>Rasandik Engineering Industries India Ltd</t>
  </si>
  <si>
    <t>RASANDIK</t>
  </si>
  <si>
    <t>Oceanic Foods Ltd</t>
  </si>
  <si>
    <t>OCEANIC</t>
  </si>
  <si>
    <t>Fundviser Capital (India) Ltd</t>
  </si>
  <si>
    <t>FUNDVISER</t>
  </si>
  <si>
    <t>Kiduja India Ltd</t>
  </si>
  <si>
    <t>KIDUJA</t>
  </si>
  <si>
    <t>Poddar Housing and Development Ltd</t>
  </si>
  <si>
    <t>PODDARHOUS</t>
  </si>
  <si>
    <t>Real Eco Energy Ltd</t>
  </si>
  <si>
    <t>REALECO</t>
  </si>
  <si>
    <t>Goel Food Products Ltd</t>
  </si>
  <si>
    <t>GOEL</t>
  </si>
  <si>
    <t>AJR Infra and Tolling Ltd</t>
  </si>
  <si>
    <t>AJRINFRA</t>
  </si>
  <si>
    <t>Ravi Kumar Distilleries Ltd</t>
  </si>
  <si>
    <t>RKDL</t>
  </si>
  <si>
    <t>Shrydus Industries Ltd</t>
  </si>
  <si>
    <t>SHRYDUS</t>
  </si>
  <si>
    <t>Garment Mantra Lifestyle Ltd</t>
  </si>
  <si>
    <t>GARMNTMNTR</t>
  </si>
  <si>
    <t>P B M Polytex Ltd</t>
  </si>
  <si>
    <t>PBMPOLY</t>
  </si>
  <si>
    <t>Balgopal Commercial Ltd</t>
  </si>
  <si>
    <t>BALGOPAL</t>
  </si>
  <si>
    <t>Amkay Products Ltd</t>
  </si>
  <si>
    <t>AMKAY</t>
  </si>
  <si>
    <t>BITS Ltd</t>
  </si>
  <si>
    <t>BITS</t>
  </si>
  <si>
    <t>Unifinz Capital India Ltd</t>
  </si>
  <si>
    <t>UCIL</t>
  </si>
  <si>
    <t>NAM Securities Ltd</t>
  </si>
  <si>
    <t>NAM</t>
  </si>
  <si>
    <t>Bang Overseas Ltd</t>
  </si>
  <si>
    <t>BANG</t>
  </si>
  <si>
    <t>Angel Fibers Ltd</t>
  </si>
  <si>
    <t>ANGEL</t>
  </si>
  <si>
    <t>SPS Finquest Ltd</t>
  </si>
  <si>
    <t>SPS</t>
  </si>
  <si>
    <t>Sri KPR Industries Ltd</t>
  </si>
  <si>
    <t>SRIKPRIND</t>
  </si>
  <si>
    <t>Monotype India Ltd</t>
  </si>
  <si>
    <t>MONOT</t>
  </si>
  <si>
    <t>Hemadri Cements Ltd</t>
  </si>
  <si>
    <t>HEMACEM</t>
  </si>
  <si>
    <t>Medi-Caps Ltd</t>
  </si>
  <si>
    <t>MEDICAPQ</t>
  </si>
  <si>
    <t>Elixir Capital Ltd</t>
  </si>
  <si>
    <t>ELIXIR</t>
  </si>
  <si>
    <t>AmpVolts Ltd</t>
  </si>
  <si>
    <t>QUEST</t>
  </si>
  <si>
    <t>Erp Soft Systems Ltd</t>
  </si>
  <si>
    <t>ERPSOFT</t>
  </si>
  <si>
    <t>Milton Industries Ltd</t>
  </si>
  <si>
    <t>MILTON</t>
  </si>
  <si>
    <t>Greenhitech Ventures Ltd</t>
  </si>
  <si>
    <t>GVL</t>
  </si>
  <si>
    <t>Cell Point (India) Ltd</t>
  </si>
  <si>
    <t>CELLPOINT</t>
  </si>
  <si>
    <t>Shree Pacetronix Ltd</t>
  </si>
  <si>
    <t>SHREEPAC</t>
  </si>
  <si>
    <t>Vivid Mercantile Ltd</t>
  </si>
  <si>
    <t>VIVIDM</t>
  </si>
  <si>
    <t>Bhatia Colour Chem Ltd</t>
  </si>
  <si>
    <t>BCCL</t>
  </si>
  <si>
    <t>Vadivarhe Speciality Chemicals Ltd</t>
  </si>
  <si>
    <t>VSCL</t>
  </si>
  <si>
    <t>Goblin India Ltd</t>
  </si>
  <si>
    <t>GOBLIN</t>
  </si>
  <si>
    <t>Mish Designs Ltd</t>
  </si>
  <si>
    <t>MISHDESIGN</t>
  </si>
  <si>
    <t>Isl Consulting Ltd</t>
  </si>
  <si>
    <t>ISLCONSUL</t>
  </si>
  <si>
    <t>Naapbooks Ltd</t>
  </si>
  <si>
    <t>NBL</t>
  </si>
  <si>
    <t>SVC Industries Ltd</t>
  </si>
  <si>
    <t>SVCIND</t>
  </si>
  <si>
    <t>Mittal Life Style Ltd</t>
  </si>
  <si>
    <t>MITTAL</t>
  </si>
  <si>
    <t>Winny Immigration &amp; Education Services Ltd</t>
  </si>
  <si>
    <t>WINNY</t>
  </si>
  <si>
    <t>Academic &amp; Educational Services</t>
  </si>
  <si>
    <t>MM Rubber Company Ltd</t>
  </si>
  <si>
    <t>MMRUBBR-B</t>
  </si>
  <si>
    <t>Lee &amp; Nee Softwares (Exports) Ltd</t>
  </si>
  <si>
    <t>LEENEE</t>
  </si>
  <si>
    <t>Ind Bank Housing Ltd</t>
  </si>
  <si>
    <t>INDBNK</t>
  </si>
  <si>
    <t>Manugraph India Ltd</t>
  </si>
  <si>
    <t>MANUGRAPH</t>
  </si>
  <si>
    <t>Sangani Hospitals Ltd</t>
  </si>
  <si>
    <t>SANGANI</t>
  </si>
  <si>
    <t>Jet Freight Logistics Ltd</t>
  </si>
  <si>
    <t>JETFREIGHT</t>
  </si>
  <si>
    <t>Gujarat Craft Industries Ltd</t>
  </si>
  <si>
    <t>GUJCRAFT</t>
  </si>
  <si>
    <t>Advance Metering Technology Ltd</t>
  </si>
  <si>
    <t>AMTL</t>
  </si>
  <si>
    <t>Innovassynth Investments Ltd</t>
  </si>
  <si>
    <t>INOVSYNTH</t>
  </si>
  <si>
    <t>Prismx Global Ventures Ltd</t>
  </si>
  <si>
    <t>PRISMX</t>
  </si>
  <si>
    <t>Service Care Ltd</t>
  </si>
  <si>
    <t>SERVICE</t>
  </si>
  <si>
    <t>Shalimar Productions Ltd</t>
  </si>
  <si>
    <t>SHALPRO</t>
  </si>
  <si>
    <t>Mediaone Global Entertainment Ltd</t>
  </si>
  <si>
    <t>MEDIAONE</t>
  </si>
  <si>
    <t>Yudiz Solutions Ltd</t>
  </si>
  <si>
    <t>YUDIZ</t>
  </si>
  <si>
    <t>Regency Fincorp Ltd</t>
  </si>
  <si>
    <t>REGENCY</t>
  </si>
  <si>
    <t>Diligent Industries Ltd</t>
  </si>
  <si>
    <t>DILIGENT</t>
  </si>
  <si>
    <t>Lakshmi Finance and Industrial Corp Ltd</t>
  </si>
  <si>
    <t>LFIC</t>
  </si>
  <si>
    <t>Hardcastle and Waud Manufacturing Co Ltd</t>
  </si>
  <si>
    <t>HARDCAS</t>
  </si>
  <si>
    <t>Johnson Pharmacare Ltd</t>
  </si>
  <si>
    <t>JOHNPHARMA</t>
  </si>
  <si>
    <t>Silgo Retail Ltd</t>
  </si>
  <si>
    <t>SILGO</t>
  </si>
  <si>
    <t>AA Plus Tradelink Ltd</t>
  </si>
  <si>
    <t>AAPLUSTRAD</t>
  </si>
  <si>
    <t>Agarwal Float Glass India Ltd</t>
  </si>
  <si>
    <t>AGARWALFT</t>
  </si>
  <si>
    <t>Inani Marbles and Industries Ltd</t>
  </si>
  <si>
    <t>INANI</t>
  </si>
  <si>
    <t>Dmr Hydroengineering &amp; Infrastructures Ltd</t>
  </si>
  <si>
    <t>DMR</t>
  </si>
  <si>
    <t>GTN Industries Ltd</t>
  </si>
  <si>
    <t>GTNINDS</t>
  </si>
  <si>
    <t>Contil India Ltd</t>
  </si>
  <si>
    <t>CONTILI</t>
  </si>
  <si>
    <t>Saven Technologies Ltd</t>
  </si>
  <si>
    <t>7TEC</t>
  </si>
  <si>
    <t>Pioneer Investcorp Ltd</t>
  </si>
  <si>
    <t>PIONRINV</t>
  </si>
  <si>
    <t>Sampre Nutritions Ltd</t>
  </si>
  <si>
    <t>SAMPRE</t>
  </si>
  <si>
    <t>Orchasp Ltd</t>
  </si>
  <si>
    <t>ORCHASP</t>
  </si>
  <si>
    <t>Camex Ltd</t>
  </si>
  <si>
    <t>CAMEXLTD</t>
  </si>
  <si>
    <t>Micropro Software Solutions Ltd</t>
  </si>
  <si>
    <t>MICROPRO</t>
  </si>
  <si>
    <t>Pace E-Commerce Ventures Ltd</t>
  </si>
  <si>
    <t>PACE</t>
  </si>
  <si>
    <t>Inter Globe Finance Ltd</t>
  </si>
  <si>
    <t>INTRGLB</t>
  </si>
  <si>
    <t>National Plastic Industries Ltd</t>
  </si>
  <si>
    <t>NATPLAS</t>
  </si>
  <si>
    <t>Shelter Pharma Ltd</t>
  </si>
  <si>
    <t>SHELTER</t>
  </si>
  <si>
    <t>Kavveri Telecom Products Ltd</t>
  </si>
  <si>
    <t>KAVVERITEL</t>
  </si>
  <si>
    <t>Aatmaj Healthcare Ltd</t>
  </si>
  <si>
    <t>AATMAJ</t>
  </si>
  <si>
    <t>Sintex Plastics Technology Ltd</t>
  </si>
  <si>
    <t>SPTL</t>
  </si>
  <si>
    <t>Anjani Synthetics Ltd</t>
  </si>
  <si>
    <t>ANJANI</t>
  </si>
  <si>
    <t>ABC India Ltd</t>
  </si>
  <si>
    <t>ABCINDQ</t>
  </si>
  <si>
    <t>Mandeep Auto Industries Ltd</t>
  </si>
  <si>
    <t>MANDEEP</t>
  </si>
  <si>
    <t>Metal Coatings (India) Ltd</t>
  </si>
  <si>
    <t>METALCO</t>
  </si>
  <si>
    <t>Diligent Media Corporation Ltd</t>
  </si>
  <si>
    <t>DNAMEDIA</t>
  </si>
  <si>
    <t>Response Informatics Ltd</t>
  </si>
  <si>
    <t>RESPONSINF</t>
  </si>
  <si>
    <t>Ashnisha Industries Ltd</t>
  </si>
  <si>
    <t>ASHNI</t>
  </si>
  <si>
    <t>Kanani Industries Ltd</t>
  </si>
  <si>
    <t>KANANIIND</t>
  </si>
  <si>
    <t>Ladderup Finance Ltd</t>
  </si>
  <si>
    <t>LADDERUP</t>
  </si>
  <si>
    <t>Warren Tea Ltd</t>
  </si>
  <si>
    <t>WARRENTEA</t>
  </si>
  <si>
    <t>Unique Organics Ltd</t>
  </si>
  <si>
    <t>UNIQUEO</t>
  </si>
  <si>
    <t>Jigar Cables Ltd</t>
  </si>
  <si>
    <t>JIGAR</t>
  </si>
  <si>
    <t>Sagardeep Alloys Ltd</t>
  </si>
  <si>
    <t>SAGARDEEP</t>
  </si>
  <si>
    <t>Phosphate Company Ltd</t>
  </si>
  <si>
    <t>PHOSPHATE</t>
  </si>
  <si>
    <t>Sonu Infratech Ltd</t>
  </si>
  <si>
    <t>SONUINFRA</t>
  </si>
  <si>
    <t>Mehta Housing Finance Ltd</t>
  </si>
  <si>
    <t>MEHTAHG</t>
  </si>
  <si>
    <t>Cybele Industries Ltd</t>
  </si>
  <si>
    <t>CYBELEIND</t>
  </si>
  <si>
    <t>PCS Technology Ltd</t>
  </si>
  <si>
    <t>PCS</t>
  </si>
  <si>
    <t>Nakoda Group of Industries Ltd</t>
  </si>
  <si>
    <t>NGIL</t>
  </si>
  <si>
    <t>Hawa Engineers Ltd</t>
  </si>
  <si>
    <t>HAWAENG</t>
  </si>
  <si>
    <t>Ahmedabad Steel Craft Ltd</t>
  </si>
  <si>
    <t>AHMDSTE</t>
  </si>
  <si>
    <t>Swarnsarita Jewels India Ltd</t>
  </si>
  <si>
    <t>SWARNSAR</t>
  </si>
  <si>
    <t>Tatia Global Vennture Ltd</t>
  </si>
  <si>
    <t>TATIAGLOB</t>
  </si>
  <si>
    <t>C P S Shapers Ltd</t>
  </si>
  <si>
    <t>CPS</t>
  </si>
  <si>
    <t>Dhanlaxmi Fabrics Ltd</t>
  </si>
  <si>
    <t>DHANFAB</t>
  </si>
  <si>
    <t>Ultra Wiring Connectivity System Ltd</t>
  </si>
  <si>
    <t>UWCSL</t>
  </si>
  <si>
    <t>JFL Life Sciences Ltd</t>
  </si>
  <si>
    <t>JFLLIFE</t>
  </si>
  <si>
    <t>ARCL Organics Ltd</t>
  </si>
  <si>
    <t>ARCL</t>
  </si>
  <si>
    <t>Satchmo Holdings Ltd</t>
  </si>
  <si>
    <t>SATCH</t>
  </si>
  <si>
    <t>P H Capital Ltd</t>
  </si>
  <si>
    <t>PHCAP</t>
  </si>
  <si>
    <t>Committed Cargo Care Ltd</t>
  </si>
  <si>
    <t>COMMITTED</t>
  </si>
  <si>
    <t>Tapi Fruit Processing Ltd</t>
  </si>
  <si>
    <t>TAPIFRUIT</t>
  </si>
  <si>
    <t>BDR Buildcon Ltd</t>
  </si>
  <si>
    <t>BDR</t>
  </si>
  <si>
    <t>Akash Infra-Projects Ltd</t>
  </si>
  <si>
    <t>AKASH</t>
  </si>
  <si>
    <t>Arex Industries Ltd</t>
  </si>
  <si>
    <t>AREXMIS</t>
  </si>
  <si>
    <t>Teesta Agro Industries Ltd</t>
  </si>
  <si>
    <t>TEEAI</t>
  </si>
  <si>
    <t>Ankit Metal &amp; Power Ltd</t>
  </si>
  <si>
    <t>ANKITMETAL</t>
  </si>
  <si>
    <t>Aeonx Digital Technology Ltd</t>
  </si>
  <si>
    <t>AEONXDIGI</t>
  </si>
  <si>
    <t>Sylph Technologies Ltd</t>
  </si>
  <si>
    <t>SYLPH</t>
  </si>
  <si>
    <t>FEL</t>
  </si>
  <si>
    <t>Galactico Corporate Services Ltd</t>
  </si>
  <si>
    <t>GALACTICO</t>
  </si>
  <si>
    <t>VSF Projects Ltd</t>
  </si>
  <si>
    <t>VSFPROJ</t>
  </si>
  <si>
    <t>ARC Finance Ltd</t>
  </si>
  <si>
    <t>ARCFIN</t>
  </si>
  <si>
    <t>CCL International Ltd</t>
  </si>
  <si>
    <t>CCLINTER</t>
  </si>
  <si>
    <t>Yamini Investments Company Ltd</t>
  </si>
  <si>
    <t>YAMNINV</t>
  </si>
  <si>
    <t>Sandu Pharmaceuticals Ltd</t>
  </si>
  <si>
    <t>SANDUPHQ</t>
  </si>
  <si>
    <t>DSJ Keep Learning Ltd</t>
  </si>
  <si>
    <t>KEEPLEARN</t>
  </si>
  <si>
    <t>Smiths &amp; Founders (India) Ltd</t>
  </si>
  <si>
    <t>SMFIL</t>
  </si>
  <si>
    <t>Zodiac Ventures Ltd</t>
  </si>
  <si>
    <t>ZODIACVEN</t>
  </si>
  <si>
    <t>Shree Krishna Paper Mills &amp; Industries Ltd</t>
  </si>
  <si>
    <t>SKPMIL</t>
  </si>
  <si>
    <t>Adroit Infotech Ltd</t>
  </si>
  <si>
    <t>ADROITINFO</t>
  </si>
  <si>
    <t>S &amp; T Corporation Ltd</t>
  </si>
  <si>
    <t>STCORP</t>
  </si>
  <si>
    <t>Walpar Nutritions Ltd</t>
  </si>
  <si>
    <t>WALPAR</t>
  </si>
  <si>
    <t>Softrak Venture Investment Limited</t>
  </si>
  <si>
    <t>SOFTRAKV</t>
  </si>
  <si>
    <t>Vivo Bio Tech Ltd</t>
  </si>
  <si>
    <t>VIVOBIOT</t>
  </si>
  <si>
    <t>MSR India Ltd</t>
  </si>
  <si>
    <t>MSRINDIA</t>
  </si>
  <si>
    <t>DK Enterprises Global Ltd</t>
  </si>
  <si>
    <t>DKEGL</t>
  </si>
  <si>
    <t>HOAC Foods India Ltd</t>
  </si>
  <si>
    <t>HOACFOODS</t>
  </si>
  <si>
    <t>Yash Chemex Ltd</t>
  </si>
  <si>
    <t>YASHCHEM</t>
  </si>
  <si>
    <t>Kabsons Industries Ltd</t>
  </si>
  <si>
    <t>KABSON</t>
  </si>
  <si>
    <t>N G Industries Ltd</t>
  </si>
  <si>
    <t>NGIND</t>
  </si>
  <si>
    <t>G.S. Auto International Ltd</t>
  </si>
  <si>
    <t>GSAUTO</t>
  </si>
  <si>
    <t>Indianivesh Ltd</t>
  </si>
  <si>
    <t>INDIANVSH</t>
  </si>
  <si>
    <t>Associated Ceramics Ltd</t>
  </si>
  <si>
    <t>ASSOCER</t>
  </si>
  <si>
    <t>Axel Polymers Ltd</t>
  </si>
  <si>
    <t>AXELPOLY</t>
  </si>
  <si>
    <t>Ashoka Metcast Ltd</t>
  </si>
  <si>
    <t>ASHOKAMET</t>
  </si>
  <si>
    <t>ASL Industries Ltd</t>
  </si>
  <si>
    <t>ASLIND</t>
  </si>
  <si>
    <t>Nimbus Projects Ltd</t>
  </si>
  <si>
    <t>NIMBSPROJ</t>
  </si>
  <si>
    <t>Julien Agro Infratech Ltd</t>
  </si>
  <si>
    <t>JULIEN</t>
  </si>
  <si>
    <t>Ecoboard Industries Ltd</t>
  </si>
  <si>
    <t>ECOBOAR</t>
  </si>
  <si>
    <t>Abm International Ltd</t>
  </si>
  <si>
    <t>ABMINTLLTD</t>
  </si>
  <si>
    <t>Axis NIFTY IT ETF</t>
  </si>
  <si>
    <t>AXISTECETF</t>
  </si>
  <si>
    <t>Grovy India Ltd</t>
  </si>
  <si>
    <t>GROVY</t>
  </si>
  <si>
    <t>GKB Ophthalmics Ltd</t>
  </si>
  <si>
    <t>GKB</t>
  </si>
  <si>
    <t>GSM Foils Ltd</t>
  </si>
  <si>
    <t>GSMFOILS</t>
  </si>
  <si>
    <t>Tarini International Ltd</t>
  </si>
  <si>
    <t>TARINI</t>
  </si>
  <si>
    <t>Salem Erode Investments Ltd</t>
  </si>
  <si>
    <t>SALEM</t>
  </si>
  <si>
    <t>Artefact Projects Ltd</t>
  </si>
  <si>
    <t>ARTEFACT</t>
  </si>
  <si>
    <t>Tirupati Tyres Ltd</t>
  </si>
  <si>
    <t>TTIL</t>
  </si>
  <si>
    <t>Visaman Global Sales Ltd</t>
  </si>
  <si>
    <t>VISAMAN</t>
  </si>
  <si>
    <t>G G Dandekar Properties Ltd</t>
  </si>
  <si>
    <t>GGDPROP</t>
  </si>
  <si>
    <t>KKV Agro Powers Limited</t>
  </si>
  <si>
    <t>KKVAPOW</t>
  </si>
  <si>
    <t>The Victoria Mills Ltd</t>
  </si>
  <si>
    <t>VICTMILL</t>
  </si>
  <si>
    <t>Franklin Industries Ltd</t>
  </si>
  <si>
    <t>FRANKLININD</t>
  </si>
  <si>
    <t>Gorani Industries Ltd</t>
  </si>
  <si>
    <t>GORANIN</t>
  </si>
  <si>
    <t>Sellwin Traders Ltd</t>
  </si>
  <si>
    <t>SELLWIN</t>
  </si>
  <si>
    <t>Veejay Lakshmi Engineering Works Ltd</t>
  </si>
  <si>
    <t>VJLAXMIE</t>
  </si>
  <si>
    <t>ICICI Prudential S&amp;P BSE Sensex ETF</t>
  </si>
  <si>
    <t>SENSEXIETF</t>
  </si>
  <si>
    <t>Abhishek Integrations Ltd</t>
  </si>
  <si>
    <t>AILIMITED</t>
  </si>
  <si>
    <t>Rose Merc Ltd</t>
  </si>
  <si>
    <t>ROSEMER</t>
  </si>
  <si>
    <t>SPA Capital Advisors Limited</t>
  </si>
  <si>
    <t>SPACAPS</t>
  </si>
  <si>
    <t>Super Crop Safe Ltd</t>
  </si>
  <si>
    <t>SUCROSA</t>
  </si>
  <si>
    <t>Sulabh Engineers and Services Ltd</t>
  </si>
  <si>
    <t>SULABEN</t>
  </si>
  <si>
    <t>Simran Farms Ltd</t>
  </si>
  <si>
    <t>SIMRAN</t>
  </si>
  <si>
    <t>Salora International Ltd</t>
  </si>
  <si>
    <t>SALORAINTL</t>
  </si>
  <si>
    <t>Cian Healthcare Ltd</t>
  </si>
  <si>
    <t>CHCL</t>
  </si>
  <si>
    <t>Hindoostan Mills Ltd</t>
  </si>
  <si>
    <t>HINDMILL</t>
  </si>
  <si>
    <t>Kwality Ltd</t>
  </si>
  <si>
    <t>KWALITY</t>
  </si>
  <si>
    <t>Gujrat Credit Corporation Ltd</t>
  </si>
  <si>
    <t>GUJCRED</t>
  </si>
  <si>
    <t>Jet Knitwears Ltd</t>
  </si>
  <si>
    <t>JETKNIT</t>
  </si>
  <si>
    <t>Haryana Leather Chemicals Ltd</t>
  </si>
  <si>
    <t>HARLETH</t>
  </si>
  <si>
    <t>Wires and Fabriks (SA) Ltd</t>
  </si>
  <si>
    <t>WIREFABR</t>
  </si>
  <si>
    <t>Atal Realtech Ltd</t>
  </si>
  <si>
    <t>ATALREAL</t>
  </si>
  <si>
    <t>Cranex Ltd</t>
  </si>
  <si>
    <t>CRANEX</t>
  </si>
  <si>
    <t>Vineet Laboratories Ltd</t>
  </si>
  <si>
    <t>VINEETLAB</t>
  </si>
  <si>
    <t>Gogia Capital Services Ltd</t>
  </si>
  <si>
    <t>GOGIACAP</t>
  </si>
  <si>
    <t>Ashirwad Steels And Industries Ltd</t>
  </si>
  <si>
    <t>ASHSI</t>
  </si>
  <si>
    <t>DRA Consultants Ltd</t>
  </si>
  <si>
    <t>DRA</t>
  </si>
  <si>
    <t>AD- Manum Finance Ltd</t>
  </si>
  <si>
    <t>ADMANUM</t>
  </si>
  <si>
    <t>Laxmi Cotspin Ltd</t>
  </si>
  <si>
    <t>LAXMICOT</t>
  </si>
  <si>
    <t>Pearl Polymers Ltd</t>
  </si>
  <si>
    <t>PEARLPOLY</t>
  </si>
  <si>
    <t>Visagar Financial Services Ltd</t>
  </si>
  <si>
    <t>VISAGAR</t>
  </si>
  <si>
    <t>VAMA Industries Ltd</t>
  </si>
  <si>
    <t>VAMA</t>
  </si>
  <si>
    <t>Inland Printers Ltd</t>
  </si>
  <si>
    <t>INLANPR</t>
  </si>
  <si>
    <t>Meera Industries Ltd</t>
  </si>
  <si>
    <t>MEERA</t>
  </si>
  <si>
    <t>Addi Industries Ltd</t>
  </si>
  <si>
    <t>ADDIND</t>
  </si>
  <si>
    <t>Country Condo's Ltd</t>
  </si>
  <si>
    <t>COUNCODOS</t>
  </si>
  <si>
    <t>Earthstahl &amp; Alloys Ltd</t>
  </si>
  <si>
    <t>EARTH</t>
  </si>
  <si>
    <t>PS IT Infrastructure &amp; Services Ltd</t>
  </si>
  <si>
    <t>PSITINFRA</t>
  </si>
  <si>
    <t>Modern Engineering and Projects Ltd</t>
  </si>
  <si>
    <t>MEAPL</t>
  </si>
  <si>
    <t>Innokaiz India Ltd</t>
  </si>
  <si>
    <t>INNOKAIZ</t>
  </si>
  <si>
    <t>Italian Edibles Ltd</t>
  </si>
  <si>
    <t>ITALIANE</t>
  </si>
  <si>
    <t>Kaiser Corporation Ltd</t>
  </si>
  <si>
    <t>KACL</t>
  </si>
  <si>
    <t>Standard Surfactants Ltd</t>
  </si>
  <si>
    <t>STDSFAC</t>
  </si>
  <si>
    <t>Manjeera Constructions Ltd</t>
  </si>
  <si>
    <t>MANJEERA</t>
  </si>
  <si>
    <t>Sri Ramakrishna Mills (Coimbatore) Ltd</t>
  </si>
  <si>
    <t>SRMCL</t>
  </si>
  <si>
    <t>Vivanta Industries Ltd</t>
  </si>
  <si>
    <t>VIVANTA</t>
  </si>
  <si>
    <t>Pecos Hotels and Pubs Ltd</t>
  </si>
  <si>
    <t>PECOS</t>
  </si>
  <si>
    <t>Sacheta Metals Ltd</t>
  </si>
  <si>
    <t>SACHEMT</t>
  </si>
  <si>
    <t>Ceeta Industries Ltd</t>
  </si>
  <si>
    <t>CEETAIN</t>
  </si>
  <si>
    <t>Chandra Bhagat Pharma Ltd</t>
  </si>
  <si>
    <t>CBPL</t>
  </si>
  <si>
    <t>West Leisure Resorts Ltd</t>
  </si>
  <si>
    <t>WESTLEIRES</t>
  </si>
  <si>
    <t>Mishka Exim Ltd</t>
  </si>
  <si>
    <t>MISHKA</t>
  </si>
  <si>
    <t>Containe Technologies Ltd</t>
  </si>
  <si>
    <t>CONTAINE</t>
  </si>
  <si>
    <t>Prime Property Development Corp Ltd</t>
  </si>
  <si>
    <t>PRIMEPRO</t>
  </si>
  <si>
    <t>Restile Ceramics Ltd</t>
  </si>
  <si>
    <t>RESTILE</t>
  </si>
  <si>
    <t>Flomic Global Logistics Ltd</t>
  </si>
  <si>
    <t>FLOMIC</t>
  </si>
  <si>
    <t>Maharashtra Corp Ltd</t>
  </si>
  <si>
    <t>MAHACORP</t>
  </si>
  <si>
    <t>Vapi Enterprise Ltd</t>
  </si>
  <si>
    <t>VAPIENTER</t>
  </si>
  <si>
    <t>Luharuka Media &amp; Infra Ltd</t>
  </si>
  <si>
    <t>LUHARUKA</t>
  </si>
  <si>
    <t>ICDS Ltd</t>
  </si>
  <si>
    <t>ICDSLTD</t>
  </si>
  <si>
    <t>Veerhealth Care Ltd</t>
  </si>
  <si>
    <t>VEERHEALTH</t>
  </si>
  <si>
    <t>Bonlon Industries Ltd</t>
  </si>
  <si>
    <t>BONLON</t>
  </si>
  <si>
    <t>Telogica Ltd</t>
  </si>
  <si>
    <t>TELOGICA</t>
  </si>
  <si>
    <t>Arigato Universe Ltd</t>
  </si>
  <si>
    <t>ARIGATO</t>
  </si>
  <si>
    <t>Transvoy Logistics India Ltd</t>
  </si>
  <si>
    <t>TRANSVOY</t>
  </si>
  <si>
    <t>Sonal Adhesives Ltd</t>
  </si>
  <si>
    <t>SONALAD</t>
  </si>
  <si>
    <t>Tirupati Sarjan Ltd</t>
  </si>
  <si>
    <t>TIRSARJ</t>
  </si>
  <si>
    <t>Uttam Galva Steels Ltd</t>
  </si>
  <si>
    <t>UTTAMSTL</t>
  </si>
  <si>
    <t>Shree Ganesh Bio-Tech (India) Ltd</t>
  </si>
  <si>
    <t>SHREEGANES</t>
  </si>
  <si>
    <t>Morgan Ventures Ltd</t>
  </si>
  <si>
    <t>MORGAN</t>
  </si>
  <si>
    <t>Nidan Laboratories and Healthcare Ltd</t>
  </si>
  <si>
    <t>NIDAN</t>
  </si>
  <si>
    <t>Shrenik Ltd</t>
  </si>
  <si>
    <t>SHRENIK</t>
  </si>
  <si>
    <t>Sainik Finance &amp; Industries Ltd</t>
  </si>
  <si>
    <t>SAINIK</t>
  </si>
  <si>
    <t>ARSS Infrastructure Projects Ltd</t>
  </si>
  <si>
    <t>ARSSINFRA</t>
  </si>
  <si>
    <t>H P Cotton Textile Mills Ltd</t>
  </si>
  <si>
    <t>HPCOTTON</t>
  </si>
  <si>
    <t>J Taparia Projects Ltd</t>
  </si>
  <si>
    <t>JTAPARIA</t>
  </si>
  <si>
    <t>TGB Banquets and Hotels Ltd</t>
  </si>
  <si>
    <t>TGBHOTELS</t>
  </si>
  <si>
    <t>Tejnaksh Healthcare Ltd</t>
  </si>
  <si>
    <t>TEJNAKSH</t>
  </si>
  <si>
    <t>Archidply Decor Ltd</t>
  </si>
  <si>
    <t>ADL</t>
  </si>
  <si>
    <t>Alfavision Overseas (India) Ltd</t>
  </si>
  <si>
    <t>ALFAVIO</t>
  </si>
  <si>
    <t>STL Global Ltd</t>
  </si>
  <si>
    <t>SGL</t>
  </si>
  <si>
    <t>PVV Infra Ltd</t>
  </si>
  <si>
    <t>PVVINFRA</t>
  </si>
  <si>
    <t>Next Mediaworks Ltd</t>
  </si>
  <si>
    <t>NEXTMEDIA</t>
  </si>
  <si>
    <t>India Cements Capital Ltd</t>
  </si>
  <si>
    <t>INDCEMCAP</t>
  </si>
  <si>
    <t>Perfect Infraengineers Ltd</t>
  </si>
  <si>
    <t>PERFECT</t>
  </si>
  <si>
    <t>Binani Industries Ltd</t>
  </si>
  <si>
    <t>BINANIIND</t>
  </si>
  <si>
    <t>Vandana Knitwear Ltd</t>
  </si>
  <si>
    <t>VANDANA</t>
  </si>
  <si>
    <t>Future Lifestyle Fashions Ltd</t>
  </si>
  <si>
    <t>FLFL</t>
  </si>
  <si>
    <t>India Home Loan Ltd</t>
  </si>
  <si>
    <t>INDIAHOME</t>
  </si>
  <si>
    <t>Picturehouse Media Ltd</t>
  </si>
  <si>
    <t>PICTUREHS</t>
  </si>
  <si>
    <t>Riddhi Steel and Tube Ltd</t>
  </si>
  <si>
    <t>RSTL</t>
  </si>
  <si>
    <t>Balurghat Technologies Ltd</t>
  </si>
  <si>
    <t>BALTE</t>
  </si>
  <si>
    <t>Pan India Corp Ltd</t>
  </si>
  <si>
    <t>PANINDIAC</t>
  </si>
  <si>
    <t>Gayatri BioOrganics Ltd</t>
  </si>
  <si>
    <t>GAYATRIBI</t>
  </si>
  <si>
    <t>Manbro Industries Ltd</t>
  </si>
  <si>
    <t>MANBRO</t>
  </si>
  <si>
    <t>Comfort Fincap Ltd</t>
  </si>
  <si>
    <t>COMFINCAP</t>
  </si>
  <si>
    <t>Yasons Chemex Care Ltd</t>
  </si>
  <si>
    <t>YCCL</t>
  </si>
  <si>
    <t>Transchem Ltd</t>
  </si>
  <si>
    <t>TRANSCHEM</t>
  </si>
  <si>
    <t>Super Spinning Mills Ltd</t>
  </si>
  <si>
    <t>SUPERSPIN</t>
  </si>
  <si>
    <t>E L Forge Ltd</t>
  </si>
  <si>
    <t>ELFORGE</t>
  </si>
  <si>
    <t>Inducto Steels Ltd</t>
  </si>
  <si>
    <t>INDCTST</t>
  </si>
  <si>
    <t>Libas Consumer Products Ltd</t>
  </si>
  <si>
    <t>LIBAS</t>
  </si>
  <si>
    <t>Tirupati Foam Ltd</t>
  </si>
  <si>
    <t>TIRUFOAM</t>
  </si>
  <si>
    <t>Simplex Realty Ltd</t>
  </si>
  <si>
    <t>SIMPLXREA</t>
  </si>
  <si>
    <t>Dynamic Portfolio Management &amp; Services Ltd</t>
  </si>
  <si>
    <t>DYNAMICP</t>
  </si>
  <si>
    <t>Eighty Jewellers Ltd</t>
  </si>
  <si>
    <t>EIGHTY</t>
  </si>
  <si>
    <t>Destiny Logistics &amp; Infra Ltd</t>
  </si>
  <si>
    <t>DESTINY</t>
  </si>
  <si>
    <t>VERTEX Securities Ltd</t>
  </si>
  <si>
    <t>VERTEX</t>
  </si>
  <si>
    <t>Yug Decor Ltd</t>
  </si>
  <si>
    <t>YUG</t>
  </si>
  <si>
    <t>Solitaire Machine Tools Ltd</t>
  </si>
  <si>
    <t>SOLIMAC</t>
  </si>
  <si>
    <t>Swasti Vinayaka Art and Heritage Corporation Ltd</t>
  </si>
  <si>
    <t>SVARTCORP</t>
  </si>
  <si>
    <t>Rolcon Engineering Company Ltd</t>
  </si>
  <si>
    <t>ROLCOEN</t>
  </si>
  <si>
    <t>Ishan International Ltd</t>
  </si>
  <si>
    <t>ISHAN</t>
  </si>
  <si>
    <t>Medico Intercontinental Ltd</t>
  </si>
  <si>
    <t>MIL</t>
  </si>
  <si>
    <t>Patspin India Ltd</t>
  </si>
  <si>
    <t>PATSPINLTD</t>
  </si>
  <si>
    <t>SBEC Systems (India) Ltd</t>
  </si>
  <si>
    <t>SBECSYS</t>
  </si>
  <si>
    <t>Emergent Industrial Solutions Ltd</t>
  </si>
  <si>
    <t>EMERGENT</t>
  </si>
  <si>
    <t>Tamilnadu Telecommunication Ltd</t>
  </si>
  <si>
    <t>TNTELE</t>
  </si>
  <si>
    <t>SP Refractories Ltd</t>
  </si>
  <si>
    <t>SPRL</t>
  </si>
  <si>
    <t>Roopa Industries Ltd</t>
  </si>
  <si>
    <t>ROOPAIND</t>
  </si>
  <si>
    <t>Rishi Techtex Ltd</t>
  </si>
  <si>
    <t>RISHITECH</t>
  </si>
  <si>
    <t>Chandra Prabhu International Ltd</t>
  </si>
  <si>
    <t>CHANDRAP</t>
  </si>
  <si>
    <t>Cyber Media (India) Ltd</t>
  </si>
  <si>
    <t>CYBERMEDIA</t>
  </si>
  <si>
    <t>Ashirwad Capital Ltd</t>
  </si>
  <si>
    <t>ASHCAP</t>
  </si>
  <si>
    <t>Unison Metals Ltd</t>
  </si>
  <si>
    <t>UNISON</t>
  </si>
  <si>
    <t>Naturite Agro Products Ltd</t>
  </si>
  <si>
    <t>NAPL</t>
  </si>
  <si>
    <t>Polyspin Exports Ltd</t>
  </si>
  <si>
    <t>POLYSPIN</t>
  </si>
  <si>
    <t>Pearl Green Clubs and Resorts Ltd</t>
  </si>
  <si>
    <t>PGCRL</t>
  </si>
  <si>
    <t>Starlog Enterprises Ltd</t>
  </si>
  <si>
    <t>STARLOG</t>
  </si>
  <si>
    <t>Fervent Synergies Ltd</t>
  </si>
  <si>
    <t>FERVENTSYN</t>
  </si>
  <si>
    <t>Nippon India Nifty Pharma ETF</t>
  </si>
  <si>
    <t>PHARMABEES</t>
  </si>
  <si>
    <t>Cospower Engineering Ltd</t>
  </si>
  <si>
    <t>COSPOWER</t>
  </si>
  <si>
    <t>Shreeram Proteins Ltd</t>
  </si>
  <si>
    <t>SRPL</t>
  </si>
  <si>
    <t>Shanthala FMCG Products Ltd</t>
  </si>
  <si>
    <t>SHANTHALA</t>
  </si>
  <si>
    <t>Tijaria Polypipes Ltd</t>
  </si>
  <si>
    <t>TIJARIA</t>
  </si>
  <si>
    <t>Acrow India Ltd</t>
  </si>
  <si>
    <t>ACROW</t>
  </si>
  <si>
    <t>Sanginita Chemicals Ltd</t>
  </si>
  <si>
    <t>SANGINITA</t>
  </si>
  <si>
    <t>Inspire Films Ltd</t>
  </si>
  <si>
    <t>INSPIRE</t>
  </si>
  <si>
    <t>Laxmipati Engineering Works Ltd</t>
  </si>
  <si>
    <t>LAXMIPATI</t>
  </si>
  <si>
    <t>Poojawestern Metaliks Ltd</t>
  </si>
  <si>
    <t>POOJA</t>
  </si>
  <si>
    <t>Sunil Agro Foods Ltd</t>
  </si>
  <si>
    <t>SUNILAGR</t>
  </si>
  <si>
    <t>Hrh Next Services Ltd</t>
  </si>
  <si>
    <t>HRHNEXT</t>
  </si>
  <si>
    <t>Call Center Services</t>
  </si>
  <si>
    <t>Suryaamba Spinning Mills Ltd</t>
  </si>
  <si>
    <t>SURYAAMBA</t>
  </si>
  <si>
    <t>Supreme Engineering Ltd</t>
  </si>
  <si>
    <t>SUPREMEENG</t>
  </si>
  <si>
    <t>Shiva Global Agro Industries Ltd</t>
  </si>
  <si>
    <t>SHIVAAGRO</t>
  </si>
  <si>
    <t>Timescan Logistics (India) Ltd</t>
  </si>
  <si>
    <t>TIMESCAN</t>
  </si>
  <si>
    <t>Chennai Ferrous Industries Ltd</t>
  </si>
  <si>
    <t>CHENFERRO</t>
  </si>
  <si>
    <t>Ambica Agarbathies Aroma &amp; Industries Ltd</t>
  </si>
  <si>
    <t>AMBICAAGAR</t>
  </si>
  <si>
    <t>Maks Energy Solutions India Ltd</t>
  </si>
  <si>
    <t>MAKS</t>
  </si>
  <si>
    <t>Diana Tea Co Ltd</t>
  </si>
  <si>
    <t>DIANATEA</t>
  </si>
  <si>
    <t>Assam Entrade Ltd</t>
  </si>
  <si>
    <t>ASSAMENT</t>
  </si>
  <si>
    <t>City Crops Agro Ltd</t>
  </si>
  <si>
    <t>CCAL</t>
  </si>
  <si>
    <t>Kamadgiri Fashion Ltd</t>
  </si>
  <si>
    <t>KAMADGIRI</t>
  </si>
  <si>
    <t>Odyssey Corporation Ltd</t>
  </si>
  <si>
    <t>ODYCORP</t>
  </si>
  <si>
    <t>Prabhhans Industries Ltd</t>
  </si>
  <si>
    <t>PRABHHANS</t>
  </si>
  <si>
    <t>Nippon India Silver ETF</t>
  </si>
  <si>
    <t>SILVERBEES</t>
  </si>
  <si>
    <t>Morarjee Textiles Ltd</t>
  </si>
  <si>
    <t>MORARJEE</t>
  </si>
  <si>
    <t>Trident Texofab Ltd</t>
  </si>
  <si>
    <t>TTFL</t>
  </si>
  <si>
    <t>Sai Capital Ltd</t>
  </si>
  <si>
    <t>SAICAPI</t>
  </si>
  <si>
    <t>Frontier Capital Ltd</t>
  </si>
  <si>
    <t>FRONTCAP</t>
  </si>
  <si>
    <t>Conart Engineers Ltd</t>
  </si>
  <si>
    <t>CONART</t>
  </si>
  <si>
    <t>Ascensive Educare Ltd</t>
  </si>
  <si>
    <t>ASCENSIVE</t>
  </si>
  <si>
    <t>Focus Business Solution Ltd</t>
  </si>
  <si>
    <t>Sumeet Industries Ltd</t>
  </si>
  <si>
    <t>SUMEETINDS</t>
  </si>
  <si>
    <t>Infronics Systems Ltd</t>
  </si>
  <si>
    <t>INFRONICS</t>
  </si>
  <si>
    <t>Thakral Services (India) Ltd</t>
  </si>
  <si>
    <t>THAKRAL</t>
  </si>
  <si>
    <t>Standard Batteries Ltd</t>
  </si>
  <si>
    <t>STDBAT</t>
  </si>
  <si>
    <t>Nivaka Fashions Ltd</t>
  </si>
  <si>
    <t>NIVAKA</t>
  </si>
  <si>
    <t>Kemistar Corporation Ltd</t>
  </si>
  <si>
    <t>KEMISTAR</t>
  </si>
  <si>
    <t>Add-Shop E-Retail Ltd</t>
  </si>
  <si>
    <t>ASRL</t>
  </si>
  <si>
    <t>B2B Software Technologies Ltd</t>
  </si>
  <si>
    <t>B2BSOFT</t>
  </si>
  <si>
    <t>Madhav Marbles and Granites Ltd</t>
  </si>
  <si>
    <t>MADHAV</t>
  </si>
  <si>
    <t>Kridhan Infra Ltd</t>
  </si>
  <si>
    <t>KRIDHANINF</t>
  </si>
  <si>
    <t>Ashiana Ispat Ltd</t>
  </si>
  <si>
    <t>ASHIS</t>
  </si>
  <si>
    <t>Ravileela Granites Ltd</t>
  </si>
  <si>
    <t>RALEGRA</t>
  </si>
  <si>
    <t>Khandwala Securities Ltd</t>
  </si>
  <si>
    <t>KHANDSE</t>
  </si>
  <si>
    <t>Bombay Wire Ropes Ltd</t>
  </si>
  <si>
    <t>BOMBWIR</t>
  </si>
  <si>
    <t>Golden Crest Education &amp; Services Ltd</t>
  </si>
  <si>
    <t>GOLDENCREST</t>
  </si>
  <si>
    <t>Nippon India ETF Nifty 50 Value 20</t>
  </si>
  <si>
    <t>NV20BEES</t>
  </si>
  <si>
    <t>National General Industries Ltd</t>
  </si>
  <si>
    <t>NATGENI</t>
  </si>
  <si>
    <t>Crestchem Ltd</t>
  </si>
  <si>
    <t>CRSTCHM</t>
  </si>
  <si>
    <t>Fortune International Ltd</t>
  </si>
  <si>
    <t>FORINTL</t>
  </si>
  <si>
    <t>KMS Medisurgi Ltd</t>
  </si>
  <si>
    <t>KMSMEDI</t>
  </si>
  <si>
    <t>Benchmark Computer Solutions Ltd</t>
  </si>
  <si>
    <t>BENCHMARK</t>
  </si>
  <si>
    <t>Cyber Media Research &amp; Services Ltd</t>
  </si>
  <si>
    <t>CMRSL</t>
  </si>
  <si>
    <t>Faalcon Concepts Ltd</t>
  </si>
  <si>
    <t>FAALCON</t>
  </si>
  <si>
    <t>Suditi Industries Ltd</t>
  </si>
  <si>
    <t>SUDTIND-B</t>
  </si>
  <si>
    <t>Smart Finsec Ltd</t>
  </si>
  <si>
    <t>SMARTFIN</t>
  </si>
  <si>
    <t>Genus Prime Infra Ltd</t>
  </si>
  <si>
    <t>GENUSPRIME</t>
  </si>
  <si>
    <t>Piotex Industries Ltd</t>
  </si>
  <si>
    <t>PIOTEX</t>
  </si>
  <si>
    <t>Hemang Resources Ltd</t>
  </si>
  <si>
    <t>HEMANG</t>
  </si>
  <si>
    <t>Choksi Laboratories Ltd</t>
  </si>
  <si>
    <t>CHOKSILA</t>
  </si>
  <si>
    <t>Betex India Ltd</t>
  </si>
  <si>
    <t>BETXIND</t>
  </si>
  <si>
    <t>Vasudhagama Enterprises Ltd</t>
  </si>
  <si>
    <t>VASUDHAGAM</t>
  </si>
  <si>
    <t>Family Care Hospitals Ltd</t>
  </si>
  <si>
    <t>FAMILYCARE</t>
  </si>
  <si>
    <t>Sabar Flex India Ltd</t>
  </si>
  <si>
    <t>SABAR</t>
  </si>
  <si>
    <t>Integra Switchgear Ltd</t>
  </si>
  <si>
    <t>INTEGSW</t>
  </si>
  <si>
    <t>Poona Dal and Oil Industries Ltd</t>
  </si>
  <si>
    <t>POONADAL</t>
  </si>
  <si>
    <t>Utique Enterprises Ltd</t>
  </si>
  <si>
    <t>UTIQUE</t>
  </si>
  <si>
    <t>Duropack Ltd</t>
  </si>
  <si>
    <t>DUROPACK</t>
  </si>
  <si>
    <t>Kallam Textiles Ltd</t>
  </si>
  <si>
    <t>KALLAM</t>
  </si>
  <si>
    <t>Sumedha Fiscal Services Ltd</t>
  </si>
  <si>
    <t>SUMEDHA</t>
  </si>
  <si>
    <t>Qgo Finance Ltd</t>
  </si>
  <si>
    <t>QGO</t>
  </si>
  <si>
    <t>Hindustan Fluoro Carbons Ltd</t>
  </si>
  <si>
    <t>HINFLUR</t>
  </si>
  <si>
    <t>Bizotic Commercial Ltd</t>
  </si>
  <si>
    <t>BIZOTIC</t>
  </si>
  <si>
    <t>DECO MICA Ltd</t>
  </si>
  <si>
    <t>DECOMIC</t>
  </si>
  <si>
    <t>Five Core Electronics Ltd</t>
  </si>
  <si>
    <t>FIVECORE</t>
  </si>
  <si>
    <t>Williamson Magor and Co Ltd</t>
  </si>
  <si>
    <t>WILLAMAGOR</t>
  </si>
  <si>
    <t>Adeshwar Meditex Ltd</t>
  </si>
  <si>
    <t>ADESHWAR</t>
  </si>
  <si>
    <t>Humming Bird Education Ltd</t>
  </si>
  <si>
    <t>HBEL</t>
  </si>
  <si>
    <t>Vinyoflex Ltd</t>
  </si>
  <si>
    <t>VINYOFL</t>
  </si>
  <si>
    <t>UTI Nifty Bank ETF</t>
  </si>
  <si>
    <t>UTIBANKETF</t>
  </si>
  <si>
    <t>Mohit Industries Ltd</t>
  </si>
  <si>
    <t>MOHITIND</t>
  </si>
  <si>
    <t>Veritaas Advertising Ltd</t>
  </si>
  <si>
    <t>VERITAAS</t>
  </si>
  <si>
    <t>Suumaya Industries Ltd</t>
  </si>
  <si>
    <t>SUULD</t>
  </si>
  <si>
    <t>Centenial Surgical Suture Ltd</t>
  </si>
  <si>
    <t>CSURGSU</t>
  </si>
  <si>
    <t>Continental Seeds and Chemicals Ltd</t>
  </si>
  <si>
    <t>CONTI</t>
  </si>
  <si>
    <t>Bhaskar Agro Chemicals Ltd</t>
  </si>
  <si>
    <t>BHASKAGR</t>
  </si>
  <si>
    <t>Rex Sealing &amp; Packing Industries Ltd</t>
  </si>
  <si>
    <t>REXSEAL</t>
  </si>
  <si>
    <t>Prakash Woollen &amp; Synthetic Mills Ltd</t>
  </si>
  <si>
    <t>PWASML</t>
  </si>
  <si>
    <t>Shantidoot Infra Services Ltd</t>
  </si>
  <si>
    <t>SISL</t>
  </si>
  <si>
    <t>Mukand Engineers Ltd</t>
  </si>
  <si>
    <t>MUKANDENGG</t>
  </si>
  <si>
    <t>Nirmitee Robotics India Ltd</t>
  </si>
  <si>
    <t>NIRMITEE</t>
  </si>
  <si>
    <t>Mirae Asset Nifty India Manufacturing ETF</t>
  </si>
  <si>
    <t>MAKEINDIA</t>
  </si>
  <si>
    <t>Virtual Global Education Ltd</t>
  </si>
  <si>
    <t>VIRTUALG</t>
  </si>
  <si>
    <t>Mirae Asset Nifty Midcap 150 ETF</t>
  </si>
  <si>
    <t>MIDCAPETF</t>
  </si>
  <si>
    <t>Kanco Tea &amp; Industries Ltd</t>
  </si>
  <si>
    <t>KANCOTEA</t>
  </si>
  <si>
    <t>E-Land Apparel Ltd</t>
  </si>
  <si>
    <t>ELAND</t>
  </si>
  <si>
    <t>Gabriel Pet Straps Ltd</t>
  </si>
  <si>
    <t>GPSL</t>
  </si>
  <si>
    <t>Tecil Chemicals and Hydro Power Ltd</t>
  </si>
  <si>
    <t>TECILCHEM</t>
  </si>
  <si>
    <t>Mega Flex Plastics Ltd</t>
  </si>
  <si>
    <t>MEGAFLEX</t>
  </si>
  <si>
    <t>Shreeshay Engineers Ltd</t>
  </si>
  <si>
    <t>SHREESHAY</t>
  </si>
  <si>
    <t>Megri Soft Ltd</t>
  </si>
  <si>
    <t>MEGRISOFT</t>
  </si>
  <si>
    <t>Concord Drugs Ltd</t>
  </si>
  <si>
    <t>CONCORD</t>
  </si>
  <si>
    <t>Pratik Panels Ltd</t>
  </si>
  <si>
    <t>PRATIK</t>
  </si>
  <si>
    <t>Gujarat Petrosynthese Ltd</t>
  </si>
  <si>
    <t>GUJPETR</t>
  </si>
  <si>
    <t>Hybrid Financial Services Ltd</t>
  </si>
  <si>
    <t>HYBRIDFIN</t>
  </si>
  <si>
    <t>JMD Ventures Ltd</t>
  </si>
  <si>
    <t>JMDVL</t>
  </si>
  <si>
    <t>Sadhna Broadcast Ltd</t>
  </si>
  <si>
    <t>SADHNA</t>
  </si>
  <si>
    <t>Epuja Spiritech Ltd</t>
  </si>
  <si>
    <t>EPUJA</t>
  </si>
  <si>
    <t>Yuranus Infrastructure Ltd</t>
  </si>
  <si>
    <t>YURANUS</t>
  </si>
  <si>
    <t>Continental Petroleums Ltd</t>
  </si>
  <si>
    <t>CONTPTR</t>
  </si>
  <si>
    <t>Oasis Securities Ltd</t>
  </si>
  <si>
    <t>OASISEC</t>
  </si>
  <si>
    <t>HCKK Ventures Ltd</t>
  </si>
  <si>
    <t>HCKKVENTURE</t>
  </si>
  <si>
    <t>Inditrade Capital Ltd</t>
  </si>
  <si>
    <t>INDICAP</t>
  </si>
  <si>
    <t>Getalong Enterprise Ltd</t>
  </si>
  <si>
    <t>GETALONG</t>
  </si>
  <si>
    <t>Moxsh Overseas Educon Ltd</t>
  </si>
  <si>
    <t>MOXSH</t>
  </si>
  <si>
    <t>Lakhotia Polyesters (India) Ltd</t>
  </si>
  <si>
    <t>LAKHOTIA</t>
  </si>
  <si>
    <t>Tejassvi Aaharam Ltd</t>
  </si>
  <si>
    <t>TEJASSVI</t>
  </si>
  <si>
    <t>Falcon Technoprojects India Ltd</t>
  </si>
  <si>
    <t>FALCONTECH</t>
  </si>
  <si>
    <t>Gothi Plascon (India) Ltd</t>
  </si>
  <si>
    <t>GOTHIPL</t>
  </si>
  <si>
    <t>Goenka Diamond And Jewels Ltd</t>
  </si>
  <si>
    <t>GOENKA</t>
  </si>
  <si>
    <t>Bandaram Pharma Packtech Ltd</t>
  </si>
  <si>
    <t>BANDARAM</t>
  </si>
  <si>
    <t>Hind Aluminium Industries Ltd</t>
  </si>
  <si>
    <t>HINDALUMI</t>
  </si>
  <si>
    <t>Roni Households Ltd</t>
  </si>
  <si>
    <t>RONI</t>
  </si>
  <si>
    <t>Sri Havisha Hospitality and Infrastructure Ltd</t>
  </si>
  <si>
    <t>HAVISHA</t>
  </si>
  <si>
    <t>Sai Swami Metals and Alloys Ltd</t>
  </si>
  <si>
    <t>SAI</t>
  </si>
  <si>
    <t>Uniinfo Telecom Services Ltd</t>
  </si>
  <si>
    <t>UNIINFO</t>
  </si>
  <si>
    <t>USG Tech Solutions Ltd</t>
  </si>
  <si>
    <t>USGTECH</t>
  </si>
  <si>
    <t>Axis Nifty 50 ETF</t>
  </si>
  <si>
    <t>AXISNIFTY</t>
  </si>
  <si>
    <t>Gautam Gems Ltd</t>
  </si>
  <si>
    <t>GGL</t>
  </si>
  <si>
    <t>Netlink Solutions (India) Ltd</t>
  </si>
  <si>
    <t>NETLINK</t>
  </si>
  <si>
    <t>Unick Fix-A-Form And Printers Ltd</t>
  </si>
  <si>
    <t>UNICK</t>
  </si>
  <si>
    <t>Future Market Networks Ltd</t>
  </si>
  <si>
    <t>FMNL</t>
  </si>
  <si>
    <t>Raw Edge Industrial Solutions Ltd</t>
  </si>
  <si>
    <t>RAWEDGE</t>
  </si>
  <si>
    <t>Quality RO Industries Ltd</t>
  </si>
  <si>
    <t>QRIL</t>
  </si>
  <si>
    <t>Informed Technologies India Ltd</t>
  </si>
  <si>
    <t>INFORTEC</t>
  </si>
  <si>
    <t>Frontline corporation Ltd</t>
  </si>
  <si>
    <t>FRONTCORP</t>
  </si>
  <si>
    <t>Polysil Irrigation Systems Ltd</t>
  </si>
  <si>
    <t>POLYSIL</t>
  </si>
  <si>
    <t>Varyaa Creations Ltd</t>
  </si>
  <si>
    <t>VARYAA</t>
  </si>
  <si>
    <t>Nippon India Nifty Auto ETF</t>
  </si>
  <si>
    <t>AUTOBEES</t>
  </si>
  <si>
    <t>Aditya Spinners Ltd</t>
  </si>
  <si>
    <t>ADITYASP</t>
  </si>
  <si>
    <t>Jupiter Infomedia Ltd</t>
  </si>
  <si>
    <t>JUPITERIN</t>
  </si>
  <si>
    <t>Sudal Industries Ltd</t>
  </si>
  <si>
    <t>SUDAI</t>
  </si>
  <si>
    <t>Tyroon Tea Co Ltd</t>
  </si>
  <si>
    <t>TYROON</t>
  </si>
  <si>
    <t>Leading Leasing Finance and Investment Company Ltd</t>
  </si>
  <si>
    <t>LLFICL</t>
  </si>
  <si>
    <t>Sawaca Business Machines Ltd</t>
  </si>
  <si>
    <t>SAWABUSI</t>
  </si>
  <si>
    <t>Mindpool Technologies Ltd</t>
  </si>
  <si>
    <t>MINDPOOL</t>
  </si>
  <si>
    <t>Munoth Financial Services Ltd</t>
  </si>
  <si>
    <t>MUNOTHFI</t>
  </si>
  <si>
    <t>Jiwanram Sheoduttrai Industries Ltd</t>
  </si>
  <si>
    <t>JIWANRAM</t>
  </si>
  <si>
    <t>Phaarmasia Ltd</t>
  </si>
  <si>
    <t>PHRMASI</t>
  </si>
  <si>
    <t>Sparc Electrex Ltd</t>
  </si>
  <si>
    <t>SPAR</t>
  </si>
  <si>
    <t>Cargosol Logistics Ltd</t>
  </si>
  <si>
    <t>CARGOSOL</t>
  </si>
  <si>
    <t>Shashijit Infraprojects Ltd</t>
  </si>
  <si>
    <t>SHASHIJIT</t>
  </si>
  <si>
    <t>Grill Splendour Services Ltd</t>
  </si>
  <si>
    <t>BIRDYS</t>
  </si>
  <si>
    <t>Vera Synthetic Ltd</t>
  </si>
  <si>
    <t>VERA</t>
  </si>
  <si>
    <t>Shree Hari Chemicals Export Ltd</t>
  </si>
  <si>
    <t>SHHARICH</t>
  </si>
  <si>
    <t>TV Vision Ltd</t>
  </si>
  <si>
    <t>TVVISION</t>
  </si>
  <si>
    <t>Chordia Food Products Ltd</t>
  </si>
  <si>
    <t>CHORDIA</t>
  </si>
  <si>
    <t>Global Capital Markets Ltd</t>
  </si>
  <si>
    <t>GLOBALCA</t>
  </si>
  <si>
    <t>Hipolin Ltd</t>
  </si>
  <si>
    <t>HIPOLIN</t>
  </si>
  <si>
    <t>Medinova Diagnostic Services Ltd</t>
  </si>
  <si>
    <t>MEDINOV</t>
  </si>
  <si>
    <t>Viji Finance Ltd</t>
  </si>
  <si>
    <t>VIJIFIN</t>
  </si>
  <si>
    <t>DSP NIFTY 1D Rate Liquid ETF</t>
  </si>
  <si>
    <t>LIQUIDETF</t>
  </si>
  <si>
    <t>Techindia Nirman Ltd</t>
  </si>
  <si>
    <t>TECHIN</t>
  </si>
  <si>
    <t>Shaival Reality Ltd</t>
  </si>
  <si>
    <t>SHAIVAL</t>
  </si>
  <si>
    <t>The Cochin Malabar Estates and Industries Ltd</t>
  </si>
  <si>
    <t>COCHMAL</t>
  </si>
  <si>
    <t>Khaitan (India) Ltd</t>
  </si>
  <si>
    <t>KHAITANLTD</t>
  </si>
  <si>
    <t>Indong Tea Company Ltd</t>
  </si>
  <si>
    <t>INDONG</t>
  </si>
  <si>
    <t>Garnet Construction Ltd</t>
  </si>
  <si>
    <t>GARNET</t>
  </si>
  <si>
    <t>Technopack Polymers Ltd</t>
  </si>
  <si>
    <t>TECHNOPACK</t>
  </si>
  <si>
    <t>Bombay Talkies Ltd</t>
  </si>
  <si>
    <t>BOMTALKIES</t>
  </si>
  <si>
    <t>Olympia Industries Ltd</t>
  </si>
  <si>
    <t>OLYMPTX</t>
  </si>
  <si>
    <t>Shubhlaxmi Jewel Art Ltd</t>
  </si>
  <si>
    <t>SHUBHLAXMI</t>
  </si>
  <si>
    <t>Texel Industries Ltd</t>
  </si>
  <si>
    <t>TEXELIN</t>
  </si>
  <si>
    <t>Kaushalya Infrastructure Development Corporation Ltd</t>
  </si>
  <si>
    <t>KAUSHALYA</t>
  </si>
  <si>
    <t>Aastamangalam Finance Ltd</t>
  </si>
  <si>
    <t>AASTAFIN</t>
  </si>
  <si>
    <t>Aruna Hotels Ltd</t>
  </si>
  <si>
    <t>ARUNAHTEL</t>
  </si>
  <si>
    <t>Gujarat Terce Laboratories Ltd</t>
  </si>
  <si>
    <t>GUJTERC</t>
  </si>
  <si>
    <t>Arman Holdings Ltd</t>
  </si>
  <si>
    <t>ARMAN</t>
  </si>
  <si>
    <t>TCM Ltd</t>
  </si>
  <si>
    <t>TCMLMTD</t>
  </si>
  <si>
    <t>Beekay Niryat Ltd</t>
  </si>
  <si>
    <t>BNL</t>
  </si>
  <si>
    <t>Adarsh Plant Protect Ltd</t>
  </si>
  <si>
    <t>ADARSHPL</t>
  </si>
  <si>
    <t>Jetking Infotrain Ltd</t>
  </si>
  <si>
    <t>JETKINGQ</t>
  </si>
  <si>
    <t>N K Industries Ltd</t>
  </si>
  <si>
    <t>NKIND</t>
  </si>
  <si>
    <t>Shahi Shipping Ltd</t>
  </si>
  <si>
    <t>SHAHISHIP</t>
  </si>
  <si>
    <t>KK Shah Hospitals Limited</t>
  </si>
  <si>
    <t>KKSHL</t>
  </si>
  <si>
    <t>Dhanlaxmi Cotex Ltd</t>
  </si>
  <si>
    <t>DHANCOT</t>
  </si>
  <si>
    <t>Anuroop Packaging Ltd</t>
  </si>
  <si>
    <t>ANUROOP</t>
  </si>
  <si>
    <t>Markobenz Ventures Ltd</t>
  </si>
  <si>
    <t>MARKOBENZ</t>
  </si>
  <si>
    <t>Spectrum Foods Ltd</t>
  </si>
  <si>
    <t>SPECFOOD</t>
  </si>
  <si>
    <t>Spenta International Ltd</t>
  </si>
  <si>
    <t>SPENTA</t>
  </si>
  <si>
    <t>Indo Cotspin Ltd</t>
  </si>
  <si>
    <t>ICL</t>
  </si>
  <si>
    <t>A G Universal Ltd</t>
  </si>
  <si>
    <t>AGUL</t>
  </si>
  <si>
    <t>Bangalore Fort Farms Ltd</t>
  </si>
  <si>
    <t>BFFL</t>
  </si>
  <si>
    <t>JHS Svendgaard Retail Ventures Ltd</t>
  </si>
  <si>
    <t>RETAIL</t>
  </si>
  <si>
    <t>Rithwik Facility Management Services Ltd</t>
  </si>
  <si>
    <t>RITHWIKFMS</t>
  </si>
  <si>
    <t>Polymechplast Machines Ltd</t>
  </si>
  <si>
    <t>POLYCHMP</t>
  </si>
  <si>
    <t>Libord Finance Ltd</t>
  </si>
  <si>
    <t>LIBORDFIN</t>
  </si>
  <si>
    <t>Sj Corporation Ltd</t>
  </si>
  <si>
    <t>SJCORP</t>
  </si>
  <si>
    <t>Nagreeka Capital &amp; Infrastructure Ltd</t>
  </si>
  <si>
    <t>NAGREEKCAP</t>
  </si>
  <si>
    <t>Secur Credentials Ltd</t>
  </si>
  <si>
    <t>SECURCRED</t>
  </si>
  <si>
    <t>Vikas WSP Ltd</t>
  </si>
  <si>
    <t>VIKASWSP</t>
  </si>
  <si>
    <t>Infomedia Press Ltd</t>
  </si>
  <si>
    <t>INFOMEDIA</t>
  </si>
  <si>
    <t>Net Avenue Technologies Ltd</t>
  </si>
  <si>
    <t>CBAZAAR</t>
  </si>
  <si>
    <t>Stanrose Mafatlal Investments and Finance Ltd</t>
  </si>
  <si>
    <t>STANROS</t>
  </si>
  <si>
    <t>Miven Machine Tools Ltd</t>
  </si>
  <si>
    <t>MIVENMACH</t>
  </si>
  <si>
    <t>Parabolic Drugs Ltd</t>
  </si>
  <si>
    <t>PARABDRUGS</t>
  </si>
  <si>
    <t>Sagar Diamonds Ltd</t>
  </si>
  <si>
    <t>SAGAR</t>
  </si>
  <si>
    <t>S P Capital Financing Ltd</t>
  </si>
  <si>
    <t>SPCAPIT</t>
  </si>
  <si>
    <t>Marble City India Ltd</t>
  </si>
  <si>
    <t>MARBLE</t>
  </si>
  <si>
    <t>Orient Tradelink Ltd</t>
  </si>
  <si>
    <t>ORIENTTR</t>
  </si>
  <si>
    <t>Harshil Agrotech Ltd</t>
  </si>
  <si>
    <t>HARSHILAGR</t>
  </si>
  <si>
    <t>Scarnose International Ltd</t>
  </si>
  <si>
    <t>SCARNOSE</t>
  </si>
  <si>
    <t>Oneclick Logistics India Ltd</t>
  </si>
  <si>
    <t>OLIL</t>
  </si>
  <si>
    <t>TTI Enterprise Ltd</t>
  </si>
  <si>
    <t>TTIENT</t>
  </si>
  <si>
    <t>Greencrest Financial Services Ltd</t>
  </si>
  <si>
    <t>GREENCREST</t>
  </si>
  <si>
    <t>Laffans Petrochemicals Ltd</t>
  </si>
  <si>
    <t>LAFFANSQ</t>
  </si>
  <si>
    <t>Popular Estate Management Ltd</t>
  </si>
  <si>
    <t>POPULARES</t>
  </si>
  <si>
    <t>BC Power Controls Ltd</t>
  </si>
  <si>
    <t>BCP</t>
  </si>
  <si>
    <t>Sobhaygya Mercantile Ltd</t>
  </si>
  <si>
    <t>SOBME</t>
  </si>
  <si>
    <t>Incap Ltd</t>
  </si>
  <si>
    <t>INCAP</t>
  </si>
  <si>
    <t>Kandarp Digi Smart Bpo Ltd</t>
  </si>
  <si>
    <t>KANDARP</t>
  </si>
  <si>
    <t>Zodiac-JRD-MKJ Ltd</t>
  </si>
  <si>
    <t>ZODJRDMKJ</t>
  </si>
  <si>
    <t>Panjon Ltd</t>
  </si>
  <si>
    <t>PANJON</t>
  </si>
  <si>
    <t>Neil Industries Ltd</t>
  </si>
  <si>
    <t>NEIL</t>
  </si>
  <si>
    <t>Ace Integrated Solutions Ltd</t>
  </si>
  <si>
    <t>ACEINTEG</t>
  </si>
  <si>
    <t>Arrowhead Seperation Engineering Ltd</t>
  </si>
  <si>
    <t>ARROWHEAD</t>
  </si>
  <si>
    <t>Visagar Polytex Ltd</t>
  </si>
  <si>
    <t>VIVIDHA</t>
  </si>
  <si>
    <t>Vanta Bioscience Ltd</t>
  </si>
  <si>
    <t>VANTABIO</t>
  </si>
  <si>
    <t>Continental Securities Ltd</t>
  </si>
  <si>
    <t>CSL</t>
  </si>
  <si>
    <t>Zenith Fibres Ltd</t>
  </si>
  <si>
    <t>ZENIFIB</t>
  </si>
  <si>
    <t>Tradewell Holdings Ltd</t>
  </si>
  <si>
    <t>TRADEWELL</t>
  </si>
  <si>
    <t>Roselabs Finance Ltd</t>
  </si>
  <si>
    <t>ROSELABS</t>
  </si>
  <si>
    <t>Adhbhut Infrastructure Ltd</t>
  </si>
  <si>
    <t>ADHBHUTIN</t>
  </si>
  <si>
    <t>Oriental Trimex Ltd</t>
  </si>
  <si>
    <t>ORIENTALTL</t>
  </si>
  <si>
    <t>KCD Industries India Ltd</t>
  </si>
  <si>
    <t>KCDGROUP</t>
  </si>
  <si>
    <t>Garden Silk Mills Ltd</t>
  </si>
  <si>
    <t>GARDENSILK</t>
  </si>
  <si>
    <t>Madhusudan Industries Ltd</t>
  </si>
  <si>
    <t>MADHUDIN</t>
  </si>
  <si>
    <t>DSP Nifty50 Equal weight ETF</t>
  </si>
  <si>
    <t>EQUAL50ADD</t>
  </si>
  <si>
    <t>Narendra Properties Ltd</t>
  </si>
  <si>
    <t>NARPROP</t>
  </si>
  <si>
    <t>Blue Chip Tex Industries Ltd</t>
  </si>
  <si>
    <t>BLUECHIPT</t>
  </si>
  <si>
    <t>Ventura Textiles Ltd</t>
  </si>
  <si>
    <t>VENTURA</t>
  </si>
  <si>
    <t>Jay Kailash Namkeen Ltd</t>
  </si>
  <si>
    <t>JAYKAILASH</t>
  </si>
  <si>
    <t>Gayatri Highways Ltd</t>
  </si>
  <si>
    <t>GAYAHWS</t>
  </si>
  <si>
    <t>Swojas Energy Foods Ltd</t>
  </si>
  <si>
    <t>SWOEF</t>
  </si>
  <si>
    <t>J A Finance Ltd</t>
  </si>
  <si>
    <t>JAFINANCE</t>
  </si>
  <si>
    <t>Global Longlife Hospital and Research Ltd</t>
  </si>
  <si>
    <t>GLHRL</t>
  </si>
  <si>
    <t>Hiliks Technologies Ltd</t>
  </si>
  <si>
    <t>HILIKS</t>
  </si>
  <si>
    <t>SBI Nifty 200 Quality 30 ETF</t>
  </si>
  <si>
    <t>SBIETFQLTY</t>
  </si>
  <si>
    <t>Veer Energy &amp; Infrastructure Ltd</t>
  </si>
  <si>
    <t>VEERENRGY</t>
  </si>
  <si>
    <t>Quality Foils (India) Ltd</t>
  </si>
  <si>
    <t>QFIL</t>
  </si>
  <si>
    <t>MPIL Corporation Ltd</t>
  </si>
  <si>
    <t>MPILCORPL</t>
  </si>
  <si>
    <t>KJMC Financial Services Ltd</t>
  </si>
  <si>
    <t>KJMCFIN</t>
  </si>
  <si>
    <t>Asian Tea &amp; Exports Ltd</t>
  </si>
  <si>
    <t>ASIANTNE</t>
  </si>
  <si>
    <t>COSYN Ltd</t>
  </si>
  <si>
    <t>COSYN</t>
  </si>
  <si>
    <t>Motilal Oswal M50 ETF</t>
  </si>
  <si>
    <t>MOM50</t>
  </si>
  <si>
    <t>Blue Chip India Ltd</t>
  </si>
  <si>
    <t>BLUECHIP</t>
  </si>
  <si>
    <t>Safa Systems &amp; Technologies Ltd</t>
  </si>
  <si>
    <t>SSTL</t>
  </si>
  <si>
    <t>Aspira Pathlab &amp; Diagnostics Ltd</t>
  </si>
  <si>
    <t>ASPIRA</t>
  </si>
  <si>
    <t>Suncare Traders Ltd</t>
  </si>
  <si>
    <t>SCTL</t>
  </si>
  <si>
    <t>DocMode Health Technologies Ltd</t>
  </si>
  <si>
    <t>DHTL</t>
  </si>
  <si>
    <t>Nippon India ETF Nifty 5 yr Benchmark G-Sec</t>
  </si>
  <si>
    <t>GILT5YBEES</t>
  </si>
  <si>
    <t>Sangal Papers Ltd</t>
  </si>
  <si>
    <t>SANPA</t>
  </si>
  <si>
    <t>Misquita Engineering Ltd</t>
  </si>
  <si>
    <t>MISQUITA</t>
  </si>
  <si>
    <t>Sreechem Resins Ltd</t>
  </si>
  <si>
    <t>SRECR</t>
  </si>
  <si>
    <t>Pentokey Organy (India) Ltd</t>
  </si>
  <si>
    <t>PNTKYOR</t>
  </si>
  <si>
    <t>Intec Capital Ltd</t>
  </si>
  <si>
    <t>INTECCAP</t>
  </si>
  <si>
    <t>Abirami Financial Services (India) Ltd</t>
  </si>
  <si>
    <t>ABIRAFN</t>
  </si>
  <si>
    <t>Marinetrans India Ltd</t>
  </si>
  <si>
    <t>MARINETRAN</t>
  </si>
  <si>
    <t>Pasupati Spinning and Weaving Mills Ltd</t>
  </si>
  <si>
    <t>PASUSPG</t>
  </si>
  <si>
    <t>Kratos Energy &amp; Infrastructure Ltd</t>
  </si>
  <si>
    <t>KRATOSENER</t>
  </si>
  <si>
    <t>Palco Metals Ltd</t>
  </si>
  <si>
    <t>PALCO</t>
  </si>
  <si>
    <t>Maris Spinners Ltd</t>
  </si>
  <si>
    <t>MARIS</t>
  </si>
  <si>
    <t>Winro Commercial (India) Ltd</t>
  </si>
  <si>
    <t>WINROC</t>
  </si>
  <si>
    <t>Gconnect Logitech and Supply Chain Ltd</t>
  </si>
  <si>
    <t>GCONNECT</t>
  </si>
  <si>
    <t>Chothani Foods Ltd</t>
  </si>
  <si>
    <t>CHOTHANI</t>
  </si>
  <si>
    <t>Sunil Industries Ltd</t>
  </si>
  <si>
    <t>SUNILTX</t>
  </si>
  <si>
    <t>Mask Investments Ltd</t>
  </si>
  <si>
    <t>MASKINVEST</t>
  </si>
  <si>
    <t>Grandma Trading and Agencies Ltd</t>
  </si>
  <si>
    <t>GRANDMA</t>
  </si>
  <si>
    <t>Impex Ferro Tech Ltd</t>
  </si>
  <si>
    <t>IMPEXFERRO</t>
  </si>
  <si>
    <t>Mini Diamonds (India) Ltd</t>
  </si>
  <si>
    <t>MINID</t>
  </si>
  <si>
    <t>Rodium Realty Ltd</t>
  </si>
  <si>
    <t>RODIUM</t>
  </si>
  <si>
    <t>Sahara Housingfina Corporation Ltd</t>
  </si>
  <si>
    <t>SAHARAHOUS</t>
  </si>
  <si>
    <t>EP Biocomposites Ltd</t>
  </si>
  <si>
    <t>EPBIO</t>
  </si>
  <si>
    <t>Castex Technologies Ltd</t>
  </si>
  <si>
    <t>CASTEXTECH</t>
  </si>
  <si>
    <t>Steel Strips Infrastructures Ltd</t>
  </si>
  <si>
    <t>STLSTRINF</t>
  </si>
  <si>
    <t>Mega Corp Ltd</t>
  </si>
  <si>
    <t>MEGACOR</t>
  </si>
  <si>
    <t>Danube Industries Ltd</t>
  </si>
  <si>
    <t>DANUBE</t>
  </si>
  <si>
    <t>RRP Semiconductor Ltd</t>
  </si>
  <si>
    <t>GDTRAGN</t>
  </si>
  <si>
    <t>Educomp Solutions Ltd</t>
  </si>
  <si>
    <t>EDUCOMP</t>
  </si>
  <si>
    <t>MPDLLtd</t>
  </si>
  <si>
    <t>MPDL</t>
  </si>
  <si>
    <t>BAMPSL Securities Ltd</t>
  </si>
  <si>
    <t>BAMPSL</t>
  </si>
  <si>
    <t>Aditya BSL Nifty IT ETF</t>
  </si>
  <si>
    <t>TECH</t>
  </si>
  <si>
    <t>MFL India Ltd</t>
  </si>
  <si>
    <t>MFLINDIA</t>
  </si>
  <si>
    <t>Best Eastern Hotels Ltd</t>
  </si>
  <si>
    <t>BESTEAST</t>
  </si>
  <si>
    <t>Sinnar Bidi Udyog Ltd</t>
  </si>
  <si>
    <t>SINNAR</t>
  </si>
  <si>
    <t>Ashish Polyplast Ltd</t>
  </si>
  <si>
    <t>ASHISHPO</t>
  </si>
  <si>
    <t>Lerthai Finance Ltd</t>
  </si>
  <si>
    <t>LERTHAI</t>
  </si>
  <si>
    <t>Innovative Ideals and Services (India) Ltd</t>
  </si>
  <si>
    <t>INNOVATIVE</t>
  </si>
  <si>
    <t>ICICI Prudential S&amp;P BSE Midcap Select ETF</t>
  </si>
  <si>
    <t>MIDSELIETF</t>
  </si>
  <si>
    <t>Venlon Enterprises Ltd</t>
  </si>
  <si>
    <t>VENLONENT</t>
  </si>
  <si>
    <t>VR Films &amp; Studios Ltd</t>
  </si>
  <si>
    <t>VRFILMS</t>
  </si>
  <si>
    <t>Gujarat Raffia Industries Ltd</t>
  </si>
  <si>
    <t>GUJRAFFIA</t>
  </si>
  <si>
    <t>Colorchips New Media Ltd</t>
  </si>
  <si>
    <t>COLORCHIPS</t>
  </si>
  <si>
    <t>Citadel Realty and Developers Ltd</t>
  </si>
  <si>
    <t>CITADEL</t>
  </si>
  <si>
    <t>Nalin Lease Finance Ltd</t>
  </si>
  <si>
    <t>NLFL</t>
  </si>
  <si>
    <t>Madhusudan Securities Ltd</t>
  </si>
  <si>
    <t>MADHUSE</t>
  </si>
  <si>
    <t>SBI Nifty 10 yr Benchmark G-Sec ETF</t>
  </si>
  <si>
    <t>SETF10GILT</t>
  </si>
  <si>
    <t>Martin Burn Ltd</t>
  </si>
  <si>
    <t>MARBU</t>
  </si>
  <si>
    <t>Quadpro Ites Ltd</t>
  </si>
  <si>
    <t>QUADPRO</t>
  </si>
  <si>
    <t>Roopshri Resorts Ltd</t>
  </si>
  <si>
    <t>ROOPSHRI</t>
  </si>
  <si>
    <t>Associated Coaters Ltd</t>
  </si>
  <si>
    <t>ASSOCIATED</t>
  </si>
  <si>
    <t>H S India Ltd</t>
  </si>
  <si>
    <t>HOTLSILV</t>
  </si>
  <si>
    <t>Computer Point Ltd</t>
  </si>
  <si>
    <t>COMPUPN</t>
  </si>
  <si>
    <t>Narmada Agrobase Ltd</t>
  </si>
  <si>
    <t>NARMADA</t>
  </si>
  <si>
    <t>Lex Nimble Solutions Ltd</t>
  </si>
  <si>
    <t>LEX</t>
  </si>
  <si>
    <t>Bhakti Gems and Jewellery Ltd</t>
  </si>
  <si>
    <t>BGJL</t>
  </si>
  <si>
    <t>SVS Ventures Ltd</t>
  </si>
  <si>
    <t>SVS</t>
  </si>
  <si>
    <t>Deep Diamond India Ltd</t>
  </si>
  <si>
    <t>DDIL</t>
  </si>
  <si>
    <t>Sanwaria Consumer Ltd</t>
  </si>
  <si>
    <t>SANWARIA</t>
  </si>
  <si>
    <t>Shree Securities Ltd</t>
  </si>
  <si>
    <t>SHREESEC</t>
  </si>
  <si>
    <t>Kotak Nifty IT ETF</t>
  </si>
  <si>
    <t>IT</t>
  </si>
  <si>
    <t>Kapil Cotex Ltd</t>
  </si>
  <si>
    <t>KAPILCO</t>
  </si>
  <si>
    <t>Jagjanani Textiles Ltd</t>
  </si>
  <si>
    <t>JAGJANANI</t>
  </si>
  <si>
    <t>Cargotrans Maritime Ltd</t>
  </si>
  <si>
    <t>CARGOTRANS</t>
  </si>
  <si>
    <t>Cella Space Ltd</t>
  </si>
  <si>
    <t>CELLA</t>
  </si>
  <si>
    <t>KJMC Corporate Advisors (India) Ltd</t>
  </si>
  <si>
    <t>KJMCCORP</t>
  </si>
  <si>
    <t>Alfa Ica (India) Ltd</t>
  </si>
  <si>
    <t>ALFAICA</t>
  </si>
  <si>
    <t>Triveni Glass Ltd</t>
  </si>
  <si>
    <t>TRIVENIGQ</t>
  </si>
  <si>
    <t>Grand Foundry Ltd</t>
  </si>
  <si>
    <t>GFSTEELS</t>
  </si>
  <si>
    <t>Winsome Yarns Ltd</t>
  </si>
  <si>
    <t>WINSOME</t>
  </si>
  <si>
    <t>Shanti Guru Industries Ltd</t>
  </si>
  <si>
    <t>SHANTIGURU</t>
  </si>
  <si>
    <t>BNR Udyog Ltd</t>
  </si>
  <si>
    <t>BNRUDY</t>
  </si>
  <si>
    <t>Shubham Polyspin Ltd</t>
  </si>
  <si>
    <t>SHUBHAM</t>
  </si>
  <si>
    <t>Magenta Lifecare Ltd</t>
  </si>
  <si>
    <t>MAGENTA</t>
  </si>
  <si>
    <t>N D A Securities Ltd</t>
  </si>
  <si>
    <t>NDASEC</t>
  </si>
  <si>
    <t>Ajel Ltd</t>
  </si>
  <si>
    <t>AJEL</t>
  </si>
  <si>
    <t>Vikas Proppant &amp; Granite Ltd</t>
  </si>
  <si>
    <t>VIKASPROP</t>
  </si>
  <si>
    <t>Jayshree Chemicals Ltd</t>
  </si>
  <si>
    <t>JAYCH</t>
  </si>
  <si>
    <t>MY Money Securities Ltd</t>
  </si>
  <si>
    <t>MYMONEY</t>
  </si>
  <si>
    <t>Challani Capital Ltd</t>
  </si>
  <si>
    <t>CHALLANI</t>
  </si>
  <si>
    <t>Adcon Capital Services Ltd</t>
  </si>
  <si>
    <t>ADCON</t>
  </si>
  <si>
    <t>Invigorated Business Consulting Ltd</t>
  </si>
  <si>
    <t>INVIGO</t>
  </si>
  <si>
    <t>Croissance Ltd</t>
  </si>
  <si>
    <t>CROISSANCE</t>
  </si>
  <si>
    <t>Onesource Ideas Venture Ltd</t>
  </si>
  <si>
    <t>OIVL</t>
  </si>
  <si>
    <t>Apex Capital and Finance Ltd</t>
  </si>
  <si>
    <t>ACFL</t>
  </si>
  <si>
    <t>Sahaj Fashions Ltd</t>
  </si>
  <si>
    <t>SAHAJ</t>
  </si>
  <si>
    <t>Axis NIFTY Healthcare ETF</t>
  </si>
  <si>
    <t>AXISHCETF</t>
  </si>
  <si>
    <t>HDFC Nifty IT ETF</t>
  </si>
  <si>
    <t>HDFCNIFIT</t>
  </si>
  <si>
    <t>Choksi Imaging Ltd</t>
  </si>
  <si>
    <t>CHOKSI</t>
  </si>
  <si>
    <t>Sancode Technologies Ltd</t>
  </si>
  <si>
    <t>SANCODE</t>
  </si>
  <si>
    <t>Zenith Healthcare Ltd</t>
  </si>
  <si>
    <t>ZENITHHE</t>
  </si>
  <si>
    <t>JMJ Fintech Ltd</t>
  </si>
  <si>
    <t>JMJFIN</t>
  </si>
  <si>
    <t>Mukat Pipes Ltd</t>
  </si>
  <si>
    <t>MUKATPIP</t>
  </si>
  <si>
    <t>Paragon Finance Ltd</t>
  </si>
  <si>
    <t>PARAGONF</t>
  </si>
  <si>
    <t>Elnet Technologies Ltd</t>
  </si>
  <si>
    <t>ELNET</t>
  </si>
  <si>
    <t>Kapil Raj Finance Ltd</t>
  </si>
  <si>
    <t>KAPILRAJ</t>
  </si>
  <si>
    <t>NMS Global Ltd</t>
  </si>
  <si>
    <t>NMSRESRC</t>
  </si>
  <si>
    <t>Compuage Infocom Ltd</t>
  </si>
  <si>
    <t>COMPINFO</t>
  </si>
  <si>
    <t>Ajcon Global Services Ltd</t>
  </si>
  <si>
    <t>AJCON</t>
  </si>
  <si>
    <t>Naturo Indiabull Ltd</t>
  </si>
  <si>
    <t>NATURO</t>
  </si>
  <si>
    <t>Plada Infotech Services Ltd</t>
  </si>
  <si>
    <t>PLADAINFO</t>
  </si>
  <si>
    <t>Sunrest Lifescience Ltd</t>
  </si>
  <si>
    <t>SUNREST</t>
  </si>
  <si>
    <t>Modern Steel Ltd</t>
  </si>
  <si>
    <t>MDRNSTL</t>
  </si>
  <si>
    <t>SMIFS Capital Markets Ltd</t>
  </si>
  <si>
    <t>SMIFS</t>
  </si>
  <si>
    <t>Glance Finance Ltd</t>
  </si>
  <si>
    <t>GLANCE</t>
  </si>
  <si>
    <t>Amco India Ltd</t>
  </si>
  <si>
    <t>AMCOIND</t>
  </si>
  <si>
    <t>Chennai Meenakshi Multispeciality Hospital Ltd</t>
  </si>
  <si>
    <t>CMMHOSP</t>
  </si>
  <si>
    <t>White Organic Agro Ltd</t>
  </si>
  <si>
    <t>WHITEORG</t>
  </si>
  <si>
    <t>Samyak International Ltd</t>
  </si>
  <si>
    <t>SAMYAKINT</t>
  </si>
  <si>
    <t>Usha Martin Education And Solutions Ltd</t>
  </si>
  <si>
    <t>UMESLTD</t>
  </si>
  <si>
    <t>California Software Company Ltd</t>
  </si>
  <si>
    <t>CALSOFT</t>
  </si>
  <si>
    <t>Heads UP Ventures Limited</t>
  </si>
  <si>
    <t>HEADSUP</t>
  </si>
  <si>
    <t>Sanblue Corporation Ltd</t>
  </si>
  <si>
    <t>SANBLUE</t>
  </si>
  <si>
    <t>Purshottam Investofin Ltd</t>
  </si>
  <si>
    <t>PURSHOTTAM</t>
  </si>
  <si>
    <t>Amin Tannery Ltd</t>
  </si>
  <si>
    <t>AMINTAN</t>
  </si>
  <si>
    <t>Brisk Technovision Ltd</t>
  </si>
  <si>
    <t>BRISK</t>
  </si>
  <si>
    <t>Machhar Industries Ltd</t>
  </si>
  <si>
    <t>MACIND</t>
  </si>
  <si>
    <t>Comfort Commotrade Ltd</t>
  </si>
  <si>
    <t>COMCL</t>
  </si>
  <si>
    <t>Vrundavan Plantation Ltd</t>
  </si>
  <si>
    <t>VPL</t>
  </si>
  <si>
    <t>MRC Agrotech Ltd</t>
  </si>
  <si>
    <t>MRCAGRO</t>
  </si>
  <si>
    <t>Advance Lifestyles Ltd</t>
  </si>
  <si>
    <t>ADVLIFE</t>
  </si>
  <si>
    <t>Jaihind Synthetics Ltd</t>
  </si>
  <si>
    <t>JAIHINDS</t>
  </si>
  <si>
    <t>Tuni Textile Mills Ltd</t>
  </si>
  <si>
    <t>TUNITEX</t>
  </si>
  <si>
    <t>Zenlabs Ethica Ltd</t>
  </si>
  <si>
    <t>ZENLABS</t>
  </si>
  <si>
    <t>CIL Securities Ltd</t>
  </si>
  <si>
    <t>CILSEC</t>
  </si>
  <si>
    <t>Samsrita Labs Ltd</t>
  </si>
  <si>
    <t>SAMSRITA</t>
  </si>
  <si>
    <t>Command Polymers Ltd</t>
  </si>
  <si>
    <t>COMMAND</t>
  </si>
  <si>
    <t>Yaan Enterprises Ltd</t>
  </si>
  <si>
    <t>YAANENT</t>
  </si>
  <si>
    <t>Lead Reclaim and Rubber Products Ltd</t>
  </si>
  <si>
    <t>LRRPL</t>
  </si>
  <si>
    <t>Tai Industries Ltd</t>
  </si>
  <si>
    <t>TAIIND</t>
  </si>
  <si>
    <t>Jindal Capital Ltd</t>
  </si>
  <si>
    <t>JINDCAP</t>
  </si>
  <si>
    <t>Nirav Commercials Ltd</t>
  </si>
  <si>
    <t>NIRAVCOM</t>
  </si>
  <si>
    <t>SBI Nifty Next 50 ETF</t>
  </si>
  <si>
    <t>SETFNN50</t>
  </si>
  <si>
    <t>Ecs Biztech Ltd</t>
  </si>
  <si>
    <t>ECS</t>
  </si>
  <si>
    <t>Bervin Investment and Leasing Ltd</t>
  </si>
  <si>
    <t>BERVINL</t>
  </si>
  <si>
    <t>Suvidha Infraestate Corporation Ltd</t>
  </si>
  <si>
    <t>SICL</t>
  </si>
  <si>
    <t>Caprolactam Chemicals Ltd</t>
  </si>
  <si>
    <t>CAPRO</t>
  </si>
  <si>
    <t>SSPDL Ltd</t>
  </si>
  <si>
    <t>SSPDL</t>
  </si>
  <si>
    <t>Aditya BSL Nifty Healthcare ETF</t>
  </si>
  <si>
    <t>HEALTHY</t>
  </si>
  <si>
    <t>Indifra Ltd</t>
  </si>
  <si>
    <t>INDIFRA</t>
  </si>
  <si>
    <t>ACI Infocom Ltd</t>
  </si>
  <si>
    <t>ACIIN</t>
  </si>
  <si>
    <t>3C IT Solutions &amp; Telecoms (India) Ltd</t>
  </si>
  <si>
    <t>3CIT</t>
  </si>
  <si>
    <t>LWS Knitwear Ltd</t>
  </si>
  <si>
    <t>LWSKNIT</t>
  </si>
  <si>
    <t>Sanghvi Forging and Engineering Ltd</t>
  </si>
  <si>
    <t>SANGHVIFOR</t>
  </si>
  <si>
    <t>PlatinumOne Business Services Ltd</t>
  </si>
  <si>
    <t>POBS</t>
  </si>
  <si>
    <t>Sungold Media and Entertainment Ltd</t>
  </si>
  <si>
    <t>SMEL</t>
  </si>
  <si>
    <t>Indergiri Finance Ltd</t>
  </si>
  <si>
    <t>INDERGR</t>
  </si>
  <si>
    <t>Prime Urban Development India Ltd</t>
  </si>
  <si>
    <t>PRIMEURB</t>
  </si>
  <si>
    <t>Pan Electronics (India) Ltd</t>
  </si>
  <si>
    <t>PANELEC</t>
  </si>
  <si>
    <t>Paramount Cosmetics (India) Ltd</t>
  </si>
  <si>
    <t>PARMCOS-B</t>
  </si>
  <si>
    <t>Antarctica Ltd</t>
  </si>
  <si>
    <t>ANTGRAPHIC</t>
  </si>
  <si>
    <t>Gian Life Care Ltd</t>
  </si>
  <si>
    <t>GIANLIFE</t>
  </si>
  <si>
    <t>Paos Industries Ltd</t>
  </si>
  <si>
    <t>PAOS</t>
  </si>
  <si>
    <t>Alan Scott Enterprises Ltd</t>
  </si>
  <si>
    <t>ALAN SCOTT</t>
  </si>
  <si>
    <t>Bhanderi Infracon Ltd</t>
  </si>
  <si>
    <t>BHANDERI</t>
  </si>
  <si>
    <t>Dynamic Archistructures Ltd</t>
  </si>
  <si>
    <t>DAL</t>
  </si>
  <si>
    <t>MT Educare Ltd</t>
  </si>
  <si>
    <t>MTEDUCARE</t>
  </si>
  <si>
    <t>Vilin Bio Med Ltd</t>
  </si>
  <si>
    <t>VILINBIO</t>
  </si>
  <si>
    <t>TGIF Agribusiness Ltd</t>
  </si>
  <si>
    <t>TGIF</t>
  </si>
  <si>
    <t>Asian Warehousing Ltd</t>
  </si>
  <si>
    <t>ASIAN</t>
  </si>
  <si>
    <t>RO Jewels Ltd</t>
  </si>
  <si>
    <t>ROJL</t>
  </si>
  <si>
    <t>Veerkrupa Jewellers Ltd</t>
  </si>
  <si>
    <t>VEERKRUPA</t>
  </si>
  <si>
    <t>Diggi Multitrade Ltd</t>
  </si>
  <si>
    <t>DML</t>
  </si>
  <si>
    <t>Nanavati Ventures Ltd</t>
  </si>
  <si>
    <t>NVENTURES</t>
  </si>
  <si>
    <t>Reetech International Cargo and Courier Ltd</t>
  </si>
  <si>
    <t>REETECH</t>
  </si>
  <si>
    <t>Reliable Ventures India Ltd</t>
  </si>
  <si>
    <t>RELIABVEN</t>
  </si>
  <si>
    <t>NIKS Technology Ltd</t>
  </si>
  <si>
    <t>NIKSTECH</t>
  </si>
  <si>
    <t>Ritesh International Ltd</t>
  </si>
  <si>
    <t>RITESHIN</t>
  </si>
  <si>
    <t>Jainex Aamcol Ltd</t>
  </si>
  <si>
    <t>JAINEX</t>
  </si>
  <si>
    <t>HDFC Silver ETF</t>
  </si>
  <si>
    <t>HDFCSILVER</t>
  </si>
  <si>
    <t>Scan Projects Ltd</t>
  </si>
  <si>
    <t>SCANPRO</t>
  </si>
  <si>
    <t>Sterling Powergensys Ltd</t>
  </si>
  <si>
    <t>STERPOW</t>
  </si>
  <si>
    <t>Kcl Infra Projects Ltd</t>
  </si>
  <si>
    <t>KCLINFRA</t>
  </si>
  <si>
    <t>Gajanan Securities Services Ltd</t>
  </si>
  <si>
    <t>GAJANANSEC</t>
  </si>
  <si>
    <t>Mahaan Foods Ltd</t>
  </si>
  <si>
    <t>MAHAANF</t>
  </si>
  <si>
    <t>Karnavati Finance Ltd</t>
  </si>
  <si>
    <t>KARNAVATI</t>
  </si>
  <si>
    <t>WINPRO INDUSTRIES LIMITED</t>
  </si>
  <si>
    <t>WINPRO</t>
  </si>
  <si>
    <t>Prima Industries Ltd</t>
  </si>
  <si>
    <t>PRIMAIN</t>
  </si>
  <si>
    <t>S R G Securities Finance Ltd</t>
  </si>
  <si>
    <t>SRGSFL</t>
  </si>
  <si>
    <t>Easy Fincorp Ltd</t>
  </si>
  <si>
    <t>EASYFIN</t>
  </si>
  <si>
    <t>Ishita Drugs and Industries Ltd</t>
  </si>
  <si>
    <t>ISHITADR</t>
  </si>
  <si>
    <t>Jackson Investments Ltd</t>
  </si>
  <si>
    <t>JACKSON</t>
  </si>
  <si>
    <t>Novateor Research Laboratories Ltd</t>
  </si>
  <si>
    <t>NOVATEOR</t>
  </si>
  <si>
    <t>Neeraj Paper Marketing Ltd</t>
  </si>
  <si>
    <t>NEERAJ</t>
  </si>
  <si>
    <t>Anupam Finserv Ltd</t>
  </si>
  <si>
    <t>ANUPAM</t>
  </si>
  <si>
    <t>EVOQ Remedies Ltd</t>
  </si>
  <si>
    <t>EVOQ</t>
  </si>
  <si>
    <t>Mihika Industries Ltd</t>
  </si>
  <si>
    <t>MIHIKA</t>
  </si>
  <si>
    <t>Sanathnagar Enterprises Ltd</t>
  </si>
  <si>
    <t>Richirich Inventures Ltd</t>
  </si>
  <si>
    <t>KISAAN</t>
  </si>
  <si>
    <t>Pro Fin Capital Services Ltd</t>
  </si>
  <si>
    <t>PROFINC</t>
  </si>
  <si>
    <t>Easun Capital Markets Ltd</t>
  </si>
  <si>
    <t>EASUN</t>
  </si>
  <si>
    <t>Trans Freight Containers Ltd</t>
  </si>
  <si>
    <t>TRANSFRE</t>
  </si>
  <si>
    <t>Axis NIFTY India Consumption ETF</t>
  </si>
  <si>
    <t>AXISCETF</t>
  </si>
  <si>
    <t>Yash Management &amp; Satellite Ltd.</t>
  </si>
  <si>
    <t>YASHMGM</t>
  </si>
  <si>
    <t>Tarapur Transformers Ltd</t>
  </si>
  <si>
    <t>TARAPUR</t>
  </si>
  <si>
    <t>Valson Industries Ltd</t>
  </si>
  <si>
    <t>VALSONQ</t>
  </si>
  <si>
    <t>Franklin Leasing and Finance Ltd</t>
  </si>
  <si>
    <t>FRANKLIN</t>
  </si>
  <si>
    <t>Gujarat Lease Financing Ltd</t>
  </si>
  <si>
    <t>GLFL</t>
  </si>
  <si>
    <t>Vamshi Rubber Ltd</t>
  </si>
  <si>
    <t>VAMSHIRU</t>
  </si>
  <si>
    <t>Shree Hanuman Sugar &amp; Industries Ltd</t>
  </si>
  <si>
    <t>HANSUGAR</t>
  </si>
  <si>
    <t>Emmessar Biotech and Nutrition Ltd</t>
  </si>
  <si>
    <t>EMMESSA</t>
  </si>
  <si>
    <t>Prag Bosimi Synthetics Ltd</t>
  </si>
  <si>
    <t>PRAGBOS</t>
  </si>
  <si>
    <t>Dynamic Industries Ltd</t>
  </si>
  <si>
    <t>DYNAMIND</t>
  </si>
  <si>
    <t>Osiajee Texfab Ltd</t>
  </si>
  <si>
    <t>OSIAJEE</t>
  </si>
  <si>
    <t>New Light Apparels Ltd</t>
  </si>
  <si>
    <t>NEWLIGHT</t>
  </si>
  <si>
    <t>K K Fincorp Ltd</t>
  </si>
  <si>
    <t>KKFIN</t>
  </si>
  <si>
    <t>ICICI Pru Nifty 5 yr Benchmark G-SEC ETF</t>
  </si>
  <si>
    <t>GSEC5IETF</t>
  </si>
  <si>
    <t>Classic Filaments Ltd</t>
  </si>
  <si>
    <t>CFL</t>
  </si>
  <si>
    <t>Eastern Treads Ltd</t>
  </si>
  <si>
    <t>EASTRED</t>
  </si>
  <si>
    <t>Groarc Industries India Ltd</t>
  </si>
  <si>
    <t>TELESYS</t>
  </si>
  <si>
    <t>Flora Textiles Ltd</t>
  </si>
  <si>
    <t>FLORATX</t>
  </si>
  <si>
    <t>HB Leasing and Finance Co Ltd</t>
  </si>
  <si>
    <t>HBLEAS</t>
  </si>
  <si>
    <t>Sibar Auto Parts Ltd</t>
  </si>
  <si>
    <t>SIBARAUT</t>
  </si>
  <si>
    <t>Jaipan Industries Ltd</t>
  </si>
  <si>
    <t>JAIPAN</t>
  </si>
  <si>
    <t>Sarthak Industries Ltd</t>
  </si>
  <si>
    <t>SARTHAKIND</t>
  </si>
  <si>
    <t>Octavius Plantations Ltd</t>
  </si>
  <si>
    <t>OCTAVIUSPL</t>
  </si>
  <si>
    <t>Spice Islands Industries Ltd</t>
  </si>
  <si>
    <t>SPICEISLIN</t>
  </si>
  <si>
    <t>Sanghvi Brands Ltd</t>
  </si>
  <si>
    <t>SBRANDS</t>
  </si>
  <si>
    <t>Gujarat Hy Spin Ltd</t>
  </si>
  <si>
    <t>GUJHYSPIN</t>
  </si>
  <si>
    <t>Northlink Fiscal and Capital Services Ltd</t>
  </si>
  <si>
    <t>NORTHLINK</t>
  </si>
  <si>
    <t>Octaware Technologies Ltd</t>
  </si>
  <si>
    <t>OCTAWARE</t>
  </si>
  <si>
    <t>Nippon India ETF Nifty IT</t>
  </si>
  <si>
    <t>ITBEES</t>
  </si>
  <si>
    <t>IITL Projects Ltd</t>
  </si>
  <si>
    <t>IITLPROJ</t>
  </si>
  <si>
    <t>Onelife Capital Advisors Ltd</t>
  </si>
  <si>
    <t>ONELIFECAP</t>
  </si>
  <si>
    <t>S V J Enterprises Ltd</t>
  </si>
  <si>
    <t>SVJ</t>
  </si>
  <si>
    <t>O P Chains Ltd</t>
  </si>
  <si>
    <t>OPCHAINS</t>
  </si>
  <si>
    <t>Shreevatsaa Finance and Leasing Ltd</t>
  </si>
  <si>
    <t>SHVFL</t>
  </si>
  <si>
    <t>IEL Ltd</t>
  </si>
  <si>
    <t>INDXTRA</t>
  </si>
  <si>
    <t>Gautam Exim Ltd</t>
  </si>
  <si>
    <t>GEL</t>
  </si>
  <si>
    <t>Cindrella Hotels Ltd</t>
  </si>
  <si>
    <t>CINDHO</t>
  </si>
  <si>
    <t>Darshan Orna Ltd</t>
  </si>
  <si>
    <t>DARSHANORNA</t>
  </si>
  <si>
    <t>Daulat Securities Ltd</t>
  </si>
  <si>
    <t>DAULAT</t>
  </si>
  <si>
    <t>Labelkraft Technologies Ltd</t>
  </si>
  <si>
    <t>LABELKRAFT</t>
  </si>
  <si>
    <t>Suncity Synthetics Ltd</t>
  </si>
  <si>
    <t>SUNCITYSY</t>
  </si>
  <si>
    <t>Yogi Infra Projects Ltd</t>
  </si>
  <si>
    <t>YOGISUNG</t>
  </si>
  <si>
    <t>Nippon India ETF Nifty India Consumption</t>
  </si>
  <si>
    <t>CONSUMBEES</t>
  </si>
  <si>
    <t>Tasty Dairy Specialities Ltd</t>
  </si>
  <si>
    <t>TDSL</t>
  </si>
  <si>
    <t>G K P Printing &amp; Packaging Ltd</t>
  </si>
  <si>
    <t>GKP</t>
  </si>
  <si>
    <t>Shree Bhavya Fabrics Ltd</t>
  </si>
  <si>
    <t>SBFL</t>
  </si>
  <si>
    <t>Duke Offshore Ltd</t>
  </si>
  <si>
    <t>DUKEOFS</t>
  </si>
  <si>
    <t>Shree Metalloys Ltd</t>
  </si>
  <si>
    <t>SHREMETAL</t>
  </si>
  <si>
    <t>Gem Spinners India Ltd</t>
  </si>
  <si>
    <t>GEMSPIN</t>
  </si>
  <si>
    <t>Marg Techno-Projects Ltd</t>
  </si>
  <si>
    <t>MTPL</t>
  </si>
  <si>
    <t>Indus Finance Ltd</t>
  </si>
  <si>
    <t>INDUSFINL</t>
  </si>
  <si>
    <t>Euphoria Infotech (India) Ltd</t>
  </si>
  <si>
    <t>EUPHORIAIT</t>
  </si>
  <si>
    <t>Kamanwala Housing Construction Ltd</t>
  </si>
  <si>
    <t>KAMANWALA</t>
  </si>
  <si>
    <t>DSP Silver ETF</t>
  </si>
  <si>
    <t>SILVERADD</t>
  </si>
  <si>
    <t>Palm Jewels Limited</t>
  </si>
  <si>
    <t>PALMJEWELS</t>
  </si>
  <si>
    <t>Ironwood Education Ltd</t>
  </si>
  <si>
    <t>IRONWOOD</t>
  </si>
  <si>
    <t>Hindustan Agrigentics Ltd</t>
  </si>
  <si>
    <t>HINDUST</t>
  </si>
  <si>
    <t>Stampede Capital Ltd</t>
  </si>
  <si>
    <t>GATECHDVR</t>
  </si>
  <si>
    <t>RICHA INFO SYSTEMS LIMITED</t>
  </si>
  <si>
    <t>RICHA</t>
  </si>
  <si>
    <t>Kunststoffe Industries Ltd</t>
  </si>
  <si>
    <t>KUNSTOFF</t>
  </si>
  <si>
    <t>Asian Petro Products and Exports Ltd</t>
  </si>
  <si>
    <t>ASINPET</t>
  </si>
  <si>
    <t>BKV Industries Ltd</t>
  </si>
  <si>
    <t>BKV</t>
  </si>
  <si>
    <t>Sarvottam Finvest Ltd</t>
  </si>
  <si>
    <t>SARVOTTAM</t>
  </si>
  <si>
    <t>A F Enterprises Ltd</t>
  </si>
  <si>
    <t>AFEL</t>
  </si>
  <si>
    <t>Innovatus Entertainment Networks Ltd</t>
  </si>
  <si>
    <t>INNOVATUS</t>
  </si>
  <si>
    <t>Ind Renewable Energy Ltd</t>
  </si>
  <si>
    <t>INDRENEW</t>
  </si>
  <si>
    <t>Velan Hotels Ltd</t>
  </si>
  <si>
    <t>VELHO</t>
  </si>
  <si>
    <t>Indiabulls NIFTY50 Exchange Traded Fund</t>
  </si>
  <si>
    <t>IBMFNIFTY</t>
  </si>
  <si>
    <t>Padam Cotton Yarns Ltd</t>
  </si>
  <si>
    <t>PADAMCO</t>
  </si>
  <si>
    <t>Finelistings Technologies Ltd</t>
  </si>
  <si>
    <t>FTL</t>
  </si>
  <si>
    <t>Sujala Trading &amp; Holdings Ltd</t>
  </si>
  <si>
    <t>SUJALA</t>
  </si>
  <si>
    <t>Southern Latex Ltd</t>
  </si>
  <si>
    <t>SOUTLAT</t>
  </si>
  <si>
    <t>Kahan Packaging Ltd</t>
  </si>
  <si>
    <t>KAHAN</t>
  </si>
  <si>
    <t>Helpage Finlease Ltd</t>
  </si>
  <si>
    <t>HELPAGE</t>
  </si>
  <si>
    <t>Advance Petrochemicals Ltd</t>
  </si>
  <si>
    <t>ADVPETR-B</t>
  </si>
  <si>
    <t>Howard Hotels Ltd</t>
  </si>
  <si>
    <t>HOWARHO</t>
  </si>
  <si>
    <t>Nippon India ETF S&amp;P BSE Sensex Next 50</t>
  </si>
  <si>
    <t>SNXT50BEES</t>
  </si>
  <si>
    <t>RTCL Ltd</t>
  </si>
  <si>
    <t>RAGHUTOB</t>
  </si>
  <si>
    <t>ETT Ltd</t>
  </si>
  <si>
    <t>ETT</t>
  </si>
  <si>
    <t>Shree Ganesh Elastoplast Ltd</t>
  </si>
  <si>
    <t>SHGANEL</t>
  </si>
  <si>
    <t>Bothra Metals and Alloys Ltd</t>
  </si>
  <si>
    <t>BMAL</t>
  </si>
  <si>
    <t>Jai Mata Glass Ltd</t>
  </si>
  <si>
    <t>JAIMATAG</t>
  </si>
  <si>
    <t>Margo Finance Ltd</t>
  </si>
  <si>
    <t>MARGOFIN</t>
  </si>
  <si>
    <t>Bohra Industries Ltd</t>
  </si>
  <si>
    <t>BOHRAIND</t>
  </si>
  <si>
    <t>Link Pharmachem Ltd</t>
  </si>
  <si>
    <t>LINKPH</t>
  </si>
  <si>
    <t>ICICI Prudential Nifty FMCG ETF</t>
  </si>
  <si>
    <t>FMCGIETF</t>
  </si>
  <si>
    <t>Adinath Textiles Ltd</t>
  </si>
  <si>
    <t>ADINATH</t>
  </si>
  <si>
    <t>Polymac Thermoformers Ltd</t>
  </si>
  <si>
    <t>POLYMAC</t>
  </si>
  <si>
    <t>Vivanza Biosciences Ltd</t>
  </si>
  <si>
    <t>VIVANZA</t>
  </si>
  <si>
    <t>Brandbucket Media &amp; Technology Ltd</t>
  </si>
  <si>
    <t>BRANDBUCKT</t>
  </si>
  <si>
    <t>7NR Retail Ltd</t>
  </si>
  <si>
    <t>7NR</t>
  </si>
  <si>
    <t>Silly Monks Entertainment Ltd</t>
  </si>
  <si>
    <t>SILLYMONKS</t>
  </si>
  <si>
    <t>Sterling Guaranty &amp; Finance Ltd</t>
  </si>
  <si>
    <t>STRLGUA</t>
  </si>
  <si>
    <t>KMG Milk Food Ltd</t>
  </si>
  <si>
    <t>KMGMILK</t>
  </si>
  <si>
    <t>U H Zaveri Ltd</t>
  </si>
  <si>
    <t>UHZAVERI</t>
  </si>
  <si>
    <t>Meyer Apparel Ltd</t>
  </si>
  <si>
    <t>Samtex Fashions Ltd</t>
  </si>
  <si>
    <t>SAMTEX</t>
  </si>
  <si>
    <t>Shree Karthik Papers Ltd</t>
  </si>
  <si>
    <t>SHKARTP</t>
  </si>
  <si>
    <t>Husys Consulting Ltd</t>
  </si>
  <si>
    <t>HUSYSLTD</t>
  </si>
  <si>
    <t>Crane Infrastructure Ltd</t>
  </si>
  <si>
    <t>CRANEINFRA</t>
  </si>
  <si>
    <t>Parshwanath Corp Ltd</t>
  </si>
  <si>
    <t>PARSHWANA</t>
  </si>
  <si>
    <t>Garbi Finvest Ltd</t>
  </si>
  <si>
    <t>GARBIFIN</t>
  </si>
  <si>
    <t>Lime Chemicals Ltd</t>
  </si>
  <si>
    <t>LIMECHM</t>
  </si>
  <si>
    <t>Bhudevi Infra Projects Ltd</t>
  </si>
  <si>
    <t>BHUDEVI</t>
  </si>
  <si>
    <t>ICICI Prudential Nifty 100 ETF</t>
  </si>
  <si>
    <t>NIF100IETF</t>
  </si>
  <si>
    <t>Shiva Granito Export Ltd</t>
  </si>
  <si>
    <t>SHIVAEXPO</t>
  </si>
  <si>
    <t>R R Financial Consultants Ltd</t>
  </si>
  <si>
    <t>RRFIN</t>
  </si>
  <si>
    <t>Nyssa Corporation Ltd</t>
  </si>
  <si>
    <t>NYSSACORP</t>
  </si>
  <si>
    <t>Patron Exim Ltd</t>
  </si>
  <si>
    <t>PATRON</t>
  </si>
  <si>
    <t>Rishabh Digha Steel and Allied Products Ltd</t>
  </si>
  <si>
    <t>RISHDIGA</t>
  </si>
  <si>
    <t>IB Infotech Enterprises Ltd</t>
  </si>
  <si>
    <t>IBINFO</t>
  </si>
  <si>
    <t>Gala Global Products Ltd</t>
  </si>
  <si>
    <t>GGPL</t>
  </si>
  <si>
    <t>Yunik Managing Advisors Ltd</t>
  </si>
  <si>
    <t>YUNIKM</t>
  </si>
  <si>
    <t>Rajkamal Synthetics Ltd</t>
  </si>
  <si>
    <t>RAJKSYN</t>
  </si>
  <si>
    <t>Solid Stone Co Ltd</t>
  </si>
  <si>
    <t>SOLIDSTON</t>
  </si>
  <si>
    <t>MPL Plastics Ltd</t>
  </si>
  <si>
    <t>MPL</t>
  </si>
  <si>
    <t>Fruition venture Ltd</t>
  </si>
  <si>
    <t>FRUTION</t>
  </si>
  <si>
    <t>Prism Finance Ltd</t>
  </si>
  <si>
    <t>PRISMFN</t>
  </si>
  <si>
    <t>Natraj Proteins Ltd</t>
  </si>
  <si>
    <t>NATRAJPR</t>
  </si>
  <si>
    <t>Dhanuka Realty Ltd</t>
  </si>
  <si>
    <t>DRL</t>
  </si>
  <si>
    <t>Omkar Speciality Chemicals Ltd</t>
  </si>
  <si>
    <t>OMKARCHEM</t>
  </si>
  <si>
    <t>Silver Oak (India) Ltd</t>
  </si>
  <si>
    <t>SILVOAK</t>
  </si>
  <si>
    <t>Ranjeet Mechatronics Ltd</t>
  </si>
  <si>
    <t>RANJEET</t>
  </si>
  <si>
    <t>Titaanium Ten Enterprise Ltd</t>
  </si>
  <si>
    <t>TITAANIUM</t>
  </si>
  <si>
    <t>Lypsa Gems &amp; Jewellery Ltd</t>
  </si>
  <si>
    <t>LYPSAGEMS</t>
  </si>
  <si>
    <t>Dipna Pharmachem Ltd</t>
  </si>
  <si>
    <t>DPL</t>
  </si>
  <si>
    <t>ISF Ltd</t>
  </si>
  <si>
    <t>ISFL</t>
  </si>
  <si>
    <t>GCM Securities Ltd</t>
  </si>
  <si>
    <t>GCMSECU</t>
  </si>
  <si>
    <t>Rita Finance and Leasing Ltd</t>
  </si>
  <si>
    <t>RFLL</t>
  </si>
  <si>
    <t>Mehta Integrated Finance Ltd</t>
  </si>
  <si>
    <t>MEHIF</t>
  </si>
  <si>
    <t>Interstate Oil Carrier Ltd</t>
  </si>
  <si>
    <t>INTSTOIL</t>
  </si>
  <si>
    <t>Nippon India ETF Nifty Infrastructure BeES</t>
  </si>
  <si>
    <t>INFRABEES</t>
  </si>
  <si>
    <t>Sharma East India Hospitals and Medical Research Ltd</t>
  </si>
  <si>
    <t>SHARMEH</t>
  </si>
  <si>
    <t>Tarai Foods Ltd</t>
  </si>
  <si>
    <t>TARAI</t>
  </si>
  <si>
    <t>Hisar Spinning Mills Ltd</t>
  </si>
  <si>
    <t>HISARSP</t>
  </si>
  <si>
    <t>APT Packaging Ltd</t>
  </si>
  <si>
    <t>APTPACK</t>
  </si>
  <si>
    <t>Nagarjuna Agri Tech Ltd</t>
  </si>
  <si>
    <t>NAGTECH</t>
  </si>
  <si>
    <t>Premier Capital Services Ltd</t>
  </si>
  <si>
    <t>PREMCAP</t>
  </si>
  <si>
    <t>Decipher Labs Ltd</t>
  </si>
  <si>
    <t>DECIPHER</t>
  </si>
  <si>
    <t>Saroja Pharma Industries India Ltd</t>
  </si>
  <si>
    <t>SAROJA</t>
  </si>
  <si>
    <t>Ras Resorts and Apart Hotels Ltd</t>
  </si>
  <si>
    <t>RASRESOR</t>
  </si>
  <si>
    <t>Super Fine Knitters Ltd</t>
  </si>
  <si>
    <t>SKL</t>
  </si>
  <si>
    <t>Hira Automobiles Ltd</t>
  </si>
  <si>
    <t>HIRAUTO</t>
  </si>
  <si>
    <t>Amrapali Capital and Finance Services Ltd</t>
  </si>
  <si>
    <t>ACFSL</t>
  </si>
  <si>
    <t>Bright Solar Ltd</t>
  </si>
  <si>
    <t>Sovereign Diamonds Ltd</t>
  </si>
  <si>
    <t>SOVERDIA</t>
  </si>
  <si>
    <t>Tci Finance Ltd</t>
  </si>
  <si>
    <t>TCIFINANCE</t>
  </si>
  <si>
    <t>Manraj Housing Finance Ltd</t>
  </si>
  <si>
    <t>MANRAJH</t>
  </si>
  <si>
    <t>Vaxtex Cotfab Ltd</t>
  </si>
  <si>
    <t>VCL</t>
  </si>
  <si>
    <t>Metalyst Forgings Ltd</t>
  </si>
  <si>
    <t>METALFORGE</t>
  </si>
  <si>
    <t>Sugal and Damani Share Brokers Ltd</t>
  </si>
  <si>
    <t>SUGALDAM</t>
  </si>
  <si>
    <t>Billwin Industries Ltd</t>
  </si>
  <si>
    <t>BILLWIN</t>
  </si>
  <si>
    <t>Harish Textile Engineers Ltd</t>
  </si>
  <si>
    <t>HARISH</t>
  </si>
  <si>
    <t>Neelkanth Ltd</t>
  </si>
  <si>
    <t>NEELKANTH</t>
  </si>
  <si>
    <t>S M Gold Ltd</t>
  </si>
  <si>
    <t>SMGOLD</t>
  </si>
  <si>
    <t>Ador Multi Products Ltd</t>
  </si>
  <si>
    <t>ADORMUL</t>
  </si>
  <si>
    <t>Span Divergent Ltd</t>
  </si>
  <si>
    <t>SDL</t>
  </si>
  <si>
    <t>Square Four Projects India Ltd</t>
  </si>
  <si>
    <t>SFPIL</t>
  </si>
  <si>
    <t>Regent Enterprises Ltd</t>
  </si>
  <si>
    <t>REGENTRP</t>
  </si>
  <si>
    <t>Aditya BSL Silver ETF</t>
  </si>
  <si>
    <t>SILVER</t>
  </si>
  <si>
    <t>Shanti Overseas (India) Ltd</t>
  </si>
  <si>
    <t>SHANTI</t>
  </si>
  <si>
    <t>Madhya Pradesh Today Media Ltd</t>
  </si>
  <si>
    <t>MPTODAY</t>
  </si>
  <si>
    <t>ICICI Prudential Nifty Healthcare ETF</t>
  </si>
  <si>
    <t>HEALTHIETF</t>
  </si>
  <si>
    <t>Mid India Industries Ltd</t>
  </si>
  <si>
    <t>MIDINDIA</t>
  </si>
  <si>
    <t>Switching Technologies Gunther Ltd</t>
  </si>
  <si>
    <t>SWITCHTE</t>
  </si>
  <si>
    <t>Amrapali Fincap Ltd</t>
  </si>
  <si>
    <t>AMRAFIN</t>
  </si>
  <si>
    <t>Saianand Commercial Ltd</t>
  </si>
  <si>
    <t>SAICOM</t>
  </si>
  <si>
    <t>ICICI Prudential Nifty Auto ETF</t>
  </si>
  <si>
    <t>AUTOIETF</t>
  </si>
  <si>
    <t>Econo Trade (India) Ltd</t>
  </si>
  <si>
    <t>ETIL</t>
  </si>
  <si>
    <t>Uniroyal Industries Ltd</t>
  </si>
  <si>
    <t>UNIROYAL</t>
  </si>
  <si>
    <t>Shricon Industries Ltd</t>
  </si>
  <si>
    <t>SHRICON</t>
  </si>
  <si>
    <t>Mansi Finance (Chennai) Ltd</t>
  </si>
  <si>
    <t>MANSIFIN</t>
  </si>
  <si>
    <t>Enbee Trade and Finance Ltd</t>
  </si>
  <si>
    <t>ENBETRD</t>
  </si>
  <si>
    <t>Bridge Securities Ltd</t>
  </si>
  <si>
    <t>BRIDGESE</t>
  </si>
  <si>
    <t>Milestone Global Limited</t>
  </si>
  <si>
    <t>MILESTONE</t>
  </si>
  <si>
    <t>Polo Hotels Ltd</t>
  </si>
  <si>
    <t>POLOHOT</t>
  </si>
  <si>
    <t>United Credit Ltd</t>
  </si>
  <si>
    <t>UNITDCR</t>
  </si>
  <si>
    <t>Shyam Telecom Ltd</t>
  </si>
  <si>
    <t>SHYAMTEL</t>
  </si>
  <si>
    <t>Rite Zone Chemcon India Ltd</t>
  </si>
  <si>
    <t>RITEZONE</t>
  </si>
  <si>
    <t>Prism Medico and Pharmacy Ltd</t>
  </si>
  <si>
    <t>PRISMMEDI</t>
  </si>
  <si>
    <t>Kretto Syscon Ltd</t>
  </si>
  <si>
    <t>KRETTOSYS</t>
  </si>
  <si>
    <t>Colinz Laboratories Ltd</t>
  </si>
  <si>
    <t>COLINZ</t>
  </si>
  <si>
    <t>Unistar Multimedia Ltd</t>
  </si>
  <si>
    <t>UNISTRMU</t>
  </si>
  <si>
    <t>Pradhin Ltd</t>
  </si>
  <si>
    <t>PRADHIN</t>
  </si>
  <si>
    <t>Richfield Financial Services Ltd</t>
  </si>
  <si>
    <t>RFSL</t>
  </si>
  <si>
    <t>PBA Infrastructure Ltd</t>
  </si>
  <si>
    <t>PBAINFRA</t>
  </si>
  <si>
    <t>SBI Nifty Consumption ETF</t>
  </si>
  <si>
    <t>SBIETFCON</t>
  </si>
  <si>
    <t>BFL Asset Finvest Ltd</t>
  </si>
  <si>
    <t>BFLAFL</t>
  </si>
  <si>
    <t>Vikalp Securities Ltd</t>
  </si>
  <si>
    <t>VIKALPS</t>
  </si>
  <si>
    <t>Amforge Industries Ltd</t>
  </si>
  <si>
    <t>AMFORG</t>
  </si>
  <si>
    <t>Future Supply Chain Solutions Ltd</t>
  </si>
  <si>
    <t>FSC</t>
  </si>
  <si>
    <t>Vivo Collaboration Solutions Ltd</t>
  </si>
  <si>
    <t>VIVO</t>
  </si>
  <si>
    <t>Mitshi India Ltd</t>
  </si>
  <si>
    <t>MITSHI</t>
  </si>
  <si>
    <t>Hathway Bhawani Cabletel and Datacom Ltd</t>
  </si>
  <si>
    <t>HATHWAYB</t>
  </si>
  <si>
    <t>Tirth Plastic Ltd</t>
  </si>
  <si>
    <t>TIRTPLS</t>
  </si>
  <si>
    <t>United Interactive Ltd</t>
  </si>
  <si>
    <t>UNITEDINT</t>
  </si>
  <si>
    <t>DSP Nifty Midcap 150 Quality 50 ETF</t>
  </si>
  <si>
    <t>MIDQ50ADD</t>
  </si>
  <si>
    <t>Vivaa Tradecom Ltd</t>
  </si>
  <si>
    <t>VIVAA</t>
  </si>
  <si>
    <t>White Organic Retail Ltd</t>
  </si>
  <si>
    <t>WORL</t>
  </si>
  <si>
    <t>Step Two Corporation Ltd</t>
  </si>
  <si>
    <t>STEP2COR</t>
  </si>
  <si>
    <t>Continental Chemicals Ltd</t>
  </si>
  <si>
    <t>CONTCHM</t>
  </si>
  <si>
    <t>Bloom Industries Ltd</t>
  </si>
  <si>
    <t>BLOIN</t>
  </si>
  <si>
    <t>Delta Industrial Resources Ltd</t>
  </si>
  <si>
    <t>DELTA</t>
  </si>
  <si>
    <t>Koura Fine Diamond Jewelry Ltd</t>
  </si>
  <si>
    <t>KOURA</t>
  </si>
  <si>
    <t>Yash Innoventures Ltd</t>
  </si>
  <si>
    <t>YASHINNO</t>
  </si>
  <si>
    <t>Parle Industries Ltd</t>
  </si>
  <si>
    <t>PARLEIND</t>
  </si>
  <si>
    <t>HDFC Nifty50 Value 20 ETF</t>
  </si>
  <si>
    <t>HDFCVALUE</t>
  </si>
  <si>
    <t>Golechha Global Finance Ltd</t>
  </si>
  <si>
    <t>GOLECHA</t>
  </si>
  <si>
    <t>Premier Ltd</t>
  </si>
  <si>
    <t>PREMIER</t>
  </si>
  <si>
    <t>Jattashankar Industries Ltd</t>
  </si>
  <si>
    <t>JATTAINDUS</t>
  </si>
  <si>
    <t>Moongipa Capital Finance Ltd</t>
  </si>
  <si>
    <t>MONGIPA</t>
  </si>
  <si>
    <t>Vishvprabha Ventures Ltd</t>
  </si>
  <si>
    <t>VISVEN</t>
  </si>
  <si>
    <t>Muller and Phipps (India) Ltd</t>
  </si>
  <si>
    <t>MULLER</t>
  </si>
  <si>
    <t>Octal Credit Capital Ltd</t>
  </si>
  <si>
    <t>OCTAL</t>
  </si>
  <si>
    <t>Genomic Valley Biotech Ltd</t>
  </si>
  <si>
    <t>GVBL</t>
  </si>
  <si>
    <t>Modern Shares and Stockbrokers Ltd</t>
  </si>
  <si>
    <t>MODRNSH</t>
  </si>
  <si>
    <t>Skyline Ventures India Ltd</t>
  </si>
  <si>
    <t>SKILVEN</t>
  </si>
  <si>
    <t>Sahara Maritime Ltd</t>
  </si>
  <si>
    <t>SMARITIME</t>
  </si>
  <si>
    <t>Kkalpana Plastick Limited</t>
  </si>
  <si>
    <t>KKPLASTICK</t>
  </si>
  <si>
    <t>Chandni Machines Ltd</t>
  </si>
  <si>
    <t>CHANDNIMACH</t>
  </si>
  <si>
    <t>Coastal Roadways Ltd</t>
  </si>
  <si>
    <t>COARO</t>
  </si>
  <si>
    <t>Indo-City Infotech Ltd</t>
  </si>
  <si>
    <t>INDOCITY</t>
  </si>
  <si>
    <t>Maitri Enterprises Ltd</t>
  </si>
  <si>
    <t>MAITRI</t>
  </si>
  <si>
    <t>EPIC Energy Ltd</t>
  </si>
  <si>
    <t>EPIC</t>
  </si>
  <si>
    <t>DAPS Advertising Ltd</t>
  </si>
  <si>
    <t>DAPS</t>
  </si>
  <si>
    <t>Tata Nifty India Digital Exchange Traded Fund</t>
  </si>
  <si>
    <t>TNIDETF</t>
  </si>
  <si>
    <t>Kachchh Minerals Ltd</t>
  </si>
  <si>
    <t>KACHCHH</t>
  </si>
  <si>
    <t>Orosil Smiths India Ltd</t>
  </si>
  <si>
    <t>OROSMITHS</t>
  </si>
  <si>
    <t>R J Shah and Company Ltd</t>
  </si>
  <si>
    <t>RJSHAH</t>
  </si>
  <si>
    <t>Swarna Securities Ltd</t>
  </si>
  <si>
    <t>SWRNASE</t>
  </si>
  <si>
    <t>Garware Marine Industries Ltd</t>
  </si>
  <si>
    <t>GARWAMAR</t>
  </si>
  <si>
    <t>GTN Textiles Ltd</t>
  </si>
  <si>
    <t>GTNTEX</t>
  </si>
  <si>
    <t>Sri Nachammai Cotton Mills Ltd</t>
  </si>
  <si>
    <t>SRINACHA</t>
  </si>
  <si>
    <t>Amarnath Securities Ltd</t>
  </si>
  <si>
    <t>AMARSEC</t>
  </si>
  <si>
    <t>Sita Enterprises Ltd</t>
  </si>
  <si>
    <t>SITAENT</t>
  </si>
  <si>
    <t>CRP Risk Management Ltd</t>
  </si>
  <si>
    <t>CRPRISK</t>
  </si>
  <si>
    <t>HDFC Nifty 100 ETF</t>
  </si>
  <si>
    <t>HDFCNIF100</t>
  </si>
  <si>
    <t>Sonalis Consumer Products Ltd</t>
  </si>
  <si>
    <t>SONALIS</t>
  </si>
  <si>
    <t>Tokyo Finance Ltd</t>
  </si>
  <si>
    <t>TOKYOFIN</t>
  </si>
  <si>
    <t>Kotak Nifty Midcap 50 ETF</t>
  </si>
  <si>
    <t>MIDCAP</t>
  </si>
  <si>
    <t>Asia Pack Ltd</t>
  </si>
  <si>
    <t>ASIAPAK</t>
  </si>
  <si>
    <t>Padmanabh Alloys and Polymers Ltd</t>
  </si>
  <si>
    <t>PADALPO</t>
  </si>
  <si>
    <t>Ortin Laboratories Ltd</t>
  </si>
  <si>
    <t>ORTINLAB</t>
  </si>
  <si>
    <t>Pasari Spinning Mills Ltd</t>
  </si>
  <si>
    <t>PASARI</t>
  </si>
  <si>
    <t>SOFCOM Systems Ltd</t>
  </si>
  <si>
    <t>SOFCOM</t>
  </si>
  <si>
    <t>Rajdarshan Industries Ltd</t>
  </si>
  <si>
    <t>ARENTERP</t>
  </si>
  <si>
    <t>Objectone Information Systems Ltd</t>
  </si>
  <si>
    <t>OONE</t>
  </si>
  <si>
    <t>Neueon Towers Ltd</t>
  </si>
  <si>
    <t>NTL</t>
  </si>
  <si>
    <t>Amalgamated Electricity Company Ltd</t>
  </si>
  <si>
    <t>AMALGAM</t>
  </si>
  <si>
    <t>Triveni Enterprises Ltd</t>
  </si>
  <si>
    <t>TRIVENIENT</t>
  </si>
  <si>
    <t>Beryl Drugs Ltd</t>
  </si>
  <si>
    <t>BERLDRG</t>
  </si>
  <si>
    <t>Jindal Leasefin Ltd</t>
  </si>
  <si>
    <t>JLL</t>
  </si>
  <si>
    <t>Beryl Securities Ltd</t>
  </si>
  <si>
    <t>BERYLSE</t>
  </si>
  <si>
    <t>Ekennis Software Service Ltd</t>
  </si>
  <si>
    <t>EKENNIS</t>
  </si>
  <si>
    <t>Svaraj Trading and Agencies Ltd</t>
  </si>
  <si>
    <t>ZSVARAJT</t>
  </si>
  <si>
    <t>Raunaq lnternational Ltd</t>
  </si>
  <si>
    <t>RAUNAQEPC</t>
  </si>
  <si>
    <t>Gilada Finance and Investments Ltd</t>
  </si>
  <si>
    <t>GILADAFINS</t>
  </si>
  <si>
    <t>Opal Luxury Time Products Ltd</t>
  </si>
  <si>
    <t>OPAL</t>
  </si>
  <si>
    <t>RAP Media Ltd</t>
  </si>
  <si>
    <t>RAP</t>
  </si>
  <si>
    <t>Rapid Investments Ltd</t>
  </si>
  <si>
    <t>RAPIDIN</t>
  </si>
  <si>
    <t>Alexander Stamps and Coin Ltd</t>
  </si>
  <si>
    <t>ALEXANDER</t>
  </si>
  <si>
    <t>Globe Multi Ventures Ltd</t>
  </si>
  <si>
    <t>GLCL</t>
  </si>
  <si>
    <t>Mirae Asset Hang Seng TECH ETF</t>
  </si>
  <si>
    <t>MAHKTECH</t>
  </si>
  <si>
    <t>Norben Tea and Exports Ltd</t>
  </si>
  <si>
    <t>NORBTEAEXP</t>
  </si>
  <si>
    <t>Bharat Bhushan Finance And Commodity Brokers Ltd</t>
  </si>
  <si>
    <t>BHARAT</t>
  </si>
  <si>
    <t>Kotia Enterprises Ltd</t>
  </si>
  <si>
    <t>Rajasthan Tube Manufacturing Co Ltd</t>
  </si>
  <si>
    <t>RAJTUBE</t>
  </si>
  <si>
    <t>Dalal Street Investments Ltd</t>
  </si>
  <si>
    <t>DSINVEST</t>
  </si>
  <si>
    <t>Sri Lakshmi Saraswathi Textiles (Arni) Ltd</t>
  </si>
  <si>
    <t>SLSTLQ</t>
  </si>
  <si>
    <t>First Custodian Fund (India) Ltd</t>
  </si>
  <si>
    <t>1STCUS</t>
  </si>
  <si>
    <t>Indo Euro Indchem Ltd</t>
  </si>
  <si>
    <t>INDOEURO</t>
  </si>
  <si>
    <t>Olympic Oil Industries Ltd</t>
  </si>
  <si>
    <t>OLYOI</t>
  </si>
  <si>
    <t>Raama Paper Mills Ltd</t>
  </si>
  <si>
    <t>RAMAPPR-B</t>
  </si>
  <si>
    <t>Cubical Financial Services Ltd</t>
  </si>
  <si>
    <t>CUBIFIN</t>
  </si>
  <si>
    <t>Galaxy Agrico Exports Ltd</t>
  </si>
  <si>
    <t>GALAGEX</t>
  </si>
  <si>
    <t>Kothari Industrial Corp Ltd</t>
  </si>
  <si>
    <t>KOTIC</t>
  </si>
  <si>
    <t>Rander Corp Ltd</t>
  </si>
  <si>
    <t>RANDER</t>
  </si>
  <si>
    <t>Supreme (India) Impex Ltd</t>
  </si>
  <si>
    <t>SIIL</t>
  </si>
  <si>
    <t>Parmax Pharma Ltd</t>
  </si>
  <si>
    <t>PARMAX</t>
  </si>
  <si>
    <t>Transwind Infrastructures Ltd</t>
  </si>
  <si>
    <t>TRANSWIND</t>
  </si>
  <si>
    <t>India Lease Development Ltd</t>
  </si>
  <si>
    <t>INDLEASE</t>
  </si>
  <si>
    <t>Midwest Gold Ltd</t>
  </si>
  <si>
    <t>MIDWEST</t>
  </si>
  <si>
    <t>Integrated Capital Services Ltd</t>
  </si>
  <si>
    <t>ICSL</t>
  </si>
  <si>
    <t>Manav Infra Projects Ltd</t>
  </si>
  <si>
    <t>MANAV</t>
  </si>
  <si>
    <t>Anka India Ltd</t>
  </si>
  <si>
    <t>ANKIN</t>
  </si>
  <si>
    <t>Abhishek Finlease Ltd</t>
  </si>
  <si>
    <t>ABHIFIN</t>
  </si>
  <si>
    <t>Libord Securities Ltd</t>
  </si>
  <si>
    <t>LIBORD</t>
  </si>
  <si>
    <t>Eastcoast Steel Ltd</t>
  </si>
  <si>
    <t>ECSTSTL</t>
  </si>
  <si>
    <t>Jakharia Fabric Ltd</t>
  </si>
  <si>
    <t>JAKHARIA</t>
  </si>
  <si>
    <t>Kush Industries Ltd</t>
  </si>
  <si>
    <t>KUSHIND</t>
  </si>
  <si>
    <t>ICICI Prudential Nifty50 Value 20 ETF</t>
  </si>
  <si>
    <t>NV20IETF</t>
  </si>
  <si>
    <t>SRM Energy Ltd</t>
  </si>
  <si>
    <t>SRMENERGY</t>
  </si>
  <si>
    <t>Disha Resources Ltd</t>
  </si>
  <si>
    <t>Yashraj Containeurs Ltd</t>
  </si>
  <si>
    <t>YASHRAJC</t>
  </si>
  <si>
    <t>Radaan Media Works India Ltd</t>
  </si>
  <si>
    <t>RADAAN</t>
  </si>
  <si>
    <t>Radha Madhav Corp Ltd</t>
  </si>
  <si>
    <t>RMCL</t>
  </si>
  <si>
    <t>Deccan Bearings Ltd</t>
  </si>
  <si>
    <t>DECANBRG</t>
  </si>
  <si>
    <t>Prima Agro Ltd</t>
  </si>
  <si>
    <t>PRIMAGR</t>
  </si>
  <si>
    <t>Kuwer Industries Ltd</t>
  </si>
  <si>
    <t>KUWERIN</t>
  </si>
  <si>
    <t>DCM Financial Services Ltd</t>
  </si>
  <si>
    <t>DCMFINSERV</t>
  </si>
  <si>
    <t>Amraworld Agrico Ltd</t>
  </si>
  <si>
    <t>AMRAAGRI</t>
  </si>
  <si>
    <t>Velox Industries Ltd</t>
  </si>
  <si>
    <t>VELOXIND</t>
  </si>
  <si>
    <t>Phyto Chem (India) Ltd</t>
  </si>
  <si>
    <t>PHYTO</t>
  </si>
  <si>
    <t>Raj Packaging Industries Ltd</t>
  </si>
  <si>
    <t>RAJPACK</t>
  </si>
  <si>
    <t>Longview Tea Co Ltd</t>
  </si>
  <si>
    <t>LONTE</t>
  </si>
  <si>
    <t>Rich Universe Network Ltd</t>
  </si>
  <si>
    <t>RICHUNV</t>
  </si>
  <si>
    <t>Trinity League India Ltd</t>
  </si>
  <si>
    <t>TRINITYLEA</t>
  </si>
  <si>
    <t>Amiable Logistics (India) Ltd</t>
  </si>
  <si>
    <t>AMIABLE</t>
  </si>
  <si>
    <t>SRU Steels Ltd</t>
  </si>
  <si>
    <t>SRUSTEELS</t>
  </si>
  <si>
    <t>Lords Ishwar Hotels Ltd</t>
  </si>
  <si>
    <t>LORDSHOTL</t>
  </si>
  <si>
    <t>SMVD Poly Pack Ltd</t>
  </si>
  <si>
    <t>SMVD</t>
  </si>
  <si>
    <t>Photoquip India Ltd</t>
  </si>
  <si>
    <t>PHOTOQUP</t>
  </si>
  <si>
    <t>Sumeru Industries Ltd</t>
  </si>
  <si>
    <t>SUMERUIND</t>
  </si>
  <si>
    <t>Organic Coatings Ltd</t>
  </si>
  <si>
    <t>ORGCOAT</t>
  </si>
  <si>
    <t>SI Capital &amp; Financial Services Ltd</t>
  </si>
  <si>
    <t>SICAPIT</t>
  </si>
  <si>
    <t>Seven Hill Industries Ltd</t>
  </si>
  <si>
    <t>SEVENHILL</t>
  </si>
  <si>
    <t>Sharpline Broadcast Ltd</t>
  </si>
  <si>
    <t>SHARPLINE</t>
  </si>
  <si>
    <t>Catvision Ltd</t>
  </si>
  <si>
    <t>CATVISION</t>
  </si>
  <si>
    <t>Sailani Tours N Travel Limited</t>
  </si>
  <si>
    <t>SAILANI</t>
  </si>
  <si>
    <t>SK International Export Ltd</t>
  </si>
  <si>
    <t>SKIEL</t>
  </si>
  <si>
    <t>Kakatiya Textiles Ltd</t>
  </si>
  <si>
    <t>KAKTEX</t>
  </si>
  <si>
    <t>ICICI Prudential Nifty India Consumption ETF</t>
  </si>
  <si>
    <t>CONSUMIETF</t>
  </si>
  <si>
    <t>Sterling Greenwoods Ltd</t>
  </si>
  <si>
    <t>STRGRENWO</t>
  </si>
  <si>
    <t>Alps Industries Ltd</t>
  </si>
  <si>
    <t>ALPSINDUS</t>
  </si>
  <si>
    <t>Esaar (India) Ltd</t>
  </si>
  <si>
    <t>ESARIND</t>
  </si>
  <si>
    <t>Prabhat Dairy Ltd</t>
  </si>
  <si>
    <t>PRABHAT</t>
  </si>
  <si>
    <t>Shah Foods Ltd</t>
  </si>
  <si>
    <t>SHAHFOOD</t>
  </si>
  <si>
    <t>Polycon International Ltd</t>
  </si>
  <si>
    <t>POLYCON</t>
  </si>
  <si>
    <t>Natural Biocon (India) Ltd</t>
  </si>
  <si>
    <t>NATURAL</t>
  </si>
  <si>
    <t>Gemstone Investments Ltd</t>
  </si>
  <si>
    <t>GEMSI</t>
  </si>
  <si>
    <t>Southern Infosys Ltd</t>
  </si>
  <si>
    <t>SOUTHERNIN</t>
  </si>
  <si>
    <t>Sun Retail Ltd</t>
  </si>
  <si>
    <t>SUNRETAIL</t>
  </si>
  <si>
    <t>Creative Eye Ltd</t>
  </si>
  <si>
    <t>CREATIVEYE</t>
  </si>
  <si>
    <t>Anjani Finance Ltd</t>
  </si>
  <si>
    <t>ANJANIFIN</t>
  </si>
  <si>
    <t>York Exports Ltd</t>
  </si>
  <si>
    <t>YORKEXP</t>
  </si>
  <si>
    <t>Panth Infinity Ltd</t>
  </si>
  <si>
    <t>PANTH</t>
  </si>
  <si>
    <t>Panafic Industrials Ltd</t>
  </si>
  <si>
    <t>PANAFIC</t>
  </si>
  <si>
    <t>Norris Medicines Ltd</t>
  </si>
  <si>
    <t>NORRIS</t>
  </si>
  <si>
    <t>DSP Nifty 50 ETF</t>
  </si>
  <si>
    <t>NIFTY50ADD</t>
  </si>
  <si>
    <t>Arunis Abode Ltd</t>
  </si>
  <si>
    <t>ARUNIS</t>
  </si>
  <si>
    <t>HDFC Nifty Private Bank ETF</t>
  </si>
  <si>
    <t>HDFCPVTBAN</t>
  </si>
  <si>
    <t>Ace men engg works Ltd</t>
  </si>
  <si>
    <t>ACEMEN</t>
  </si>
  <si>
    <t>NPR Finance Ltd</t>
  </si>
  <si>
    <t>NPRFIN</t>
  </si>
  <si>
    <t>Shree Steel Wire Ropes Ltd</t>
  </si>
  <si>
    <t>SSWRL</t>
  </si>
  <si>
    <t>Surya India Ltd</t>
  </si>
  <si>
    <t>SURYAINDIA</t>
  </si>
  <si>
    <t>Mahan Industries Ltd</t>
  </si>
  <si>
    <t>MAHANIN</t>
  </si>
  <si>
    <t>Aditya BSL S&amp;P BSE Sensex ETF</t>
  </si>
  <si>
    <t>BSLSENETFG</t>
  </si>
  <si>
    <t>Transpact Enterprises Ltd</t>
  </si>
  <si>
    <t>TRANSPACT</t>
  </si>
  <si>
    <t>Lippi Systems Ltd</t>
  </si>
  <si>
    <t>LIPPISYS</t>
  </si>
  <si>
    <t>Nippon IN ETF Nifty 8-13 yr G-Sec Long Term Gilt</t>
  </si>
  <si>
    <t>LTGILTBEES</t>
  </si>
  <si>
    <t>Eurotex Industries and Exports Ltd</t>
  </si>
  <si>
    <t>EUROTEXIND</t>
  </si>
  <si>
    <t>Konark Synthetic Ltd</t>
  </si>
  <si>
    <t>KONARKSY</t>
  </si>
  <si>
    <t>S V Trading and Agencies Ltd</t>
  </si>
  <si>
    <t>ZSVTRADI</t>
  </si>
  <si>
    <t>Goenka Business &amp; Finance Ltd</t>
  </si>
  <si>
    <t>GBFL</t>
  </si>
  <si>
    <t>Times Green Energy (India) Ltd</t>
  </si>
  <si>
    <t>TIMESGREEN</t>
  </si>
  <si>
    <t>Elegant Floriculture &amp; Agrotech (India) Ltd</t>
  </si>
  <si>
    <t>ELEFLOR</t>
  </si>
  <si>
    <t>Prime Capital Market Ltd</t>
  </si>
  <si>
    <t>PRIMECAPM</t>
  </si>
  <si>
    <t>National Plywood Industries Ltd</t>
  </si>
  <si>
    <t>NATPLY</t>
  </si>
  <si>
    <t>Pratiksha Chemicals Ltd</t>
  </si>
  <si>
    <t>PRATIKSH</t>
  </si>
  <si>
    <t>Millennium Online Solutions (India) Ltd</t>
  </si>
  <si>
    <t>MILLENNIUM</t>
  </si>
  <si>
    <t>Garware Synthetics Ltd</t>
  </si>
  <si>
    <t>GARWSYN</t>
  </si>
  <si>
    <t>Mac Hotels Ltd</t>
  </si>
  <si>
    <t>MACH</t>
  </si>
  <si>
    <t>BCL Enterprises Ltd</t>
  </si>
  <si>
    <t>BCLENTERPR</t>
  </si>
  <si>
    <t>Swagtam Trading and Services Ltd</t>
  </si>
  <si>
    <t>SWAGTAM</t>
  </si>
  <si>
    <t>Shyamkamal Investments Ltd</t>
  </si>
  <si>
    <t>SHYMINV</t>
  </si>
  <si>
    <t>Shukra Bullions Ltd</t>
  </si>
  <si>
    <t>SKRABUL</t>
  </si>
  <si>
    <t>Sirohia &amp; Sons Ltd</t>
  </si>
  <si>
    <t>SIROHIA</t>
  </si>
  <si>
    <t>Gowra Leasing and Finance Ltd</t>
  </si>
  <si>
    <t>GOWRALE</t>
  </si>
  <si>
    <t>Suryavanshi Spinning Mills Ltd</t>
  </si>
  <si>
    <t>SURYVANSP</t>
  </si>
  <si>
    <t>Quantum Nifty 50 ETF</t>
  </si>
  <si>
    <t>QNIFTY</t>
  </si>
  <si>
    <t>Vani Commercials Ltd</t>
  </si>
  <si>
    <t>VANICOM</t>
  </si>
  <si>
    <t>Rajasthan Cylinders and Containers Ltd</t>
  </si>
  <si>
    <t>RCCL</t>
  </si>
  <si>
    <t>Harmony Capital Services Ltd</t>
  </si>
  <si>
    <t>HRMNYCP</t>
  </si>
  <si>
    <t>Motilal Oswal S&amp;P BSE Low Volatility ETF</t>
  </si>
  <si>
    <t>MOLOWVOL</t>
  </si>
  <si>
    <t>UTL Industries Ltd</t>
  </si>
  <si>
    <t>UTLINDS</t>
  </si>
  <si>
    <t>Anna Infrastructures Ltd</t>
  </si>
  <si>
    <t>ANNAINFRA</t>
  </si>
  <si>
    <t>Navigant Corporate Advisors Ltd</t>
  </si>
  <si>
    <t>NAVIGANT</t>
  </si>
  <si>
    <t>Dr Lalchandani Labs Ltd</t>
  </si>
  <si>
    <t>DLCL</t>
  </si>
  <si>
    <t>Simplex Mills Company Ltd</t>
  </si>
  <si>
    <t>SIMPLXMIL</t>
  </si>
  <si>
    <t>Ganga Pharmaceuticals Ltd</t>
  </si>
  <si>
    <t>GANGAPHARM</t>
  </si>
  <si>
    <t>Kalyani Commercials Ltd</t>
  </si>
  <si>
    <t>Jointeca Education Solutions Ltd</t>
  </si>
  <si>
    <t>JOINTECAED</t>
  </si>
  <si>
    <t>Consecutive Investments &amp; Trading Co Ltd</t>
  </si>
  <si>
    <t>CITL</t>
  </si>
  <si>
    <t>Senthil Infotek Ltd</t>
  </si>
  <si>
    <t>SENINFO</t>
  </si>
  <si>
    <t>Blue Coast Hotels Ltd</t>
  </si>
  <si>
    <t>BLUECOAST</t>
  </si>
  <si>
    <t>Shree Manufacturing Co Ltd</t>
  </si>
  <si>
    <t>SHRMFGC</t>
  </si>
  <si>
    <t>NB Footwear Ltd</t>
  </si>
  <si>
    <t>NBFOOT</t>
  </si>
  <si>
    <t>Seasons Textiles Ltd</t>
  </si>
  <si>
    <t>SEASONST</t>
  </si>
  <si>
    <t>SC Agrotech Ltd</t>
  </si>
  <si>
    <t>SCAGRO</t>
  </si>
  <si>
    <t>Kotak Nifty Alpha 50 ETF</t>
  </si>
  <si>
    <t>ALPHA</t>
  </si>
  <si>
    <t>Soma Papers and Industries Ltd</t>
  </si>
  <si>
    <t>SOMAPPR</t>
  </si>
  <si>
    <t>Glittek Granites Ltd</t>
  </si>
  <si>
    <t>GLITTEKG</t>
  </si>
  <si>
    <t>Supertex Industries Ltd</t>
  </si>
  <si>
    <t>SUPERTEX</t>
  </si>
  <si>
    <t>Niraj Ispat Industries Ltd</t>
  </si>
  <si>
    <t>NIRAJISPAT</t>
  </si>
  <si>
    <t>Esha Media Research Ltd</t>
  </si>
  <si>
    <t>ESHAMEDIA</t>
  </si>
  <si>
    <t>Univa Foods Ltd</t>
  </si>
  <si>
    <t>UNIVAFOODS</t>
  </si>
  <si>
    <t>Kotak Nifty 100 Low Volatility 30 ETF</t>
  </si>
  <si>
    <t>LOWVOL1</t>
  </si>
  <si>
    <t>Soni Medicare Ltd</t>
  </si>
  <si>
    <t>SML</t>
  </si>
  <si>
    <t>Nippon India ETF Nifty 100</t>
  </si>
  <si>
    <t>NIF100BEES</t>
  </si>
  <si>
    <t>RGF Capital Markets Ltd</t>
  </si>
  <si>
    <t>RGF</t>
  </si>
  <si>
    <t>Stellar Capital Services Ltd</t>
  </si>
  <si>
    <t>STELLAR</t>
  </si>
  <si>
    <t>Pyxis Finvest Ltd</t>
  </si>
  <si>
    <t>PYXISFIN</t>
  </si>
  <si>
    <t>Gallops Enterprise Ltd</t>
  </si>
  <si>
    <t>GALLOPENT</t>
  </si>
  <si>
    <t>Munoth Communication Ltd</t>
  </si>
  <si>
    <t>MCLTD</t>
  </si>
  <si>
    <t>Shakti Press Ltd</t>
  </si>
  <si>
    <t>SHAKTIPR</t>
  </si>
  <si>
    <t>Uniroyal Marine Exports Ltd</t>
  </si>
  <si>
    <t>UNRYLMA</t>
  </si>
  <si>
    <t>Pankaj Piyush Trade and Investment Ltd</t>
  </si>
  <si>
    <t>PANKAJPIYUS</t>
  </si>
  <si>
    <t>Kashyap Tele-Medicines Ltd</t>
  </si>
  <si>
    <t>KASHYAP</t>
  </si>
  <si>
    <t>Arihant's Securities Ltd</t>
  </si>
  <si>
    <t>ARISE</t>
  </si>
  <si>
    <t>Synthiko Foils Ltd</t>
  </si>
  <si>
    <t>SYNTHFO</t>
  </si>
  <si>
    <t>Rajasthan Petro Synthetics Ltd</t>
  </si>
  <si>
    <t>RAJSPTR</t>
  </si>
  <si>
    <t>Nexus Surgical and Medicare Ltd</t>
  </si>
  <si>
    <t>NEXUSSURGL</t>
  </si>
  <si>
    <t>Nippon India ETF Hang Seng BeES</t>
  </si>
  <si>
    <t>HNGSNGBEES</t>
  </si>
  <si>
    <t>Ashtasidhhi Industries Ltd</t>
  </si>
  <si>
    <t>GUJINV</t>
  </si>
  <si>
    <t>Longspur International Ventures Ltd</t>
  </si>
  <si>
    <t>CONFINT</t>
  </si>
  <si>
    <t>MPAgro Industries Ltd</t>
  </si>
  <si>
    <t>MPAGI</t>
  </si>
  <si>
    <t>Sea TV Network Ltd</t>
  </si>
  <si>
    <t>SEATV</t>
  </si>
  <si>
    <t>Bisil Plast Ltd</t>
  </si>
  <si>
    <t>BISIL</t>
  </si>
  <si>
    <t>Motilal Oswal Nasdaq Q50 ETF</t>
  </si>
  <si>
    <t>MONQ50</t>
  </si>
  <si>
    <t>Chemo Pharma Laboratories Ltd</t>
  </si>
  <si>
    <t>CHEMOPH</t>
  </si>
  <si>
    <t>Sanchay Finvest Ltd</t>
  </si>
  <si>
    <t>SANCF</t>
  </si>
  <si>
    <t>Risa International Ltd</t>
  </si>
  <si>
    <t>RISAINTL</t>
  </si>
  <si>
    <t>GCM Capital Advisors Ltd</t>
  </si>
  <si>
    <t>GCMCAPI</t>
  </si>
  <si>
    <t>Inani Securities Ltd</t>
  </si>
  <si>
    <t>INANISEC</t>
  </si>
  <si>
    <t>Panabyte Technologies Ltd</t>
  </si>
  <si>
    <t>PANABYTE</t>
  </si>
  <si>
    <t>Photon Capital Advisors Ltd</t>
  </si>
  <si>
    <t>PHOTON</t>
  </si>
  <si>
    <t>Vedant Asset Ltd</t>
  </si>
  <si>
    <t>VEDANTASSET</t>
  </si>
  <si>
    <t>VCU Data Management Ltd</t>
  </si>
  <si>
    <t>VCU</t>
  </si>
  <si>
    <t>Market Creators Ltd</t>
  </si>
  <si>
    <t>MKTCREAT</t>
  </si>
  <si>
    <t>HDFC Nifty100 Quality 30 ETF</t>
  </si>
  <si>
    <t>HDFCQUAL</t>
  </si>
  <si>
    <t>Raconteur Global Resources Ltd</t>
  </si>
  <si>
    <t>RACONTEUR</t>
  </si>
  <si>
    <t>Bhagawati Oxygen Ltd</t>
  </si>
  <si>
    <t>BHAGWOX</t>
  </si>
  <si>
    <t>Gagan Gases Ltd</t>
  </si>
  <si>
    <t>GAGAN</t>
  </si>
  <si>
    <t>Sab Events &amp; Governance Now Media Ltd</t>
  </si>
  <si>
    <t>SABEVENTS</t>
  </si>
  <si>
    <t>Quantum Build-Tech Ltd</t>
  </si>
  <si>
    <t>QUANTBUILD</t>
  </si>
  <si>
    <t>Sanco Industries Ltd</t>
  </si>
  <si>
    <t>SANCO</t>
  </si>
  <si>
    <t>Tulasee Bio-Ethanol Ltd</t>
  </si>
  <si>
    <t>TULASEEBIOE</t>
  </si>
  <si>
    <t>Suumaya Corporation Ltd</t>
  </si>
  <si>
    <t>SUUMAYA</t>
  </si>
  <si>
    <t>Subhash Silk Mills Ltd</t>
  </si>
  <si>
    <t>SUBSM</t>
  </si>
  <si>
    <t>KMF Builders and Developers Ltd</t>
  </si>
  <si>
    <t>KMFBLDR</t>
  </si>
  <si>
    <t>Abhinav Leasing &amp; Finance Ltd</t>
  </si>
  <si>
    <t>ALFL</t>
  </si>
  <si>
    <t>Shivagrico Implements Ltd</t>
  </si>
  <si>
    <t>SHIVAGR</t>
  </si>
  <si>
    <t>Euro-Leder Fashion Ltd</t>
  </si>
  <si>
    <t>EUROLED</t>
  </si>
  <si>
    <t>Zinema Media and Entertainment Ltd</t>
  </si>
  <si>
    <t>ZINEMA</t>
  </si>
  <si>
    <t>Kandagiri Spinning Millis Ltd</t>
  </si>
  <si>
    <t>KANDAGIRI</t>
  </si>
  <si>
    <t>OTCO International Ltd</t>
  </si>
  <si>
    <t>OTCO</t>
  </si>
  <si>
    <t>Net Pix Shorts Digital Media Ltd</t>
  </si>
  <si>
    <t>NETPIX</t>
  </si>
  <si>
    <t>VB Industries Ltd</t>
  </si>
  <si>
    <t>VBIND</t>
  </si>
  <si>
    <t>Universal Office Automation Ltd</t>
  </si>
  <si>
    <t>UNIOFFICE</t>
  </si>
  <si>
    <t>C J Gelatine Products Ltd</t>
  </si>
  <si>
    <t>CJGEL</t>
  </si>
  <si>
    <t>Perfect-Octave Media Projects Ltd</t>
  </si>
  <si>
    <t>OCTAVE</t>
  </si>
  <si>
    <t>Accord Synergy Ltd</t>
  </si>
  <si>
    <t>ACCORD</t>
  </si>
  <si>
    <t>Ladam Affordable Housing Ltd</t>
  </si>
  <si>
    <t>LAHL</t>
  </si>
  <si>
    <t>KOBO Biotech Ltd</t>
  </si>
  <si>
    <t>KOBO</t>
  </si>
  <si>
    <t>Rajputana Investment &amp; Finance Ltd</t>
  </si>
  <si>
    <t>RAJPUTANA</t>
  </si>
  <si>
    <t>Unjha Formulations Ltd</t>
  </si>
  <si>
    <t>UNJHAFOR</t>
  </si>
  <si>
    <t>Bacil Pharma Ltd</t>
  </si>
  <si>
    <t>BACPHAR</t>
  </si>
  <si>
    <t>G K Consultants Ltd</t>
  </si>
  <si>
    <t>GKCONS</t>
  </si>
  <si>
    <t>GSB Finance Ltd</t>
  </si>
  <si>
    <t>GSBFIN</t>
  </si>
  <si>
    <t>Bazel International Ltd</t>
  </si>
  <si>
    <t>BAZELINTER</t>
  </si>
  <si>
    <t>Vaksons Automobiles Ltd</t>
  </si>
  <si>
    <t>NAKSH</t>
  </si>
  <si>
    <t>Jagsonpal Finance and Leasing Ltd</t>
  </si>
  <si>
    <t>JAGSONFI</t>
  </si>
  <si>
    <t>Bindal Exports Ltd</t>
  </si>
  <si>
    <t>BINDALEXPO</t>
  </si>
  <si>
    <t>Artificial Electronics Intelligent Material Ltd</t>
  </si>
  <si>
    <t>AEIM</t>
  </si>
  <si>
    <t>Premier Synthetics Ltd</t>
  </si>
  <si>
    <t>PREMSYN</t>
  </si>
  <si>
    <t>VR Woodart Ltd</t>
  </si>
  <si>
    <t>VRWODAR</t>
  </si>
  <si>
    <t>Adinath Exim Resources Ltd</t>
  </si>
  <si>
    <t>ADIEXRE</t>
  </si>
  <si>
    <t>RLF Ltd</t>
  </si>
  <si>
    <t>RLF</t>
  </si>
  <si>
    <t>K Z Leasing and Finance Ltd</t>
  </si>
  <si>
    <t>KZLFIN</t>
  </si>
  <si>
    <t>Chemiesynth (Vapi) Ltd</t>
  </si>
  <si>
    <t>CHEMIESYNT</t>
  </si>
  <si>
    <t>HDFC Nifty Growth Sectors 15 ETF</t>
  </si>
  <si>
    <t>HDFCGROWTH</t>
  </si>
  <si>
    <t>BKM Industries Ltd</t>
  </si>
  <si>
    <t>BKMINDST</t>
  </si>
  <si>
    <t>F G P Ltd</t>
  </si>
  <si>
    <t>FGP</t>
  </si>
  <si>
    <t>Integra Capital Ltd</t>
  </si>
  <si>
    <t>INTCAPL</t>
  </si>
  <si>
    <t>iStreet Network Ltd</t>
  </si>
  <si>
    <t>ISTRNETWK</t>
  </si>
  <si>
    <t>First Fintec Ltd</t>
  </si>
  <si>
    <t>FIRSTFIN</t>
  </si>
  <si>
    <t>Goyal Associates Ltd</t>
  </si>
  <si>
    <t>GOYALASS</t>
  </si>
  <si>
    <t>Adline Chem Lab Ltd</t>
  </si>
  <si>
    <t>ADLINE</t>
  </si>
  <si>
    <t>Virgo Global Ltd</t>
  </si>
  <si>
    <t>VIRGOGLOB</t>
  </si>
  <si>
    <t>Mystic Electronics Ltd</t>
  </si>
  <si>
    <t>MYSTICELE</t>
  </si>
  <si>
    <t>Flora Corporation Ltd</t>
  </si>
  <si>
    <t>FLORACORP</t>
  </si>
  <si>
    <t>Setubandhan Infrastructure Ltd</t>
  </si>
  <si>
    <t>SETUINFRA</t>
  </si>
  <si>
    <t>Agio Paper &amp; Industries Ltd</t>
  </si>
  <si>
    <t>AGIOPAPER</t>
  </si>
  <si>
    <t>Ushakiran Finance Ltd</t>
  </si>
  <si>
    <t>USHAKIRA</t>
  </si>
  <si>
    <t>Nouveau Global Ventures Ltd</t>
  </si>
  <si>
    <t>NOUVEAU</t>
  </si>
  <si>
    <t>Siddha Ventures Ltd</t>
  </si>
  <si>
    <t>SIDDHA</t>
  </si>
  <si>
    <t>Mount Housing and Infrastructure Ltd</t>
  </si>
  <si>
    <t>MOUNT</t>
  </si>
  <si>
    <t>Kiran Print Pack Ltd</t>
  </si>
  <si>
    <t>KIRANPR</t>
  </si>
  <si>
    <t>Minolta Finance Ltd</t>
  </si>
  <si>
    <t>MINOLTAF</t>
  </si>
  <si>
    <t>Symbiox Investment &amp; Trading Co Ltd</t>
  </si>
  <si>
    <t>SYMBIOX</t>
  </si>
  <si>
    <t>Shashwat Furnishing Solutions Ltd</t>
  </si>
  <si>
    <t>SFSL</t>
  </si>
  <si>
    <t>J J Finance Corporation Ltd</t>
  </si>
  <si>
    <t>JJFINCOR</t>
  </si>
  <si>
    <t>Indra Industries Ltd</t>
  </si>
  <si>
    <t>INDRAIND</t>
  </si>
  <si>
    <t>Chadha Papers Ltd</t>
  </si>
  <si>
    <t>CHADPAP</t>
  </si>
  <si>
    <t>Vision Cinemas Ltd</t>
  </si>
  <si>
    <t>VISIONCINE</t>
  </si>
  <si>
    <t>Peeti Securities Ltd</t>
  </si>
  <si>
    <t>PEETISEC</t>
  </si>
  <si>
    <t>Shukra Jewellery Ltd</t>
  </si>
  <si>
    <t>SHUKJEW</t>
  </si>
  <si>
    <t>Ashiana Agro Industries Ltd</t>
  </si>
  <si>
    <t>ASHAI</t>
  </si>
  <si>
    <t>Promact Impex Ltd</t>
  </si>
  <si>
    <t>PROMACT</t>
  </si>
  <si>
    <t>Retro Green Revolution Ltd</t>
  </si>
  <si>
    <t>RGRL</t>
  </si>
  <si>
    <t>Vinayak Polycon International Ltd</t>
  </si>
  <si>
    <t>VINAYAKPOL</t>
  </si>
  <si>
    <t>V B Desai Financial Services Ltd</t>
  </si>
  <si>
    <t>VBDESAI</t>
  </si>
  <si>
    <t>Shangar Decor Ltd</t>
  </si>
  <si>
    <t>SHANGAR</t>
  </si>
  <si>
    <t>Super Bakers Ltd</t>
  </si>
  <si>
    <t>SUPERBAK</t>
  </si>
  <si>
    <t>Jonjua Overseas Ltd</t>
  </si>
  <si>
    <t>JONJUA</t>
  </si>
  <si>
    <t>Shoora Designs Ltd</t>
  </si>
  <si>
    <t>SHOORA</t>
  </si>
  <si>
    <t>Rajath Finance Ltd</t>
  </si>
  <si>
    <t>RAJATH</t>
  </si>
  <si>
    <t>Hasti Finance Ltd</t>
  </si>
  <si>
    <t>HASTIFIN</t>
  </si>
  <si>
    <t>Agarwal Fortune India Ltd</t>
  </si>
  <si>
    <t>AGARWAL</t>
  </si>
  <si>
    <t>Karnimata Cold Storage Ltd</t>
  </si>
  <si>
    <t>KCSL</t>
  </si>
  <si>
    <t>Dhyaani Tradeventtures Ltd</t>
  </si>
  <si>
    <t>DHYAANITR</t>
  </si>
  <si>
    <t>ANS Industries Ltd</t>
  </si>
  <si>
    <t>ANSINDUS</t>
  </si>
  <si>
    <t>Tashi India Ltd</t>
  </si>
  <si>
    <t>TASHIND</t>
  </si>
  <si>
    <t>Parker Agro Chem Exports Ltd</t>
  </si>
  <si>
    <t>PARKERAC</t>
  </si>
  <si>
    <t>HDFC Nifty NEXT 50 ETF</t>
  </si>
  <si>
    <t>HDFCNEXT50</t>
  </si>
  <si>
    <t>Tamil Nadu Steel Tubes Ltd</t>
  </si>
  <si>
    <t>TNSTLTU</t>
  </si>
  <si>
    <t>Ramsons Projects Ltd</t>
  </si>
  <si>
    <t>RAMSONS</t>
  </si>
  <si>
    <t>BGIL Films &amp; Technologies Ltd</t>
  </si>
  <si>
    <t>BGIL</t>
  </si>
  <si>
    <t>Mukta Agriculture Ltd</t>
  </si>
  <si>
    <t>MUKTA</t>
  </si>
  <si>
    <t>AMS Polymers Ltd</t>
  </si>
  <si>
    <t>AMS</t>
  </si>
  <si>
    <t>Sabrimala Industries India Ltd</t>
  </si>
  <si>
    <t>Vaxfab Enterprises Ltd</t>
  </si>
  <si>
    <t>VEL</t>
  </si>
  <si>
    <t>Kore Foods Ltd</t>
  </si>
  <si>
    <t>Jet infraventure Ltd</t>
  </si>
  <si>
    <t>JETINFRA</t>
  </si>
  <si>
    <t>UTI S&amp;P BSE Sensex Next 50 Exchange Traded Fund</t>
  </si>
  <si>
    <t>UTISXN50</t>
  </si>
  <si>
    <t>Haria Apparels Ltd</t>
  </si>
  <si>
    <t>HARIAAPL</t>
  </si>
  <si>
    <t>Amanaya Ventures Ltd</t>
  </si>
  <si>
    <t>AMANAYA</t>
  </si>
  <si>
    <t>IGC Industries Ltd</t>
  </si>
  <si>
    <t>IGCIL</t>
  </si>
  <si>
    <t>Sybly Industries Ltd</t>
  </si>
  <si>
    <t>SYBLY</t>
  </si>
  <si>
    <t>Hindustan Bio Sciences Ltd</t>
  </si>
  <si>
    <t>HINDBIO</t>
  </si>
  <si>
    <t>Shree Salasar Investments Ltd</t>
  </si>
  <si>
    <t>SALSAIN</t>
  </si>
  <si>
    <t>Dhanvantri Jeevan Rekha Ltd</t>
  </si>
  <si>
    <t>ZDHJERK</t>
  </si>
  <si>
    <t>Neo Infracon Ltd</t>
  </si>
  <si>
    <t>NEOINFRA</t>
  </si>
  <si>
    <t>Kumbhat Financial Services Ltd</t>
  </si>
  <si>
    <t>KUMPFIN</t>
  </si>
  <si>
    <t>Monind Ltd</t>
  </si>
  <si>
    <t>MONIND</t>
  </si>
  <si>
    <t>Ambassador Intra Holdings Ltd</t>
  </si>
  <si>
    <t>AIHL</t>
  </si>
  <si>
    <t>S G N Telecoms Ltd</t>
  </si>
  <si>
    <t>SGNTE</t>
  </si>
  <si>
    <t>Benara Bearings and Pistons Ltd</t>
  </si>
  <si>
    <t>BENARA</t>
  </si>
  <si>
    <t>Axis Silver ETF</t>
  </si>
  <si>
    <t>AXISILVER</t>
  </si>
  <si>
    <t>Aravali Securities and Finance Ltd</t>
  </si>
  <si>
    <t>ARAVALIS</t>
  </si>
  <si>
    <t>Welterman International Ltd</t>
  </si>
  <si>
    <t>WELTI</t>
  </si>
  <si>
    <t>Narmada Macplast Drip Irrigation Systems Ltd</t>
  </si>
  <si>
    <t>NARMP</t>
  </si>
  <si>
    <t>Hittco Tools Ltd</t>
  </si>
  <si>
    <t>HITTCO</t>
  </si>
  <si>
    <t>Mafia Trends Ltd</t>
  </si>
  <si>
    <t>MAFIA</t>
  </si>
  <si>
    <t>Sri Amarnath Finance Ltd</t>
  </si>
  <si>
    <t>AMARNATH</t>
  </si>
  <si>
    <t>Neelkanth Rock-Minerals Ltd</t>
  </si>
  <si>
    <t>NEELKAN</t>
  </si>
  <si>
    <t>GSL Securities Ltd</t>
  </si>
  <si>
    <t>GSLSEC</t>
  </si>
  <si>
    <t>Worldwide Aluminium Limited</t>
  </si>
  <si>
    <t>WWALUM</t>
  </si>
  <si>
    <t>Janus Corporation Ltd</t>
  </si>
  <si>
    <t>JANUSCORP</t>
  </si>
  <si>
    <t>Gujarat Cotex Ltd</t>
  </si>
  <si>
    <t>GUJCOTEX</t>
  </si>
  <si>
    <t>Shri Niwas Leasing and Finance Ltd</t>
  </si>
  <si>
    <t>SHRINIWAS</t>
  </si>
  <si>
    <t>Milestone Furniture Ltd</t>
  </si>
  <si>
    <t>MILEFUR</t>
  </si>
  <si>
    <t>NCC Blue Water Products Ltd</t>
  </si>
  <si>
    <t>NCCBLUE</t>
  </si>
  <si>
    <t>Kabra Commercial Ltd</t>
  </si>
  <si>
    <t>KCL</t>
  </si>
  <si>
    <t>Ramgopal Polytex Ltd</t>
  </si>
  <si>
    <t>RAMGOPOLY</t>
  </si>
  <si>
    <t>Tranway Technologies Ltd</t>
  </si>
  <si>
    <t>TRANWAY</t>
  </si>
  <si>
    <t>Taparia Tools Ltd</t>
  </si>
  <si>
    <t>TAPARIA</t>
  </si>
  <si>
    <t>Continental Controls Ltd</t>
  </si>
  <si>
    <t>CONTICON</t>
  </si>
  <si>
    <t>Jayatma Industries Ltd</t>
  </si>
  <si>
    <t>JAYIND</t>
  </si>
  <si>
    <t>Wherrelz IT Solutions Ltd</t>
  </si>
  <si>
    <t>WITS</t>
  </si>
  <si>
    <t>Golkonda Aluminium Extrusions Ltd</t>
  </si>
  <si>
    <t>GOLKONDA</t>
  </si>
  <si>
    <t>Lexoraa Industries Ltd</t>
  </si>
  <si>
    <t>SERVOTEACH</t>
  </si>
  <si>
    <t>Integrated Proteins Ltd</t>
  </si>
  <si>
    <t>INTEGFD</t>
  </si>
  <si>
    <t>CMI Ltd</t>
  </si>
  <si>
    <t>CMICABLES</t>
  </si>
  <si>
    <t>Ramchandra Leasing and Finance Ltd</t>
  </si>
  <si>
    <t>RLFL</t>
  </si>
  <si>
    <t>Bloom Dekor Ltd</t>
  </si>
  <si>
    <t>BLOOM</t>
  </si>
  <si>
    <t>Vision Corporation Ltd</t>
  </si>
  <si>
    <t>VISIONCO</t>
  </si>
  <si>
    <t>Brawn Biotech Ltd</t>
  </si>
  <si>
    <t>BRAWN</t>
  </si>
  <si>
    <t>Amit International Ltd</t>
  </si>
  <si>
    <t>AMITINT</t>
  </si>
  <si>
    <t>Enterprise International Ltd</t>
  </si>
  <si>
    <t>ENTRINT</t>
  </si>
  <si>
    <t>Foundry Fuel Products Ltd</t>
  </si>
  <si>
    <t>FFPL</t>
  </si>
  <si>
    <t>Vintage Securities Ltd</t>
  </si>
  <si>
    <t>VINTAGES</t>
  </si>
  <si>
    <t>Interactive Financial Services Ltd</t>
  </si>
  <si>
    <t>IFINSER</t>
  </si>
  <si>
    <t>Unishire Urban Infra Ltd</t>
  </si>
  <si>
    <t>UNISHIRE</t>
  </si>
  <si>
    <t>SDC Techmedia Ltd</t>
  </si>
  <si>
    <t>SDC</t>
  </si>
  <si>
    <t>Jain Marmo Industries Ltd</t>
  </si>
  <si>
    <t>JAINMARMO</t>
  </si>
  <si>
    <t>Triliance Polymers Ltd</t>
  </si>
  <si>
    <t>TRILIANCE</t>
  </si>
  <si>
    <t>Rahul Merchandising Ltd</t>
  </si>
  <si>
    <t>RAHME</t>
  </si>
  <si>
    <t>Ashram Online.com Ltd</t>
  </si>
  <si>
    <t>ASHRAM</t>
  </si>
  <si>
    <t>Beeyu Overseas Ltd</t>
  </si>
  <si>
    <t>BEEYU</t>
  </si>
  <si>
    <t>Oswal Yarns Ltd</t>
  </si>
  <si>
    <t>OSWAYRN</t>
  </si>
  <si>
    <t>VXL Instruments Ltd</t>
  </si>
  <si>
    <t>VXLINSTR</t>
  </si>
  <si>
    <t>Umiya Tubes Ltd</t>
  </si>
  <si>
    <t>UMIYA</t>
  </si>
  <si>
    <t>Silver Pearl Hospitality &amp; Luxury Spaces Ltd</t>
  </si>
  <si>
    <t>SILVERPRL</t>
  </si>
  <si>
    <t>Decillion Finance Ltd</t>
  </si>
  <si>
    <t>DFL</t>
  </si>
  <si>
    <t>Thirani Projects Ltd</t>
  </si>
  <si>
    <t>TPROJECT</t>
  </si>
  <si>
    <t>Krishna Capital and Securities Ltd</t>
  </si>
  <si>
    <t>KRISHNACAP</t>
  </si>
  <si>
    <t>Trio Mercantile And Trading Ltd</t>
  </si>
  <si>
    <t>TRIOMERC</t>
  </si>
  <si>
    <t>CDG Petchem Ltd</t>
  </si>
  <si>
    <t>CDG</t>
  </si>
  <si>
    <t>Khandelwal Extractions Ltd</t>
  </si>
  <si>
    <t>ZKHANDEN</t>
  </si>
  <si>
    <t>Bijoy Hans Ltd</t>
  </si>
  <si>
    <t>BIJHANS</t>
  </si>
  <si>
    <t>Haria Exports Ltd</t>
  </si>
  <si>
    <t>HARIAEXPO</t>
  </si>
  <si>
    <t>Stanpacks (India) Ltd</t>
  </si>
  <si>
    <t>STANPACK</t>
  </si>
  <si>
    <t>Kanungo Financiers Ltd</t>
  </si>
  <si>
    <t>KANUNGO</t>
  </si>
  <si>
    <t>Fone4 Communications(India) Ltd</t>
  </si>
  <si>
    <t>FONE4</t>
  </si>
  <si>
    <t>CHD Chemicals Ltd</t>
  </si>
  <si>
    <t>CHDCHEM</t>
  </si>
  <si>
    <t>HDFC Nifty200 Momentum 30 ETF</t>
  </si>
  <si>
    <t>HDFCMOMENT</t>
  </si>
  <si>
    <t>Integrated Hitech Ltd</t>
  </si>
  <si>
    <t>INTEGHIT</t>
  </si>
  <si>
    <t>Classic Leasing &amp; Finance Ltd</t>
  </si>
  <si>
    <t>CLFL</t>
  </si>
  <si>
    <t>AVI Products India Ltd</t>
  </si>
  <si>
    <t>APIL</t>
  </si>
  <si>
    <t>TeleCanor Global Ltd</t>
  </si>
  <si>
    <t>TELECANOR</t>
  </si>
  <si>
    <t>Modella Woollens Ltd</t>
  </si>
  <si>
    <t>MODWOOL</t>
  </si>
  <si>
    <t>Satiate Agri Ltd</t>
  </si>
  <si>
    <t>SATAGRI</t>
  </si>
  <si>
    <t>Sharanam Infraproject and Trading Ltd</t>
  </si>
  <si>
    <t>SIPTL</t>
  </si>
  <si>
    <t>Svarnim Trade Udyog Ltd</t>
  </si>
  <si>
    <t>SNIM</t>
  </si>
  <si>
    <t>Quasar India Ltd</t>
  </si>
  <si>
    <t>QUASAR</t>
  </si>
  <si>
    <t>Oswal Overseas Ltd</t>
  </si>
  <si>
    <t>OSWALOR</t>
  </si>
  <si>
    <t>Suryo Foods and Industries Ltd</t>
  </si>
  <si>
    <t>SURFI</t>
  </si>
  <si>
    <t>Chambal Breweries and Distilleries Ltd</t>
  </si>
  <si>
    <t>CHMBBRW</t>
  </si>
  <si>
    <t>Incon Engineers Ltd</t>
  </si>
  <si>
    <t>INCON</t>
  </si>
  <si>
    <t>United Leasing &amp; Industries Ltd</t>
  </si>
  <si>
    <t>UNTTEMI</t>
  </si>
  <si>
    <t>Sheshadri Industries Ltd</t>
  </si>
  <si>
    <t>SHESHAINDS</t>
  </si>
  <si>
    <t>Chandrima Mercantiles Ltd</t>
  </si>
  <si>
    <t>CHANDRIMA</t>
  </si>
  <si>
    <t>Sophia Traexpo Ltd</t>
  </si>
  <si>
    <t>STRAEXPO</t>
  </si>
  <si>
    <t>Mathew Easow Research Securities Ltd</t>
  </si>
  <si>
    <t>MATHEWE</t>
  </si>
  <si>
    <t>Vardhman Concrete Ltd</t>
  </si>
  <si>
    <t>VARDHMAN</t>
  </si>
  <si>
    <t>ICICI Prudential Nifty Infrastructure ETF</t>
  </si>
  <si>
    <t>INFRAIETF</t>
  </si>
  <si>
    <t>Omnipotent Industries Ltd</t>
  </si>
  <si>
    <t>OMNIPOTENT</t>
  </si>
  <si>
    <t>Looks Health Services Ltd</t>
  </si>
  <si>
    <t>LOOKS</t>
  </si>
  <si>
    <t>Shri Ram Switchgears Ltd</t>
  </si>
  <si>
    <t>SRIRAM</t>
  </si>
  <si>
    <t>Aryan Share &amp; Stock Brokers Ltd</t>
  </si>
  <si>
    <t>ARYAN</t>
  </si>
  <si>
    <t>Lakshmi Precision Screws Ltd</t>
  </si>
  <si>
    <t>LAKPRE</t>
  </si>
  <si>
    <t>Melstar Information Technologies Ltd</t>
  </si>
  <si>
    <t>MELSTAR</t>
  </si>
  <si>
    <t>Ganesh Holdings Ltd</t>
  </si>
  <si>
    <t>GANHOLD</t>
  </si>
  <si>
    <t>Shree Precoated Steels Ltd</t>
  </si>
  <si>
    <t>SPSL</t>
  </si>
  <si>
    <t>Wagend Infra Venture Ltd</t>
  </si>
  <si>
    <t>WAGEND</t>
  </si>
  <si>
    <t>Mercury Trade Links Ltd</t>
  </si>
  <si>
    <t>MERCTRD</t>
  </si>
  <si>
    <t>Clio Infotech Ltd</t>
  </si>
  <si>
    <t>CLIOINFO</t>
  </si>
  <si>
    <t>Omni AX's Software Ltd</t>
  </si>
  <si>
    <t>OMNIAX</t>
  </si>
  <si>
    <t>Progrex Ventures Ltd</t>
  </si>
  <si>
    <t>PROGREXV</t>
  </si>
  <si>
    <t>Space Incubatrics Technologies Ltd</t>
  </si>
  <si>
    <t>SPACEINCUBA</t>
  </si>
  <si>
    <t>Patidar Buildcon Ltd</t>
  </si>
  <si>
    <t>PATIDAR</t>
  </si>
  <si>
    <t>Sree Jayalakshmi Autospin Ltd</t>
  </si>
  <si>
    <t>SREEJAYA</t>
  </si>
  <si>
    <t>Motilal Oswal S&amp;P BSE Enhanced Value ETF</t>
  </si>
  <si>
    <t>MOVALUE</t>
  </si>
  <si>
    <t>ADITYA BSL Nifty 200 Momentum 30 ETF</t>
  </si>
  <si>
    <t>MOMENTUM</t>
  </si>
  <si>
    <t>Pacheli Industrial Finance Ltd</t>
  </si>
  <si>
    <t>PIFL</t>
  </si>
  <si>
    <t>Sungold Capital Ltd</t>
  </si>
  <si>
    <t>SUNGOLD</t>
  </si>
  <si>
    <t>Pankaj Polymers Ltd</t>
  </si>
  <si>
    <t>PANKAJPO</t>
  </si>
  <si>
    <t>Svam Software Ltd</t>
  </si>
  <si>
    <t>SVAMSOF</t>
  </si>
  <si>
    <t>Jainco Projects (India) Ltd</t>
  </si>
  <si>
    <t>JAINCO</t>
  </si>
  <si>
    <t>Jetmall Spices and Masala Ltd</t>
  </si>
  <si>
    <t>JETMALL</t>
  </si>
  <si>
    <t>Fabino Enterprises Ltd</t>
  </si>
  <si>
    <t>FABINO</t>
  </si>
  <si>
    <t>52 Weeks Entertainment Ltd</t>
  </si>
  <si>
    <t>SHAQUAK</t>
  </si>
  <si>
    <t>Nihar Info Global Ltd</t>
  </si>
  <si>
    <t>NIHARINF</t>
  </si>
  <si>
    <t>International Data Management Ltd</t>
  </si>
  <si>
    <t>IDM</t>
  </si>
  <si>
    <t>Vas Infrastructure Ltd (cn)</t>
  </si>
  <si>
    <t>VASINFRA</t>
  </si>
  <si>
    <t>IEC Education Ltd</t>
  </si>
  <si>
    <t>IECEDU</t>
  </si>
  <si>
    <t>Olympic Cards Ltd</t>
  </si>
  <si>
    <t>OLPCL</t>
  </si>
  <si>
    <t>Voltaire Leasing and Finance Ltd</t>
  </si>
  <si>
    <t>VOLLF</t>
  </si>
  <si>
    <t>Epsom Properties Ltd</t>
  </si>
  <si>
    <t>EPSOMPRO</t>
  </si>
  <si>
    <t>Gratex Industries Ltd</t>
  </si>
  <si>
    <t>GRATEXI</t>
  </si>
  <si>
    <t>Saffron Industries Ltd</t>
  </si>
  <si>
    <t>SAFFRON</t>
  </si>
  <si>
    <t>Mahalaxmi Seamless Ltd</t>
  </si>
  <si>
    <t>MAHALXSE</t>
  </si>
  <si>
    <t>Shamrock Industrial Company Ltd</t>
  </si>
  <si>
    <t>SHAMROIN</t>
  </si>
  <si>
    <t>Shantai Industries Ltd</t>
  </si>
  <si>
    <t>SHANTAI</t>
  </si>
  <si>
    <t>Prashant India Ltd</t>
  </si>
  <si>
    <t>PRSNTIN</t>
  </si>
  <si>
    <t>Konndor Industries Ltd</t>
  </si>
  <si>
    <t>KONNDOR</t>
  </si>
  <si>
    <t>Sunraj Diamond Exports Ltd</t>
  </si>
  <si>
    <t>SUNRAJDI</t>
  </si>
  <si>
    <t>Ekam Leasing and Finance Co Ltd</t>
  </si>
  <si>
    <t>EKAMLEA</t>
  </si>
  <si>
    <t>Ramasigns Industries Ltd</t>
  </si>
  <si>
    <t>RAMASIGNS</t>
  </si>
  <si>
    <t>Motilal Oswal S&amp;P BSE Quality ETF</t>
  </si>
  <si>
    <t>MOQUALITY</t>
  </si>
  <si>
    <t>Brijlaxmi Leasing &amp; Finance Ltd</t>
  </si>
  <si>
    <t>BRIJLEAS</t>
  </si>
  <si>
    <t>Motilal Oswal S&amp;P BSE Healthcare ETF</t>
  </si>
  <si>
    <t>MOHEALTH</t>
  </si>
  <si>
    <t>Mega Nirman &amp; Industries Ltd</t>
  </si>
  <si>
    <t>MNIL</t>
  </si>
  <si>
    <t>Typhoon Financial Services Ltd</t>
  </si>
  <si>
    <t>TFSL</t>
  </si>
  <si>
    <t>Nutech Global Ltd</t>
  </si>
  <si>
    <t>NUTECGLOB</t>
  </si>
  <si>
    <t>Aditya Ispat Ltd</t>
  </si>
  <si>
    <t>ADITYA</t>
  </si>
  <si>
    <t>HDFC Nifty100 Low Volatility 30 ETF</t>
  </si>
  <si>
    <t>HDFCLOWVOL</t>
  </si>
  <si>
    <t>Mayur Floorings Ltd</t>
  </si>
  <si>
    <t>MAYURFL</t>
  </si>
  <si>
    <t>Pradip Overseas Ltd</t>
  </si>
  <si>
    <t>PRADIP</t>
  </si>
  <si>
    <t>Unitech International Ltd</t>
  </si>
  <si>
    <t>UNITINT</t>
  </si>
  <si>
    <t>Raghunath International Ltd</t>
  </si>
  <si>
    <t>RAGHUNAT</t>
  </si>
  <si>
    <t>Penta Gold Ltd</t>
  </si>
  <si>
    <t>PENTAGOLD</t>
  </si>
  <si>
    <t>SW Investments Ltd</t>
  </si>
  <si>
    <t>SW1</t>
  </si>
  <si>
    <t>Aananda Lakshmi Spinning Mills Ltd</t>
  </si>
  <si>
    <t>AANANDALAK</t>
  </si>
  <si>
    <t>Corporate Merchant Bankers Ltd</t>
  </si>
  <si>
    <t>CMBL</t>
  </si>
  <si>
    <t>Coral Newsprints Ltd</t>
  </si>
  <si>
    <t>CORNE</t>
  </si>
  <si>
    <t>Explicit Finance Ltd</t>
  </si>
  <si>
    <t>EXPLICITFIN</t>
  </si>
  <si>
    <t>Navoday Enterprises Ltd</t>
  </si>
  <si>
    <t>NAVODAYENT</t>
  </si>
  <si>
    <t>Afloat Enterprises Ltd</t>
  </si>
  <si>
    <t>ADISHAKTI</t>
  </si>
  <si>
    <t>Quintegra Solutions Ltd</t>
  </si>
  <si>
    <t>QUINTEGRA</t>
  </si>
  <si>
    <t>Sikozy Realtors Ltd</t>
  </si>
  <si>
    <t>SIKOZY</t>
  </si>
  <si>
    <t>Shyama Infosys Ltd</t>
  </si>
  <si>
    <t>SHYAMAINFO</t>
  </si>
  <si>
    <t>Kotak Nifty MNC ETF</t>
  </si>
  <si>
    <t>MNC</t>
  </si>
  <si>
    <t>Garodia Chemicals Ltd</t>
  </si>
  <si>
    <t>GARODCH</t>
  </si>
  <si>
    <t>Aadi Industries Ltd</t>
  </si>
  <si>
    <t>AADIIND</t>
  </si>
  <si>
    <t>Kotak Nifty India Consumption ETF</t>
  </si>
  <si>
    <t>CONS</t>
  </si>
  <si>
    <t>Citi Port Financial Services Ltd</t>
  </si>
  <si>
    <t>CITIPOR</t>
  </si>
  <si>
    <t>Ganon Products Ltd</t>
  </si>
  <si>
    <t>GANONPRO</t>
  </si>
  <si>
    <t>Cindrella Financial Services Ltd</t>
  </si>
  <si>
    <t>CINDRELL</t>
  </si>
  <si>
    <t>Checkpoint Trends Ltd</t>
  </si>
  <si>
    <t>CHECKPOINT</t>
  </si>
  <si>
    <t>Ontic Finserve Ltd</t>
  </si>
  <si>
    <t>ONTIC</t>
  </si>
  <si>
    <t>ADITYA BSL Nifty 200 Quality 30 ETF</t>
  </si>
  <si>
    <t>NIFTYQLITY</t>
  </si>
  <si>
    <t>Athena Constructions Ltd</t>
  </si>
  <si>
    <t>ATHCON</t>
  </si>
  <si>
    <t>P M Telelinnks Ltd</t>
  </si>
  <si>
    <t>PMTELELIN</t>
  </si>
  <si>
    <t>Simplex Papers Ltd</t>
  </si>
  <si>
    <t>SIMPLXPAP</t>
  </si>
  <si>
    <t>Relic Technologies Ltd</t>
  </si>
  <si>
    <t>RELICTEC</t>
  </si>
  <si>
    <t>Kuber Udyog Ltd</t>
  </si>
  <si>
    <t>KUBERJI</t>
  </si>
  <si>
    <t>Quantum Digital Vision (India) Ltd</t>
  </si>
  <si>
    <t>QUANTDIA</t>
  </si>
  <si>
    <t>Hanman Fit Ltd</t>
  </si>
  <si>
    <t>HANMAN</t>
  </si>
  <si>
    <t>Asia Capital Ltd</t>
  </si>
  <si>
    <t>ASIACAP</t>
  </si>
  <si>
    <t>Scintilla Commercial &amp; Credit Ltd</t>
  </si>
  <si>
    <t>SCC</t>
  </si>
  <si>
    <t>Sashwat Technocrats Ltd</t>
  </si>
  <si>
    <t>SASHWAT</t>
  </si>
  <si>
    <t>JMG Corporation Ltd</t>
  </si>
  <si>
    <t>JMGCORP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</si>
  <si>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</si>
  <si>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</si>
  <si>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</si>
  <si>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</si>
  <si>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</si>
  <si>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</si>
  <si>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Ishaan Infrastructures and Shelters Ltd</t>
  </si>
  <si>
    <t>IISL</t>
  </si>
  <si>
    <t>Bharatiya Global Infomedia Ltd</t>
  </si>
  <si>
    <t>BGLOBAL</t>
  </si>
  <si>
    <t>Vallabh Steels Ltd</t>
  </si>
  <si>
    <t>VALLABHSQ</t>
  </si>
  <si>
    <t>Datiware Maritime Infra Ltd</t>
  </si>
  <si>
    <t>DATIWARE</t>
  </si>
  <si>
    <t>Jayabharat Credit Ltd</t>
  </si>
  <si>
    <t>JAYBHCR</t>
  </si>
  <si>
    <t>Galada Finance Ltd</t>
  </si>
  <si>
    <t>GALADAFIN</t>
  </si>
  <si>
    <t>Multipurpose Trading and Agencies Ltd</t>
  </si>
  <si>
    <t>ZMULTIPU</t>
  </si>
  <si>
    <t>Mahasagar Travels Ltd</t>
  </si>
  <si>
    <t>MHSGRMS</t>
  </si>
  <si>
    <t>Williamson Financial Services Ltd</t>
  </si>
  <si>
    <t>WILLIMFI</t>
  </si>
  <si>
    <t>Padmalaya Telefilms Ltd</t>
  </si>
  <si>
    <t>PADMALAYAT</t>
  </si>
  <si>
    <t>IMP Powers Ltd</t>
  </si>
  <si>
    <t>INDLMETER</t>
  </si>
  <si>
    <t>Pro Clb Global Ltd</t>
  </si>
  <si>
    <t>PROCLB</t>
  </si>
  <si>
    <t>Universal Arts Ltd</t>
  </si>
  <si>
    <t>UNIVARTS</t>
  </si>
  <si>
    <t>Ken Financial Services Ltd</t>
  </si>
  <si>
    <t>KENFIN</t>
  </si>
  <si>
    <t>Superior Finlease Ltd</t>
  </si>
  <si>
    <t>SUPERIOR</t>
  </si>
  <si>
    <t>Jalan Transolutions (India) Ltd</t>
  </si>
  <si>
    <t>JALAN</t>
  </si>
  <si>
    <t>Ambitious Plastomac Company Ltd</t>
  </si>
  <si>
    <t>AMBIT</t>
  </si>
  <si>
    <t>Jyothi Infraventures Ltd</t>
  </si>
  <si>
    <t>JYOTHI</t>
  </si>
  <si>
    <t>Siddheswari Garments Ltd</t>
  </si>
  <si>
    <t>SIDDHEGA</t>
  </si>
  <si>
    <t>Khyati Multimedia Entertainment Ltd</t>
  </si>
  <si>
    <t>KHYATI</t>
  </si>
  <si>
    <t>Gyan Developers and Builders Ltd</t>
  </si>
  <si>
    <t>GYANDEV</t>
  </si>
  <si>
    <t>AVI Polymers Ltd</t>
  </si>
  <si>
    <t>AVI</t>
  </si>
  <si>
    <t>Elango Industries Ltd</t>
  </si>
  <si>
    <t>ELANGO</t>
  </si>
  <si>
    <t>Filmcity Media Ltd</t>
  </si>
  <si>
    <t>FILME</t>
  </si>
  <si>
    <t>GCM Commodity &amp; Derivatives Ltd</t>
  </si>
  <si>
    <t>GCMCOMM</t>
  </si>
  <si>
    <t>Mideast Portfolio Management Ltd</t>
  </si>
  <si>
    <t>MIDEASTP</t>
  </si>
  <si>
    <t>Lead Financial Services Ltd</t>
  </si>
  <si>
    <t>LEADFIN</t>
  </si>
  <si>
    <t>Dhenu Buildcon Infra Ltd</t>
  </si>
  <si>
    <t>DHENUBUILD</t>
  </si>
  <si>
    <t>Ortel Communications Ltd</t>
  </si>
  <si>
    <t>ORTEL</t>
  </si>
  <si>
    <t>Atharv Enterprises Ltd</t>
  </si>
  <si>
    <t>ATHARVENT</t>
  </si>
  <si>
    <t>Kaarya Facilities &amp; Services Ltd</t>
  </si>
  <si>
    <t>KAARYAFSL</t>
  </si>
  <si>
    <t>Futuristic Securities Ltd</t>
  </si>
  <si>
    <t>FUTURSEC</t>
  </si>
  <si>
    <t>Ashoka Refineries Ltd</t>
  </si>
  <si>
    <t>ASHOKRE</t>
  </si>
  <si>
    <t>Desh Rakshak Aushdhalaya Ltd</t>
  </si>
  <si>
    <t>DESHRAK</t>
  </si>
  <si>
    <t>Manor Estates and Industries Ltd</t>
  </si>
  <si>
    <t>KARANWO</t>
  </si>
  <si>
    <t>Rajkot Investment Trust Ltd</t>
  </si>
  <si>
    <t>RAJKOTINV</t>
  </si>
  <si>
    <t>S K S Textiles Ltd</t>
  </si>
  <si>
    <t>SKSTEXTILE</t>
  </si>
  <si>
    <t>Amerise Biosciences Ltd</t>
  </si>
  <si>
    <t>AMERISE</t>
  </si>
  <si>
    <t>Pioneer Agro Extracts Ltd</t>
  </si>
  <si>
    <t>PIONAGR</t>
  </si>
  <si>
    <t>Manipal Finance Corp Ltd</t>
  </si>
  <si>
    <t>MNPLFIN</t>
  </si>
  <si>
    <t>Crimson Metal Engineering Company Ltd</t>
  </si>
  <si>
    <t>CRIMSON</t>
  </si>
  <si>
    <t>Aarcon Facilities Ltd</t>
  </si>
  <si>
    <t>RBGUPTA</t>
  </si>
  <si>
    <t>Gangotri Textiles Ltd</t>
  </si>
  <si>
    <t>GANGOTRI</t>
  </si>
  <si>
    <t>Shelter Infra Projects Ltd</t>
  </si>
  <si>
    <t>SIPL</t>
  </si>
  <si>
    <t>Encode Packaging India Ltd</t>
  </si>
  <si>
    <t>ENCODE</t>
  </si>
  <si>
    <t>Priya Ltd</t>
  </si>
  <si>
    <t>PRIYALT</t>
  </si>
  <si>
    <t>Innocorp Ltd</t>
  </si>
  <si>
    <t>INNOCORP</t>
  </si>
  <si>
    <t>Richa Industries Ltd</t>
  </si>
  <si>
    <t>RICHAIND</t>
  </si>
  <si>
    <t>Tridev Infraestates Ltd</t>
  </si>
  <si>
    <t>ASHUTPM</t>
  </si>
  <si>
    <t>Mahaveer Infoway Ltd</t>
  </si>
  <si>
    <t>MINFY</t>
  </si>
  <si>
    <t>Autoriders International Ltd</t>
  </si>
  <si>
    <t>AUTOINT</t>
  </si>
  <si>
    <t>EMA India Ltd</t>
  </si>
  <si>
    <t>EMAINDIA</t>
  </si>
  <si>
    <t>Gravity (India) Ltd</t>
  </si>
  <si>
    <t>GRAVITY</t>
  </si>
  <si>
    <t>Capricorn Systems Global Solutions Ltd</t>
  </si>
  <si>
    <t>CAPRICORN</t>
  </si>
  <si>
    <t>Purple Entertainment Ltd</t>
  </si>
  <si>
    <t>PURPLE</t>
  </si>
  <si>
    <t>Adjia Technologies Ltd</t>
  </si>
  <si>
    <t>ADJIA</t>
  </si>
  <si>
    <t>Dharani Finance Ltd</t>
  </si>
  <si>
    <t>DHARFIN</t>
  </si>
  <si>
    <t>CKP Leisure Ltd</t>
  </si>
  <si>
    <t>CKPLEISURE</t>
  </si>
  <si>
    <t>Nippon India ETF Nifty 50 Shariah BeES</t>
  </si>
  <si>
    <t>SHARIABEES</t>
  </si>
  <si>
    <t>Abhishek Infraventures Ltd</t>
  </si>
  <si>
    <t>ABHIINFRA</t>
  </si>
  <si>
    <t>B J Duplex Boards Ltd</t>
  </si>
  <si>
    <t>BJDUP</t>
  </si>
  <si>
    <t>Fraser and Co Ltd</t>
  </si>
  <si>
    <t>FRASER</t>
  </si>
  <si>
    <t>Vasa Retail and Overseas Ltd</t>
  </si>
  <si>
    <t>VASA</t>
  </si>
  <si>
    <t>Spectra Industries Ltd</t>
  </si>
  <si>
    <t>SPECTRA</t>
  </si>
  <si>
    <t>T Spiritual World Ltd</t>
  </si>
  <si>
    <t>TSPIRITUAL</t>
  </si>
  <si>
    <t>Pagaria Energy Ltd</t>
  </si>
  <si>
    <t>WOMENNET</t>
  </si>
  <si>
    <t>Shiva Suitings Ltd</t>
  </si>
  <si>
    <t>SHVSUIT</t>
  </si>
  <si>
    <t>Gopal Iron and Steels Company (Gujarat) Ltd</t>
  </si>
  <si>
    <t>GOPAIST</t>
  </si>
  <si>
    <t>Jauss Polymers Ltd</t>
  </si>
  <si>
    <t>JAUSPOL</t>
  </si>
  <si>
    <t>Heera Ispat Ltd</t>
  </si>
  <si>
    <t>HEERAISP</t>
  </si>
  <si>
    <t>SS Infrastructure Development Consultants Ltd</t>
  </si>
  <si>
    <t>SSINFRA</t>
  </si>
  <si>
    <t>Padmanabh Industries Ltd</t>
  </si>
  <si>
    <t>PADMAIND</t>
  </si>
  <si>
    <t>Jumbo Bag Ltd</t>
  </si>
  <si>
    <t>JUMBO</t>
  </si>
  <si>
    <t>Ahimsa Industries Ltd</t>
  </si>
  <si>
    <t>AHIMSA</t>
  </si>
  <si>
    <t>R R Securities Ltd</t>
  </si>
  <si>
    <t>RRSECUR</t>
  </si>
  <si>
    <t>Systematix Securities Ltd</t>
  </si>
  <si>
    <t>SYTIXSE</t>
  </si>
  <si>
    <t>MFS Intercorp Ltd</t>
  </si>
  <si>
    <t>MFSINTRCRP</t>
  </si>
  <si>
    <t>Regency Trust Ltd</t>
  </si>
  <si>
    <t>REGTRUS</t>
  </si>
  <si>
    <t>Diksha Greens Ltd</t>
  </si>
  <si>
    <t>DGL</t>
  </si>
  <si>
    <t>Edelweiss Nifty 50 ETF</t>
  </si>
  <si>
    <t>NIFTYEES</t>
  </si>
  <si>
    <t>Hi-Klass Trading and Investment Ltd</t>
  </si>
  <si>
    <t>HIKLASS</t>
  </si>
  <si>
    <t>Hemo Organic Ltd</t>
  </si>
  <si>
    <t>HEMORGANIC</t>
  </si>
  <si>
    <t>Krishna Filament Industries Ltd</t>
  </si>
  <si>
    <t>KRIFILIND</t>
  </si>
  <si>
    <t>Kiran Syntex Ltd</t>
  </si>
  <si>
    <t>KIRANSY-B</t>
  </si>
  <si>
    <t>CMM Infraprojects Ltd</t>
  </si>
  <si>
    <t>CMMIPL</t>
  </si>
  <si>
    <t>Adarsh Mercantile Ltd</t>
  </si>
  <si>
    <t>ADARSH</t>
  </si>
  <si>
    <t>Invesco India Nifty 50 ETF</t>
  </si>
  <si>
    <t>IVZINNIFTY</t>
  </si>
  <si>
    <t>City Online Services Ltd</t>
  </si>
  <si>
    <t>CITYONLINE</t>
  </si>
  <si>
    <t>Radhagobind Commercial Ltd</t>
  </si>
  <si>
    <t>RCL</t>
  </si>
  <si>
    <t>Eureka Industries Ltd</t>
  </si>
  <si>
    <t>EUREKAI</t>
  </si>
  <si>
    <t>Natura Hue Chem Ltd</t>
  </si>
  <si>
    <t>NATHUEC</t>
  </si>
  <si>
    <t>Kuberan Global Edu Solutions Ltd</t>
  </si>
  <si>
    <t>KGES</t>
  </si>
  <si>
    <t>S R Industries Ltd</t>
  </si>
  <si>
    <t>SRIND</t>
  </si>
  <si>
    <t>SSPN Finance Ltd</t>
  </si>
  <si>
    <t>SSPNFIN</t>
  </si>
  <si>
    <t>Shivansh Finserve Ltd</t>
  </si>
  <si>
    <t>SHIVA</t>
  </si>
  <si>
    <t>Nippon India ETF Nifty Dividend Opportunities 50</t>
  </si>
  <si>
    <t>DIVOPPBEES</t>
  </si>
  <si>
    <t>Shri Kalyan Holdings Ltd</t>
  </si>
  <si>
    <t>SHKALYN</t>
  </si>
  <si>
    <t>Arcee Industries Ltd</t>
  </si>
  <si>
    <t>ARCEEIN</t>
  </si>
  <si>
    <t>Saptak Chem and Business Ltd</t>
  </si>
  <si>
    <t>SCBL</t>
  </si>
  <si>
    <t>Capfin India Ltd</t>
  </si>
  <si>
    <t>CAPFIN</t>
  </si>
  <si>
    <t>SBL Infratech Ltd</t>
  </si>
  <si>
    <t>SBLI</t>
  </si>
  <si>
    <t>Kovalam Investment and Trading Co Ltd</t>
  </si>
  <si>
    <t>ZKOVALIN</t>
  </si>
  <si>
    <t>Source Industries (India) Ltd</t>
  </si>
  <si>
    <t>SOURCEIND</t>
  </si>
  <si>
    <t>People's Investment Ltd</t>
  </si>
  <si>
    <t>PEOPLIN</t>
  </si>
  <si>
    <t>Decorous Investment and Trading Co Ltd</t>
  </si>
  <si>
    <t>DITCO</t>
  </si>
  <si>
    <t>Tiaan Consumer Ltd</t>
  </si>
  <si>
    <t>TIAANC</t>
  </si>
  <si>
    <t>Nikki Global Finance Ltd</t>
  </si>
  <si>
    <t>NIKKIGL</t>
  </si>
  <si>
    <t>Rajvir Industries Ltd</t>
  </si>
  <si>
    <t>RAJVIR</t>
  </si>
  <si>
    <t>Thakkers Group Limited</t>
  </si>
  <si>
    <t>THAKKERS</t>
  </si>
  <si>
    <t>Gleam Fabmat Ltd</t>
  </si>
  <si>
    <t>GLEAM</t>
  </si>
  <si>
    <t>AAR Shyam India Investment Company Ltd</t>
  </si>
  <si>
    <t>AARSHYAM</t>
  </si>
  <si>
    <t>IDFC Nifty 50 ETF</t>
  </si>
  <si>
    <t>IDFNIFTYET</t>
  </si>
  <si>
    <t>SPV Global Trading Ltd</t>
  </si>
  <si>
    <t>SPVGLOBAL</t>
  </si>
  <si>
    <t>SVA India Ltd</t>
  </si>
  <si>
    <t>SVAINDIA</t>
  </si>
  <si>
    <t>Kanel Industries Ltd</t>
  </si>
  <si>
    <t>KANELIND</t>
  </si>
  <si>
    <t>Bansisons Tea Industries Ltd</t>
  </si>
  <si>
    <t>BANSTEA</t>
  </si>
  <si>
    <t>Tricom Fruit Products Ltd</t>
  </si>
  <si>
    <t>TRICOMFRU</t>
  </si>
  <si>
    <t>JLA Infraville Shoppers Ltd</t>
  </si>
  <si>
    <t>JSHL</t>
  </si>
  <si>
    <t>Euro Asia Exports Ltd</t>
  </si>
  <si>
    <t>EUROASIA</t>
  </si>
  <si>
    <t>G D L Leasing and Finance Ltd</t>
  </si>
  <si>
    <t>GDLLEAS</t>
  </si>
  <si>
    <t>Gaekwar Mills Ltd</t>
  </si>
  <si>
    <t>ZGAEKWAR</t>
  </si>
  <si>
    <t>Transglobe Foods Ltd</t>
  </si>
  <si>
    <t>TRANSFD</t>
  </si>
  <si>
    <t>Pasupati Fincap Ltd</t>
  </si>
  <si>
    <t>PASUFIN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</si>
  <si>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</si>
  <si>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</si>
  <si>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</si>
  <si>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</si>
  <si>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</si>
  <si>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</si>
  <si>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</si>
  <si>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</si>
  <si>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</si>
  <si>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</si>
  <si>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</si>
  <si>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</si>
  <si>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Stellant Securities (India) Ltd</t>
  </si>
  <si>
    <t>STELLANT</t>
  </si>
  <si>
    <t>ID Info Business Services Ltd</t>
  </si>
  <si>
    <t>IDINFO</t>
  </si>
  <si>
    <t>Goldcoin Health Foods Ltd</t>
  </si>
  <si>
    <t>GOLDCOINHF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</si>
  <si>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</si>
  <si>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</si>
  <si>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</si>
  <si>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</si>
  <si>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</si>
  <si>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</si>
  <si>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</si>
  <si>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</si>
  <si>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</si>
  <si>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</si>
  <si>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</si>
  <si>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</si>
  <si>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</si>
  <si>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</si>
  <si>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</si>
  <si>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</si>
  <si>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</si>
  <si>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</si>
  <si>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</si>
  <si>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</si>
  <si>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</si>
  <si>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</si>
  <si>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</si>
  <si>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</si>
  <si>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</si>
  <si>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</si>
  <si>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</si>
  <si>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</si>
  <si>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</si>
  <si>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</si>
  <si>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</si>
  <si>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</si>
  <si>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</si>
  <si>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</si>
  <si>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</si>
  <si>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</si>
  <si>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</si>
  <si>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</si>
  <si>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</si>
  <si>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</si>
  <si>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</si>
  <si>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</si>
  <si>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</si>
  <si>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</si>
  <si>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</si>
  <si>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</si>
  <si>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</si>
  <si>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</si>
  <si>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</si>
  <si>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</si>
  <si>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Magnanimous Trade &amp; Finance Ltd</t>
  </si>
  <si>
    <t>MAGANTR</t>
  </si>
  <si>
    <t>Apollo Ingredients Ltd</t>
  </si>
  <si>
    <t>INDSOYA</t>
  </si>
  <si>
    <t>Dugar Housing Developments Ltd</t>
  </si>
  <si>
    <t>DUGARHOU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</si>
  <si>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</si>
  <si>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</si>
  <si>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</si>
  <si>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</si>
  <si>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</si>
  <si>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</si>
  <si>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</si>
  <si>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</si>
  <si>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</si>
  <si>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</si>
  <si>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</si>
  <si>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</si>
  <si>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</si>
  <si>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</si>
  <si>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</si>
  <si>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</si>
  <si>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</si>
  <si>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</si>
  <si>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</si>
  <si>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</si>
  <si>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</si>
  <si>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</si>
  <si>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</si>
  <si>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</si>
  <si>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</si>
  <si>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</si>
  <si>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</si>
  <si>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</si>
  <si>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</si>
  <si>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</si>
  <si>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</si>
  <si>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</si>
  <si>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</si>
  <si>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</si>
  <si>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</si>
  <si>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</si>
  <si>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</si>
  <si>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</si>
  <si>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</si>
  <si>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</si>
  <si>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</si>
  <si>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</si>
  <si>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</si>
  <si>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</si>
  <si>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</si>
  <si>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</si>
  <si>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</si>
  <si>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</si>
  <si>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</si>
  <si>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</si>
  <si>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</si>
  <si>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</si>
  <si>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</si>
  <si>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</si>
  <si>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</si>
  <si>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</si>
  <si>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</si>
  <si>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</si>
  <si>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</si>
  <si>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</si>
  <si>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</si>
  <si>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</si>
  <si>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</si>
  <si>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</si>
  <si>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</si>
  <si>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</si>
  <si>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</si>
  <si>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</si>
  <si>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</si>
  <si>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</si>
  <si>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</si>
  <si>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</si>
  <si>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</si>
  <si>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</si>
  <si>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</si>
  <si>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</si>
  <si>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</si>
  <si>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</si>
  <si>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</si>
  <si>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</si>
  <si>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</si>
  <si>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</si>
  <si>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</si>
  <si>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</si>
  <si>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</si>
  <si>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</si>
  <si>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</si>
  <si>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</si>
  <si>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</si>
  <si>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</si>
  <si>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</si>
  <si>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</si>
  <si>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</si>
  <si>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</si>
  <si>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</si>
  <si>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</si>
  <si>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</si>
  <si>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</si>
  <si>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</si>
  <si>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</si>
  <si>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</si>
  <si>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</si>
  <si>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</si>
  <si>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</si>
  <si>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</si>
  <si>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</si>
  <si>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</si>
  <si>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</si>
  <si>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</si>
  <si>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</si>
  <si>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</si>
  <si>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</si>
  <si>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</si>
  <si>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</si>
  <si>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</si>
  <si>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</si>
  <si>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</si>
  <si>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</si>
  <si>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</si>
  <si>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</si>
  <si>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</si>
  <si>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</si>
  <si>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</si>
  <si>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</si>
  <si>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</si>
  <si>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</si>
  <si>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</si>
  <si>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</si>
  <si>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</si>
  <si>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</si>
  <si>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</si>
  <si>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</si>
  <si>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</si>
  <si>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</si>
  <si>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</si>
  <si>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</si>
  <si>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</si>
  <si>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</si>
  <si>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</si>
  <si>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</si>
  <si>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</si>
  <si>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</si>
  <si>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</si>
  <si>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</si>
  <si>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</si>
  <si>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</si>
  <si>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</si>
  <si>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</si>
  <si>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</si>
  <si>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</si>
  <si>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</si>
  <si>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</si>
  <si>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</si>
  <si>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</si>
  <si>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</si>
  <si>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</si>
  <si>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</si>
  <si>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</si>
  <si>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</si>
  <si>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</si>
  <si>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</si>
  <si>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</si>
  <si>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</si>
  <si>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</si>
  <si>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</si>
  <si>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</si>
  <si>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</si>
  <si>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</si>
  <si>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</si>
  <si>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</si>
  <si>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</si>
  <si>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</si>
  <si>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</si>
  <si>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</si>
  <si>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</si>
  <si>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</si>
  <si>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</si>
  <si>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</si>
  <si>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</si>
  <si>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</si>
  <si>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</si>
  <si>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</si>
  <si>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</si>
  <si>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</si>
  <si>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</si>
  <si>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</si>
  <si>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</si>
  <si>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</si>
  <si>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</si>
  <si>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</si>
  <si>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</si>
  <si>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</si>
  <si>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</si>
  <si>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</si>
  <si>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</si>
  <si>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</si>
  <si>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</si>
  <si>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</si>
  <si>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</si>
  <si>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</si>
  <si>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</si>
  <si>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</si>
  <si>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</si>
  <si>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</si>
  <si>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</si>
  <si>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</si>
  <si>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</si>
  <si>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</si>
  <si>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</si>
  <si>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</si>
  <si>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</si>
  <si>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</si>
  <si>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</si>
  <si>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</si>
  <si>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</si>
  <si>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</si>
  <si>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</si>
  <si>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</si>
  <si>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</si>
  <si>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</si>
  <si>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</si>
  <si>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</si>
  <si>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</si>
  <si>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</si>
  <si>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</si>
  <si>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</si>
  <si>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</si>
  <si>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</si>
  <si>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</si>
  <si>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</si>
  <si>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</si>
  <si>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</si>
  <si>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</si>
  <si>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</si>
  <si>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</si>
  <si>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</si>
  <si>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</si>
  <si>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</si>
  <si>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</si>
  <si>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</si>
  <si>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</si>
  <si>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</si>
  <si>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</si>
  <si>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</si>
  <si>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</si>
  <si>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</si>
  <si>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</si>
  <si>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</si>
  <si>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</si>
  <si>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</si>
  <si>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</si>
  <si>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</si>
  <si>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</si>
  <si>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</si>
  <si>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</si>
  <si>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</si>
  <si>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</si>
  <si>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</si>
  <si>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</si>
  <si>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</si>
  <si>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</si>
  <si>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</si>
  <si>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</si>
  <si>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</si>
  <si>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</si>
  <si>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</si>
  <si>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</si>
  <si>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</si>
  <si>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</si>
  <si>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</si>
  <si>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</si>
  <si>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</si>
  <si>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</si>
  <si>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</si>
  <si>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</si>
  <si>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</si>
  <si>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</si>
  <si>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</si>
  <si>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</si>
  <si>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</si>
  <si>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</si>
  <si>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</si>
  <si>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</si>
  <si>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</si>
  <si>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</si>
  <si>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</si>
  <si>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</si>
  <si>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</si>
  <si>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</si>
  <si>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</si>
  <si>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</si>
  <si>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</si>
  <si>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</si>
  <si>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</si>
  <si>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</si>
  <si>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</si>
  <si>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</si>
  <si>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</si>
  <si>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</si>
  <si>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</si>
  <si>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</si>
  <si>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</si>
  <si>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</si>
  <si>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</si>
  <si>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</si>
  <si>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</si>
  <si>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</si>
  <si>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</si>
  <si>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</si>
  <si>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</si>
  <si>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</si>
  <si>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</si>
  <si>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</si>
  <si>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</si>
  <si>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</si>
  <si>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</si>
  <si>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</si>
  <si>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</si>
  <si>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</si>
  <si>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</si>
  <si>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</si>
  <si>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</si>
  <si>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</si>
  <si>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</si>
  <si>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</si>
  <si>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</si>
  <si>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</si>
  <si>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</si>
  <si>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</si>
  <si>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</si>
  <si>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</si>
  <si>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</si>
  <si>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</si>
  <si>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</si>
  <si>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</si>
  <si>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</si>
  <si>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</si>
  <si>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</si>
  <si>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</si>
  <si>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</si>
  <si>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</si>
  <si>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</si>
  <si>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</si>
  <si>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</si>
  <si>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</si>
  <si>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</si>
  <si>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</si>
  <si>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</si>
  <si>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</si>
  <si>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</si>
  <si>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</si>
  <si>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</si>
  <si>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</si>
  <si>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</si>
  <si>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</si>
  <si>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</si>
  <si>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</si>
  <si>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</si>
  <si>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</si>
  <si>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</si>
  <si>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</si>
  <si>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</si>
  <si>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</si>
  <si>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</si>
  <si>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</si>
  <si>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</si>
  <si>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</si>
  <si>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</si>
  <si>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</si>
  <si>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</si>
  <si>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</si>
  <si>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</si>
  <si>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</si>
  <si>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</si>
  <si>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</si>
  <si>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</si>
  <si>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</si>
  <si>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</si>
  <si>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</si>
  <si>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</si>
  <si>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</si>
  <si>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</si>
  <si>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</si>
  <si>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</si>
  <si>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</si>
  <si>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</si>
  <si>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</si>
  <si>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</si>
  <si>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</si>
  <si>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</si>
  <si>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</si>
  <si>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</si>
  <si>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</si>
  <si>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</si>
  <si>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</si>
  <si>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</si>
  <si>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</si>
  <si>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</si>
  <si>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</si>
  <si>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</si>
  <si>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</si>
  <si>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</si>
  <si>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</si>
  <si>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</si>
  <si>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</si>
  <si>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</si>
  <si>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</si>
  <si>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</si>
  <si>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</si>
  <si>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</si>
  <si>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</si>
  <si>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</si>
  <si>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</si>
  <si>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</si>
  <si>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</si>
  <si>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Sobha Ltd Partly Paidup</t>
  </si>
  <si>
    <t>SOBHAPP</t>
  </si>
  <si>
    <t>SBI Nifty50 Equal Weight ETF</t>
  </si>
  <si>
    <t>SBINEQWETF</t>
  </si>
  <si>
    <t>Kataria Industries Ltd</t>
  </si>
  <si>
    <t>KATARIA</t>
  </si>
  <si>
    <t>Macobs Technologies Ltd</t>
  </si>
  <si>
    <t>MACOBSTECH</t>
  </si>
  <si>
    <t>ICICI Prudential Nifty Oil &amp; Gas ETF</t>
  </si>
  <si>
    <t>OILIETF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</si>
  <si>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</si>
  <si>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</si>
  <si>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</si>
  <si>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</si>
  <si>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</si>
  <si>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</si>
  <si>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</si>
  <si>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</si>
  <si>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</si>
  <si>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</si>
  <si>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Metals &amp; Mining</t>
  </si>
  <si>
    <t>Consumer Services</t>
  </si>
  <si>
    <t>Construction Materials</t>
  </si>
  <si>
    <t>Capital Goods</t>
  </si>
  <si>
    <t>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</si>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</sst>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BBE558-2733-4648-A3D1-227E128E97EC}" name="Table3" displayName="Table3" ref="A1:Z122" totalsRowShown="0">
  <autoFilter ref="A1:Z122" xr:uid="{F9BBE558-2733-4648-A3D1-227E128E97EC}"/>
  <sortState xmlns:xlrd2="http://schemas.microsoft.com/office/spreadsheetml/2017/richdata2" ref="A2:Z122">
    <sortCondition ref="Z1:Z122"/>
  </sortState>
  <tableColumns count="26">
    <tableColumn id="1" xr3:uid="{0E606351-C5B2-4957-84D8-071373F1F5FD}" name="Sub-Sector"/>
    <tableColumn id="2" xr3:uid="{58A69813-4691-47D1-9A88-BC4D2CEF9CCD}" name="Count" dataDxfId="56">
      <calculatedColumnFormula>COUNTIFS(Table2[Sub-Sector],Table3[[#This Row],[Sub-Sector]])</calculatedColumnFormula>
    </tableColumn>
    <tableColumn id="3" xr3:uid="{B2789D24-3D3D-4B69-B33A-D9AFB51FB761}" name="Uptrend" dataDxfId="55">
      <calculatedColumnFormula>COUNTIFS(Table2[Sub-Sector],Table3[[#This Row],[Sub-Sector]],Table2[Uptrend],"Uptrend")/Table3[[#This Row],[Count]]</calculatedColumnFormula>
    </tableColumn>
    <tableColumn id="4" xr3:uid="{774222FC-18BF-4E3D-9B39-5B9375EE97A0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1A34D319-48D3-4B2D-A181-79E5134D2A42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3FE50088-3250-4DBC-AFE7-EB71284FFDBE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0C2A5767-B4A2-40BD-B57D-C9D436116EB7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8DD0A2B1-39D0-4BAE-BBCF-5DFED00253B9}" name="RSI" dataDxfId="50">
      <calculatedColumnFormula>COUNTIFS(Table2[Sub-Sector],Table3[[#This Row],[Sub-Sector]],Table2[RSI Exponential â€“ 14D],"&gt;=50")/Table3[[#This Row],[Count]]</calculatedColumnFormula>
    </tableColumn>
    <tableColumn id="9" xr3:uid="{D38EAC7B-E661-4BF1-8068-6E0CE2424110}" name="Relative Volume" dataDxfId="49">
      <calculatedColumnFormula>COUNTIFS(Table2[Sub-Sector],Table3[[#This Row],[Sub-Sector]],Table2[Relative Volume],"&gt;=1")/Table3[[#This Row],[Count]]</calculatedColumnFormula>
    </tableColumn>
    <tableColumn id="10" xr3:uid="{9A36E89C-AB56-4AE8-8069-EFE43E7BBC57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8CAEEB09-C17D-4E85-A8C1-290D02ADF847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F20DDE4E-535F-4E04-9CD3-EF18E77A1A70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AD84FCB3-865D-4269-8C6F-1C8AFE033C51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CC7A75A4-A6C9-4CE8-B921-B28A5613E0C7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91AD8CE6-9927-403E-896E-48439BB971AA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53233A2B-A28E-4710-9360-1EF2F7A04625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DEF4306A-AE8D-40D2-86E5-D9F3A269E40C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C5C6C6B9-E2AB-4F40-9F56-8FA4ECB5475E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584CDEE6-2279-4D79-92AF-CA0A1885C123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05318327-0D16-484E-888C-45E469D5CCE2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81B42A46-23FC-4956-A814-EA6686613C82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F1A6C248-A83A-40B9-B1AA-91516BB13F96}" name="Sharpe Ratio" dataDxfId="36">
      <calculatedColumnFormula>COUNTIFS(Table2[Sub-Sector],Table3[[#This Row],[Sub-Sector]],Table2[Sharpe Ratio],"&gt;=0.10")/Table3[[#This Row],[Count]]</calculatedColumnFormula>
    </tableColumn>
    <tableColumn id="23" xr3:uid="{B249F85F-5DD5-4D20-9E20-9970266627B5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7FC9AD07-D908-47C2-915A-3E508B6A3549}" name="Rank" dataDxfId="34">
      <calculatedColumnFormula>_xlfn.RANK.AVG(Table3[[#This Row],[Score]],Table3[Score],1)</calculatedColumnFormula>
    </tableColumn>
    <tableColumn id="25" xr3:uid="{0B207AED-15C1-4D81-BA24-5D3C73AD69A3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682DA213-3B42-44B5-94C2-25969A61D506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49E61-0380-4AD9-B508-188CA28AC567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5885540C-70D1-461D-8701-B1E780333B0B}" name="Name"/>
    <tableColumn id="2" xr3:uid="{58F4CFA9-11B0-429E-AF8B-A155D5043CC2}" name="Ticker"/>
    <tableColumn id="3" xr3:uid="{00247533-8703-4528-931D-F1996580C3EB}" name="Industry"/>
    <tableColumn id="4" xr3:uid="{E909403C-E937-47D1-AB53-12D60488F9CC}" name="Sub-Sector"/>
    <tableColumn id="5" xr3:uid="{786ABB75-C1A7-4BF5-A271-1223B4A0C51F}" name="Market Cap"/>
    <tableColumn id="6" xr3:uid="{3E76165C-F769-4367-91F6-5181E215A568}" name="Close Price"/>
    <tableColumn id="7" xr3:uid="{3BF42704-2FDF-4F40-A94D-070AD8DE66AC}" name="1Y Return vs Nifty"/>
    <tableColumn id="18" xr3:uid="{7BE51B57-73FD-4369-8648-2A44E812ABED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88E71803-9373-4DA9-981B-823B649429A9}" name="1M Return vs Nifty"/>
    <tableColumn id="19" xr3:uid="{F1CEE904-D801-4B95-AE84-282AF8326919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7FCDB8C4-CAF2-47FB-BC9E-A8DC3D7698EE}" name="6M Return vs Nifty"/>
    <tableColumn id="20" xr3:uid="{5FEFB581-8276-48F9-AC31-5865C6B8EAD4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601BCCD2-288A-4CE2-9635-3D2632EDA65E}" name="1W Return vs Nifty"/>
    <tableColumn id="22" xr3:uid="{510F98A0-780C-45B2-967E-0B2ABEC30113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9B4CD8E8-F280-4D10-A041-B2F24356B0FA}" name="20D EMA" dataDxfId="27"/>
    <tableColumn id="11" xr3:uid="{24113EF9-BB02-4079-A4DB-E984DCB0F3CA}" name="50D EMA"/>
    <tableColumn id="12" xr3:uid="{BF5029CD-94F9-47F8-A50A-0E7CEEC9CE61}" name="200D EMA"/>
    <tableColumn id="13" xr3:uid="{76165FCE-7AD0-4D37-B17B-9B595367F014}" name="RSI Exponential â€“ 14D"/>
    <tableColumn id="25" xr3:uid="{84121BEC-CF0A-46B6-83F0-63BFC117F272}" name="% Price above 20 EMA" dataDxfId="26">
      <calculatedColumnFormula>(Table2[[#This Row],[Close Price]]-Table2[[#This Row],[20D EMA]])/Table2[[#This Row],[20D EMA]]</calculatedColumnFormula>
    </tableColumn>
    <tableColumn id="24" xr3:uid="{F0936BF6-D275-4E57-9B60-2D7D3BB08647}" name="% Price above 50 EMA" dataDxfId="25">
      <calculatedColumnFormula>(Table2[[#This Row],[Close Price]]-Table2[[#This Row],[50D EMA]])/Table2[[#This Row],[50D EMA]]</calculatedColumnFormula>
    </tableColumn>
    <tableColumn id="23" xr3:uid="{291BCDF8-B902-4405-BBCC-35EC5CF55D6A}" name="% Price above 200 EMA" dataDxfId="24">
      <calculatedColumnFormula>(Table2[[#This Row],[Close Price]]-Table2[[#This Row],[200D EMA]])/Table2[[#This Row],[200D EMA]]</calculatedColumnFormula>
    </tableColumn>
    <tableColumn id="14" xr3:uid="{AB5C2C7A-CF50-466F-88D5-D6B8504090E2}" name="Relative Volume"/>
    <tableColumn id="38" xr3:uid="{6374A7E2-0CA4-42EE-B40D-54FD19CE6B47}" name="Day Low" dataDxfId="23"/>
    <tableColumn id="37" xr3:uid="{BCE8A1D3-1942-48EF-BF7E-1B757AD39C8D}" name="Day High" dataDxfId="22"/>
    <tableColumn id="36" xr3:uid="{5E678019-4C4A-4B72-BF8C-E23FDC6A5735}" name="Current Week Low" dataDxfId="21"/>
    <tableColumn id="35" xr3:uid="{42D53DAB-F869-46F6-AA6A-8C82A06F301B}" name="Current Week High" dataDxfId="20"/>
    <tableColumn id="34" xr3:uid="{D8A85451-3EBC-497D-8193-425EAE311C47}" name="Current Month Low" dataDxfId="19"/>
    <tableColumn id="33" xr3:uid="{37D605AD-2491-43C1-8CF8-47400C29FC71}" name="Current Month High" dataDxfId="18"/>
    <tableColumn id="32" xr3:uid="{F8850280-83AC-49B7-853B-CA852C302873}" name="% Away From Day Low" dataDxfId="17">
      <calculatedColumnFormula>(Table2[[#This Row],[Close Price]]/Table2[[#This Row],[Day Low]])-1</calculatedColumnFormula>
    </tableColumn>
    <tableColumn id="31" xr3:uid="{09D5898A-F9DC-4B4B-84E1-5A28CFD6D154}" name="% Away From Day High" dataDxfId="16">
      <calculatedColumnFormula>(Table2[[#This Row],[Day High]]/Table2[[#This Row],[Close Price]])-1</calculatedColumnFormula>
    </tableColumn>
    <tableColumn id="30" xr3:uid="{624EF8FC-8EC9-4F33-8D01-9966427A1166}" name="% Away From Current Week Low" dataDxfId="15">
      <calculatedColumnFormula>(Table2[[#This Row],[Close Price]]/Table2[[#This Row],[Current Week Low]])-1</calculatedColumnFormula>
    </tableColumn>
    <tableColumn id="29" xr3:uid="{97ADE05E-E789-4307-9B28-73C54874C830}" name="% Away From Current Week High" dataDxfId="14">
      <calculatedColumnFormula>(Table2[[#This Row],[Current Week High]]/Table2[[#This Row],[Close Price]])-1</calculatedColumnFormula>
    </tableColumn>
    <tableColumn id="28" xr3:uid="{8F85B417-4186-4E27-8A58-98F522A9B13C}" name="% Away From Current Month Low" dataDxfId="13">
      <calculatedColumnFormula>(Table2[[#This Row],[Close Price]]/Table2[[#This Row],[Current Month Low]])-1</calculatedColumnFormula>
    </tableColumn>
    <tableColumn id="27" xr3:uid="{C43AB008-E7DC-4987-8C67-48DC7AEFB73A}" name="% Away From Current Month High" dataDxfId="12">
      <calculatedColumnFormula>(Table2[[#This Row],[Current Month High]]/Table2[[#This Row],[Close Price]])-1</calculatedColumnFormula>
    </tableColumn>
    <tableColumn id="15" xr3:uid="{1A8891AF-4185-4D11-960F-EED913AB748F}" name="% Away From 52W High"/>
    <tableColumn id="16" xr3:uid="{EB3F0073-76D4-4B6F-A86C-C7DC3395DF8F}" name="% Away From 52W Low"/>
    <tableColumn id="39" xr3:uid="{D2FB3A1A-328D-40AB-AEB8-3E0EB8E3E9FF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3" xr3:uid="{06114001-C32F-4491-B280-E48E56AF4911}" name="Relative Strength Sector Index" dataDxfId="10"/>
    <tableColumn id="42" xr3:uid="{7DB16618-0255-40BC-82F5-A3FACB05F39D}" name="Relative Strength Sector Index - Zone" dataDxfId="9"/>
    <tableColumn id="41" xr3:uid="{03E1AB97-78B5-4FB5-92EA-0B6C00FD7AE4}" name="Rate of Change" dataDxfId="8"/>
    <tableColumn id="40" xr3:uid="{D5D80D19-D3E8-4381-9E1A-E45DBC3E0CF0}" name="Rate of Change - Zone" dataDxfId="7"/>
    <tableColumn id="17" xr3:uid="{3381D226-35AD-47F1-A983-CFB89A11B8CF}" name="Sharpe Ratio"/>
    <tableColumn id="44" xr3:uid="{5BC3866A-5137-4ADC-A319-B328A17996A3}" name="Sharpe Ratio Z-Score" dataDxfId="6">
      <calculatedColumnFormula>(Table2[[#This Row],[Sharpe Ratio]]-AVERAGE(Table2[Sharpe Ratio]))/_xlfn.STDEV.P(Table2[Sharpe Ratio])</calculatedColumnFormula>
    </tableColumn>
    <tableColumn id="45" xr3:uid="{7FBAC54D-539F-4D7D-A3BF-CD312C5934C4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0C562CA2-0D68-4520-BD13-F280098DB012}" name="Rank 1Y" dataDxfId="4">
      <calculatedColumnFormula>_xlfn.RANK.AVG(Table2[[#This Row],[1Y Return vs Nifty Z-Score]],Table2[1Y Return vs Nifty Z-Score])</calculatedColumnFormula>
    </tableColumn>
    <tableColumn id="47" xr3:uid="{E492F212-8E89-4E65-8CDB-B85C920A3CBB}" name="Rank 6M" dataDxfId="3">
      <calculatedColumnFormula>_xlfn.RANK.AVG(Table2[[#This Row],[6M Return vs Nifty Z-Score]],Table2[6M Return vs Nifty Z-Score])</calculatedColumnFormula>
    </tableColumn>
    <tableColumn id="48" xr3:uid="{E285729D-A0B4-4347-85C4-563EECC81EF4}" name="Rank Sharpe" dataDxfId="2">
      <calculatedColumnFormula>_xlfn.RANK.AVG(Table2[[#This Row],[Sharpe Ratio Z-Score]],Table2[Sharpe Ratio Z-Score])</calculatedColumnFormula>
    </tableColumn>
    <tableColumn id="49" xr3:uid="{A99192CF-B0A6-44D1-8DE0-F290B3703CDC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9F460-10AA-48C1-B064-3100D5BE9128}" name="Table1" displayName="Table1" ref="A1:Q4996" totalsRowShown="0">
  <autoFilter ref="A1:Q4996" xr:uid="{B4E9F460-10AA-48C1-B064-3100D5BE9128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0D528265-A5B2-4CFA-B281-303327E2F384}" name="Name"/>
    <tableColumn id="2" xr3:uid="{AADF536E-FB63-4DFE-8DB7-6850585ACA0B}" name="Ticker"/>
    <tableColumn id="17" xr3:uid="{0A121BFF-8F6C-47EE-805A-D4E06D78C7FE}" name="Industry" dataDxfId="0">
      <calculatedColumnFormula>IFERROR(VLOOKUP(Table1[[#This Row],[Ticker]],[1]!Table1[[Symbol]:[Industry]],2,FALSE),"-")</calculatedColumnFormula>
    </tableColumn>
    <tableColumn id="3" xr3:uid="{DE2540BD-03FC-440E-A4CA-2540D80D3352}" name="Sub-Sector"/>
    <tableColumn id="4" xr3:uid="{E94C3EBC-E03F-4BBC-B7BE-9D2D9BB621AE}" name="Market Cap"/>
    <tableColumn id="5" xr3:uid="{0ACAC7E5-3104-4108-957D-DAEF3237ECAB}" name="Close Price"/>
    <tableColumn id="6" xr3:uid="{869C72D4-EDEC-4FDA-9517-9C30EAA53498}" name="1Y Return vs Nifty"/>
    <tableColumn id="7" xr3:uid="{AD56EA99-6B11-45BD-BBE1-48012A77E18D}" name="1M Return vs Nifty"/>
    <tableColumn id="8" xr3:uid="{8BB13963-388A-46AA-9510-3966C82115EC}" name="6M Return vs Nifty"/>
    <tableColumn id="9" xr3:uid="{ADE6039F-0EE5-4075-9250-BF5DFE09E86D}" name="1W Return vs Nifty"/>
    <tableColumn id="10" xr3:uid="{9EEA13C2-4E63-4319-A4D5-995AF9D13E4B}" name="50D EMA"/>
    <tableColumn id="11" xr3:uid="{5AAD1D15-6675-4A9D-ACA8-13F80703B042}" name="200D EMA"/>
    <tableColumn id="12" xr3:uid="{A96DCE4D-70F1-4D4A-BE8A-E0310986EC16}" name="RSI Exponential â€“ 14D"/>
    <tableColumn id="13" xr3:uid="{C59DE6AD-4ECD-45C9-BBF8-26023F3321C1}" name="Relative Volume"/>
    <tableColumn id="14" xr3:uid="{42EC3C01-C36D-4B69-9B2C-489D73AA61EC}" name="% Away From 52W High"/>
    <tableColumn id="15" xr3:uid="{F00D7D14-BAE0-4D3D-83BF-EEF2F61098BC}" name="% Away From 52W Low"/>
    <tableColumn id="16" xr3:uid="{6EC0E456-2B05-46D9-9D93-E80312729DC2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D658-4F9E-4CF0-A814-9945BA46BAB4}">
  <dimension ref="A1:Z122"/>
  <sheetViews>
    <sheetView workbookViewId="0">
      <selection activeCell="A18" sqref="A18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10" bestFit="1" customWidth="1"/>
  </cols>
  <sheetData>
    <row r="1" spans="1:26" x14ac:dyDescent="0.3">
      <c r="A1" t="s">
        <v>2</v>
      </c>
      <c r="B1" t="s">
        <v>10204</v>
      </c>
      <c r="C1" t="s">
        <v>10190</v>
      </c>
      <c r="D1" t="s">
        <v>10205</v>
      </c>
      <c r="E1" t="s">
        <v>10206</v>
      </c>
      <c r="F1" t="s">
        <v>7</v>
      </c>
      <c r="G1" t="s">
        <v>5</v>
      </c>
      <c r="H1" t="s">
        <v>10207</v>
      </c>
      <c r="I1" t="s">
        <v>12</v>
      </c>
      <c r="J1" t="s">
        <v>10184</v>
      </c>
      <c r="K1" t="s">
        <v>10185</v>
      </c>
      <c r="L1" t="s">
        <v>10186</v>
      </c>
      <c r="M1" t="s">
        <v>10187</v>
      </c>
      <c r="N1" t="s">
        <v>10188</v>
      </c>
      <c r="O1" t="s">
        <v>10189</v>
      </c>
      <c r="P1" t="s">
        <v>13</v>
      </c>
      <c r="Q1" t="s">
        <v>14</v>
      </c>
      <c r="R1" t="s">
        <v>10208</v>
      </c>
      <c r="S1" t="s">
        <v>10176</v>
      </c>
      <c r="T1" t="s">
        <v>10177</v>
      </c>
      <c r="U1" t="s">
        <v>10194</v>
      </c>
      <c r="V1" t="s">
        <v>15</v>
      </c>
      <c r="W1" t="s">
        <v>10199</v>
      </c>
      <c r="X1" t="s">
        <v>10209</v>
      </c>
      <c r="Y1" t="s">
        <v>10210</v>
      </c>
      <c r="Z1" t="s">
        <v>10211</v>
      </c>
    </row>
    <row r="2" spans="1:26" x14ac:dyDescent="0.3">
      <c r="A2" t="s">
        <v>1068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1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1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1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78</v>
      </c>
      <c r="X2" s="3">
        <f>_xlfn.RANK.AVG(Table3[[#This Row],[Score]],Table3[Score],1)</f>
        <v>1</v>
      </c>
      <c r="Y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47</v>
      </c>
      <c r="Z2" s="3">
        <f>_xlfn.RANK.AVG(Table3[[#This Row],[Score 2 ]],Table3[[Score 2 ]],1)</f>
        <v>1.5</v>
      </c>
    </row>
    <row r="3" spans="1:26" x14ac:dyDescent="0.3">
      <c r="A3" t="s">
        <v>1603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0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1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</v>
      </c>
      <c r="W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</v>
      </c>
      <c r="X3" s="3">
        <f>_xlfn.RANK.AVG(Table3[[#This Row],[Score]],Table3[Score],1)</f>
        <v>7</v>
      </c>
      <c r="Y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47</v>
      </c>
      <c r="Z3" s="3">
        <f>_xlfn.RANK.AVG(Table3[[#This Row],[Score 2 ]],Table3[[Score 2 ]],1)</f>
        <v>1.5</v>
      </c>
    </row>
    <row r="4" spans="1:26" x14ac:dyDescent="0.3">
      <c r="A4" t="s">
        <v>1172</v>
      </c>
      <c r="B4">
        <f>COUNTIFS(Table2[Sub-Sector],Table3[[#This Row],[Sub-Sector]])</f>
        <v>2</v>
      </c>
      <c r="C4" s="2">
        <f>COUNTIFS(Table2[Sub-Sector],Table3[[#This Row],[Sub-Sector]],Table2[Uptrend],"Uptrend")/Table3[[#This Row],[Count]]</f>
        <v>0.5</v>
      </c>
      <c r="D4" s="2">
        <f>COUNTIFS(Table2[Sub-Sector],Table3[[#This Row],[Sub-Sector]],Table2[1W Return vs Nifty],"&gt;=5")/Table3[[#This Row],[Count]]</f>
        <v>0.5</v>
      </c>
      <c r="E4" s="2">
        <f>COUNTIFS(Table2[Sub-Sector],Table3[[#This Row],[Sub-Sector]],Table2[1M Return vs Nifty],"&gt;=5")/Table3[[#This Row],[Count]]</f>
        <v>0.5</v>
      </c>
      <c r="F4" s="2">
        <f>COUNTIFS(Table2[Sub-Sector],Table3[[#This Row],[Sub-Sector]],Table2[6M Return vs Nifty],"&gt;=10")/Table3[[#This Row],[Count]]</f>
        <v>0.5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0.5</v>
      </c>
      <c r="L4" s="2">
        <f>COUNTIFS(Table2[Sub-Sector],Table3[[#This Row],[Sub-Sector]],Table2[% Away From Current Week Low],"&gt;=0.05")/Table3[[#This Row],[Count]]</f>
        <v>1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0.5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</v>
      </c>
      <c r="W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206</v>
      </c>
      <c r="X4" s="3">
        <f>_xlfn.RANK.AVG(Table3[[#This Row],[Score]],Table3[Score],1)</f>
        <v>4</v>
      </c>
      <c r="Y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87.5</v>
      </c>
      <c r="Z4" s="3">
        <f>_xlfn.RANK.AVG(Table3[[#This Row],[Score 2 ]],Table3[[Score 2 ]],1)</f>
        <v>3</v>
      </c>
    </row>
    <row r="5" spans="1:26" x14ac:dyDescent="0.3">
      <c r="A5" t="s">
        <v>54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0.66666666666666663</v>
      </c>
      <c r="H5" s="2">
        <f>COUNTIFS(Table2[Sub-Sector],Table3[[#This Row],[Sub-Sector]],Table2[RSI Exponential â€“ 14D],"&gt;=50")/Table3[[#This Row],[Count]]</f>
        <v>0.66666666666666663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0.33333333333333331</v>
      </c>
      <c r="L5" s="2">
        <f>COUNTIFS(Table2[Sub-Sector],Table3[[#This Row],[Sub-Sector]],Table2[% Away From Current Week Low],"&gt;=0.05")/Table3[[#This Row],[Count]]</f>
        <v>1</v>
      </c>
      <c r="M5" s="2">
        <f>COUNTIFS(Table2[Sub-Sector],Table3[[#This Row],[Sub-Sector]],Table2[% Away From Current Week High],"&lt;=0.05")/Table3[[#This Row],[Count]]</f>
        <v>0.66666666666666663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0.66666666666666663</v>
      </c>
      <c r="P5" s="2">
        <f>COUNTIFS(Table2[Sub-Sector],Table3[[#This Row],[Sub-Sector]],Table2[% Away From 52W High],"&lt;=10")/Table3[[#This Row],[Count]]</f>
        <v>0.66666666666666663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0.66666666666666663</v>
      </c>
      <c r="W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193.5</v>
      </c>
      <c r="X5" s="3">
        <f>_xlfn.RANK.AVG(Table3[[#This Row],[Score]],Table3[Score],1)</f>
        <v>3</v>
      </c>
      <c r="Y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90</v>
      </c>
      <c r="Z5" s="3">
        <f>_xlfn.RANK.AVG(Table3[[#This Row],[Score 2 ]],Table3[[Score 2 ]],1)</f>
        <v>4</v>
      </c>
    </row>
    <row r="6" spans="1:26" x14ac:dyDescent="0.3">
      <c r="A6" t="s">
        <v>104</v>
      </c>
      <c r="B6">
        <f>COUNTIFS(Table2[Sub-Sector],Table3[[#This Row],[Sub-Sector]])</f>
        <v>3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</v>
      </c>
      <c r="F6" s="2">
        <f>COUNTIFS(Table2[Sub-Sector],Table3[[#This Row],[Sub-Sector]],Table2[6M Return vs Nifty],"&gt;=10")/Table3[[#This Row],[Count]]</f>
        <v>0.66666666666666663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0.66666666666666663</v>
      </c>
      <c r="I6" s="2">
        <f>COUNTIFS(Table2[Sub-Sector],Table3[[#This Row],[Sub-Sector]],Table2[Relative Volume],"&gt;=1")/Table3[[#This Row],[Count]]</f>
        <v>0.66666666666666663</v>
      </c>
      <c r="J6" s="2">
        <f>COUNTIFS(Table2[Sub-Sector],Table3[[#This Row],[Sub-Sector]],Table2[% Away From Day Low],"&gt;=0.05")/Table3[[#This Row],[Count]]</f>
        <v>0.33333333333333331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0.66666666666666663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0.66666666666666663</v>
      </c>
      <c r="O6" s="2">
        <f>COUNTIFS(Table2[Sub-Sector],Table3[[#This Row],[Sub-Sector]],Table2[% Away From Current Month High],"&lt;=0.05")/Table3[[#This Row],[Count]]</f>
        <v>0.33333333333333331</v>
      </c>
      <c r="P6" s="2">
        <f>COUNTIFS(Table2[Sub-Sector],Table3[[#This Row],[Sub-Sector]],Table2[% Away From 52W High],"&lt;=10")/Table3[[#This Row],[Count]]</f>
        <v>0.33333333333333331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0.66666666666666663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0.66666666666666663</v>
      </c>
      <c r="V6" s="2">
        <f>COUNTIFS(Table2[Sub-Sector],Table3[[#This Row],[Sub-Sector]],Table2[Sharpe Ratio],"&gt;=0.10")/Table3[[#This Row],[Count]]</f>
        <v>0.33333333333333331</v>
      </c>
      <c r="W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</v>
      </c>
      <c r="X6" s="3">
        <f>_xlfn.RANK.AVG(Table3[[#This Row],[Score]],Table3[Score],1)</f>
        <v>15</v>
      </c>
      <c r="Y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</v>
      </c>
      <c r="Z6" s="3">
        <f>_xlfn.RANK.AVG(Table3[[#This Row],[Score 2 ]],Table3[[Score 2 ]],1)</f>
        <v>5</v>
      </c>
    </row>
    <row r="7" spans="1:26" x14ac:dyDescent="0.3">
      <c r="A7" t="s">
        <v>359</v>
      </c>
      <c r="B7">
        <f>COUNTIFS(Table2[Sub-Sector],Table3[[#This Row],[Sub-Sector]])</f>
        <v>2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0.5</v>
      </c>
      <c r="I7" s="2">
        <f>COUNTIFS(Table2[Sub-Sector],Table3[[#This Row],[Sub-Sector]],Table2[Relative Volume],"&gt;=1")/Table3[[#This Row],[Count]]</f>
        <v>0.5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0.5</v>
      </c>
      <c r="M7" s="2">
        <f>COUNTIFS(Table2[Sub-Sector],Table3[[#This Row],[Sub-Sector]],Table2[% Away From Current Week High],"&lt;=0.05")/Table3[[#This Row],[Count]]</f>
        <v>0.5</v>
      </c>
      <c r="N7" s="2">
        <f>COUNTIFS(Table2[Sub-Sector],Table3[[#This Row],[Sub-Sector]],Table2[% Away From Current Month Low],"&gt;=0.05")/Table3[[#This Row],[Count]]</f>
        <v>0.5</v>
      </c>
      <c r="O7" s="2">
        <f>COUNTIFS(Table2[Sub-Sector],Table3[[#This Row],[Sub-Sector]],Table2[% Away From Current Month High],"&lt;=0.05")/Table3[[#This Row],[Count]]</f>
        <v>0</v>
      </c>
      <c r="P7" s="2">
        <f>COUNTIFS(Table2[Sub-Sector],Table3[[#This Row],[Sub-Sector]],Table2[% Away From 52W High],"&lt;=10")/Table3[[#This Row],[Count]]</f>
        <v>0.5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0.5</v>
      </c>
      <c r="S7" s="2">
        <f>COUNTIFS(Table2[Sub-Sector],Table3[[#This Row],[Sub-Sector]],Table2[% Price above 50 EMA],"&gt;=0")/Table3[[#This Row],[Count]]</f>
        <v>0.5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0.5</v>
      </c>
      <c r="V7" s="2">
        <f>COUNTIFS(Table2[Sub-Sector],Table3[[#This Row],[Sub-Sector]],Table2[Sharpe Ratio],"&gt;=0.10")/Table3[[#This Row],[Count]]</f>
        <v>0.5</v>
      </c>
      <c r="W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7" s="3">
        <f>_xlfn.RANK.AVG(Table3[[#This Row],[Score]],Table3[Score],1)</f>
        <v>20.5</v>
      </c>
      <c r="Y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128.5</v>
      </c>
      <c r="Z7" s="3">
        <f>_xlfn.RANK.AVG(Table3[[#This Row],[Score 2 ]],Table3[[Score 2 ]],1)</f>
        <v>6.5</v>
      </c>
    </row>
    <row r="8" spans="1:26" x14ac:dyDescent="0.3">
      <c r="A8" t="s">
        <v>477</v>
      </c>
      <c r="B8">
        <f>COUNTIFS(Table2[Sub-Sector],Table3[[#This Row],[Sub-Sector]])</f>
        <v>2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</v>
      </c>
      <c r="F8" s="2">
        <f>COUNTIFS(Table2[Sub-Sector],Table3[[#This Row],[Sub-Sector]],Table2[6M Return vs Nifty],"&gt;=10")/Table3[[#This Row],[Count]]</f>
        <v>1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0.5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0.5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0.5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1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0.5</v>
      </c>
      <c r="V8" s="2">
        <f>COUNTIFS(Table2[Sub-Sector],Table3[[#This Row],[Sub-Sector]],Table2[Sharpe Ratio],"&gt;=0.10")/Table3[[#This Row],[Count]]</f>
        <v>0.5</v>
      </c>
      <c r="W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8" s="3">
        <f>_xlfn.RANK.AVG(Table3[[#This Row],[Score]],Table3[Score],1)</f>
        <v>20.5</v>
      </c>
      <c r="Y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128.5</v>
      </c>
      <c r="Z8" s="3">
        <f>_xlfn.RANK.AVG(Table3[[#This Row],[Score 2 ]],Table3[[Score 2 ]],1)</f>
        <v>6.5</v>
      </c>
    </row>
    <row r="9" spans="1:26" x14ac:dyDescent="0.3">
      <c r="A9" t="s">
        <v>57</v>
      </c>
      <c r="B9">
        <f>COUNTIFS(Table2[Sub-Sector],Table3[[#This Row],[Sub-Sector]])</f>
        <v>4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</v>
      </c>
      <c r="F9" s="2">
        <f>COUNTIFS(Table2[Sub-Sector],Table3[[#This Row],[Sub-Sector]],Table2[6M Return vs Nifty],"&gt;=10")/Table3[[#This Row],[Count]]</f>
        <v>1</v>
      </c>
      <c r="G9" s="2">
        <f>COUNTIFS(Table2[Sub-Sector],Table3[[#This Row],[Sub-Sector]],Table2[1Y Return vs Nifty],"&gt;=10")/Table3[[#This Row],[Count]]</f>
        <v>0.75</v>
      </c>
      <c r="H9" s="2">
        <f>COUNTIFS(Table2[Sub-Sector],Table3[[#This Row],[Sub-Sector]],Table2[RSI Exponential â€“ 14D],"&gt;=50")/Table3[[#This Row],[Count]]</f>
        <v>0.5</v>
      </c>
      <c r="I9" s="2">
        <f>COUNTIFS(Table2[Sub-Sector],Table3[[#This Row],[Sub-Sector]],Table2[Relative Volume],"&gt;=1")/Table3[[#This Row],[Count]]</f>
        <v>0.5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0.5</v>
      </c>
      <c r="L9" s="2">
        <f>COUNTIFS(Table2[Sub-Sector],Table3[[#This Row],[Sub-Sector]],Table2[% Away From Current Week Low],"&gt;=0.05")/Table3[[#This Row],[Count]]</f>
        <v>0.5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0.5</v>
      </c>
      <c r="O9" s="2">
        <f>COUNTIFS(Table2[Sub-Sector],Table3[[#This Row],[Sub-Sector]],Table2[% Away From Current Month High],"&lt;=0.05")/Table3[[#This Row],[Count]]</f>
        <v>0.75</v>
      </c>
      <c r="P9" s="2">
        <f>COUNTIFS(Table2[Sub-Sector],Table3[[#This Row],[Sub-Sector]],Table2[% Away From 52W High],"&lt;=10")/Table3[[#This Row],[Count]]</f>
        <v>1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0.75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0.75</v>
      </c>
      <c r="V9" s="2">
        <f>COUNTIFS(Table2[Sub-Sector],Table3[[#This Row],[Sub-Sector]],Table2[Sharpe Ratio],"&gt;=0.10")/Table3[[#This Row],[Count]]</f>
        <v>0.75</v>
      </c>
      <c r="W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323.5</v>
      </c>
      <c r="X9" s="3">
        <f>_xlfn.RANK.AVG(Table3[[#This Row],[Score]],Table3[Score],1)</f>
        <v>22</v>
      </c>
      <c r="Y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131.5</v>
      </c>
      <c r="Z9" s="3">
        <f>_xlfn.RANK.AVG(Table3[[#This Row],[Score 2 ]],Table3[[Score 2 ]],1)</f>
        <v>8.5</v>
      </c>
    </row>
    <row r="10" spans="1:26" x14ac:dyDescent="0.3">
      <c r="A10" t="s">
        <v>101</v>
      </c>
      <c r="B10">
        <f>COUNTIFS(Table2[Sub-Sector],Table3[[#This Row],[Sub-Sector]])</f>
        <v>5</v>
      </c>
      <c r="C10" s="2">
        <f>COUNTIFS(Table2[Sub-Sector],Table3[[#This Row],[Sub-Sector]],Table2[Uptrend],"Uptrend")/Table3[[#This Row],[Count]]</f>
        <v>0.6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0.2</v>
      </c>
      <c r="F10" s="2">
        <f>COUNTIFS(Table2[Sub-Sector],Table3[[#This Row],[Sub-Sector]],Table2[6M Return vs Nifty],"&gt;=10")/Table3[[#This Row],[Count]]</f>
        <v>0.6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0.4</v>
      </c>
      <c r="I10" s="2">
        <f>COUNTIFS(Table2[Sub-Sector],Table3[[#This Row],[Sub-Sector]],Table2[Relative Volume],"&gt;=1")/Table3[[#This Row],[Count]]</f>
        <v>0.6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0.6</v>
      </c>
      <c r="M10" s="2">
        <f>COUNTIFS(Table2[Sub-Sector],Table3[[#This Row],[Sub-Sector]],Table2[% Away From Current Week High],"&lt;=0.05")/Table3[[#This Row],[Count]]</f>
        <v>0.6</v>
      </c>
      <c r="N10" s="2">
        <f>COUNTIFS(Table2[Sub-Sector],Table3[[#This Row],[Sub-Sector]],Table2[% Away From Current Month Low],"&gt;=0.05")/Table3[[#This Row],[Count]]</f>
        <v>0.8</v>
      </c>
      <c r="O10" s="2">
        <f>COUNTIFS(Table2[Sub-Sector],Table3[[#This Row],[Sub-Sector]],Table2[% Away From Current Month High],"&lt;=0.05")/Table3[[#This Row],[Count]]</f>
        <v>0</v>
      </c>
      <c r="P10" s="2">
        <f>COUNTIFS(Table2[Sub-Sector],Table3[[#This Row],[Sub-Sector]],Table2[% Away From 52W High],"&lt;=10")/Table3[[#This Row],[Count]]</f>
        <v>0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0.4</v>
      </c>
      <c r="S10" s="2">
        <f>COUNTIFS(Table2[Sub-Sector],Table3[[#This Row],[Sub-Sector]],Table2[% Price above 50 EMA],"&gt;=0")/Table3[[#This Row],[Count]]</f>
        <v>0.6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0.6</v>
      </c>
      <c r="V10" s="2">
        <f>COUNTIFS(Table2[Sub-Sector],Table3[[#This Row],[Sub-Sector]],Table2[Sharpe Ratio],"&gt;=0.10")/Table3[[#This Row],[Count]]</f>
        <v>0.8</v>
      </c>
      <c r="W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10" s="3">
        <f>_xlfn.RANK.AVG(Table3[[#This Row],[Score]],Table3[Score],1)</f>
        <v>29</v>
      </c>
      <c r="Y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131.5</v>
      </c>
      <c r="Z10" s="3">
        <f>_xlfn.RANK.AVG(Table3[[#This Row],[Score 2 ]],Table3[[Score 2 ]],1)</f>
        <v>8.5</v>
      </c>
    </row>
    <row r="11" spans="1:26" x14ac:dyDescent="0.3">
      <c r="A11" t="s">
        <v>92</v>
      </c>
      <c r="B11">
        <f>COUNTIFS(Table2[Sub-Sector],Table3[[#This Row],[Sub-Sector]])</f>
        <v>5</v>
      </c>
      <c r="C11" s="2">
        <f>COUNTIFS(Table2[Sub-Sector],Table3[[#This Row],[Sub-Sector]],Table2[Uptrend],"Uptrend")/Table3[[#This Row],[Count]]</f>
        <v>0.6</v>
      </c>
      <c r="D11" s="2">
        <f>COUNTIFS(Table2[Sub-Sector],Table3[[#This Row],[Sub-Sector]],Table2[1W Return vs Nifty],"&gt;=5")/Table3[[#This Row],[Count]]</f>
        <v>0.4</v>
      </c>
      <c r="E11" s="2">
        <f>COUNTIFS(Table2[Sub-Sector],Table3[[#This Row],[Sub-Sector]],Table2[1M Return vs Nifty],"&gt;=5")/Table3[[#This Row],[Count]]</f>
        <v>0.4</v>
      </c>
      <c r="F11" s="2">
        <f>COUNTIFS(Table2[Sub-Sector],Table3[[#This Row],[Sub-Sector]],Table2[6M Return vs Nifty],"&gt;=10")/Table3[[#This Row],[Count]]</f>
        <v>0.6</v>
      </c>
      <c r="G11" s="2">
        <f>COUNTIFS(Table2[Sub-Sector],Table3[[#This Row],[Sub-Sector]],Table2[1Y Return vs Nifty],"&gt;=10")/Table3[[#This Row],[Count]]</f>
        <v>0.6</v>
      </c>
      <c r="H11" s="2">
        <f>COUNTIFS(Table2[Sub-Sector],Table3[[#This Row],[Sub-Sector]],Table2[RSI Exponential â€“ 14D],"&gt;=50")/Table3[[#This Row],[Count]]</f>
        <v>0.8</v>
      </c>
      <c r="I11" s="2">
        <f>COUNTIFS(Table2[Sub-Sector],Table3[[#This Row],[Sub-Sector]],Table2[Relative Volume],"&gt;=1")/Table3[[#This Row],[Count]]</f>
        <v>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0.8</v>
      </c>
      <c r="M11" s="2">
        <f>COUNTIFS(Table2[Sub-Sector],Table3[[#This Row],[Sub-Sector]],Table2[% Away From Current Week High],"&lt;=0.05")/Table3[[#This Row],[Count]]</f>
        <v>0.6</v>
      </c>
      <c r="N11" s="2">
        <f>COUNTIFS(Table2[Sub-Sector],Table3[[#This Row],[Sub-Sector]],Table2[% Away From Current Month Low],"&gt;=0.05")/Table3[[#This Row],[Count]]</f>
        <v>0.8</v>
      </c>
      <c r="O11" s="2">
        <f>COUNTIFS(Table2[Sub-Sector],Table3[[#This Row],[Sub-Sector]],Table2[% Away From Current Month High],"&lt;=0.05")/Table3[[#This Row],[Count]]</f>
        <v>0.6</v>
      </c>
      <c r="P11" s="2">
        <f>COUNTIFS(Table2[Sub-Sector],Table3[[#This Row],[Sub-Sector]],Table2[% Away From 52W High],"&lt;=10")/Table3[[#This Row],[Count]]</f>
        <v>0.4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0.8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0.8</v>
      </c>
      <c r="U11" s="2">
        <f>COUNTIFS(Table2[Sub-Sector],Table3[[#This Row],[Sub-Sector]],Table2[Rate of Change - Zone],"Positive")/Table3[[#This Row],[Count]]</f>
        <v>0.8</v>
      </c>
      <c r="V11" s="2">
        <f>COUNTIFS(Table2[Sub-Sector],Table3[[#This Row],[Sub-Sector]],Table2[Sharpe Ratio],"&gt;=0.10")/Table3[[#This Row],[Count]]</f>
        <v>0.4</v>
      </c>
      <c r="W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257.5</v>
      </c>
      <c r="X11" s="3">
        <f>_xlfn.RANK.AVG(Table3[[#This Row],[Score]],Table3[Score],1)</f>
        <v>11</v>
      </c>
      <c r="Y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1" s="3">
        <f>_xlfn.RANK.AVG(Table3[[#This Row],[Score 2 ]],Table3[[Score 2 ]],1)</f>
        <v>10</v>
      </c>
    </row>
    <row r="12" spans="1:26" x14ac:dyDescent="0.3">
      <c r="A12" t="s">
        <v>1310</v>
      </c>
      <c r="B12">
        <f>COUNTIFS(Table2[Sub-Sector],Table3[[#This Row],[Sub-Sector]])</f>
        <v>1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1</v>
      </c>
      <c r="F12" s="2">
        <f>COUNTIFS(Table2[Sub-Sector],Table3[[#This Row],[Sub-Sector]],Table2[6M Return vs Nifty],"&gt;=10")/Table3[[#This Row],[Count]]</f>
        <v>1</v>
      </c>
      <c r="G12" s="2">
        <f>COUNTIFS(Table2[Sub-Sector],Table3[[#This Row],[Sub-Sector]],Table2[1Y Return vs Nifty],"&gt;=10")/Table3[[#This Row],[Count]]</f>
        <v>0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1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1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1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1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1</v>
      </c>
      <c r="W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</v>
      </c>
      <c r="X12" s="3">
        <f>_xlfn.RANK.AVG(Table3[[#This Row],[Score]],Table3[Score],1)</f>
        <v>9</v>
      </c>
      <c r="Y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12" s="3">
        <f>_xlfn.RANK.AVG(Table3[[#This Row],[Score 2 ]],Table3[[Score 2 ]],1)</f>
        <v>11</v>
      </c>
    </row>
    <row r="13" spans="1:26" x14ac:dyDescent="0.3">
      <c r="A13" t="s">
        <v>116</v>
      </c>
      <c r="B13">
        <f>COUNTIFS(Table2[Sub-Sector],Table3[[#This Row],[Sub-Sector]])</f>
        <v>7</v>
      </c>
      <c r="C13" s="2">
        <f>COUNTIFS(Table2[Sub-Sector],Table3[[#This Row],[Sub-Sector]],Table2[Uptrend],"Uptrend")/Table3[[#This Row],[Count]]</f>
        <v>0.8571428571428571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0.8571428571428571</v>
      </c>
      <c r="F13" s="2">
        <f>COUNTIFS(Table2[Sub-Sector],Table3[[#This Row],[Sub-Sector]],Table2[6M Return vs Nifty],"&gt;=10")/Table3[[#This Row],[Count]]</f>
        <v>0.7142857142857143</v>
      </c>
      <c r="G13" s="2">
        <f>COUNTIFS(Table2[Sub-Sector],Table3[[#This Row],[Sub-Sector]],Table2[1Y Return vs Nifty],"&gt;=10")/Table3[[#This Row],[Count]]</f>
        <v>0.8571428571428571</v>
      </c>
      <c r="H13" s="2">
        <f>COUNTIFS(Table2[Sub-Sector],Table3[[#This Row],[Sub-Sector]],Table2[RSI Exponential â€“ 14D],"&gt;=50")/Table3[[#This Row],[Count]]</f>
        <v>0.42857142857142855</v>
      </c>
      <c r="I13" s="2">
        <f>COUNTIFS(Table2[Sub-Sector],Table3[[#This Row],[Sub-Sector]],Table2[Relative Volume],"&gt;=1")/Table3[[#This Row],[Count]]</f>
        <v>0.5714285714285714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0.8571428571428571</v>
      </c>
      <c r="L13" s="2">
        <f>COUNTIFS(Table2[Sub-Sector],Table3[[#This Row],[Sub-Sector]],Table2[% Away From Current Week Low],"&gt;=0.05")/Table3[[#This Row],[Count]]</f>
        <v>0.7142857142857143</v>
      </c>
      <c r="M13" s="2">
        <f>COUNTIFS(Table2[Sub-Sector],Table3[[#This Row],[Sub-Sector]],Table2[% Away From Current Week High],"&lt;=0.05")/Table3[[#This Row],[Count]]</f>
        <v>0.42857142857142855</v>
      </c>
      <c r="N13" s="2">
        <f>COUNTIFS(Table2[Sub-Sector],Table3[[#This Row],[Sub-Sector]],Table2[% Away From Current Month Low],"&gt;=0.05")/Table3[[#This Row],[Count]]</f>
        <v>0.8571428571428571</v>
      </c>
      <c r="O13" s="2">
        <f>COUNTIFS(Table2[Sub-Sector],Table3[[#This Row],[Sub-Sector]],Table2[% Away From Current Month High],"&lt;=0.05")/Table3[[#This Row],[Count]]</f>
        <v>0.2857142857142857</v>
      </c>
      <c r="P13" s="2">
        <f>COUNTIFS(Table2[Sub-Sector],Table3[[#This Row],[Sub-Sector]],Table2[% Away From 52W High],"&lt;=10")/Table3[[#This Row],[Count]]</f>
        <v>0.42857142857142855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0.5714285714285714</v>
      </c>
      <c r="S13" s="2">
        <f>COUNTIFS(Table2[Sub-Sector],Table3[[#This Row],[Sub-Sector]],Table2[% Price above 50 EMA],"&gt;=0")/Table3[[#This Row],[Count]]</f>
        <v>0.8571428571428571</v>
      </c>
      <c r="T13" s="2">
        <f>COUNTIFS(Table2[Sub-Sector],Table3[[#This Row],[Sub-Sector]],Table2[% Price above 200 EMA],"&gt;=0")/Table3[[#This Row],[Count]]</f>
        <v>0.8571428571428571</v>
      </c>
      <c r="U13" s="2">
        <f>COUNTIFS(Table2[Sub-Sector],Table3[[#This Row],[Sub-Sector]],Table2[Rate of Change - Zone],"Positive")/Table3[[#This Row],[Count]]</f>
        <v>0.5714285714285714</v>
      </c>
      <c r="V13" s="2">
        <f>COUNTIFS(Table2[Sub-Sector],Table3[[#This Row],[Sub-Sector]],Table2[Sharpe Ratio],"&gt;=0.10")/Table3[[#This Row],[Count]]</f>
        <v>0.8571428571428571</v>
      </c>
      <c r="W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</v>
      </c>
      <c r="X13" s="3">
        <f>_xlfn.RANK.AVG(Table3[[#This Row],[Score]],Table3[Score],1)</f>
        <v>14</v>
      </c>
      <c r="Y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13" s="3">
        <f>_xlfn.RANK.AVG(Table3[[#This Row],[Score 2 ]],Table3[[Score 2 ]],1)</f>
        <v>12</v>
      </c>
    </row>
    <row r="14" spans="1:26" x14ac:dyDescent="0.3">
      <c r="A14" t="s">
        <v>253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</v>
      </c>
      <c r="F14" s="2">
        <f>COUNTIFS(Table2[Sub-Sector],Table3[[#This Row],[Sub-Sector]],Table2[6M Return vs Nifty],"&gt;=10")/Table3[[#This Row],[Count]]</f>
        <v>0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1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0</v>
      </c>
      <c r="L14" s="2">
        <f>COUNTIFS(Table2[Sub-Sector],Table3[[#This Row],[Sub-Sector]],Table2[% Away From Current Week Low],"&gt;=0.05")/Table3[[#This Row],[Count]]</f>
        <v>1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</v>
      </c>
      <c r="W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</v>
      </c>
      <c r="X14" s="3">
        <f>_xlfn.RANK.AVG(Table3[[#This Row],[Score]],Table3[Score],1)</f>
        <v>27</v>
      </c>
      <c r="Y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14" s="3">
        <f>_xlfn.RANK.AVG(Table3[[#This Row],[Score 2 ]],Table3[[Score 2 ]],1)</f>
        <v>13</v>
      </c>
    </row>
    <row r="15" spans="1:26" x14ac:dyDescent="0.3">
      <c r="A15" t="s">
        <v>228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1</v>
      </c>
      <c r="E15" s="2">
        <f>COUNTIFS(Table2[Sub-Sector],Table3[[#This Row],[Sub-Sector]],Table2[1M Return vs Nifty],"&gt;=5")/Table3[[#This Row],[Count]]</f>
        <v>1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</v>
      </c>
      <c r="W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178</v>
      </c>
      <c r="X15" s="3">
        <f>_xlfn.RANK.AVG(Table3[[#This Row],[Score]],Table3[Score],1)</f>
        <v>2</v>
      </c>
      <c r="Y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5" s="3">
        <f>_xlfn.RANK.AVG(Table3[[#This Row],[Score 2 ]],Table3[[Score 2 ]],1)</f>
        <v>15.5</v>
      </c>
    </row>
    <row r="16" spans="1:26" x14ac:dyDescent="0.3">
      <c r="A16" t="s">
        <v>1328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1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1</v>
      </c>
      <c r="M16" s="2">
        <f>COUNTIFS(Table2[Sub-Sector],Table3[[#This Row],[Sub-Sector]],Table2[% Away From Current Week High],"&lt;=0.05")/Table3[[#This Row],[Count]]</f>
        <v>0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0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1</v>
      </c>
      <c r="W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250.5</v>
      </c>
      <c r="X16" s="3">
        <f>_xlfn.RANK.AVG(Table3[[#This Row],[Score]],Table3[Score],1)</f>
        <v>10</v>
      </c>
      <c r="Y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6" s="3">
        <f>_xlfn.RANK.AVG(Table3[[#This Row],[Score 2 ]],Table3[[Score 2 ]],1)</f>
        <v>15.5</v>
      </c>
    </row>
    <row r="17" spans="1:26" x14ac:dyDescent="0.3">
      <c r="A17" t="s">
        <v>95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1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1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1</v>
      </c>
      <c r="W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17" s="3">
        <f>_xlfn.RANK.AVG(Table3[[#This Row],[Score]],Table3[Score],1)</f>
        <v>29</v>
      </c>
      <c r="Y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7" s="3">
        <f>_xlfn.RANK.AVG(Table3[[#This Row],[Score 2 ]],Table3[[Score 2 ]],1)</f>
        <v>15.5</v>
      </c>
    </row>
    <row r="18" spans="1:26" x14ac:dyDescent="0.3">
      <c r="A18" t="s">
        <v>153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1</v>
      </c>
      <c r="W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18" s="3">
        <f>_xlfn.RANK.AVG(Table3[[#This Row],[Score]],Table3[Score],1)</f>
        <v>29</v>
      </c>
      <c r="Y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8" s="3">
        <f>_xlfn.RANK.AVG(Table3[[#This Row],[Score 2 ]],Table3[[Score 2 ]],1)</f>
        <v>15.5</v>
      </c>
    </row>
    <row r="19" spans="1:26" x14ac:dyDescent="0.3">
      <c r="A19" t="s">
        <v>77</v>
      </c>
      <c r="B19">
        <f>COUNTIFS(Table2[Sub-Sector],Table3[[#This Row],[Sub-Sector]])</f>
        <v>3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0.33333333333333331</v>
      </c>
      <c r="E19" s="2">
        <f>COUNTIFS(Table2[Sub-Sector],Table3[[#This Row],[Sub-Sector]],Table2[1M Return vs Nifty],"&gt;=5")/Table3[[#This Row],[Count]]</f>
        <v>0.33333333333333331</v>
      </c>
      <c r="F19" s="2">
        <f>COUNTIFS(Table2[Sub-Sector],Table3[[#This Row],[Sub-Sector]],Table2[6M Return vs Nifty],"&gt;=10")/Table3[[#This Row],[Count]]</f>
        <v>0.66666666666666663</v>
      </c>
      <c r="G19" s="2">
        <f>COUNTIFS(Table2[Sub-Sector],Table3[[#This Row],[Sub-Sector]],Table2[1Y Return vs Nifty],"&gt;=10")/Table3[[#This Row],[Count]]</f>
        <v>0.66666666666666663</v>
      </c>
      <c r="H19" s="2">
        <f>COUNTIFS(Table2[Sub-Sector],Table3[[#This Row],[Sub-Sector]],Table2[RSI Exponential â€“ 14D],"&gt;=50")/Table3[[#This Row],[Count]]</f>
        <v>0.66666666666666663</v>
      </c>
      <c r="I19" s="2">
        <f>COUNTIFS(Table2[Sub-Sector],Table3[[#This Row],[Sub-Sector]],Table2[Relative Volume],"&gt;=1")/Table3[[#This Row],[Count]]</f>
        <v>0.66666666666666663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0.66666666666666663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0.66666666666666663</v>
      </c>
      <c r="P19" s="2">
        <f>COUNTIFS(Table2[Sub-Sector],Table3[[#This Row],[Sub-Sector]],Table2[% Away From 52W High],"&lt;=10")/Table3[[#This Row],[Count]]</f>
        <v>0.66666666666666663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0.66666666666666663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0.66666666666666663</v>
      </c>
      <c r="V19" s="2">
        <f>COUNTIFS(Table2[Sub-Sector],Table3[[#This Row],[Sub-Sector]],Table2[Sharpe Ratio],"&gt;=0.10")/Table3[[#This Row],[Count]]</f>
        <v>0.33333333333333331</v>
      </c>
      <c r="W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217</v>
      </c>
      <c r="X19" s="3">
        <f>_xlfn.RANK.AVG(Table3[[#This Row],[Score]],Table3[Score],1)</f>
        <v>5</v>
      </c>
      <c r="Y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19" s="3">
        <f>_xlfn.RANK.AVG(Table3[[#This Row],[Score 2 ]],Table3[[Score 2 ]],1)</f>
        <v>18</v>
      </c>
    </row>
    <row r="20" spans="1:26" x14ac:dyDescent="0.3">
      <c r="A20" t="s">
        <v>18</v>
      </c>
      <c r="B20">
        <f>COUNTIFS(Table2[Sub-Sector],Table3[[#This Row],[Sub-Sector]])</f>
        <v>6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</v>
      </c>
      <c r="F20" s="2">
        <f>COUNTIFS(Table2[Sub-Sector],Table3[[#This Row],[Sub-Sector]],Table2[6M Return vs Nifty],"&gt;=10")/Table3[[#This Row],[Count]]</f>
        <v>0.5</v>
      </c>
      <c r="G20" s="2">
        <f>COUNTIFS(Table2[Sub-Sector],Table3[[#This Row],[Sub-Sector]],Table2[1Y Return vs Nifty],"&gt;=10")/Table3[[#This Row],[Count]]</f>
        <v>0.83333333333333337</v>
      </c>
      <c r="H20" s="2">
        <f>COUNTIFS(Table2[Sub-Sector],Table3[[#This Row],[Sub-Sector]],Table2[RSI Exponential â€“ 14D],"&gt;=50")/Table3[[#This Row],[Count]]</f>
        <v>0.5</v>
      </c>
      <c r="I20" s="2">
        <f>COUNTIFS(Table2[Sub-Sector],Table3[[#This Row],[Sub-Sector]],Table2[Relative Volume],"&gt;=1")/Table3[[#This Row],[Count]]</f>
        <v>0.83333333333333337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0.83333333333333337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0.83333333333333337</v>
      </c>
      <c r="O20" s="2">
        <f>COUNTIFS(Table2[Sub-Sector],Table3[[#This Row],[Sub-Sector]],Table2[% Away From Current Month High],"&lt;=0.05")/Table3[[#This Row],[Count]]</f>
        <v>0.5</v>
      </c>
      <c r="P20" s="2">
        <f>COUNTIFS(Table2[Sub-Sector],Table3[[#This Row],[Sub-Sector]],Table2[% Away From 52W High],"&lt;=10")/Table3[[#This Row],[Count]]</f>
        <v>0.33333333333333331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0.5</v>
      </c>
      <c r="S20" s="2">
        <f>COUNTIFS(Table2[Sub-Sector],Table3[[#This Row],[Sub-Sector]],Table2[% Price above 50 EMA],"&gt;=0")/Table3[[#This Row],[Count]]</f>
        <v>0.66666666666666663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0.5</v>
      </c>
      <c r="V20" s="2">
        <f>COUNTIFS(Table2[Sub-Sector],Table3[[#This Row],[Sub-Sector]],Table2[Sharpe Ratio],"&gt;=0.10")/Table3[[#This Row],[Count]]</f>
        <v>0.5</v>
      </c>
      <c r="W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354.5</v>
      </c>
      <c r="X20" s="3">
        <f>_xlfn.RANK.AVG(Table3[[#This Row],[Score]],Table3[Score],1)</f>
        <v>36.5</v>
      </c>
      <c r="Y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20" s="3">
        <f>_xlfn.RANK.AVG(Table3[[#This Row],[Score 2 ]],Table3[[Score 2 ]],1)</f>
        <v>19</v>
      </c>
    </row>
    <row r="21" spans="1:26" x14ac:dyDescent="0.3">
      <c r="A21" t="s">
        <v>572</v>
      </c>
      <c r="B21">
        <f>COUNTIFS(Table2[Sub-Sector],Table3[[#This Row],[Sub-Sector]])</f>
        <v>5</v>
      </c>
      <c r="C21" s="2">
        <f>COUNTIFS(Table2[Sub-Sector],Table3[[#This Row],[Sub-Sector]],Table2[Uptrend],"Uptrend")/Table3[[#This Row],[Count]]</f>
        <v>0.4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0.2</v>
      </c>
      <c r="F21" s="2">
        <f>COUNTIFS(Table2[Sub-Sector],Table3[[#This Row],[Sub-Sector]],Table2[6M Return vs Nifty],"&gt;=10")/Table3[[#This Row],[Count]]</f>
        <v>0.4</v>
      </c>
      <c r="G21" s="2">
        <f>COUNTIFS(Table2[Sub-Sector],Table3[[#This Row],[Sub-Sector]],Table2[1Y Return vs Nifty],"&gt;=10")/Table3[[#This Row],[Count]]</f>
        <v>0.8</v>
      </c>
      <c r="H21" s="2">
        <f>COUNTIFS(Table2[Sub-Sector],Table3[[#This Row],[Sub-Sector]],Table2[RSI Exponential â€“ 14D],"&gt;=50")/Table3[[#This Row],[Count]]</f>
        <v>0.6</v>
      </c>
      <c r="I21" s="2">
        <f>COUNTIFS(Table2[Sub-Sector],Table3[[#This Row],[Sub-Sector]],Table2[Relative Volume],"&gt;=1")/Table3[[#This Row],[Count]]</f>
        <v>0.8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0.6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0.6</v>
      </c>
      <c r="O21" s="2">
        <f>COUNTIFS(Table2[Sub-Sector],Table3[[#This Row],[Sub-Sector]],Table2[% Away From Current Month High],"&lt;=0.05")/Table3[[#This Row],[Count]]</f>
        <v>0.2</v>
      </c>
      <c r="P21" s="2">
        <f>COUNTIFS(Table2[Sub-Sector],Table3[[#This Row],[Sub-Sector]],Table2[% Away From 52W High],"&lt;=10")/Table3[[#This Row],[Count]]</f>
        <v>0.4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0.6</v>
      </c>
      <c r="S21" s="2">
        <f>COUNTIFS(Table2[Sub-Sector],Table3[[#This Row],[Sub-Sector]],Table2[% Price above 50 EMA],"&gt;=0")/Table3[[#This Row],[Count]]</f>
        <v>0.4</v>
      </c>
      <c r="T21" s="2">
        <f>COUNTIFS(Table2[Sub-Sector],Table3[[#This Row],[Sub-Sector]],Table2[% Price above 200 EMA],"&gt;=0")/Table3[[#This Row],[Count]]</f>
        <v>0.8</v>
      </c>
      <c r="U21" s="2">
        <f>COUNTIFS(Table2[Sub-Sector],Table3[[#This Row],[Sub-Sector]],Table2[Rate of Change - Zone],"Positive")/Table3[[#This Row],[Count]]</f>
        <v>0.6</v>
      </c>
      <c r="V21" s="2">
        <f>COUNTIFS(Table2[Sub-Sector],Table3[[#This Row],[Sub-Sector]],Table2[Sharpe Ratio],"&gt;=0.10")/Table3[[#This Row],[Count]]</f>
        <v>0.2</v>
      </c>
      <c r="W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21" s="3">
        <f>_xlfn.RANK.AVG(Table3[[#This Row],[Score]],Table3[Score],1)</f>
        <v>50</v>
      </c>
      <c r="Y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21" s="3">
        <f>_xlfn.RANK.AVG(Table3[[#This Row],[Score 2 ]],Table3[[Score 2 ]],1)</f>
        <v>20</v>
      </c>
    </row>
    <row r="22" spans="1:26" x14ac:dyDescent="0.3">
      <c r="A22" t="s">
        <v>315</v>
      </c>
      <c r="B22">
        <f>COUNTIFS(Table2[Sub-Sector],Table3[[#This Row],[Sub-Sector]])</f>
        <v>2</v>
      </c>
      <c r="C22" s="2">
        <f>COUNTIFS(Table2[Sub-Sector],Table3[[#This Row],[Sub-Sector]],Table2[Uptrend],"Uptrend")/Table3[[#This Row],[Count]]</f>
        <v>0.5</v>
      </c>
      <c r="D22" s="2">
        <f>COUNTIFS(Table2[Sub-Sector],Table3[[#This Row],[Sub-Sector]],Table2[1W Return vs Nifty],"&gt;=5")/Table3[[#This Row],[Count]]</f>
        <v>0.5</v>
      </c>
      <c r="E22" s="2">
        <f>COUNTIFS(Table2[Sub-Sector],Table3[[#This Row],[Sub-Sector]],Table2[1M Return vs Nifty],"&gt;=5")/Table3[[#This Row],[Count]]</f>
        <v>0</v>
      </c>
      <c r="F22" s="2">
        <f>COUNTIFS(Table2[Sub-Sector],Table3[[#This Row],[Sub-Sector]],Table2[6M Return vs Nifty],"&gt;=10")/Table3[[#This Row],[Count]]</f>
        <v>0.5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0.5</v>
      </c>
      <c r="I22" s="2">
        <f>COUNTIFS(Table2[Sub-Sector],Table3[[#This Row],[Sub-Sector]],Table2[Relative Volume],"&gt;=1")/Table3[[#This Row],[Count]]</f>
        <v>0.5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1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1</v>
      </c>
      <c r="O22" s="2">
        <f>COUNTIFS(Table2[Sub-Sector],Table3[[#This Row],[Sub-Sector]],Table2[% Away From Current Month High],"&lt;=0.05")/Table3[[#This Row],[Count]]</f>
        <v>0.5</v>
      </c>
      <c r="P22" s="2">
        <f>COUNTIFS(Table2[Sub-Sector],Table3[[#This Row],[Sub-Sector]],Table2[% Away From 52W High],"&lt;=10")/Table3[[#This Row],[Count]]</f>
        <v>0.5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0.5</v>
      </c>
      <c r="S22" s="2">
        <f>COUNTIFS(Table2[Sub-Sector],Table3[[#This Row],[Sub-Sector]],Table2[% Price above 50 EMA],"&gt;=0")/Table3[[#This Row],[Count]]</f>
        <v>0.5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0.5</v>
      </c>
      <c r="V22" s="2">
        <f>COUNTIFS(Table2[Sub-Sector],Table3[[#This Row],[Sub-Sector]],Table2[Sharpe Ratio],"&gt;=0.10")/Table3[[#This Row],[Count]]</f>
        <v>0.5</v>
      </c>
      <c r="W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22" s="3">
        <f>_xlfn.RANK.AVG(Table3[[#This Row],[Score]],Table3[Score],1)</f>
        <v>38</v>
      </c>
      <c r="Y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22" s="3">
        <f>_xlfn.RANK.AVG(Table3[[#This Row],[Score 2 ]],Table3[[Score 2 ]],1)</f>
        <v>21</v>
      </c>
    </row>
    <row r="23" spans="1:26" x14ac:dyDescent="0.3">
      <c r="A23" t="s">
        <v>469</v>
      </c>
      <c r="B23">
        <f>COUNTIFS(Table2[Sub-Sector],Table3[[#This Row],[Sub-Sector]])</f>
        <v>4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0.25</v>
      </c>
      <c r="E23" s="2">
        <f>COUNTIFS(Table2[Sub-Sector],Table3[[#This Row],[Sub-Sector]],Table2[1M Return vs Nifty],"&gt;=5")/Table3[[#This Row],[Count]]</f>
        <v>0.75</v>
      </c>
      <c r="F23" s="2">
        <f>COUNTIFS(Table2[Sub-Sector],Table3[[#This Row],[Sub-Sector]],Table2[6M Return vs Nifty],"&gt;=10")/Table3[[#This Row],[Count]]</f>
        <v>0.75</v>
      </c>
      <c r="G23" s="2">
        <f>COUNTIFS(Table2[Sub-Sector],Table3[[#This Row],[Sub-Sector]],Table2[1Y Return vs Nifty],"&gt;=10")/Table3[[#This Row],[Count]]</f>
        <v>0.75</v>
      </c>
      <c r="H23" s="2">
        <f>COUNTIFS(Table2[Sub-Sector],Table3[[#This Row],[Sub-Sector]],Table2[RSI Exponential â€“ 14D],"&gt;=50")/Table3[[#This Row],[Count]]</f>
        <v>0.5</v>
      </c>
      <c r="I23" s="2">
        <f>COUNTIFS(Table2[Sub-Sector],Table3[[#This Row],[Sub-Sector]],Table2[Relative Volume],"&gt;=1")/Table3[[#This Row],[Count]]</f>
        <v>0.5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0.75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0.75</v>
      </c>
      <c r="O23" s="2">
        <f>COUNTIFS(Table2[Sub-Sector],Table3[[#This Row],[Sub-Sector]],Table2[% Away From Current Month High],"&lt;=0.05")/Table3[[#This Row],[Count]]</f>
        <v>0.25</v>
      </c>
      <c r="P23" s="2">
        <f>COUNTIFS(Table2[Sub-Sector],Table3[[#This Row],[Sub-Sector]],Table2[% Away From 52W High],"&lt;=10")/Table3[[#This Row],[Count]]</f>
        <v>0.5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0.75</v>
      </c>
      <c r="S23" s="2">
        <f>COUNTIFS(Table2[Sub-Sector],Table3[[#This Row],[Sub-Sector]],Table2[% Price above 50 EMA],"&gt;=0")/Table3[[#This Row],[Count]]</f>
        <v>1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0.5</v>
      </c>
      <c r="V23" s="2">
        <f>COUNTIFS(Table2[Sub-Sector],Table3[[#This Row],[Sub-Sector]],Table2[Sharpe Ratio],"&gt;=0.10")/Table3[[#This Row],[Count]]</f>
        <v>0.5</v>
      </c>
      <c r="W2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219.5</v>
      </c>
      <c r="X23" s="3">
        <f>_xlfn.RANK.AVG(Table3[[#This Row],[Score]],Table3[Score],1)</f>
        <v>6</v>
      </c>
      <c r="Y2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3" s="3">
        <f>_xlfn.RANK.AVG(Table3[[#This Row],[Score 2 ]],Table3[[Score 2 ]],1)</f>
        <v>22</v>
      </c>
    </row>
    <row r="24" spans="1:26" x14ac:dyDescent="0.3">
      <c r="A24" t="s">
        <v>218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0.66666666666666663</v>
      </c>
      <c r="D24" s="2">
        <f>COUNTIFS(Table2[Sub-Sector],Table3[[#This Row],[Sub-Sector]],Table2[1W Return vs Nifty],"&gt;=5")/Table3[[#This Row],[Count]]</f>
        <v>0.33333333333333331</v>
      </c>
      <c r="E24" s="2">
        <f>COUNTIFS(Table2[Sub-Sector],Table3[[#This Row],[Sub-Sector]],Table2[1M Return vs Nifty],"&gt;=5")/Table3[[#This Row],[Count]]</f>
        <v>0.66666666666666663</v>
      </c>
      <c r="F24" s="2">
        <f>COUNTIFS(Table2[Sub-Sector],Table3[[#This Row],[Sub-Sector]],Table2[6M Return vs Nifty],"&gt;=10")/Table3[[#This Row],[Count]]</f>
        <v>0.33333333333333331</v>
      </c>
      <c r="G24" s="2">
        <f>COUNTIFS(Table2[Sub-Sector],Table3[[#This Row],[Sub-Sector]],Table2[1Y Return vs Nifty],"&gt;=10")/Table3[[#This Row],[Count]]</f>
        <v>0.66666666666666663</v>
      </c>
      <c r="H24" s="2">
        <f>COUNTIFS(Table2[Sub-Sector],Table3[[#This Row],[Sub-Sector]],Table2[RSI Exponential â€“ 14D],"&gt;=50")/Table3[[#This Row],[Count]]</f>
        <v>1</v>
      </c>
      <c r="I24" s="2">
        <f>COUNTIFS(Table2[Sub-Sector],Table3[[#This Row],[Sub-Sector]],Table2[Relative Volume],"&gt;=1")/Table3[[#This Row],[Count]]</f>
        <v>0.66666666666666663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0.33333333333333331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0.66666666666666663</v>
      </c>
      <c r="O24" s="2">
        <f>COUNTIFS(Table2[Sub-Sector],Table3[[#This Row],[Sub-Sector]],Table2[% Away From Current Month High],"&lt;=0.05")/Table3[[#This Row],[Count]]</f>
        <v>0.66666666666666663</v>
      </c>
      <c r="P24" s="2">
        <f>COUNTIFS(Table2[Sub-Sector],Table3[[#This Row],[Sub-Sector]],Table2[% Away From 52W High],"&lt;=10")/Table3[[#This Row],[Count]]</f>
        <v>0.66666666666666663</v>
      </c>
      <c r="Q24" s="2">
        <f>COUNTIFS(Table2[Sub-Sector],Table3[[#This Row],[Sub-Sector]],Table2[% Away From 52W Low],"&gt;=10")/Table3[[#This Row],[Count]]</f>
        <v>0.66666666666666663</v>
      </c>
      <c r="R24" s="2">
        <f>COUNTIFS(Table2[Sub-Sector],Table3[[#This Row],[Sub-Sector]],Table2[% Price above 20 EMA],"&gt;=0")/Table3[[#This Row],[Count]]</f>
        <v>1</v>
      </c>
      <c r="S24" s="2">
        <f>COUNTIFS(Table2[Sub-Sector],Table3[[#This Row],[Sub-Sector]],Table2[% Price above 50 EMA],"&gt;=0")/Table3[[#This Row],[Count]]</f>
        <v>1</v>
      </c>
      <c r="T24" s="2">
        <f>COUNTIFS(Table2[Sub-Sector],Table3[[#This Row],[Sub-Sector]],Table2[% Price above 200 EMA],"&gt;=0")/Table3[[#This Row],[Count]]</f>
        <v>0.66666666666666663</v>
      </c>
      <c r="U24" s="2">
        <f>COUNTIFS(Table2[Sub-Sector],Table3[[#This Row],[Sub-Sector]],Table2[Rate of Change - Zone],"Positive")/Table3[[#This Row],[Count]]</f>
        <v>1</v>
      </c>
      <c r="V24" s="2">
        <f>COUNTIFS(Table2[Sub-Sector],Table3[[#This Row],[Sub-Sector]],Table2[Sharpe Ratio],"&gt;=0.10")/Table3[[#This Row],[Count]]</f>
        <v>0</v>
      </c>
      <c r="W2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275.5</v>
      </c>
      <c r="X24" s="3">
        <f>_xlfn.RANK.AVG(Table3[[#This Row],[Score]],Table3[Score],1)</f>
        <v>13</v>
      </c>
      <c r="Y2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4" s="3">
        <f>_xlfn.RANK.AVG(Table3[[#This Row],[Score 2 ]],Table3[[Score 2 ]],1)</f>
        <v>23</v>
      </c>
    </row>
    <row r="25" spans="1:26" x14ac:dyDescent="0.3">
      <c r="A25" t="s">
        <v>916</v>
      </c>
      <c r="B25">
        <f>COUNTIFS(Table2[Sub-Sector],Table3[[#This Row],[Sub-Sector]])</f>
        <v>2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</v>
      </c>
      <c r="F25" s="2">
        <f>COUNTIFS(Table2[Sub-Sector],Table3[[#This Row],[Sub-Sector]],Table2[6M Return vs Nifty],"&gt;=10")/Table3[[#This Row],[Count]]</f>
        <v>1</v>
      </c>
      <c r="G25" s="2">
        <f>COUNTIFS(Table2[Sub-Sector],Table3[[#This Row],[Sub-Sector]],Table2[1Y Return vs Nifty],"&gt;=10")/Table3[[#This Row],[Count]]</f>
        <v>1</v>
      </c>
      <c r="H25" s="2">
        <f>COUNTIFS(Table2[Sub-Sector],Table3[[#This Row],[Sub-Sector]],Table2[RSI Exponential â€“ 14D],"&gt;=50")/Table3[[#This Row],[Count]]</f>
        <v>0</v>
      </c>
      <c r="I25" s="2">
        <f>COUNTIFS(Table2[Sub-Sector],Table3[[#This Row],[Sub-Sector]],Table2[Relative Volume],"&gt;=1")/Table3[[#This Row],[Count]]</f>
        <v>0.5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0.5</v>
      </c>
      <c r="M25" s="2">
        <f>COUNTIFS(Table2[Sub-Sector],Table3[[#This Row],[Sub-Sector]],Table2[% Away From Current Week High],"&lt;=0.05")/Table3[[#This Row],[Count]]</f>
        <v>0.5</v>
      </c>
      <c r="N25" s="2">
        <f>COUNTIFS(Table2[Sub-Sector],Table3[[#This Row],[Sub-Sector]],Table2[% Away From Current Month Low],"&gt;=0.05")/Table3[[#This Row],[Count]]</f>
        <v>0.5</v>
      </c>
      <c r="O25" s="2">
        <f>COUNTIFS(Table2[Sub-Sector],Table3[[#This Row],[Sub-Sector]],Table2[% Away From Current Month High],"&lt;=0.05")/Table3[[#This Row],[Count]]</f>
        <v>0</v>
      </c>
      <c r="P25" s="2">
        <f>COUNTIFS(Table2[Sub-Sector],Table3[[#This Row],[Sub-Sector]],Table2[% Away From 52W High],"&lt;=10")/Table3[[#This Row],[Count]]</f>
        <v>0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</v>
      </c>
      <c r="V25" s="2">
        <f>COUNTIFS(Table2[Sub-Sector],Table3[[#This Row],[Sub-Sector]],Table2[Sharpe Ratio],"&gt;=0.10")/Table3[[#This Row],[Count]]</f>
        <v>1</v>
      </c>
      <c r="W2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</v>
      </c>
      <c r="X25" s="3">
        <f>_xlfn.RANK.AVG(Table3[[#This Row],[Score]],Table3[Score],1)</f>
        <v>40</v>
      </c>
      <c r="Y2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25" s="3">
        <f>_xlfn.RANK.AVG(Table3[[#This Row],[Score 2 ]],Table3[[Score 2 ]],1)</f>
        <v>24</v>
      </c>
    </row>
    <row r="26" spans="1:26" x14ac:dyDescent="0.3">
      <c r="A26" t="s">
        <v>46</v>
      </c>
      <c r="B26">
        <f>COUNTIFS(Table2[Sub-Sector],Table3[[#This Row],[Sub-Sector]])</f>
        <v>27</v>
      </c>
      <c r="C26" s="2">
        <f>COUNTIFS(Table2[Sub-Sector],Table3[[#This Row],[Sub-Sector]],Table2[Uptrend],"Uptrend")/Table3[[#This Row],[Count]]</f>
        <v>0.88888888888888884</v>
      </c>
      <c r="D26" s="2">
        <f>COUNTIFS(Table2[Sub-Sector],Table3[[#This Row],[Sub-Sector]],Table2[1W Return vs Nifty],"&gt;=5")/Table3[[#This Row],[Count]]</f>
        <v>3.7037037037037035E-2</v>
      </c>
      <c r="E26" s="2">
        <f>COUNTIFS(Table2[Sub-Sector],Table3[[#This Row],[Sub-Sector]],Table2[1M Return vs Nifty],"&gt;=5")/Table3[[#This Row],[Count]]</f>
        <v>0.18518518518518517</v>
      </c>
      <c r="F26" s="2">
        <f>COUNTIFS(Table2[Sub-Sector],Table3[[#This Row],[Sub-Sector]],Table2[6M Return vs Nifty],"&gt;=10")/Table3[[#This Row],[Count]]</f>
        <v>0.70370370370370372</v>
      </c>
      <c r="G26" s="2">
        <f>COUNTIFS(Table2[Sub-Sector],Table3[[#This Row],[Sub-Sector]],Table2[1Y Return vs Nifty],"&gt;=10")/Table3[[#This Row],[Count]]</f>
        <v>0.88888888888888884</v>
      </c>
      <c r="H26" s="2">
        <f>COUNTIFS(Table2[Sub-Sector],Table3[[#This Row],[Sub-Sector]],Table2[RSI Exponential â€“ 14D],"&gt;=50")/Table3[[#This Row],[Count]]</f>
        <v>0.59259259259259256</v>
      </c>
      <c r="I26" s="2">
        <f>COUNTIFS(Table2[Sub-Sector],Table3[[#This Row],[Sub-Sector]],Table2[Relative Volume],"&gt;=1")/Table3[[#This Row],[Count]]</f>
        <v>0.48148148148148145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0.96296296296296291</v>
      </c>
      <c r="L26" s="2">
        <f>COUNTIFS(Table2[Sub-Sector],Table3[[#This Row],[Sub-Sector]],Table2[% Away From Current Week Low],"&gt;=0.05")/Table3[[#This Row],[Count]]</f>
        <v>0.81481481481481477</v>
      </c>
      <c r="M26" s="2">
        <f>COUNTIFS(Table2[Sub-Sector],Table3[[#This Row],[Sub-Sector]],Table2[% Away From Current Week High],"&lt;=0.05")/Table3[[#This Row],[Count]]</f>
        <v>0.81481481481481477</v>
      </c>
      <c r="N26" s="2">
        <f>COUNTIFS(Table2[Sub-Sector],Table3[[#This Row],[Sub-Sector]],Table2[% Away From Current Month Low],"&gt;=0.05")/Table3[[#This Row],[Count]]</f>
        <v>0.85185185185185186</v>
      </c>
      <c r="O26" s="2">
        <f>COUNTIFS(Table2[Sub-Sector],Table3[[#This Row],[Sub-Sector]],Table2[% Away From Current Month High],"&lt;=0.05")/Table3[[#This Row],[Count]]</f>
        <v>0.40740740740740738</v>
      </c>
      <c r="P26" s="2">
        <f>COUNTIFS(Table2[Sub-Sector],Table3[[#This Row],[Sub-Sector]],Table2[% Away From 52W High],"&lt;=10")/Table3[[#This Row],[Count]]</f>
        <v>0.51851851851851849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0.66666666666666663</v>
      </c>
      <c r="S26" s="2">
        <f>COUNTIFS(Table2[Sub-Sector],Table3[[#This Row],[Sub-Sector]],Table2[% Price above 50 EMA],"&gt;=0")/Table3[[#This Row],[Count]]</f>
        <v>0.85185185185185186</v>
      </c>
      <c r="T26" s="2">
        <f>COUNTIFS(Table2[Sub-Sector],Table3[[#This Row],[Sub-Sector]],Table2[% Price above 200 EMA],"&gt;=0")/Table3[[#This Row],[Count]]</f>
        <v>0.96296296296296291</v>
      </c>
      <c r="U26" s="2">
        <f>COUNTIFS(Table2[Sub-Sector],Table3[[#This Row],[Sub-Sector]],Table2[Rate of Change - Zone],"Positive")/Table3[[#This Row],[Count]]</f>
        <v>0.44444444444444442</v>
      </c>
      <c r="V26" s="2">
        <f>COUNTIFS(Table2[Sub-Sector],Table3[[#This Row],[Sub-Sector]],Table2[Sharpe Ratio],"&gt;=0.10")/Table3[[#This Row],[Count]]</f>
        <v>0.66666666666666663</v>
      </c>
      <c r="W2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</v>
      </c>
      <c r="X26" s="3">
        <f>_xlfn.RANK.AVG(Table3[[#This Row],[Score]],Table3[Score],1)</f>
        <v>17</v>
      </c>
      <c r="Y2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6" s="3">
        <f>_xlfn.RANK.AVG(Table3[[#This Row],[Score 2 ]],Table3[[Score 2 ]],1)</f>
        <v>25</v>
      </c>
    </row>
    <row r="27" spans="1:26" x14ac:dyDescent="0.3">
      <c r="A27" t="s">
        <v>65</v>
      </c>
      <c r="B27">
        <f>COUNTIFS(Table2[Sub-Sector],Table3[[#This Row],[Sub-Sector]])</f>
        <v>6</v>
      </c>
      <c r="C27" s="2">
        <f>COUNTIFS(Table2[Sub-Sector],Table3[[#This Row],[Sub-Sector]],Table2[Uptrend],"Uptrend")/Table3[[#This Row],[Count]]</f>
        <v>1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0.16666666666666666</v>
      </c>
      <c r="F27" s="2">
        <f>COUNTIFS(Table2[Sub-Sector],Table3[[#This Row],[Sub-Sector]],Table2[6M Return vs Nifty],"&gt;=10")/Table3[[#This Row],[Count]]</f>
        <v>0.83333333333333337</v>
      </c>
      <c r="G27" s="2">
        <f>COUNTIFS(Table2[Sub-Sector],Table3[[#This Row],[Sub-Sector]],Table2[1Y Return vs Nifty],"&gt;=10")/Table3[[#This Row],[Count]]</f>
        <v>1</v>
      </c>
      <c r="H27" s="2">
        <f>COUNTIFS(Table2[Sub-Sector],Table3[[#This Row],[Sub-Sector]],Table2[RSI Exponential â€“ 14D],"&gt;=50")/Table3[[#This Row],[Count]]</f>
        <v>0.33333333333333331</v>
      </c>
      <c r="I27" s="2">
        <f>COUNTIFS(Table2[Sub-Sector],Table3[[#This Row],[Sub-Sector]],Table2[Relative Volume],"&gt;=1")/Table3[[#This Row],[Count]]</f>
        <v>0.33333333333333331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0.83333333333333337</v>
      </c>
      <c r="M27" s="2">
        <f>COUNTIFS(Table2[Sub-Sector],Table3[[#This Row],[Sub-Sector]],Table2[% Away From Current Week High],"&lt;=0.05")/Table3[[#This Row],[Count]]</f>
        <v>0.83333333333333337</v>
      </c>
      <c r="N27" s="2">
        <f>COUNTIFS(Table2[Sub-Sector],Table3[[#This Row],[Sub-Sector]],Table2[% Away From Current Month Low],"&gt;=0.05")/Table3[[#This Row],[Count]]</f>
        <v>0.83333333333333337</v>
      </c>
      <c r="O27" s="2">
        <f>COUNTIFS(Table2[Sub-Sector],Table3[[#This Row],[Sub-Sector]],Table2[% Away From Current Month High],"&lt;=0.05")/Table3[[#This Row],[Count]]</f>
        <v>0.33333333333333331</v>
      </c>
      <c r="P27" s="2">
        <f>COUNTIFS(Table2[Sub-Sector],Table3[[#This Row],[Sub-Sector]],Table2[% Away From 52W High],"&lt;=10")/Table3[[#This Row],[Count]]</f>
        <v>0.16666666666666666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0.33333333333333331</v>
      </c>
      <c r="S27" s="2">
        <f>COUNTIFS(Table2[Sub-Sector],Table3[[#This Row],[Sub-Sector]],Table2[% Price above 50 EMA],"&gt;=0")/Table3[[#This Row],[Count]]</f>
        <v>0.83333333333333337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0.33333333333333331</v>
      </c>
      <c r="V27" s="2">
        <f>COUNTIFS(Table2[Sub-Sector],Table3[[#This Row],[Sub-Sector]],Table2[Sharpe Ratio],"&gt;=0.10")/Table3[[#This Row],[Count]]</f>
        <v>0.33333333333333331</v>
      </c>
      <c r="W2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339.5</v>
      </c>
      <c r="X27" s="3">
        <f>_xlfn.RANK.AVG(Table3[[#This Row],[Score]],Table3[Score],1)</f>
        <v>31</v>
      </c>
      <c r="Y2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27" s="3">
        <f>_xlfn.RANK.AVG(Table3[[#This Row],[Score 2 ]],Table3[[Score 2 ]],1)</f>
        <v>26</v>
      </c>
    </row>
    <row r="28" spans="1:26" x14ac:dyDescent="0.3">
      <c r="A28" t="s">
        <v>895</v>
      </c>
      <c r="B28">
        <f>COUNTIFS(Table2[Sub-Sector],Table3[[#This Row],[Sub-Sector]])</f>
        <v>2</v>
      </c>
      <c r="C28" s="2">
        <f>COUNTIFS(Table2[Sub-Sector],Table3[[#This Row],[Sub-Sector]],Table2[Uptrend],"Uptrend")/Table3[[#This Row],[Count]]</f>
        <v>0.5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0.5</v>
      </c>
      <c r="F28" s="2">
        <f>COUNTIFS(Table2[Sub-Sector],Table3[[#This Row],[Sub-Sector]],Table2[6M Return vs Nifty],"&gt;=10")/Table3[[#This Row],[Count]]</f>
        <v>1</v>
      </c>
      <c r="G28" s="2">
        <f>COUNTIFS(Table2[Sub-Sector],Table3[[#This Row],[Sub-Sector]],Table2[1Y Return vs Nifty],"&gt;=10")/Table3[[#This Row],[Count]]</f>
        <v>1</v>
      </c>
      <c r="H28" s="2">
        <f>COUNTIFS(Table2[Sub-Sector],Table3[[#This Row],[Sub-Sector]],Table2[RSI Exponential â€“ 14D],"&gt;=50")/Table3[[#This Row],[Count]]</f>
        <v>0.5</v>
      </c>
      <c r="I28" s="2">
        <f>COUNTIFS(Table2[Sub-Sector],Table3[[#This Row],[Sub-Sector]],Table2[Relative Volume],"&gt;=1")/Table3[[#This Row],[Count]]</f>
        <v>0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1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1</v>
      </c>
      <c r="O28" s="2">
        <f>COUNTIFS(Table2[Sub-Sector],Table3[[#This Row],[Sub-Sector]],Table2[% Away From Current Month High],"&lt;=0.05")/Table3[[#This Row],[Count]]</f>
        <v>0</v>
      </c>
      <c r="P28" s="2">
        <f>COUNTIFS(Table2[Sub-Sector],Table3[[#This Row],[Sub-Sector]],Table2[% Away From 52W High],"&lt;=10")/Table3[[#This Row],[Count]]</f>
        <v>0.5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0.5</v>
      </c>
      <c r="S28" s="2">
        <f>COUNTIFS(Table2[Sub-Sector],Table3[[#This Row],[Sub-Sector]],Table2[% Price above 50 EMA],"&gt;=0")/Table3[[#This Row],[Count]]</f>
        <v>0.5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0.5</v>
      </c>
      <c r="V28" s="2">
        <f>COUNTIFS(Table2[Sub-Sector],Table3[[#This Row],[Sub-Sector]],Table2[Sharpe Ratio],"&gt;=0.10")/Table3[[#This Row],[Count]]</f>
        <v>0.5</v>
      </c>
      <c r="W2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28" s="3">
        <f>_xlfn.RANK.AVG(Table3[[#This Row],[Score]],Table3[Score],1)</f>
        <v>41</v>
      </c>
      <c r="Y2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28" s="3">
        <f>_xlfn.RANK.AVG(Table3[[#This Row],[Score 2 ]],Table3[[Score 2 ]],1)</f>
        <v>27</v>
      </c>
    </row>
    <row r="29" spans="1:26" x14ac:dyDescent="0.3">
      <c r="A29" t="s">
        <v>43</v>
      </c>
      <c r="B29">
        <f>COUNTIFS(Table2[Sub-Sector],Table3[[#This Row],[Sub-Sector]])</f>
        <v>2</v>
      </c>
      <c r="C29" s="2">
        <f>COUNTIFS(Table2[Sub-Sector],Table3[[#This Row],[Sub-Sector]],Table2[Uptrend],"Uptrend")/Table3[[#This Row],[Count]]</f>
        <v>1</v>
      </c>
      <c r="D29" s="2">
        <f>COUNTIFS(Table2[Sub-Sector],Table3[[#This Row],[Sub-Sector]],Table2[1W Return vs Nifty],"&gt;=5")/Table3[[#This Row],[Count]]</f>
        <v>0.5</v>
      </c>
      <c r="E29" s="2">
        <f>COUNTIFS(Table2[Sub-Sector],Table3[[#This Row],[Sub-Sector]],Table2[1M Return vs Nifty],"&gt;=5")/Table3[[#This Row],[Count]]</f>
        <v>0.5</v>
      </c>
      <c r="F29" s="2">
        <f>COUNTIFS(Table2[Sub-Sector],Table3[[#This Row],[Sub-Sector]],Table2[6M Return vs Nifty],"&gt;=10")/Table3[[#This Row],[Count]]</f>
        <v>0.5</v>
      </c>
      <c r="G29" s="2">
        <f>COUNTIFS(Table2[Sub-Sector],Table3[[#This Row],[Sub-Sector]],Table2[1Y Return vs Nifty],"&gt;=10")/Table3[[#This Row],[Count]]</f>
        <v>0.5</v>
      </c>
      <c r="H29" s="2">
        <f>COUNTIFS(Table2[Sub-Sector],Table3[[#This Row],[Sub-Sector]],Table2[RSI Exponential â€“ 14D],"&gt;=50")/Table3[[#This Row],[Count]]</f>
        <v>0.5</v>
      </c>
      <c r="I29" s="2">
        <f>COUNTIFS(Table2[Sub-Sector],Table3[[#This Row],[Sub-Sector]],Table2[Relative Volume],"&gt;=1")/Table3[[#This Row],[Count]]</f>
        <v>1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0.5</v>
      </c>
      <c r="L29" s="2">
        <f>COUNTIFS(Table2[Sub-Sector],Table3[[#This Row],[Sub-Sector]],Table2[% Away From Current Week Low],"&gt;=0.05")/Table3[[#This Row],[Count]]</f>
        <v>0.5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1</v>
      </c>
      <c r="O29" s="2">
        <f>COUNTIFS(Table2[Sub-Sector],Table3[[#This Row],[Sub-Sector]],Table2[% Away From Current Month High],"&lt;=0.05")/Table3[[#This Row],[Count]]</f>
        <v>0.5</v>
      </c>
      <c r="P29" s="2">
        <f>COUNTIFS(Table2[Sub-Sector],Table3[[#This Row],[Sub-Sector]],Table2[% Away From 52W High],"&lt;=10")/Table3[[#This Row],[Count]]</f>
        <v>0.5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0.5</v>
      </c>
      <c r="S29" s="2">
        <f>COUNTIFS(Table2[Sub-Sector],Table3[[#This Row],[Sub-Sector]],Table2[% Price above 50 EMA],"&gt;=0")/Table3[[#This Row],[Count]]</f>
        <v>1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0.5</v>
      </c>
      <c r="V29" s="2">
        <f>COUNTIFS(Table2[Sub-Sector],Table3[[#This Row],[Sub-Sector]],Table2[Sharpe Ratio],"&gt;=0.10")/Table3[[#This Row],[Count]]</f>
        <v>1</v>
      </c>
      <c r="W2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</v>
      </c>
      <c r="X29" s="3">
        <f>_xlfn.RANK.AVG(Table3[[#This Row],[Score]],Table3[Score],1)</f>
        <v>8</v>
      </c>
      <c r="Y2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29" s="3">
        <f>_xlfn.RANK.AVG(Table3[[#This Row],[Score 2 ]],Table3[[Score 2 ]],1)</f>
        <v>28.5</v>
      </c>
    </row>
    <row r="30" spans="1:26" x14ac:dyDescent="0.3">
      <c r="A30" t="s">
        <v>908</v>
      </c>
      <c r="B30">
        <f>COUNTIFS(Table2[Sub-Sector],Table3[[#This Row],[Sub-Sector]])</f>
        <v>2</v>
      </c>
      <c r="C30" s="2">
        <f>COUNTIFS(Table2[Sub-Sector],Table3[[#This Row],[Sub-Sector]],Table2[Uptrend],"Uptrend")/Table3[[#This Row],[Count]]</f>
        <v>0.5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0.5</v>
      </c>
      <c r="F30" s="2">
        <f>COUNTIFS(Table2[Sub-Sector],Table3[[#This Row],[Sub-Sector]],Table2[6M Return vs Nifty],"&gt;=10")/Table3[[#This Row],[Count]]</f>
        <v>0.5</v>
      </c>
      <c r="G30" s="2">
        <f>COUNTIFS(Table2[Sub-Sector],Table3[[#This Row],[Sub-Sector]],Table2[1Y Return vs Nifty],"&gt;=10")/Table3[[#This Row],[Count]]</f>
        <v>0.5</v>
      </c>
      <c r="H30" s="2">
        <f>COUNTIFS(Table2[Sub-Sector],Table3[[#This Row],[Sub-Sector]],Table2[RSI Exponential â€“ 14D],"&gt;=50")/Table3[[#This Row],[Count]]</f>
        <v>1</v>
      </c>
      <c r="I30" s="2">
        <f>COUNTIFS(Table2[Sub-Sector],Table3[[#This Row],[Sub-Sector]],Table2[Relative Volume],"&gt;=1")/Table3[[#This Row],[Count]]</f>
        <v>1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1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1</v>
      </c>
      <c r="O30" s="2">
        <f>COUNTIFS(Table2[Sub-Sector],Table3[[#This Row],[Sub-Sector]],Table2[% Away From Current Month High],"&lt;=0.05")/Table3[[#This Row],[Count]]</f>
        <v>1</v>
      </c>
      <c r="P30" s="2">
        <f>COUNTIFS(Table2[Sub-Sector],Table3[[#This Row],[Sub-Sector]],Table2[% Away From 52W High],"&lt;=10")/Table3[[#This Row],[Count]]</f>
        <v>0.5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1</v>
      </c>
      <c r="S30" s="2">
        <f>COUNTIFS(Table2[Sub-Sector],Table3[[#This Row],[Sub-Sector]],Table2[% Price above 50 EMA],"&gt;=0")/Table3[[#This Row],[Count]]</f>
        <v>0.5</v>
      </c>
      <c r="T30" s="2">
        <f>COUNTIFS(Table2[Sub-Sector],Table3[[#This Row],[Sub-Sector]],Table2[% Price above 200 EMA],"&gt;=0")/Table3[[#This Row],[Count]]</f>
        <v>0.5</v>
      </c>
      <c r="U30" s="2">
        <f>COUNTIFS(Table2[Sub-Sector],Table3[[#This Row],[Sub-Sector]],Table2[Rate of Change - Zone],"Positive")/Table3[[#This Row],[Count]]</f>
        <v>0.5</v>
      </c>
      <c r="V30" s="2">
        <f>COUNTIFS(Table2[Sub-Sector],Table3[[#This Row],[Sub-Sector]],Table2[Sharpe Ratio],"&gt;=0.10")/Table3[[#This Row],[Count]]</f>
        <v>0</v>
      </c>
      <c r="W3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30" s="3">
        <f>_xlfn.RANK.AVG(Table3[[#This Row],[Score]],Table3[Score],1)</f>
        <v>43.5</v>
      </c>
      <c r="Y3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0" s="3">
        <f>_xlfn.RANK.AVG(Table3[[#This Row],[Score 2 ]],Table3[[Score 2 ]],1)</f>
        <v>28.5</v>
      </c>
    </row>
    <row r="31" spans="1:26" x14ac:dyDescent="0.3">
      <c r="A31" t="s">
        <v>72</v>
      </c>
      <c r="B31">
        <f>COUNTIFS(Table2[Sub-Sector],Table3[[#This Row],[Sub-Sector]])</f>
        <v>3</v>
      </c>
      <c r="C31" s="2">
        <f>COUNTIFS(Table2[Sub-Sector],Table3[[#This Row],[Sub-Sector]],Table2[Uptrend],"Uptrend")/Table3[[#This Row],[Count]]</f>
        <v>0.33333333333333331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</v>
      </c>
      <c r="F31" s="2">
        <f>COUNTIFS(Table2[Sub-Sector],Table3[[#This Row],[Sub-Sector]],Table2[6M Return vs Nifty],"&gt;=10")/Table3[[#This Row],[Count]]</f>
        <v>0.33333333333333331</v>
      </c>
      <c r="G31" s="2">
        <f>COUNTIFS(Table2[Sub-Sector],Table3[[#This Row],[Sub-Sector]],Table2[1Y Return vs Nifty],"&gt;=10")/Table3[[#This Row],[Count]]</f>
        <v>0.66666666666666663</v>
      </c>
      <c r="H31" s="2">
        <f>COUNTIFS(Table2[Sub-Sector],Table3[[#This Row],[Sub-Sector]],Table2[RSI Exponential â€“ 14D],"&gt;=50")/Table3[[#This Row],[Count]]</f>
        <v>0.66666666666666663</v>
      </c>
      <c r="I31" s="2">
        <f>COUNTIFS(Table2[Sub-Sector],Table3[[#This Row],[Sub-Sector]],Table2[Relative Volume],"&gt;=1")/Table3[[#This Row],[Count]]</f>
        <v>0.66666666666666663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0.33333333333333331</v>
      </c>
      <c r="L31" s="2">
        <f>COUNTIFS(Table2[Sub-Sector],Table3[[#This Row],[Sub-Sector]],Table2[% Away From Current Week Low],"&gt;=0.05")/Table3[[#This Row],[Count]]</f>
        <v>0.66666666666666663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0.66666666666666663</v>
      </c>
      <c r="O31" s="2">
        <f>COUNTIFS(Table2[Sub-Sector],Table3[[#This Row],[Sub-Sector]],Table2[% Away From Current Month High],"&lt;=0.05")/Table3[[#This Row],[Count]]</f>
        <v>0.66666666666666663</v>
      </c>
      <c r="P31" s="2">
        <f>COUNTIFS(Table2[Sub-Sector],Table3[[#This Row],[Sub-Sector]],Table2[% Away From 52W High],"&lt;=10")/Table3[[#This Row],[Count]]</f>
        <v>0.33333333333333331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0.66666666666666663</v>
      </c>
      <c r="S31" s="2">
        <f>COUNTIFS(Table2[Sub-Sector],Table3[[#This Row],[Sub-Sector]],Table2[% Price above 50 EMA],"&gt;=0")/Table3[[#This Row],[Count]]</f>
        <v>0.66666666666666663</v>
      </c>
      <c r="T31" s="2">
        <f>COUNTIFS(Table2[Sub-Sector],Table3[[#This Row],[Sub-Sector]],Table2[% Price above 200 EMA],"&gt;=0")/Table3[[#This Row],[Count]]</f>
        <v>0.66666666666666663</v>
      </c>
      <c r="U31" s="2">
        <f>COUNTIFS(Table2[Sub-Sector],Table3[[#This Row],[Sub-Sector]],Table2[Rate of Change - Zone],"Positive")/Table3[[#This Row],[Count]]</f>
        <v>0.66666666666666663</v>
      </c>
      <c r="V31" s="2">
        <f>COUNTIFS(Table2[Sub-Sector],Table3[[#This Row],[Sub-Sector]],Table2[Sharpe Ratio],"&gt;=0.10")/Table3[[#This Row],[Count]]</f>
        <v>0.33333333333333331</v>
      </c>
      <c r="W3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</v>
      </c>
      <c r="X31" s="3">
        <f>_xlfn.RANK.AVG(Table3[[#This Row],[Score]],Table3[Score],1)</f>
        <v>75</v>
      </c>
      <c r="Y3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31" s="3">
        <f>_xlfn.RANK.AVG(Table3[[#This Row],[Score 2 ]],Table3[[Score 2 ]],1)</f>
        <v>30</v>
      </c>
    </row>
    <row r="32" spans="1:26" x14ac:dyDescent="0.3">
      <c r="A32" t="s">
        <v>370</v>
      </c>
      <c r="B32">
        <f>COUNTIFS(Table2[Sub-Sector],Table3[[#This Row],[Sub-Sector]])</f>
        <v>14</v>
      </c>
      <c r="C32" s="2">
        <f>COUNTIFS(Table2[Sub-Sector],Table3[[#This Row],[Sub-Sector]],Table2[Uptrend],"Uptrend")/Table3[[#This Row],[Count]]</f>
        <v>0.8571428571428571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7.1428571428571425E-2</v>
      </c>
      <c r="F32" s="2">
        <f>COUNTIFS(Table2[Sub-Sector],Table3[[#This Row],[Sub-Sector]],Table2[6M Return vs Nifty],"&gt;=10")/Table3[[#This Row],[Count]]</f>
        <v>0.42857142857142855</v>
      </c>
      <c r="G32" s="2">
        <f>COUNTIFS(Table2[Sub-Sector],Table3[[#This Row],[Sub-Sector]],Table2[1Y Return vs Nifty],"&gt;=10")/Table3[[#This Row],[Count]]</f>
        <v>0.7857142857142857</v>
      </c>
      <c r="H32" s="2">
        <f>COUNTIFS(Table2[Sub-Sector],Table3[[#This Row],[Sub-Sector]],Table2[RSI Exponential â€“ 14D],"&gt;=50")/Table3[[#This Row],[Count]]</f>
        <v>0.42857142857142855</v>
      </c>
      <c r="I32" s="2">
        <f>COUNTIFS(Table2[Sub-Sector],Table3[[#This Row],[Sub-Sector]],Table2[Relative Volume],"&gt;=1")/Table3[[#This Row],[Count]]</f>
        <v>0.5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0.42857142857142855</v>
      </c>
      <c r="M32" s="2">
        <f>COUNTIFS(Table2[Sub-Sector],Table3[[#This Row],[Sub-Sector]],Table2[% Away From Current Week High],"&lt;=0.05")/Table3[[#This Row],[Count]]</f>
        <v>0.5</v>
      </c>
      <c r="N32" s="2">
        <f>COUNTIFS(Table2[Sub-Sector],Table3[[#This Row],[Sub-Sector]],Table2[% Away From Current Month Low],"&gt;=0.05")/Table3[[#This Row],[Count]]</f>
        <v>0.5</v>
      </c>
      <c r="O32" s="2">
        <f>COUNTIFS(Table2[Sub-Sector],Table3[[#This Row],[Sub-Sector]],Table2[% Away From Current Month High],"&lt;=0.05")/Table3[[#This Row],[Count]]</f>
        <v>0.21428571428571427</v>
      </c>
      <c r="P32" s="2">
        <f>COUNTIFS(Table2[Sub-Sector],Table3[[#This Row],[Sub-Sector]],Table2[% Away From 52W High],"&lt;=10")/Table3[[#This Row],[Count]]</f>
        <v>0.35714285714285715</v>
      </c>
      <c r="Q32" s="2">
        <f>COUNTIFS(Table2[Sub-Sector],Table3[[#This Row],[Sub-Sector]],Table2[% Away From 52W Low],"&gt;=10")/Table3[[#This Row],[Count]]</f>
        <v>0.9285714285714286</v>
      </c>
      <c r="R32" s="2">
        <f>COUNTIFS(Table2[Sub-Sector],Table3[[#This Row],[Sub-Sector]],Table2[% Price above 20 EMA],"&gt;=0")/Table3[[#This Row],[Count]]</f>
        <v>0.5714285714285714</v>
      </c>
      <c r="S32" s="2">
        <f>COUNTIFS(Table2[Sub-Sector],Table3[[#This Row],[Sub-Sector]],Table2[% Price above 50 EMA],"&gt;=0")/Table3[[#This Row],[Count]]</f>
        <v>0.7142857142857143</v>
      </c>
      <c r="T32" s="2">
        <f>COUNTIFS(Table2[Sub-Sector],Table3[[#This Row],[Sub-Sector]],Table2[% Price above 200 EMA],"&gt;=0")/Table3[[#This Row],[Count]]</f>
        <v>0.7857142857142857</v>
      </c>
      <c r="U32" s="2">
        <f>COUNTIFS(Table2[Sub-Sector],Table3[[#This Row],[Sub-Sector]],Table2[Rate of Change - Zone],"Positive")/Table3[[#This Row],[Count]]</f>
        <v>0.5714285714285714</v>
      </c>
      <c r="V32" s="2">
        <f>COUNTIFS(Table2[Sub-Sector],Table3[[#This Row],[Sub-Sector]],Table2[Sharpe Ratio],"&gt;=0.10")/Table3[[#This Row],[Count]]</f>
        <v>7.1428571428571425E-2</v>
      </c>
      <c r="W3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32" s="3">
        <f>_xlfn.RANK.AVG(Table3[[#This Row],[Score]],Table3[Score],1)</f>
        <v>48</v>
      </c>
      <c r="Y3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2" s="3">
        <f>_xlfn.RANK.AVG(Table3[[#This Row],[Score 2 ]],Table3[[Score 2 ]],1)</f>
        <v>31</v>
      </c>
    </row>
    <row r="33" spans="1:26" x14ac:dyDescent="0.3">
      <c r="A33" t="s">
        <v>156</v>
      </c>
      <c r="B33">
        <f>COUNTIFS(Table2[Sub-Sector],Table3[[#This Row],[Sub-Sector]])</f>
        <v>3</v>
      </c>
      <c r="C33" s="2">
        <f>COUNTIFS(Table2[Sub-Sector],Table3[[#This Row],[Sub-Sector]],Table2[Uptrend],"Uptrend")/Table3[[#This Row],[Count]]</f>
        <v>1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0.33333333333333331</v>
      </c>
      <c r="F33" s="2">
        <f>COUNTIFS(Table2[Sub-Sector],Table3[[#This Row],[Sub-Sector]],Table2[6M Return vs Nifty],"&gt;=10")/Table3[[#This Row],[Count]]</f>
        <v>0.33333333333333331</v>
      </c>
      <c r="G33" s="2">
        <f>COUNTIFS(Table2[Sub-Sector],Table3[[#This Row],[Sub-Sector]],Table2[1Y Return vs Nifty],"&gt;=10")/Table3[[#This Row],[Count]]</f>
        <v>1</v>
      </c>
      <c r="H33" s="2">
        <f>COUNTIFS(Table2[Sub-Sector],Table3[[#This Row],[Sub-Sector]],Table2[RSI Exponential â€“ 14D],"&gt;=50")/Table3[[#This Row],[Count]]</f>
        <v>0.33333333333333331</v>
      </c>
      <c r="I33" s="2">
        <f>COUNTIFS(Table2[Sub-Sector],Table3[[#This Row],[Sub-Sector]],Table2[Relative Volume],"&gt;=1")/Table3[[#This Row],[Count]]</f>
        <v>0.66666666666666663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1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1</v>
      </c>
      <c r="O33" s="2">
        <f>COUNTIFS(Table2[Sub-Sector],Table3[[#This Row],[Sub-Sector]],Table2[% Away From Current Month High],"&lt;=0.05")/Table3[[#This Row],[Count]]</f>
        <v>0</v>
      </c>
      <c r="P33" s="2">
        <f>COUNTIFS(Table2[Sub-Sector],Table3[[#This Row],[Sub-Sector]],Table2[% Away From 52W High],"&lt;=10")/Table3[[#This Row],[Count]]</f>
        <v>0.33333333333333331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0.66666666666666663</v>
      </c>
      <c r="S33" s="2">
        <f>COUNTIFS(Table2[Sub-Sector],Table3[[#This Row],[Sub-Sector]],Table2[% Price above 50 EMA],"&gt;=0")/Table3[[#This Row],[Count]]</f>
        <v>0.66666666666666663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0.33333333333333331</v>
      </c>
      <c r="V33" s="2">
        <f>COUNTIFS(Table2[Sub-Sector],Table3[[#This Row],[Sub-Sector]],Table2[Sharpe Ratio],"&gt;=0.10")/Table3[[#This Row],[Count]]</f>
        <v>0.33333333333333331</v>
      </c>
      <c r="W3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33" s="3">
        <f>_xlfn.RANK.AVG(Table3[[#This Row],[Score]],Table3[Score],1)</f>
        <v>23</v>
      </c>
      <c r="Y3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3" s="3">
        <f>_xlfn.RANK.AVG(Table3[[#This Row],[Score 2 ]],Table3[[Score 2 ]],1)</f>
        <v>32</v>
      </c>
    </row>
    <row r="34" spans="1:26" x14ac:dyDescent="0.3">
      <c r="A34" t="s">
        <v>444</v>
      </c>
      <c r="B34">
        <f>COUNTIFS(Table2[Sub-Sector],Table3[[#This Row],[Sub-Sector]])</f>
        <v>3</v>
      </c>
      <c r="C34" s="2">
        <f>COUNTIFS(Table2[Sub-Sector],Table3[[#This Row],[Sub-Sector]],Table2[Uptrend],"Uptrend")/Table3[[#This Row],[Count]]</f>
        <v>0.66666666666666663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0.33333333333333331</v>
      </c>
      <c r="F34" s="2">
        <f>COUNTIFS(Table2[Sub-Sector],Table3[[#This Row],[Sub-Sector]],Table2[6M Return vs Nifty],"&gt;=10")/Table3[[#This Row],[Count]]</f>
        <v>0.66666666666666663</v>
      </c>
      <c r="G34" s="2">
        <f>COUNTIFS(Table2[Sub-Sector],Table3[[#This Row],[Sub-Sector]],Table2[1Y Return vs Nifty],"&gt;=10")/Table3[[#This Row],[Count]]</f>
        <v>0.66666666666666663</v>
      </c>
      <c r="H34" s="2">
        <f>COUNTIFS(Table2[Sub-Sector],Table3[[#This Row],[Sub-Sector]],Table2[RSI Exponential â€“ 14D],"&gt;=50")/Table3[[#This Row],[Count]]</f>
        <v>0.66666666666666663</v>
      </c>
      <c r="I34" s="2">
        <f>COUNTIFS(Table2[Sub-Sector],Table3[[#This Row],[Sub-Sector]],Table2[Relative Volume],"&gt;=1")/Table3[[#This Row],[Count]]</f>
        <v>0.33333333333333331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0.66666666666666663</v>
      </c>
      <c r="M34" s="2">
        <f>COUNTIFS(Table2[Sub-Sector],Table3[[#This Row],[Sub-Sector]],Table2[% Away From Current Week High],"&lt;=0.05")/Table3[[#This Row],[Count]]</f>
        <v>0.66666666666666663</v>
      </c>
      <c r="N34" s="2">
        <f>COUNTIFS(Table2[Sub-Sector],Table3[[#This Row],[Sub-Sector]],Table2[% Away From Current Month Low],"&gt;=0.05")/Table3[[#This Row],[Count]]</f>
        <v>0.66666666666666663</v>
      </c>
      <c r="O34" s="2">
        <f>COUNTIFS(Table2[Sub-Sector],Table3[[#This Row],[Sub-Sector]],Table2[% Away From Current Month High],"&lt;=0.05")/Table3[[#This Row],[Count]]</f>
        <v>0.33333333333333331</v>
      </c>
      <c r="P34" s="2">
        <f>COUNTIFS(Table2[Sub-Sector],Table3[[#This Row],[Sub-Sector]],Table2[% Away From 52W High],"&lt;=10")/Table3[[#This Row],[Count]]</f>
        <v>0.33333333333333331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0.66666666666666663</v>
      </c>
      <c r="S34" s="2">
        <f>COUNTIFS(Table2[Sub-Sector],Table3[[#This Row],[Sub-Sector]],Table2[% Price above 50 EMA],"&gt;=0")/Table3[[#This Row],[Count]]</f>
        <v>0.66666666666666663</v>
      </c>
      <c r="T34" s="2">
        <f>COUNTIFS(Table2[Sub-Sector],Table3[[#This Row],[Sub-Sector]],Table2[% Price above 200 EMA],"&gt;=0")/Table3[[#This Row],[Count]]</f>
        <v>0.66666666666666663</v>
      </c>
      <c r="U34" s="2">
        <f>COUNTIFS(Table2[Sub-Sector],Table3[[#This Row],[Sub-Sector]],Table2[Rate of Change - Zone],"Positive")/Table3[[#This Row],[Count]]</f>
        <v>0.66666666666666663</v>
      </c>
      <c r="V34" s="2">
        <f>COUNTIFS(Table2[Sub-Sector],Table3[[#This Row],[Sub-Sector]],Table2[Sharpe Ratio],"&gt;=0.10")/Table3[[#This Row],[Count]]</f>
        <v>0.33333333333333331</v>
      </c>
      <c r="W3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34" s="3">
        <f>_xlfn.RANK.AVG(Table3[[#This Row],[Score]],Table3[Score],1)</f>
        <v>45</v>
      </c>
      <c r="Y3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4" s="3">
        <f>_xlfn.RANK.AVG(Table3[[#This Row],[Score 2 ]],Table3[[Score 2 ]],1)</f>
        <v>33</v>
      </c>
    </row>
    <row r="35" spans="1:26" x14ac:dyDescent="0.3">
      <c r="A35" t="s">
        <v>1157</v>
      </c>
      <c r="B35">
        <f>COUNTIFS(Table2[Sub-Sector],Table3[[#This Row],[Sub-Sector]])</f>
        <v>3</v>
      </c>
      <c r="C35" s="2">
        <f>COUNTIFS(Table2[Sub-Sector],Table3[[#This Row],[Sub-Sector]],Table2[Uptrend],"Uptrend")/Table3[[#This Row],[Count]]</f>
        <v>0.66666666666666663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0.33333333333333331</v>
      </c>
      <c r="F35" s="2">
        <f>COUNTIFS(Table2[Sub-Sector],Table3[[#This Row],[Sub-Sector]],Table2[6M Return vs Nifty],"&gt;=10")/Table3[[#This Row],[Count]]</f>
        <v>0.66666666666666663</v>
      </c>
      <c r="G35" s="2">
        <f>COUNTIFS(Table2[Sub-Sector],Table3[[#This Row],[Sub-Sector]],Table2[1Y Return vs Nifty],"&gt;=10")/Table3[[#This Row],[Count]]</f>
        <v>0.66666666666666663</v>
      </c>
      <c r="H35" s="2">
        <f>COUNTIFS(Table2[Sub-Sector],Table3[[#This Row],[Sub-Sector]],Table2[RSI Exponential â€“ 14D],"&gt;=50")/Table3[[#This Row],[Count]]</f>
        <v>1</v>
      </c>
      <c r="I35" s="2">
        <f>COUNTIFS(Table2[Sub-Sector],Table3[[#This Row],[Sub-Sector]],Table2[Relative Volume],"&gt;=1")/Table3[[#This Row],[Count]]</f>
        <v>0.66666666666666663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1</v>
      </c>
      <c r="M35" s="2">
        <f>COUNTIFS(Table2[Sub-Sector],Table3[[#This Row],[Sub-Sector]],Table2[% Away From Current Week High],"&lt;=0.05")/Table3[[#This Row],[Count]]</f>
        <v>0.66666666666666663</v>
      </c>
      <c r="N35" s="2">
        <f>COUNTIFS(Table2[Sub-Sector],Table3[[#This Row],[Sub-Sector]],Table2[% Away From Current Month Low],"&gt;=0.05")/Table3[[#This Row],[Count]]</f>
        <v>1</v>
      </c>
      <c r="O35" s="2">
        <f>COUNTIFS(Table2[Sub-Sector],Table3[[#This Row],[Sub-Sector]],Table2[% Away From Current Month High],"&lt;=0.05")/Table3[[#This Row],[Count]]</f>
        <v>0.33333333333333331</v>
      </c>
      <c r="P35" s="2">
        <f>COUNTIFS(Table2[Sub-Sector],Table3[[#This Row],[Sub-Sector]],Table2[% Away From 52W High],"&lt;=10")/Table3[[#This Row],[Count]]</f>
        <v>0.66666666666666663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1</v>
      </c>
      <c r="S35" s="2">
        <f>COUNTIFS(Table2[Sub-Sector],Table3[[#This Row],[Sub-Sector]],Table2[% Price above 50 EMA],"&gt;=0")/Table3[[#This Row],[Count]]</f>
        <v>0.66666666666666663</v>
      </c>
      <c r="T35" s="2">
        <f>COUNTIFS(Table2[Sub-Sector],Table3[[#This Row],[Sub-Sector]],Table2[% Price above 200 EMA],"&gt;=0")/Table3[[#This Row],[Count]]</f>
        <v>0.66666666666666663</v>
      </c>
      <c r="U35" s="2">
        <f>COUNTIFS(Table2[Sub-Sector],Table3[[#This Row],[Sub-Sector]],Table2[Rate of Change - Zone],"Positive")/Table3[[#This Row],[Count]]</f>
        <v>0.33333333333333331</v>
      </c>
      <c r="V35" s="2">
        <f>COUNTIFS(Table2[Sub-Sector],Table3[[#This Row],[Sub-Sector]],Table2[Sharpe Ratio],"&gt;=0.10")/Table3[[#This Row],[Count]]</f>
        <v>0.33333333333333331</v>
      </c>
      <c r="W3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35" s="3">
        <f>_xlfn.RANK.AVG(Table3[[#This Row],[Score]],Table3[Score],1)</f>
        <v>46.5</v>
      </c>
      <c r="Y3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5" s="3">
        <f>_xlfn.RANK.AVG(Table3[[#This Row],[Score 2 ]],Table3[[Score 2 ]],1)</f>
        <v>34</v>
      </c>
    </row>
    <row r="36" spans="1:26" x14ac:dyDescent="0.3">
      <c r="A36" t="s">
        <v>682</v>
      </c>
      <c r="B36">
        <f>COUNTIFS(Table2[Sub-Sector],Table3[[#This Row],[Sub-Sector]])</f>
        <v>3</v>
      </c>
      <c r="C36" s="2">
        <f>COUNTIFS(Table2[Sub-Sector],Table3[[#This Row],[Sub-Sector]],Table2[Uptrend],"Uptrend")/Table3[[#This Row],[Count]]</f>
        <v>1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</v>
      </c>
      <c r="F36" s="2">
        <f>COUNTIFS(Table2[Sub-Sector],Table3[[#This Row],[Sub-Sector]],Table2[6M Return vs Nifty],"&gt;=10")/Table3[[#This Row],[Count]]</f>
        <v>0.66666666666666663</v>
      </c>
      <c r="G36" s="2">
        <f>COUNTIFS(Table2[Sub-Sector],Table3[[#This Row],[Sub-Sector]],Table2[1Y Return vs Nifty],"&gt;=10")/Table3[[#This Row],[Count]]</f>
        <v>1</v>
      </c>
      <c r="H36" s="2">
        <f>COUNTIFS(Table2[Sub-Sector],Table3[[#This Row],[Sub-Sector]],Table2[RSI Exponential â€“ 14D],"&gt;=50")/Table3[[#This Row],[Count]]</f>
        <v>0.66666666666666663</v>
      </c>
      <c r="I36" s="2">
        <f>COUNTIFS(Table2[Sub-Sector],Table3[[#This Row],[Sub-Sector]],Table2[Relative Volume],"&gt;=1")/Table3[[#This Row],[Count]]</f>
        <v>0.33333333333333331</v>
      </c>
      <c r="J36" s="2">
        <f>COUNTIFS(Table2[Sub-Sector],Table3[[#This Row],[Sub-Sector]],Table2[% Away From Day Low],"&gt;=0.05")/Table3[[#This Row],[Count]]</f>
        <v>0.33333333333333331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0.66666666666666663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0.66666666666666663</v>
      </c>
      <c r="O36" s="2">
        <f>COUNTIFS(Table2[Sub-Sector],Table3[[#This Row],[Sub-Sector]],Table2[% Away From Current Month High],"&lt;=0.05")/Table3[[#This Row],[Count]]</f>
        <v>0</v>
      </c>
      <c r="P36" s="2">
        <f>COUNTIFS(Table2[Sub-Sector],Table3[[#This Row],[Sub-Sector]],Table2[% Away From 52W High],"&lt;=10")/Table3[[#This Row],[Count]]</f>
        <v>0.33333333333333331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0.66666666666666663</v>
      </c>
      <c r="S36" s="2">
        <f>COUNTIFS(Table2[Sub-Sector],Table3[[#This Row],[Sub-Sector]],Table2[% Price above 50 EMA],"&gt;=0")/Table3[[#This Row],[Count]]</f>
        <v>0.66666666666666663</v>
      </c>
      <c r="T36" s="2">
        <f>COUNTIFS(Table2[Sub-Sector],Table3[[#This Row],[Sub-Sector]],Table2[% Price above 200 EMA],"&gt;=0")/Table3[[#This Row],[Count]]</f>
        <v>0.66666666666666663</v>
      </c>
      <c r="U36" s="2">
        <f>COUNTIFS(Table2[Sub-Sector],Table3[[#This Row],[Sub-Sector]],Table2[Rate of Change - Zone],"Positive")/Table3[[#This Row],[Count]]</f>
        <v>0.33333333333333331</v>
      </c>
      <c r="V36" s="2">
        <f>COUNTIFS(Table2[Sub-Sector],Table3[[#This Row],[Sub-Sector]],Table2[Sharpe Ratio],"&gt;=0.10")/Table3[[#This Row],[Count]]</f>
        <v>0.33333333333333331</v>
      </c>
      <c r="W3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36" s="3">
        <f>_xlfn.RANK.AVG(Table3[[#This Row],[Score]],Table3[Score],1)</f>
        <v>49</v>
      </c>
      <c r="Y3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6" s="3">
        <f>_xlfn.RANK.AVG(Table3[[#This Row],[Score 2 ]],Table3[[Score 2 ]],1)</f>
        <v>35</v>
      </c>
    </row>
    <row r="37" spans="1:26" x14ac:dyDescent="0.3">
      <c r="A37" t="s">
        <v>138</v>
      </c>
      <c r="B37">
        <f>COUNTIFS(Table2[Sub-Sector],Table3[[#This Row],[Sub-Sector]])</f>
        <v>19</v>
      </c>
      <c r="C37" s="2">
        <f>COUNTIFS(Table2[Sub-Sector],Table3[[#This Row],[Sub-Sector]],Table2[Uptrend],"Uptrend")/Table3[[#This Row],[Count]]</f>
        <v>0.84210526315789469</v>
      </c>
      <c r="D37" s="2">
        <f>COUNTIFS(Table2[Sub-Sector],Table3[[#This Row],[Sub-Sector]],Table2[1W Return vs Nifty],"&gt;=5")/Table3[[#This Row],[Count]]</f>
        <v>5.2631578947368418E-2</v>
      </c>
      <c r="E37" s="2">
        <f>COUNTIFS(Table2[Sub-Sector],Table3[[#This Row],[Sub-Sector]],Table2[1M Return vs Nifty],"&gt;=5")/Table3[[#This Row],[Count]]</f>
        <v>0.10526315789473684</v>
      </c>
      <c r="F37" s="2">
        <f>COUNTIFS(Table2[Sub-Sector],Table3[[#This Row],[Sub-Sector]],Table2[6M Return vs Nifty],"&gt;=10")/Table3[[#This Row],[Count]]</f>
        <v>0.73684210526315785</v>
      </c>
      <c r="G37" s="2">
        <f>COUNTIFS(Table2[Sub-Sector],Table3[[#This Row],[Sub-Sector]],Table2[1Y Return vs Nifty],"&gt;=10")/Table3[[#This Row],[Count]]</f>
        <v>0.89473684210526316</v>
      </c>
      <c r="H37" s="2">
        <f>COUNTIFS(Table2[Sub-Sector],Table3[[#This Row],[Sub-Sector]],Table2[RSI Exponential â€“ 14D],"&gt;=50")/Table3[[#This Row],[Count]]</f>
        <v>0.52631578947368418</v>
      </c>
      <c r="I37" s="2">
        <f>COUNTIFS(Table2[Sub-Sector],Table3[[#This Row],[Sub-Sector]],Table2[Relative Volume],"&gt;=1")/Table3[[#This Row],[Count]]</f>
        <v>0.47368421052631576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0.52631578947368418</v>
      </c>
      <c r="M37" s="2">
        <f>COUNTIFS(Table2[Sub-Sector],Table3[[#This Row],[Sub-Sector]],Table2[% Away From Current Week High],"&lt;=0.05")/Table3[[#This Row],[Count]]</f>
        <v>0.78947368421052633</v>
      </c>
      <c r="N37" s="2">
        <f>COUNTIFS(Table2[Sub-Sector],Table3[[#This Row],[Sub-Sector]],Table2[% Away From Current Month Low],"&gt;=0.05")/Table3[[#This Row],[Count]]</f>
        <v>0.68421052631578949</v>
      </c>
      <c r="O37" s="2">
        <f>COUNTIFS(Table2[Sub-Sector],Table3[[#This Row],[Sub-Sector]],Table2[% Away From Current Month High],"&lt;=0.05")/Table3[[#This Row],[Count]]</f>
        <v>0.26315789473684209</v>
      </c>
      <c r="P37" s="2">
        <f>COUNTIFS(Table2[Sub-Sector],Table3[[#This Row],[Sub-Sector]],Table2[% Away From 52W High],"&lt;=10")/Table3[[#This Row],[Count]]</f>
        <v>0.26315789473684209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0.36842105263157893</v>
      </c>
      <c r="S37" s="2">
        <f>COUNTIFS(Table2[Sub-Sector],Table3[[#This Row],[Sub-Sector]],Table2[% Price above 50 EMA],"&gt;=0")/Table3[[#This Row],[Count]]</f>
        <v>0.57894736842105265</v>
      </c>
      <c r="T37" s="2">
        <f>COUNTIFS(Table2[Sub-Sector],Table3[[#This Row],[Sub-Sector]],Table2[% Price above 200 EMA],"&gt;=0")/Table3[[#This Row],[Count]]</f>
        <v>0.94736842105263153</v>
      </c>
      <c r="U37" s="2">
        <f>COUNTIFS(Table2[Sub-Sector],Table3[[#This Row],[Sub-Sector]],Table2[Rate of Change - Zone],"Positive")/Table3[[#This Row],[Count]]</f>
        <v>0.26315789473684209</v>
      </c>
      <c r="V37" s="2">
        <f>COUNTIFS(Table2[Sub-Sector],Table3[[#This Row],[Sub-Sector]],Table2[Sharpe Ratio],"&gt;=0.10")/Table3[[#This Row],[Count]]</f>
        <v>0.63157894736842102</v>
      </c>
      <c r="W3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37" s="3">
        <f>_xlfn.RANK.AVG(Table3[[#This Row],[Score]],Table3[Score],1)</f>
        <v>32</v>
      </c>
      <c r="Y3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7" s="3">
        <f>_xlfn.RANK.AVG(Table3[[#This Row],[Score 2 ]],Table3[[Score 2 ]],1)</f>
        <v>36</v>
      </c>
    </row>
    <row r="38" spans="1:26" x14ac:dyDescent="0.3">
      <c r="A38" t="s">
        <v>143</v>
      </c>
      <c r="B38">
        <f>COUNTIFS(Table2[Sub-Sector],Table3[[#This Row],[Sub-Sector]])</f>
        <v>8</v>
      </c>
      <c r="C38" s="2">
        <f>COUNTIFS(Table2[Sub-Sector],Table3[[#This Row],[Sub-Sector]],Table2[Uptrend],"Uptrend")/Table3[[#This Row],[Count]]</f>
        <v>0.75</v>
      </c>
      <c r="D38" s="2">
        <f>COUNTIFS(Table2[Sub-Sector],Table3[[#This Row],[Sub-Sector]],Table2[1W Return vs Nifty],"&gt;=5")/Table3[[#This Row],[Count]]</f>
        <v>0.125</v>
      </c>
      <c r="E38" s="2">
        <f>COUNTIFS(Table2[Sub-Sector],Table3[[#This Row],[Sub-Sector]],Table2[1M Return vs Nifty],"&gt;=5")/Table3[[#This Row],[Count]]</f>
        <v>0.375</v>
      </c>
      <c r="F38" s="2">
        <f>COUNTIFS(Table2[Sub-Sector],Table3[[#This Row],[Sub-Sector]],Table2[6M Return vs Nifty],"&gt;=10")/Table3[[#This Row],[Count]]</f>
        <v>0.5</v>
      </c>
      <c r="G38" s="2">
        <f>COUNTIFS(Table2[Sub-Sector],Table3[[#This Row],[Sub-Sector]],Table2[1Y Return vs Nifty],"&gt;=10")/Table3[[#This Row],[Count]]</f>
        <v>0.75</v>
      </c>
      <c r="H38" s="2">
        <f>COUNTIFS(Table2[Sub-Sector],Table3[[#This Row],[Sub-Sector]],Table2[RSI Exponential â€“ 14D],"&gt;=50")/Table3[[#This Row],[Count]]</f>
        <v>0.875</v>
      </c>
      <c r="I38" s="2">
        <f>COUNTIFS(Table2[Sub-Sector],Table3[[#This Row],[Sub-Sector]],Table2[Relative Volume],"&gt;=1")/Table3[[#This Row],[Count]]</f>
        <v>0.25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0.875</v>
      </c>
      <c r="L38" s="2">
        <f>COUNTIFS(Table2[Sub-Sector],Table3[[#This Row],[Sub-Sector]],Table2[% Away From Current Week Low],"&gt;=0.05")/Table3[[#This Row],[Count]]</f>
        <v>0.625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0.75</v>
      </c>
      <c r="O38" s="2">
        <f>COUNTIFS(Table2[Sub-Sector],Table3[[#This Row],[Sub-Sector]],Table2[% Away From Current Month High],"&lt;=0.05")/Table3[[#This Row],[Count]]</f>
        <v>0.875</v>
      </c>
      <c r="P38" s="2">
        <f>COUNTIFS(Table2[Sub-Sector],Table3[[#This Row],[Sub-Sector]],Table2[% Away From 52W High],"&lt;=10")/Table3[[#This Row],[Count]]</f>
        <v>0.75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0.75</v>
      </c>
      <c r="S38" s="2">
        <f>COUNTIFS(Table2[Sub-Sector],Table3[[#This Row],[Sub-Sector]],Table2[% Price above 50 EMA],"&gt;=0")/Table3[[#This Row],[Count]]</f>
        <v>0.75</v>
      </c>
      <c r="T38" s="2">
        <f>COUNTIFS(Table2[Sub-Sector],Table3[[#This Row],[Sub-Sector]],Table2[% Price above 200 EMA],"&gt;=0")/Table3[[#This Row],[Count]]</f>
        <v>0.875</v>
      </c>
      <c r="U38" s="2">
        <f>COUNTIFS(Table2[Sub-Sector],Table3[[#This Row],[Sub-Sector]],Table2[Rate of Change - Zone],"Positive")/Table3[[#This Row],[Count]]</f>
        <v>0.875</v>
      </c>
      <c r="V38" s="2">
        <f>COUNTIFS(Table2[Sub-Sector],Table3[[#This Row],[Sub-Sector]],Table2[Sharpe Ratio],"&gt;=0.10")/Table3[[#This Row],[Count]]</f>
        <v>0</v>
      </c>
      <c r="W3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38" s="3">
        <f>_xlfn.RANK.AVG(Table3[[#This Row],[Score]],Table3[Score],1)</f>
        <v>18</v>
      </c>
      <c r="Y3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38" s="3">
        <f>_xlfn.RANK.AVG(Table3[[#This Row],[Score 2 ]],Table3[[Score 2 ]],1)</f>
        <v>37</v>
      </c>
    </row>
    <row r="39" spans="1:26" x14ac:dyDescent="0.3">
      <c r="A39" t="s">
        <v>283</v>
      </c>
      <c r="B39">
        <f>COUNTIFS(Table2[Sub-Sector],Table3[[#This Row],[Sub-Sector]])</f>
        <v>14</v>
      </c>
      <c r="C39" s="2">
        <f>COUNTIFS(Table2[Sub-Sector],Table3[[#This Row],[Sub-Sector]],Table2[Uptrend],"Uptrend")/Table3[[#This Row],[Count]]</f>
        <v>0.7857142857142857</v>
      </c>
      <c r="D39" s="2">
        <f>COUNTIFS(Table2[Sub-Sector],Table3[[#This Row],[Sub-Sector]],Table2[1W Return vs Nifty],"&gt;=5")/Table3[[#This Row],[Count]]</f>
        <v>7.1428571428571425E-2</v>
      </c>
      <c r="E39" s="2">
        <f>COUNTIFS(Table2[Sub-Sector],Table3[[#This Row],[Sub-Sector]],Table2[1M Return vs Nifty],"&gt;=5")/Table3[[#This Row],[Count]]</f>
        <v>0.2857142857142857</v>
      </c>
      <c r="F39" s="2">
        <f>COUNTIFS(Table2[Sub-Sector],Table3[[#This Row],[Sub-Sector]],Table2[6M Return vs Nifty],"&gt;=10")/Table3[[#This Row],[Count]]</f>
        <v>0.2857142857142857</v>
      </c>
      <c r="G39" s="2">
        <f>COUNTIFS(Table2[Sub-Sector],Table3[[#This Row],[Sub-Sector]],Table2[1Y Return vs Nifty],"&gt;=10")/Table3[[#This Row],[Count]]</f>
        <v>0.6428571428571429</v>
      </c>
      <c r="H39" s="2">
        <f>COUNTIFS(Table2[Sub-Sector],Table3[[#This Row],[Sub-Sector]],Table2[RSI Exponential â€“ 14D],"&gt;=50")/Table3[[#This Row],[Count]]</f>
        <v>0.7857142857142857</v>
      </c>
      <c r="I39" s="2">
        <f>COUNTIFS(Table2[Sub-Sector],Table3[[#This Row],[Sub-Sector]],Table2[Relative Volume],"&gt;=1")/Table3[[#This Row],[Count]]</f>
        <v>0.7142857142857143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0.6428571428571429</v>
      </c>
      <c r="M39" s="2">
        <f>COUNTIFS(Table2[Sub-Sector],Table3[[#This Row],[Sub-Sector]],Table2[% Away From Current Week High],"&lt;=0.05")/Table3[[#This Row],[Count]]</f>
        <v>0.8571428571428571</v>
      </c>
      <c r="N39" s="2">
        <f>COUNTIFS(Table2[Sub-Sector],Table3[[#This Row],[Sub-Sector]],Table2[% Away From Current Month Low],"&gt;=0.05")/Table3[[#This Row],[Count]]</f>
        <v>0.7142857142857143</v>
      </c>
      <c r="O39" s="2">
        <f>COUNTIFS(Table2[Sub-Sector],Table3[[#This Row],[Sub-Sector]],Table2[% Away From Current Month High],"&lt;=0.05")/Table3[[#This Row],[Count]]</f>
        <v>0.5714285714285714</v>
      </c>
      <c r="P39" s="2">
        <f>COUNTIFS(Table2[Sub-Sector],Table3[[#This Row],[Sub-Sector]],Table2[% Away From 52W High],"&lt;=10")/Table3[[#This Row],[Count]]</f>
        <v>0.35714285714285715</v>
      </c>
      <c r="Q39" s="2">
        <f>COUNTIFS(Table2[Sub-Sector],Table3[[#This Row],[Sub-Sector]],Table2[% Away From 52W Low],"&gt;=10")/Table3[[#This Row],[Count]]</f>
        <v>0.9285714285714286</v>
      </c>
      <c r="R39" s="2">
        <f>COUNTIFS(Table2[Sub-Sector],Table3[[#This Row],[Sub-Sector]],Table2[% Price above 20 EMA],"&gt;=0")/Table3[[#This Row],[Count]]</f>
        <v>0.7857142857142857</v>
      </c>
      <c r="S39" s="2">
        <f>COUNTIFS(Table2[Sub-Sector],Table3[[#This Row],[Sub-Sector]],Table2[% Price above 50 EMA],"&gt;=0")/Table3[[#This Row],[Count]]</f>
        <v>0.8571428571428571</v>
      </c>
      <c r="T39" s="2">
        <f>COUNTIFS(Table2[Sub-Sector],Table3[[#This Row],[Sub-Sector]],Table2[% Price above 200 EMA],"&gt;=0")/Table3[[#This Row],[Count]]</f>
        <v>0.9285714285714286</v>
      </c>
      <c r="U39" s="2">
        <f>COUNTIFS(Table2[Sub-Sector],Table3[[#This Row],[Sub-Sector]],Table2[Rate of Change - Zone],"Positive")/Table3[[#This Row],[Count]]</f>
        <v>0.6428571428571429</v>
      </c>
      <c r="V39" s="2">
        <f>COUNTIFS(Table2[Sub-Sector],Table3[[#This Row],[Sub-Sector]],Table2[Sharpe Ratio],"&gt;=0.10")/Table3[[#This Row],[Count]]</f>
        <v>0.21428571428571427</v>
      </c>
      <c r="W3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39" s="3">
        <f>_xlfn.RANK.AVG(Table3[[#This Row],[Score]],Table3[Score],1)</f>
        <v>24</v>
      </c>
      <c r="Y3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39" s="3">
        <f>_xlfn.RANK.AVG(Table3[[#This Row],[Score 2 ]],Table3[[Score 2 ]],1)</f>
        <v>38</v>
      </c>
    </row>
    <row r="40" spans="1:26" x14ac:dyDescent="0.3">
      <c r="A40" t="s">
        <v>86</v>
      </c>
      <c r="B40">
        <f>COUNTIFS(Table2[Sub-Sector],Table3[[#This Row],[Sub-Sector]])</f>
        <v>3</v>
      </c>
      <c r="C40" s="2">
        <f>COUNTIFS(Table2[Sub-Sector],Table3[[#This Row],[Sub-Sector]],Table2[Uptrend],"Uptrend")/Table3[[#This Row],[Count]]</f>
        <v>1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</v>
      </c>
      <c r="F40" s="2">
        <f>COUNTIFS(Table2[Sub-Sector],Table3[[#This Row],[Sub-Sector]],Table2[6M Return vs Nifty],"&gt;=10")/Table3[[#This Row],[Count]]</f>
        <v>1</v>
      </c>
      <c r="G40" s="2">
        <f>COUNTIFS(Table2[Sub-Sector],Table3[[#This Row],[Sub-Sector]],Table2[1Y Return vs Nifty],"&gt;=10")/Table3[[#This Row],[Count]]</f>
        <v>1</v>
      </c>
      <c r="H40" s="2">
        <f>COUNTIFS(Table2[Sub-Sector],Table3[[#This Row],[Sub-Sector]],Table2[RSI Exponential â€“ 14D],"&gt;=50")/Table3[[#This Row],[Count]]</f>
        <v>1</v>
      </c>
      <c r="I40" s="2">
        <f>COUNTIFS(Table2[Sub-Sector],Table3[[#This Row],[Sub-Sector]],Table2[Relative Volume],"&gt;=1")/Table3[[#This Row],[Count]]</f>
        <v>0.33333333333333331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0.66666666666666663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0.66666666666666663</v>
      </c>
      <c r="O40" s="2">
        <f>COUNTIFS(Table2[Sub-Sector],Table3[[#This Row],[Sub-Sector]],Table2[% Away From Current Month High],"&lt;=0.05")/Table3[[#This Row],[Count]]</f>
        <v>0.33333333333333331</v>
      </c>
      <c r="P40" s="2">
        <f>COUNTIFS(Table2[Sub-Sector],Table3[[#This Row],[Sub-Sector]],Table2[% Away From 52W High],"&lt;=10")/Table3[[#This Row],[Count]]</f>
        <v>0.66666666666666663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1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</v>
      </c>
      <c r="V40" s="2">
        <f>COUNTIFS(Table2[Sub-Sector],Table3[[#This Row],[Sub-Sector]],Table2[Sharpe Ratio],"&gt;=0.10")/Table3[[#This Row],[Count]]</f>
        <v>0</v>
      </c>
      <c r="W4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400.5</v>
      </c>
      <c r="X40" s="3">
        <f>_xlfn.RANK.AVG(Table3[[#This Row],[Score]],Table3[Score],1)</f>
        <v>51</v>
      </c>
      <c r="Y4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40" s="3">
        <f>_xlfn.RANK.AVG(Table3[[#This Row],[Score 2 ]],Table3[[Score 2 ]],1)</f>
        <v>39</v>
      </c>
    </row>
    <row r="41" spans="1:26" x14ac:dyDescent="0.3">
      <c r="A41" t="s">
        <v>193</v>
      </c>
      <c r="B41">
        <f>COUNTIFS(Table2[Sub-Sector],Table3[[#This Row],[Sub-Sector]])</f>
        <v>2</v>
      </c>
      <c r="C41" s="2">
        <f>COUNTIFS(Table2[Sub-Sector],Table3[[#This Row],[Sub-Sector]],Table2[Uptrend],"Uptrend")/Table3[[#This Row],[Count]]</f>
        <v>1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</v>
      </c>
      <c r="F41" s="2">
        <f>COUNTIFS(Table2[Sub-Sector],Table3[[#This Row],[Sub-Sector]],Table2[6M Return vs Nifty],"&gt;=10")/Table3[[#This Row],[Count]]</f>
        <v>1</v>
      </c>
      <c r="G41" s="2">
        <f>COUNTIFS(Table2[Sub-Sector],Table3[[#This Row],[Sub-Sector]],Table2[1Y Return vs Nifty],"&gt;=10")/Table3[[#This Row],[Count]]</f>
        <v>0.5</v>
      </c>
      <c r="H41" s="2">
        <f>COUNTIFS(Table2[Sub-Sector],Table3[[#This Row],[Sub-Sector]],Table2[RSI Exponential â€“ 14D],"&gt;=50")/Table3[[#This Row],[Count]]</f>
        <v>1</v>
      </c>
      <c r="I41" s="2">
        <f>COUNTIFS(Table2[Sub-Sector],Table3[[#This Row],[Sub-Sector]],Table2[Relative Volume],"&gt;=1")/Table3[[#This Row],[Count]]</f>
        <v>0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0.5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1</v>
      </c>
      <c r="O41" s="2">
        <f>COUNTIFS(Table2[Sub-Sector],Table3[[#This Row],[Sub-Sector]],Table2[% Away From Current Month High],"&lt;=0.05")/Table3[[#This Row],[Count]]</f>
        <v>1</v>
      </c>
      <c r="P41" s="2">
        <f>COUNTIFS(Table2[Sub-Sector],Table3[[#This Row],[Sub-Sector]],Table2[% Away From 52W High],"&lt;=10")/Table3[[#This Row],[Count]]</f>
        <v>1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1</v>
      </c>
      <c r="S41" s="2">
        <f>COUNTIFS(Table2[Sub-Sector],Table3[[#This Row],[Sub-Sector]],Table2[% Price above 50 EMA],"&gt;=0")/Table3[[#This Row],[Count]]</f>
        <v>1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1</v>
      </c>
      <c r="V41" s="2">
        <f>COUNTIFS(Table2[Sub-Sector],Table3[[#This Row],[Sub-Sector]],Table2[Sharpe Ratio],"&gt;=0.10")/Table3[[#This Row],[Count]]</f>
        <v>0</v>
      </c>
      <c r="W4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41" s="3">
        <f>_xlfn.RANK.AVG(Table3[[#This Row],[Score]],Table3[Score],1)</f>
        <v>52</v>
      </c>
      <c r="Y4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41" s="3">
        <f>_xlfn.RANK.AVG(Table3[[#This Row],[Score 2 ]],Table3[[Score 2 ]],1)</f>
        <v>40.5</v>
      </c>
    </row>
    <row r="42" spans="1:26" x14ac:dyDescent="0.3">
      <c r="A42" t="s">
        <v>165</v>
      </c>
      <c r="B42">
        <f>COUNTIFS(Table2[Sub-Sector],Table3[[#This Row],[Sub-Sector]])</f>
        <v>10</v>
      </c>
      <c r="C42" s="2">
        <f>COUNTIFS(Table2[Sub-Sector],Table3[[#This Row],[Sub-Sector]],Table2[Uptrend],"Uptrend")/Table3[[#This Row],[Count]]</f>
        <v>1</v>
      </c>
      <c r="D42" s="2">
        <f>COUNTIFS(Table2[Sub-Sector],Table3[[#This Row],[Sub-Sector]],Table2[1W Return vs Nifty],"&gt;=5")/Table3[[#This Row],[Count]]</f>
        <v>0.1</v>
      </c>
      <c r="E42" s="2">
        <f>COUNTIFS(Table2[Sub-Sector],Table3[[#This Row],[Sub-Sector]],Table2[1M Return vs Nifty],"&gt;=5")/Table3[[#This Row],[Count]]</f>
        <v>0</v>
      </c>
      <c r="F42" s="2">
        <f>COUNTIFS(Table2[Sub-Sector],Table3[[#This Row],[Sub-Sector]],Table2[6M Return vs Nifty],"&gt;=10")/Table3[[#This Row],[Count]]</f>
        <v>0.9</v>
      </c>
      <c r="G42" s="2">
        <f>COUNTIFS(Table2[Sub-Sector],Table3[[#This Row],[Sub-Sector]],Table2[1Y Return vs Nifty],"&gt;=10")/Table3[[#This Row],[Count]]</f>
        <v>1</v>
      </c>
      <c r="H42" s="2">
        <f>COUNTIFS(Table2[Sub-Sector],Table3[[#This Row],[Sub-Sector]],Table2[RSI Exponential â€“ 14D],"&gt;=50")/Table3[[#This Row],[Count]]</f>
        <v>0.3</v>
      </c>
      <c r="I42" s="2">
        <f>COUNTIFS(Table2[Sub-Sector],Table3[[#This Row],[Sub-Sector]],Table2[Relative Volume],"&gt;=1")/Table3[[#This Row],[Count]]</f>
        <v>0.3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0.9</v>
      </c>
      <c r="L42" s="2">
        <f>COUNTIFS(Table2[Sub-Sector],Table3[[#This Row],[Sub-Sector]],Table2[% Away From Current Week Low],"&gt;=0.05")/Table3[[#This Row],[Count]]</f>
        <v>0.9</v>
      </c>
      <c r="M42" s="2">
        <f>COUNTIFS(Table2[Sub-Sector],Table3[[#This Row],[Sub-Sector]],Table2[% Away From Current Week High],"&lt;=0.05")/Table3[[#This Row],[Count]]</f>
        <v>0.9</v>
      </c>
      <c r="N42" s="2">
        <f>COUNTIFS(Table2[Sub-Sector],Table3[[#This Row],[Sub-Sector]],Table2[% Away From Current Month Low],"&gt;=0.05")/Table3[[#This Row],[Count]]</f>
        <v>0.9</v>
      </c>
      <c r="O42" s="2">
        <f>COUNTIFS(Table2[Sub-Sector],Table3[[#This Row],[Sub-Sector]],Table2[% Away From Current Month High],"&lt;=0.05")/Table3[[#This Row],[Count]]</f>
        <v>0</v>
      </c>
      <c r="P42" s="2">
        <f>COUNTIFS(Table2[Sub-Sector],Table3[[#This Row],[Sub-Sector]],Table2[% Away From 52W High],"&lt;=10")/Table3[[#This Row],[Count]]</f>
        <v>0.2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0.3</v>
      </c>
      <c r="S42" s="2">
        <f>COUNTIFS(Table2[Sub-Sector],Table3[[#This Row],[Sub-Sector]],Table2[% Price above 50 EMA],"&gt;=0")/Table3[[#This Row],[Count]]</f>
        <v>0.7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0.1</v>
      </c>
      <c r="V42" s="2">
        <f>COUNTIFS(Table2[Sub-Sector],Table3[[#This Row],[Sub-Sector]],Table2[Sharpe Ratio],"&gt;=0.10")/Table3[[#This Row],[Count]]</f>
        <v>1</v>
      </c>
      <c r="W4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42" s="3">
        <f>_xlfn.RANK.AVG(Table3[[#This Row],[Score]],Table3[Score],1)</f>
        <v>33</v>
      </c>
      <c r="Y4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42" s="3">
        <f>_xlfn.RANK.AVG(Table3[[#This Row],[Score 2 ]],Table3[[Score 2 ]],1)</f>
        <v>40.5</v>
      </c>
    </row>
    <row r="43" spans="1:26" x14ac:dyDescent="0.3">
      <c r="A43" t="s">
        <v>176</v>
      </c>
      <c r="B43">
        <f>COUNTIFS(Table2[Sub-Sector],Table3[[#This Row],[Sub-Sector]])</f>
        <v>8</v>
      </c>
      <c r="C43" s="2">
        <f>COUNTIFS(Table2[Sub-Sector],Table3[[#This Row],[Sub-Sector]],Table2[Uptrend],"Uptrend")/Table3[[#This Row],[Count]]</f>
        <v>1</v>
      </c>
      <c r="D43" s="2">
        <f>COUNTIFS(Table2[Sub-Sector],Table3[[#This Row],[Sub-Sector]],Table2[1W Return vs Nifty],"&gt;=5")/Table3[[#This Row],[Count]]</f>
        <v>0.125</v>
      </c>
      <c r="E43" s="2">
        <f>COUNTIFS(Table2[Sub-Sector],Table3[[#This Row],[Sub-Sector]],Table2[1M Return vs Nifty],"&gt;=5")/Table3[[#This Row],[Count]]</f>
        <v>0.625</v>
      </c>
      <c r="F43" s="2">
        <f>COUNTIFS(Table2[Sub-Sector],Table3[[#This Row],[Sub-Sector]],Table2[6M Return vs Nifty],"&gt;=10")/Table3[[#This Row],[Count]]</f>
        <v>0.625</v>
      </c>
      <c r="G43" s="2">
        <f>COUNTIFS(Table2[Sub-Sector],Table3[[#This Row],[Sub-Sector]],Table2[1Y Return vs Nifty],"&gt;=10")/Table3[[#This Row],[Count]]</f>
        <v>0.5</v>
      </c>
      <c r="H43" s="2">
        <f>COUNTIFS(Table2[Sub-Sector],Table3[[#This Row],[Sub-Sector]],Table2[RSI Exponential â€“ 14D],"&gt;=50")/Table3[[#This Row],[Count]]</f>
        <v>1</v>
      </c>
      <c r="I43" s="2">
        <f>COUNTIFS(Table2[Sub-Sector],Table3[[#This Row],[Sub-Sector]],Table2[Relative Volume],"&gt;=1")/Table3[[#This Row],[Count]]</f>
        <v>0.25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0.25</v>
      </c>
      <c r="M43" s="2">
        <f>COUNTIFS(Table2[Sub-Sector],Table3[[#This Row],[Sub-Sector]],Table2[% Away From Current Week High],"&lt;=0.05")/Table3[[#This Row],[Count]]</f>
        <v>0.875</v>
      </c>
      <c r="N43" s="2">
        <f>COUNTIFS(Table2[Sub-Sector],Table3[[#This Row],[Sub-Sector]],Table2[% Away From Current Month Low],"&gt;=0.05")/Table3[[#This Row],[Count]]</f>
        <v>0.875</v>
      </c>
      <c r="O43" s="2">
        <f>COUNTIFS(Table2[Sub-Sector],Table3[[#This Row],[Sub-Sector]],Table2[% Away From Current Month High],"&lt;=0.05")/Table3[[#This Row],[Count]]</f>
        <v>0.875</v>
      </c>
      <c r="P43" s="2">
        <f>COUNTIFS(Table2[Sub-Sector],Table3[[#This Row],[Sub-Sector]],Table2[% Away From 52W High],"&lt;=10")/Table3[[#This Row],[Count]]</f>
        <v>0.875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1</v>
      </c>
      <c r="V43" s="2">
        <f>COUNTIFS(Table2[Sub-Sector],Table3[[#This Row],[Sub-Sector]],Table2[Sharpe Ratio],"&gt;=0.10")/Table3[[#This Row],[Count]]</f>
        <v>0</v>
      </c>
      <c r="W4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</v>
      </c>
      <c r="X43" s="3">
        <f>_xlfn.RANK.AVG(Table3[[#This Row],[Score]],Table3[Score],1)</f>
        <v>12</v>
      </c>
      <c r="Y4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43" s="3">
        <f>_xlfn.RANK.AVG(Table3[[#This Row],[Score 2 ]],Table3[[Score 2 ]],1)</f>
        <v>42</v>
      </c>
    </row>
    <row r="44" spans="1:26" x14ac:dyDescent="0.3">
      <c r="A44" t="s">
        <v>60</v>
      </c>
      <c r="B44">
        <f>COUNTIFS(Table2[Sub-Sector],Table3[[#This Row],[Sub-Sector]])</f>
        <v>43</v>
      </c>
      <c r="C44" s="2">
        <f>COUNTIFS(Table2[Sub-Sector],Table3[[#This Row],[Sub-Sector]],Table2[Uptrend],"Uptrend")/Table3[[#This Row],[Count]]</f>
        <v>0.88372093023255816</v>
      </c>
      <c r="D44" s="2">
        <f>COUNTIFS(Table2[Sub-Sector],Table3[[#This Row],[Sub-Sector]],Table2[1W Return vs Nifty],"&gt;=5")/Table3[[#This Row],[Count]]</f>
        <v>6.9767441860465115E-2</v>
      </c>
      <c r="E44" s="2">
        <f>COUNTIFS(Table2[Sub-Sector],Table3[[#This Row],[Sub-Sector]],Table2[1M Return vs Nifty],"&gt;=5")/Table3[[#This Row],[Count]]</f>
        <v>0.39534883720930231</v>
      </c>
      <c r="F44" s="2">
        <f>COUNTIFS(Table2[Sub-Sector],Table3[[#This Row],[Sub-Sector]],Table2[6M Return vs Nifty],"&gt;=10")/Table3[[#This Row],[Count]]</f>
        <v>0.37209302325581395</v>
      </c>
      <c r="G44" s="2">
        <f>COUNTIFS(Table2[Sub-Sector],Table3[[#This Row],[Sub-Sector]],Table2[1Y Return vs Nifty],"&gt;=10")/Table3[[#This Row],[Count]]</f>
        <v>0.79069767441860461</v>
      </c>
      <c r="H44" s="2">
        <f>COUNTIFS(Table2[Sub-Sector],Table3[[#This Row],[Sub-Sector]],Table2[RSI Exponential â€“ 14D],"&gt;=50")/Table3[[#This Row],[Count]]</f>
        <v>0.79069767441860461</v>
      </c>
      <c r="I44" s="2">
        <f>COUNTIFS(Table2[Sub-Sector],Table3[[#This Row],[Sub-Sector]],Table2[Relative Volume],"&gt;=1")/Table3[[#This Row],[Count]]</f>
        <v>0.39534883720930231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0.60465116279069764</v>
      </c>
      <c r="M44" s="2">
        <f>COUNTIFS(Table2[Sub-Sector],Table3[[#This Row],[Sub-Sector]],Table2[% Away From Current Week High],"&lt;=0.05")/Table3[[#This Row],[Count]]</f>
        <v>0.97674418604651159</v>
      </c>
      <c r="N44" s="2">
        <f>COUNTIFS(Table2[Sub-Sector],Table3[[#This Row],[Sub-Sector]],Table2[% Away From Current Month Low],"&gt;=0.05")/Table3[[#This Row],[Count]]</f>
        <v>0.79069767441860461</v>
      </c>
      <c r="O44" s="2">
        <f>COUNTIFS(Table2[Sub-Sector],Table3[[#This Row],[Sub-Sector]],Table2[% Away From Current Month High],"&lt;=0.05")/Table3[[#This Row],[Count]]</f>
        <v>0.67441860465116277</v>
      </c>
      <c r="P44" s="2">
        <f>COUNTIFS(Table2[Sub-Sector],Table3[[#This Row],[Sub-Sector]],Table2[% Away From 52W High],"&lt;=10")/Table3[[#This Row],[Count]]</f>
        <v>0.72093023255813948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0.76744186046511631</v>
      </c>
      <c r="S44" s="2">
        <f>COUNTIFS(Table2[Sub-Sector],Table3[[#This Row],[Sub-Sector]],Table2[% Price above 50 EMA],"&gt;=0")/Table3[[#This Row],[Count]]</f>
        <v>0.88372093023255816</v>
      </c>
      <c r="T44" s="2">
        <f>COUNTIFS(Table2[Sub-Sector],Table3[[#This Row],[Sub-Sector]],Table2[% Price above 200 EMA],"&gt;=0")/Table3[[#This Row],[Count]]</f>
        <v>0.95348837209302328</v>
      </c>
      <c r="U44" s="2">
        <f>COUNTIFS(Table2[Sub-Sector],Table3[[#This Row],[Sub-Sector]],Table2[Rate of Change - Zone],"Positive")/Table3[[#This Row],[Count]]</f>
        <v>0.62790697674418605</v>
      </c>
      <c r="V44" s="2">
        <f>COUNTIFS(Table2[Sub-Sector],Table3[[#This Row],[Sub-Sector]],Table2[Sharpe Ratio],"&gt;=0.10")/Table3[[#This Row],[Count]]</f>
        <v>2.3255813953488372E-2</v>
      </c>
      <c r="W4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</v>
      </c>
      <c r="X44" s="3">
        <f>_xlfn.RANK.AVG(Table3[[#This Row],[Score]],Table3[Score],1)</f>
        <v>16</v>
      </c>
      <c r="Y4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4" s="3">
        <f>_xlfn.RANK.AVG(Table3[[#This Row],[Score 2 ]],Table3[[Score 2 ]],1)</f>
        <v>43</v>
      </c>
    </row>
    <row r="45" spans="1:26" x14ac:dyDescent="0.3">
      <c r="A45" t="s">
        <v>21</v>
      </c>
      <c r="B45">
        <f>COUNTIFS(Table2[Sub-Sector],Table3[[#This Row],[Sub-Sector]])</f>
        <v>20</v>
      </c>
      <c r="C45" s="2">
        <f>COUNTIFS(Table2[Sub-Sector],Table3[[#This Row],[Sub-Sector]],Table2[Uptrend],"Uptrend")/Table3[[#This Row],[Count]]</f>
        <v>0.85</v>
      </c>
      <c r="D45" s="2">
        <f>COUNTIFS(Table2[Sub-Sector],Table3[[#This Row],[Sub-Sector]],Table2[1W Return vs Nifty],"&gt;=5")/Table3[[#This Row],[Count]]</f>
        <v>0.1</v>
      </c>
      <c r="E45" s="2">
        <f>COUNTIFS(Table2[Sub-Sector],Table3[[#This Row],[Sub-Sector]],Table2[1M Return vs Nifty],"&gt;=5")/Table3[[#This Row],[Count]]</f>
        <v>0.45</v>
      </c>
      <c r="F45" s="2">
        <f>COUNTIFS(Table2[Sub-Sector],Table3[[#This Row],[Sub-Sector]],Table2[6M Return vs Nifty],"&gt;=10")/Table3[[#This Row],[Count]]</f>
        <v>0.15</v>
      </c>
      <c r="G45" s="2">
        <f>COUNTIFS(Table2[Sub-Sector],Table3[[#This Row],[Sub-Sector]],Table2[1Y Return vs Nifty],"&gt;=10")/Table3[[#This Row],[Count]]</f>
        <v>0.5</v>
      </c>
      <c r="H45" s="2">
        <f>COUNTIFS(Table2[Sub-Sector],Table3[[#This Row],[Sub-Sector]],Table2[RSI Exponential â€“ 14D],"&gt;=50")/Table3[[#This Row],[Count]]</f>
        <v>0.75</v>
      </c>
      <c r="I45" s="2">
        <f>COUNTIFS(Table2[Sub-Sector],Table3[[#This Row],[Sub-Sector]],Table2[Relative Volume],"&gt;=1")/Table3[[#This Row],[Count]]</f>
        <v>0.75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0.6</v>
      </c>
      <c r="M45" s="2">
        <f>COUNTIFS(Table2[Sub-Sector],Table3[[#This Row],[Sub-Sector]],Table2[% Away From Current Week High],"&lt;=0.05")/Table3[[#This Row],[Count]]</f>
        <v>0.95</v>
      </c>
      <c r="N45" s="2">
        <f>COUNTIFS(Table2[Sub-Sector],Table3[[#This Row],[Sub-Sector]],Table2[% Away From Current Month Low],"&gt;=0.05")/Table3[[#This Row],[Count]]</f>
        <v>0.9</v>
      </c>
      <c r="O45" s="2">
        <f>COUNTIFS(Table2[Sub-Sector],Table3[[#This Row],[Sub-Sector]],Table2[% Away From Current Month High],"&lt;=0.05")/Table3[[#This Row],[Count]]</f>
        <v>0.55000000000000004</v>
      </c>
      <c r="P45" s="2">
        <f>COUNTIFS(Table2[Sub-Sector],Table3[[#This Row],[Sub-Sector]],Table2[% Away From 52W High],"&lt;=10")/Table3[[#This Row],[Count]]</f>
        <v>0.55000000000000004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0.8</v>
      </c>
      <c r="S45" s="2">
        <f>COUNTIFS(Table2[Sub-Sector],Table3[[#This Row],[Sub-Sector]],Table2[% Price above 50 EMA],"&gt;=0")/Table3[[#This Row],[Count]]</f>
        <v>0.85</v>
      </c>
      <c r="T45" s="2">
        <f>COUNTIFS(Table2[Sub-Sector],Table3[[#This Row],[Sub-Sector]],Table2[% Price above 200 EMA],"&gt;=0")/Table3[[#This Row],[Count]]</f>
        <v>0.95</v>
      </c>
      <c r="U45" s="2">
        <f>COUNTIFS(Table2[Sub-Sector],Table3[[#This Row],[Sub-Sector]],Table2[Rate of Change - Zone],"Positive")/Table3[[#This Row],[Count]]</f>
        <v>0.75</v>
      </c>
      <c r="V45" s="2">
        <f>COUNTIFS(Table2[Sub-Sector],Table3[[#This Row],[Sub-Sector]],Table2[Sharpe Ratio],"&gt;=0.10")/Table3[[#This Row],[Count]]</f>
        <v>0.1</v>
      </c>
      <c r="W4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45" s="3">
        <f>_xlfn.RANK.AVG(Table3[[#This Row],[Score]],Table3[Score],1)</f>
        <v>19</v>
      </c>
      <c r="Y4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5" s="3">
        <f>_xlfn.RANK.AVG(Table3[[#This Row],[Score 2 ]],Table3[[Score 2 ]],1)</f>
        <v>44</v>
      </c>
    </row>
    <row r="46" spans="1:26" x14ac:dyDescent="0.3">
      <c r="A46" t="s">
        <v>286</v>
      </c>
      <c r="B46">
        <f>COUNTIFS(Table2[Sub-Sector],Table3[[#This Row],[Sub-Sector]])</f>
        <v>21</v>
      </c>
      <c r="C46" s="2">
        <f>COUNTIFS(Table2[Sub-Sector],Table3[[#This Row],[Sub-Sector]],Table2[Uptrend],"Uptrend")/Table3[[#This Row],[Count]]</f>
        <v>0.8571428571428571</v>
      </c>
      <c r="D46" s="2">
        <f>COUNTIFS(Table2[Sub-Sector],Table3[[#This Row],[Sub-Sector]],Table2[1W Return vs Nifty],"&gt;=5")/Table3[[#This Row],[Count]]</f>
        <v>4.7619047619047616E-2</v>
      </c>
      <c r="E46" s="2">
        <f>COUNTIFS(Table2[Sub-Sector],Table3[[#This Row],[Sub-Sector]],Table2[1M Return vs Nifty],"&gt;=5")/Table3[[#This Row],[Count]]</f>
        <v>0.2857142857142857</v>
      </c>
      <c r="F46" s="2">
        <f>COUNTIFS(Table2[Sub-Sector],Table3[[#This Row],[Sub-Sector]],Table2[6M Return vs Nifty],"&gt;=10")/Table3[[#This Row],[Count]]</f>
        <v>0.52380952380952384</v>
      </c>
      <c r="G46" s="2">
        <f>COUNTIFS(Table2[Sub-Sector],Table3[[#This Row],[Sub-Sector]],Table2[1Y Return vs Nifty],"&gt;=10")/Table3[[#This Row],[Count]]</f>
        <v>0.7142857142857143</v>
      </c>
      <c r="H46" s="2">
        <f>COUNTIFS(Table2[Sub-Sector],Table3[[#This Row],[Sub-Sector]],Table2[RSI Exponential â€“ 14D],"&gt;=50")/Table3[[#This Row],[Count]]</f>
        <v>0.66666666666666663</v>
      </c>
      <c r="I46" s="2">
        <f>COUNTIFS(Table2[Sub-Sector],Table3[[#This Row],[Sub-Sector]],Table2[Relative Volume],"&gt;=1")/Table3[[#This Row],[Count]]</f>
        <v>0.42857142857142855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0.90476190476190477</v>
      </c>
      <c r="L46" s="2">
        <f>COUNTIFS(Table2[Sub-Sector],Table3[[#This Row],[Sub-Sector]],Table2[% Away From Current Week Low],"&gt;=0.05")/Table3[[#This Row],[Count]]</f>
        <v>0.76190476190476186</v>
      </c>
      <c r="M46" s="2">
        <f>COUNTIFS(Table2[Sub-Sector],Table3[[#This Row],[Sub-Sector]],Table2[% Away From Current Week High],"&lt;=0.05")/Table3[[#This Row],[Count]]</f>
        <v>0.90476190476190477</v>
      </c>
      <c r="N46" s="2">
        <f>COUNTIFS(Table2[Sub-Sector],Table3[[#This Row],[Sub-Sector]],Table2[% Away From Current Month Low],"&gt;=0.05")/Table3[[#This Row],[Count]]</f>
        <v>0.80952380952380953</v>
      </c>
      <c r="O46" s="2">
        <f>COUNTIFS(Table2[Sub-Sector],Table3[[#This Row],[Sub-Sector]],Table2[% Away From Current Month High],"&lt;=0.05")/Table3[[#This Row],[Count]]</f>
        <v>0.42857142857142855</v>
      </c>
      <c r="P46" s="2">
        <f>COUNTIFS(Table2[Sub-Sector],Table3[[#This Row],[Sub-Sector]],Table2[% Away From 52W High],"&lt;=10")/Table3[[#This Row],[Count]]</f>
        <v>0.42857142857142855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0.76190476190476186</v>
      </c>
      <c r="S46" s="2">
        <f>COUNTIFS(Table2[Sub-Sector],Table3[[#This Row],[Sub-Sector]],Table2[% Price above 50 EMA],"&gt;=0")/Table3[[#This Row],[Count]]</f>
        <v>0.90476190476190477</v>
      </c>
      <c r="T46" s="2">
        <f>COUNTIFS(Table2[Sub-Sector],Table3[[#This Row],[Sub-Sector]],Table2[% Price above 200 EMA],"&gt;=0")/Table3[[#This Row],[Count]]</f>
        <v>0.95238095238095233</v>
      </c>
      <c r="U46" s="2">
        <f>COUNTIFS(Table2[Sub-Sector],Table3[[#This Row],[Sub-Sector]],Table2[Rate of Change - Zone],"Positive")/Table3[[#This Row],[Count]]</f>
        <v>0.42857142857142855</v>
      </c>
      <c r="V46" s="2">
        <f>COUNTIFS(Table2[Sub-Sector],Table3[[#This Row],[Sub-Sector]],Table2[Sharpe Ratio],"&gt;=0.10")/Table3[[#This Row],[Count]]</f>
        <v>0.23809523809523808</v>
      </c>
      <c r="W4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46" s="3">
        <f>_xlfn.RANK.AVG(Table3[[#This Row],[Score]],Table3[Score],1)</f>
        <v>26</v>
      </c>
      <c r="Y4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6" s="3">
        <f>_xlfn.RANK.AVG(Table3[[#This Row],[Score 2 ]],Table3[[Score 2 ]],1)</f>
        <v>45</v>
      </c>
    </row>
    <row r="47" spans="1:26" x14ac:dyDescent="0.3">
      <c r="A47" t="s">
        <v>375</v>
      </c>
      <c r="B47">
        <f>COUNTIFS(Table2[Sub-Sector],Table3[[#This Row],[Sub-Sector]])</f>
        <v>10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0.3</v>
      </c>
      <c r="F47" s="2">
        <f>COUNTIFS(Table2[Sub-Sector],Table3[[#This Row],[Sub-Sector]],Table2[6M Return vs Nifty],"&gt;=10")/Table3[[#This Row],[Count]]</f>
        <v>0.7</v>
      </c>
      <c r="G47" s="2">
        <f>COUNTIFS(Table2[Sub-Sector],Table3[[#This Row],[Sub-Sector]],Table2[1Y Return vs Nifty],"&gt;=10")/Table3[[#This Row],[Count]]</f>
        <v>0.8</v>
      </c>
      <c r="H47" s="2">
        <f>COUNTIFS(Table2[Sub-Sector],Table3[[#This Row],[Sub-Sector]],Table2[RSI Exponential â€“ 14D],"&gt;=50")/Table3[[#This Row],[Count]]</f>
        <v>0.6</v>
      </c>
      <c r="I47" s="2">
        <f>COUNTIFS(Table2[Sub-Sector],Table3[[#This Row],[Sub-Sector]],Table2[Relative Volume],"&gt;=1")/Table3[[#This Row],[Count]]</f>
        <v>0.1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0.8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0.8</v>
      </c>
      <c r="O47" s="2">
        <f>COUNTIFS(Table2[Sub-Sector],Table3[[#This Row],[Sub-Sector]],Table2[% Away From Current Month High],"&lt;=0.05")/Table3[[#This Row],[Count]]</f>
        <v>0.6</v>
      </c>
      <c r="P47" s="2">
        <f>COUNTIFS(Table2[Sub-Sector],Table3[[#This Row],[Sub-Sector]],Table2[% Away From 52W High],"&lt;=10")/Table3[[#This Row],[Count]]</f>
        <v>0.6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0.6</v>
      </c>
      <c r="S47" s="2">
        <f>COUNTIFS(Table2[Sub-Sector],Table3[[#This Row],[Sub-Sector]],Table2[% Price above 50 EMA],"&gt;=0")/Table3[[#This Row],[Count]]</f>
        <v>0.9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0.5</v>
      </c>
      <c r="V47" s="2">
        <f>COUNTIFS(Table2[Sub-Sector],Table3[[#This Row],[Sub-Sector]],Table2[Sharpe Ratio],"&gt;=0.10")/Table3[[#This Row],[Count]]</f>
        <v>0.1</v>
      </c>
      <c r="W4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354.5</v>
      </c>
      <c r="X47" s="3">
        <f>_xlfn.RANK.AVG(Table3[[#This Row],[Score]],Table3[Score],1)</f>
        <v>36.5</v>
      </c>
      <c r="Y4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7" s="3">
        <f>_xlfn.RANK.AVG(Table3[[#This Row],[Score 2 ]],Table3[[Score 2 ]],1)</f>
        <v>46</v>
      </c>
    </row>
    <row r="48" spans="1:26" x14ac:dyDescent="0.3">
      <c r="A48" t="s">
        <v>37</v>
      </c>
      <c r="B48">
        <f>COUNTIFS(Table2[Sub-Sector],Table3[[#This Row],[Sub-Sector]])</f>
        <v>10</v>
      </c>
      <c r="C48" s="2">
        <f>COUNTIFS(Table2[Sub-Sector],Table3[[#This Row],[Sub-Sector]],Table2[Uptrend],"Uptrend")/Table3[[#This Row],[Count]]</f>
        <v>0.9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0.3</v>
      </c>
      <c r="F48" s="2">
        <f>COUNTIFS(Table2[Sub-Sector],Table3[[#This Row],[Sub-Sector]],Table2[6M Return vs Nifty],"&gt;=10")/Table3[[#This Row],[Count]]</f>
        <v>0.3</v>
      </c>
      <c r="G48" s="2">
        <f>COUNTIFS(Table2[Sub-Sector],Table3[[#This Row],[Sub-Sector]],Table2[1Y Return vs Nifty],"&gt;=10")/Table3[[#This Row],[Count]]</f>
        <v>0.4</v>
      </c>
      <c r="H48" s="2">
        <f>COUNTIFS(Table2[Sub-Sector],Table3[[#This Row],[Sub-Sector]],Table2[RSI Exponential â€“ 14D],"&gt;=50")/Table3[[#This Row],[Count]]</f>
        <v>0.7</v>
      </c>
      <c r="I48" s="2">
        <f>COUNTIFS(Table2[Sub-Sector],Table3[[#This Row],[Sub-Sector]],Table2[Relative Volume],"&gt;=1")/Table3[[#This Row],[Count]]</f>
        <v>0.7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0.7</v>
      </c>
      <c r="M48" s="2">
        <f>COUNTIFS(Table2[Sub-Sector],Table3[[#This Row],[Sub-Sector]],Table2[% Away From Current Week High],"&lt;=0.05")/Table3[[#This Row],[Count]]</f>
        <v>0.9</v>
      </c>
      <c r="N48" s="2">
        <f>COUNTIFS(Table2[Sub-Sector],Table3[[#This Row],[Sub-Sector]],Table2[% Away From Current Month Low],"&gt;=0.05")/Table3[[#This Row],[Count]]</f>
        <v>0.9</v>
      </c>
      <c r="O48" s="2">
        <f>COUNTIFS(Table2[Sub-Sector],Table3[[#This Row],[Sub-Sector]],Table2[% Away From Current Month High],"&lt;=0.05")/Table3[[#This Row],[Count]]</f>
        <v>0.7</v>
      </c>
      <c r="P48" s="2">
        <f>COUNTIFS(Table2[Sub-Sector],Table3[[#This Row],[Sub-Sector]],Table2[% Away From 52W High],"&lt;=10")/Table3[[#This Row],[Count]]</f>
        <v>0.6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0.7</v>
      </c>
      <c r="S48" s="2">
        <f>COUNTIFS(Table2[Sub-Sector],Table3[[#This Row],[Sub-Sector]],Table2[% Price above 50 EMA],"&gt;=0")/Table3[[#This Row],[Count]]</f>
        <v>0.8</v>
      </c>
      <c r="T48" s="2">
        <f>COUNTIFS(Table2[Sub-Sector],Table3[[#This Row],[Sub-Sector]],Table2[% Price above 200 EMA],"&gt;=0")/Table3[[#This Row],[Count]]</f>
        <v>0.9</v>
      </c>
      <c r="U48" s="2">
        <f>COUNTIFS(Table2[Sub-Sector],Table3[[#This Row],[Sub-Sector]],Table2[Rate of Change - Zone],"Positive")/Table3[[#This Row],[Count]]</f>
        <v>0.7</v>
      </c>
      <c r="V48" s="2">
        <f>COUNTIFS(Table2[Sub-Sector],Table3[[#This Row],[Sub-Sector]],Table2[Sharpe Ratio],"&gt;=0.10")/Table3[[#This Row],[Count]]</f>
        <v>0</v>
      </c>
      <c r="W4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48" s="3">
        <f>_xlfn.RANK.AVG(Table3[[#This Row],[Score]],Table3[Score],1)</f>
        <v>46.5</v>
      </c>
      <c r="Y4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8" s="3">
        <f>_xlfn.RANK.AVG(Table3[[#This Row],[Score 2 ]],Table3[[Score 2 ]],1)</f>
        <v>47</v>
      </c>
    </row>
    <row r="49" spans="1:26" x14ac:dyDescent="0.3">
      <c r="A49" t="s">
        <v>179</v>
      </c>
      <c r="B49">
        <f>COUNTIFS(Table2[Sub-Sector],Table3[[#This Row],[Sub-Sector]])</f>
        <v>6</v>
      </c>
      <c r="C49" s="2">
        <f>COUNTIFS(Table2[Sub-Sector],Table3[[#This Row],[Sub-Sector]],Table2[Uptrend],"Uptrend")/Table3[[#This Row],[Count]]</f>
        <v>0.66666666666666663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0.33333333333333331</v>
      </c>
      <c r="F49" s="2">
        <f>COUNTIFS(Table2[Sub-Sector],Table3[[#This Row],[Sub-Sector]],Table2[6M Return vs Nifty],"&gt;=10")/Table3[[#This Row],[Count]]</f>
        <v>0.5</v>
      </c>
      <c r="G49" s="2">
        <f>COUNTIFS(Table2[Sub-Sector],Table3[[#This Row],[Sub-Sector]],Table2[1Y Return vs Nifty],"&gt;=10")/Table3[[#This Row],[Count]]</f>
        <v>0.66666666666666663</v>
      </c>
      <c r="H49" s="2">
        <f>COUNTIFS(Table2[Sub-Sector],Table3[[#This Row],[Sub-Sector]],Table2[RSI Exponential â€“ 14D],"&gt;=50")/Table3[[#This Row],[Count]]</f>
        <v>0.66666666666666663</v>
      </c>
      <c r="I49" s="2">
        <f>COUNTIFS(Table2[Sub-Sector],Table3[[#This Row],[Sub-Sector]],Table2[Relative Volume],"&gt;=1")/Table3[[#This Row],[Count]]</f>
        <v>0.16666666666666666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0.83333333333333337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0.83333333333333337</v>
      </c>
      <c r="O49" s="2">
        <f>COUNTIFS(Table2[Sub-Sector],Table3[[#This Row],[Sub-Sector]],Table2[% Away From Current Month High],"&lt;=0.05")/Table3[[#This Row],[Count]]</f>
        <v>0.5</v>
      </c>
      <c r="P49" s="2">
        <f>COUNTIFS(Table2[Sub-Sector],Table3[[#This Row],[Sub-Sector]],Table2[% Away From 52W High],"&lt;=10")/Table3[[#This Row],[Count]]</f>
        <v>0.66666666666666663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0.83333333333333337</v>
      </c>
      <c r="S49" s="2">
        <f>COUNTIFS(Table2[Sub-Sector],Table3[[#This Row],[Sub-Sector]],Table2[% Price above 50 EMA],"&gt;=0")/Table3[[#This Row],[Count]]</f>
        <v>0.83333333333333337</v>
      </c>
      <c r="T49" s="2">
        <f>COUNTIFS(Table2[Sub-Sector],Table3[[#This Row],[Sub-Sector]],Table2[% Price above 200 EMA],"&gt;=0")/Table3[[#This Row],[Count]]</f>
        <v>0.83333333333333337</v>
      </c>
      <c r="U49" s="2">
        <f>COUNTIFS(Table2[Sub-Sector],Table3[[#This Row],[Sub-Sector]],Table2[Rate of Change - Zone],"Positive")/Table3[[#This Row],[Count]]</f>
        <v>0.83333333333333337</v>
      </c>
      <c r="V49" s="2">
        <f>COUNTIFS(Table2[Sub-Sector],Table3[[#This Row],[Sub-Sector]],Table2[Sharpe Ratio],"&gt;=0.10")/Table3[[#This Row],[Count]]</f>
        <v>0</v>
      </c>
      <c r="W4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49" s="3">
        <f>_xlfn.RANK.AVG(Table3[[#This Row],[Score]],Table3[Score],1)</f>
        <v>53</v>
      </c>
      <c r="Y4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49" s="3">
        <f>_xlfn.RANK.AVG(Table3[[#This Row],[Score 2 ]],Table3[[Score 2 ]],1)</f>
        <v>48</v>
      </c>
    </row>
    <row r="50" spans="1:26" x14ac:dyDescent="0.3">
      <c r="A50" t="s">
        <v>1181</v>
      </c>
      <c r="B50">
        <f>COUNTIFS(Table2[Sub-Sector],Table3[[#This Row],[Sub-Sector]])</f>
        <v>2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</v>
      </c>
      <c r="F50" s="2">
        <f>COUNTIFS(Table2[Sub-Sector],Table3[[#This Row],[Sub-Sector]],Table2[6M Return vs Nifty],"&gt;=10")/Table3[[#This Row],[Count]]</f>
        <v>0.5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0.5</v>
      </c>
      <c r="I50" s="2">
        <f>COUNTIFS(Table2[Sub-Sector],Table3[[#This Row],[Sub-Sector]],Table2[Relative Volume],"&gt;=1")/Table3[[#This Row],[Count]]</f>
        <v>0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1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1</v>
      </c>
      <c r="O50" s="2">
        <f>COUNTIFS(Table2[Sub-Sector],Table3[[#This Row],[Sub-Sector]],Table2[% Away From Current Month High],"&lt;=0.05")/Table3[[#This Row],[Count]]</f>
        <v>0</v>
      </c>
      <c r="P50" s="2">
        <f>COUNTIFS(Table2[Sub-Sector],Table3[[#This Row],[Sub-Sector]],Table2[% Away From 52W High],"&lt;=10")/Table3[[#This Row],[Count]]</f>
        <v>0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0.5</v>
      </c>
      <c r="S50" s="2">
        <f>COUNTIFS(Table2[Sub-Sector],Table3[[#This Row],[Sub-Sector]],Table2[% Price above 50 EMA],"&gt;=0")/Table3[[#This Row],[Count]]</f>
        <v>1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0.5</v>
      </c>
      <c r="V50" s="2">
        <f>COUNTIFS(Table2[Sub-Sector],Table3[[#This Row],[Sub-Sector]],Table2[Sharpe Ratio],"&gt;=0.10")/Table3[[#This Row],[Count]]</f>
        <v>0</v>
      </c>
      <c r="W5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50" s="3">
        <f>_xlfn.RANK.AVG(Table3[[#This Row],[Score]],Table3[Score],1)</f>
        <v>57</v>
      </c>
      <c r="Y5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0" s="3">
        <f>_xlfn.RANK.AVG(Table3[[#This Row],[Score 2 ]],Table3[[Score 2 ]],1)</f>
        <v>50</v>
      </c>
    </row>
    <row r="51" spans="1:26" x14ac:dyDescent="0.3">
      <c r="A51" t="s">
        <v>911</v>
      </c>
      <c r="B51">
        <f>COUNTIFS(Table2[Sub-Sector],Table3[[#This Row],[Sub-Sector]])</f>
        <v>2</v>
      </c>
      <c r="C51" s="2">
        <f>COUNTIFS(Table2[Sub-Sector],Table3[[#This Row],[Sub-Sector]],Table2[Uptrend],"Uptrend")/Table3[[#This Row],[Count]]</f>
        <v>0.5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0.5</v>
      </c>
      <c r="F51" s="2">
        <f>COUNTIFS(Table2[Sub-Sector],Table3[[#This Row],[Sub-Sector]],Table2[6M Return vs Nifty],"&gt;=10")/Table3[[#This Row],[Count]]</f>
        <v>0.5</v>
      </c>
      <c r="G51" s="2">
        <f>COUNTIFS(Table2[Sub-Sector],Table3[[#This Row],[Sub-Sector]],Table2[1Y Return vs Nifty],"&gt;=10")/Table3[[#This Row],[Count]]</f>
        <v>0.5</v>
      </c>
      <c r="H51" s="2">
        <f>COUNTIFS(Table2[Sub-Sector],Table3[[#This Row],[Sub-Sector]],Table2[RSI Exponential â€“ 14D],"&gt;=50")/Table3[[#This Row],[Count]]</f>
        <v>1</v>
      </c>
      <c r="I51" s="2">
        <f>COUNTIFS(Table2[Sub-Sector],Table3[[#This Row],[Sub-Sector]],Table2[Relative Volume],"&gt;=1")/Table3[[#This Row],[Count]]</f>
        <v>0.5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0.5</v>
      </c>
      <c r="L51" s="2">
        <f>COUNTIFS(Table2[Sub-Sector],Table3[[#This Row],[Sub-Sector]],Table2[% Away From Current Week Low],"&gt;=0.05")/Table3[[#This Row],[Count]]</f>
        <v>1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1</v>
      </c>
      <c r="O51" s="2">
        <f>COUNTIFS(Table2[Sub-Sector],Table3[[#This Row],[Sub-Sector]],Table2[% Away From Current Month High],"&lt;=0.05")/Table3[[#This Row],[Count]]</f>
        <v>0.5</v>
      </c>
      <c r="P51" s="2">
        <f>COUNTIFS(Table2[Sub-Sector],Table3[[#This Row],[Sub-Sector]],Table2[% Away From 52W High],"&lt;=10")/Table3[[#This Row],[Count]]</f>
        <v>0.5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1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0.5</v>
      </c>
      <c r="V51" s="2">
        <f>COUNTIFS(Table2[Sub-Sector],Table3[[#This Row],[Sub-Sector]],Table2[Sharpe Ratio],"&gt;=0.10")/Table3[[#This Row],[Count]]</f>
        <v>0</v>
      </c>
      <c r="W5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51" s="3">
        <f>_xlfn.RANK.AVG(Table3[[#This Row],[Score]],Table3[Score],1)</f>
        <v>56</v>
      </c>
      <c r="Y5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1" s="3">
        <f>_xlfn.RANK.AVG(Table3[[#This Row],[Score 2 ]],Table3[[Score 2 ]],1)</f>
        <v>50</v>
      </c>
    </row>
    <row r="52" spans="1:26" x14ac:dyDescent="0.3">
      <c r="A52" t="s">
        <v>825</v>
      </c>
      <c r="B52">
        <f>COUNTIFS(Table2[Sub-Sector],Table3[[#This Row],[Sub-Sector]])</f>
        <v>2</v>
      </c>
      <c r="C52" s="2">
        <f>COUNTIFS(Table2[Sub-Sector],Table3[[#This Row],[Sub-Sector]],Table2[Uptrend],"Uptrend")/Table3[[#This Row],[Count]]</f>
        <v>0.5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</v>
      </c>
      <c r="F52" s="2">
        <f>COUNTIFS(Table2[Sub-Sector],Table3[[#This Row],[Sub-Sector]],Table2[6M Return vs Nifty],"&gt;=10")/Table3[[#This Row],[Count]]</f>
        <v>0.5</v>
      </c>
      <c r="G52" s="2">
        <f>COUNTIFS(Table2[Sub-Sector],Table3[[#This Row],[Sub-Sector]],Table2[1Y Return vs Nifty],"&gt;=10")/Table3[[#This Row],[Count]]</f>
        <v>0.5</v>
      </c>
      <c r="H52" s="2">
        <f>COUNTIFS(Table2[Sub-Sector],Table3[[#This Row],[Sub-Sector]],Table2[RSI Exponential â€“ 14D],"&gt;=50")/Table3[[#This Row],[Count]]</f>
        <v>1</v>
      </c>
      <c r="I52" s="2">
        <f>COUNTIFS(Table2[Sub-Sector],Table3[[#This Row],[Sub-Sector]],Table2[Relative Volume],"&gt;=1")/Table3[[#This Row],[Count]]</f>
        <v>0.5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1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1</v>
      </c>
      <c r="O52" s="2">
        <f>COUNTIFS(Table2[Sub-Sector],Table3[[#This Row],[Sub-Sector]],Table2[% Away From Current Month High],"&lt;=0.05")/Table3[[#This Row],[Count]]</f>
        <v>1</v>
      </c>
      <c r="P52" s="2">
        <f>COUNTIFS(Table2[Sub-Sector],Table3[[#This Row],[Sub-Sector]],Table2[% Away From 52W High],"&lt;=10")/Table3[[#This Row],[Count]]</f>
        <v>0.5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1</v>
      </c>
      <c r="S52" s="2">
        <f>COUNTIFS(Table2[Sub-Sector],Table3[[#This Row],[Sub-Sector]],Table2[% Price above 50 EMA],"&gt;=0")/Table3[[#This Row],[Count]]</f>
        <v>1</v>
      </c>
      <c r="T52" s="2">
        <f>COUNTIFS(Table2[Sub-Sector],Table3[[#This Row],[Sub-Sector]],Table2[% Price above 200 EMA],"&gt;=0")/Table3[[#This Row],[Count]]</f>
        <v>0.5</v>
      </c>
      <c r="U52" s="2">
        <f>COUNTIFS(Table2[Sub-Sector],Table3[[#This Row],[Sub-Sector]],Table2[Rate of Change - Zone],"Positive")/Table3[[#This Row],[Count]]</f>
        <v>0.5</v>
      </c>
      <c r="V52" s="2">
        <f>COUNTIFS(Table2[Sub-Sector],Table3[[#This Row],[Sub-Sector]],Table2[Sharpe Ratio],"&gt;=0.10")/Table3[[#This Row],[Count]]</f>
        <v>0.5</v>
      </c>
      <c r="W5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52" s="3">
        <f>_xlfn.RANK.AVG(Table3[[#This Row],[Score]],Table3[Score],1)</f>
        <v>85.5</v>
      </c>
      <c r="Y5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2" s="3">
        <f>_xlfn.RANK.AVG(Table3[[#This Row],[Score 2 ]],Table3[[Score 2 ]],1)</f>
        <v>50</v>
      </c>
    </row>
    <row r="53" spans="1:26" x14ac:dyDescent="0.3">
      <c r="A53" t="s">
        <v>404</v>
      </c>
      <c r="B53">
        <f>COUNTIFS(Table2[Sub-Sector],Table3[[#This Row],[Sub-Sector]])</f>
        <v>6</v>
      </c>
      <c r="C53" s="2">
        <f>COUNTIFS(Table2[Sub-Sector],Table3[[#This Row],[Sub-Sector]],Table2[Uptrend],"Uptrend")/Table3[[#This Row],[Count]]</f>
        <v>0.66666666666666663</v>
      </c>
      <c r="D53" s="2">
        <f>COUNTIFS(Table2[Sub-Sector],Table3[[#This Row],[Sub-Sector]],Table2[1W Return vs Nifty],"&gt;=5")/Table3[[#This Row],[Count]]</f>
        <v>0.16666666666666666</v>
      </c>
      <c r="E53" s="2">
        <f>COUNTIFS(Table2[Sub-Sector],Table3[[#This Row],[Sub-Sector]],Table2[1M Return vs Nifty],"&gt;=5")/Table3[[#This Row],[Count]]</f>
        <v>0.16666666666666666</v>
      </c>
      <c r="F53" s="2">
        <f>COUNTIFS(Table2[Sub-Sector],Table3[[#This Row],[Sub-Sector]],Table2[6M Return vs Nifty],"&gt;=10")/Table3[[#This Row],[Count]]</f>
        <v>0.33333333333333331</v>
      </c>
      <c r="G53" s="2">
        <f>COUNTIFS(Table2[Sub-Sector],Table3[[#This Row],[Sub-Sector]],Table2[1Y Return vs Nifty],"&gt;=10")/Table3[[#This Row],[Count]]</f>
        <v>0.33333333333333331</v>
      </c>
      <c r="H53" s="2">
        <f>COUNTIFS(Table2[Sub-Sector],Table3[[#This Row],[Sub-Sector]],Table2[RSI Exponential â€“ 14D],"&gt;=50")/Table3[[#This Row],[Count]]</f>
        <v>0.83333333333333337</v>
      </c>
      <c r="I53" s="2">
        <f>COUNTIFS(Table2[Sub-Sector],Table3[[#This Row],[Sub-Sector]],Table2[Relative Volume],"&gt;=1")/Table3[[#This Row],[Count]]</f>
        <v>0.66666666666666663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0.83333333333333337</v>
      </c>
      <c r="M53" s="2">
        <f>COUNTIFS(Table2[Sub-Sector],Table3[[#This Row],[Sub-Sector]],Table2[% Away From Current Week High],"&lt;=0.05")/Table3[[#This Row],[Count]]</f>
        <v>0.83333333333333337</v>
      </c>
      <c r="N53" s="2">
        <f>COUNTIFS(Table2[Sub-Sector],Table3[[#This Row],[Sub-Sector]],Table2[% Away From Current Month Low],"&gt;=0.05")/Table3[[#This Row],[Count]]</f>
        <v>0.83333333333333337</v>
      </c>
      <c r="O53" s="2">
        <f>COUNTIFS(Table2[Sub-Sector],Table3[[#This Row],[Sub-Sector]],Table2[% Away From Current Month High],"&lt;=0.05")/Table3[[#This Row],[Count]]</f>
        <v>0.33333333333333331</v>
      </c>
      <c r="P53" s="2">
        <f>COUNTIFS(Table2[Sub-Sector],Table3[[#This Row],[Sub-Sector]],Table2[% Away From 52W High],"&lt;=10")/Table3[[#This Row],[Count]]</f>
        <v>0.5</v>
      </c>
      <c r="Q53" s="2">
        <f>COUNTIFS(Table2[Sub-Sector],Table3[[#This Row],[Sub-Sector]],Table2[% Away From 52W Low],"&gt;=10")/Table3[[#This Row],[Count]]</f>
        <v>0.83333333333333337</v>
      </c>
      <c r="R53" s="2">
        <f>COUNTIFS(Table2[Sub-Sector],Table3[[#This Row],[Sub-Sector]],Table2[% Price above 20 EMA],"&gt;=0")/Table3[[#This Row],[Count]]</f>
        <v>0.83333333333333337</v>
      </c>
      <c r="S53" s="2">
        <f>COUNTIFS(Table2[Sub-Sector],Table3[[#This Row],[Sub-Sector]],Table2[% Price above 50 EMA],"&gt;=0")/Table3[[#This Row],[Count]]</f>
        <v>0.83333333333333337</v>
      </c>
      <c r="T53" s="2">
        <f>COUNTIFS(Table2[Sub-Sector],Table3[[#This Row],[Sub-Sector]],Table2[% Price above 200 EMA],"&gt;=0")/Table3[[#This Row],[Count]]</f>
        <v>0.66666666666666663</v>
      </c>
      <c r="U53" s="2">
        <f>COUNTIFS(Table2[Sub-Sector],Table3[[#This Row],[Sub-Sector]],Table2[Rate of Change - Zone],"Positive")/Table3[[#This Row],[Count]]</f>
        <v>0.66666666666666663</v>
      </c>
      <c r="V53" s="2">
        <f>COUNTIFS(Table2[Sub-Sector],Table3[[#This Row],[Sub-Sector]],Table2[Sharpe Ratio],"&gt;=0.10")/Table3[[#This Row],[Count]]</f>
        <v>0.16666666666666666</v>
      </c>
      <c r="W5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53" s="3">
        <f>_xlfn.RANK.AVG(Table3[[#This Row],[Score]],Table3[Score],1)</f>
        <v>42</v>
      </c>
      <c r="Y5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3" s="3">
        <f>_xlfn.RANK.AVG(Table3[[#This Row],[Score 2 ]],Table3[[Score 2 ]],1)</f>
        <v>52</v>
      </c>
    </row>
    <row r="54" spans="1:26" x14ac:dyDescent="0.3">
      <c r="A54" t="s">
        <v>89</v>
      </c>
      <c r="B54">
        <f>COUNTIFS(Table2[Sub-Sector],Table3[[#This Row],[Sub-Sector]])</f>
        <v>3</v>
      </c>
      <c r="C54" s="2">
        <f>COUNTIFS(Table2[Sub-Sector],Table3[[#This Row],[Sub-Sector]],Table2[Uptrend],"Uptrend")/Table3[[#This Row],[Count]]</f>
        <v>0.66666666666666663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0.66666666666666663</v>
      </c>
      <c r="G54" s="2">
        <f>COUNTIFS(Table2[Sub-Sector],Table3[[#This Row],[Sub-Sector]],Table2[1Y Return vs Nifty],"&gt;=10")/Table3[[#This Row],[Count]]</f>
        <v>1</v>
      </c>
      <c r="H54" s="2">
        <f>COUNTIFS(Table2[Sub-Sector],Table3[[#This Row],[Sub-Sector]],Table2[RSI Exponential â€“ 14D],"&gt;=50")/Table3[[#This Row],[Count]]</f>
        <v>0.33333333333333331</v>
      </c>
      <c r="I54" s="2">
        <f>COUNTIFS(Table2[Sub-Sector],Table3[[#This Row],[Sub-Sector]],Table2[Relative Volume],"&gt;=1")/Table3[[#This Row],[Count]]</f>
        <v>0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0.66666666666666663</v>
      </c>
      <c r="N54" s="2">
        <f>COUNTIFS(Table2[Sub-Sector],Table3[[#This Row],[Sub-Sector]],Table2[% Away From Current Month Low],"&gt;=0.05")/Table3[[#This Row],[Count]]</f>
        <v>0</v>
      </c>
      <c r="O54" s="2">
        <f>COUNTIFS(Table2[Sub-Sector],Table3[[#This Row],[Sub-Sector]],Table2[% Away From Current Month High],"&lt;=0.05")/Table3[[#This Row],[Count]]</f>
        <v>0.33333333333333331</v>
      </c>
      <c r="P54" s="2">
        <f>COUNTIFS(Table2[Sub-Sector],Table3[[#This Row],[Sub-Sector]],Table2[% Away From 52W High],"&lt;=10")/Table3[[#This Row],[Count]]</f>
        <v>0.33333333333333331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0.66666666666666663</v>
      </c>
      <c r="S54" s="2">
        <f>COUNTIFS(Table2[Sub-Sector],Table3[[#This Row],[Sub-Sector]],Table2[% Price above 50 EMA],"&gt;=0")/Table3[[#This Row],[Count]]</f>
        <v>0.66666666666666663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0.33333333333333331</v>
      </c>
      <c r="V54" s="2">
        <f>COUNTIFS(Table2[Sub-Sector],Table3[[#This Row],[Sub-Sector]],Table2[Sharpe Ratio],"&gt;=0.10")/Table3[[#This Row],[Count]]</f>
        <v>1</v>
      </c>
      <c r="W5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483.5</v>
      </c>
      <c r="X54" s="3">
        <f>_xlfn.RANK.AVG(Table3[[#This Row],[Score]],Table3[Score],1)</f>
        <v>78</v>
      </c>
      <c r="Y5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4" s="3">
        <f>_xlfn.RANK.AVG(Table3[[#This Row],[Score 2 ]],Table3[[Score 2 ]],1)</f>
        <v>53.5</v>
      </c>
    </row>
    <row r="55" spans="1:26" x14ac:dyDescent="0.3">
      <c r="A55" t="s">
        <v>631</v>
      </c>
      <c r="B55">
        <f>COUNTIFS(Table2[Sub-Sector],Table3[[#This Row],[Sub-Sector]])</f>
        <v>14</v>
      </c>
      <c r="C55" s="2">
        <f>COUNTIFS(Table2[Sub-Sector],Table3[[#This Row],[Sub-Sector]],Table2[Uptrend],"Uptrend")/Table3[[#This Row],[Count]]</f>
        <v>0.7142857142857143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0.21428571428571427</v>
      </c>
      <c r="F55" s="2">
        <f>COUNTIFS(Table2[Sub-Sector],Table3[[#This Row],[Sub-Sector]],Table2[6M Return vs Nifty],"&gt;=10")/Table3[[#This Row],[Count]]</f>
        <v>0.35714285714285715</v>
      </c>
      <c r="G55" s="2">
        <f>COUNTIFS(Table2[Sub-Sector],Table3[[#This Row],[Sub-Sector]],Table2[1Y Return vs Nifty],"&gt;=10")/Table3[[#This Row],[Count]]</f>
        <v>0.7142857142857143</v>
      </c>
      <c r="H55" s="2">
        <f>COUNTIFS(Table2[Sub-Sector],Table3[[#This Row],[Sub-Sector]],Table2[RSI Exponential â€“ 14D],"&gt;=50")/Table3[[#This Row],[Count]]</f>
        <v>0.6428571428571429</v>
      </c>
      <c r="I55" s="2">
        <f>COUNTIFS(Table2[Sub-Sector],Table3[[#This Row],[Sub-Sector]],Table2[Relative Volume],"&gt;=1")/Table3[[#This Row],[Count]]</f>
        <v>0.5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0.9285714285714286</v>
      </c>
      <c r="L55" s="2">
        <f>COUNTIFS(Table2[Sub-Sector],Table3[[#This Row],[Sub-Sector]],Table2[% Away From Current Week Low],"&gt;=0.05")/Table3[[#This Row],[Count]]</f>
        <v>0.7857142857142857</v>
      </c>
      <c r="M55" s="2">
        <f>COUNTIFS(Table2[Sub-Sector],Table3[[#This Row],[Sub-Sector]],Table2[% Away From Current Week High],"&lt;=0.05")/Table3[[#This Row],[Count]]</f>
        <v>0.8571428571428571</v>
      </c>
      <c r="N55" s="2">
        <f>COUNTIFS(Table2[Sub-Sector],Table3[[#This Row],[Sub-Sector]],Table2[% Away From Current Month Low],"&gt;=0.05")/Table3[[#This Row],[Count]]</f>
        <v>0.8571428571428571</v>
      </c>
      <c r="O55" s="2">
        <f>COUNTIFS(Table2[Sub-Sector],Table3[[#This Row],[Sub-Sector]],Table2[% Away From Current Month High],"&lt;=0.05")/Table3[[#This Row],[Count]]</f>
        <v>7.1428571428571425E-2</v>
      </c>
      <c r="P55" s="2">
        <f>COUNTIFS(Table2[Sub-Sector],Table3[[#This Row],[Sub-Sector]],Table2[% Away From 52W High],"&lt;=10")/Table3[[#This Row],[Count]]</f>
        <v>0.21428571428571427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0.6428571428571429</v>
      </c>
      <c r="S55" s="2">
        <f>COUNTIFS(Table2[Sub-Sector],Table3[[#This Row],[Sub-Sector]],Table2[% Price above 50 EMA],"&gt;=0")/Table3[[#This Row],[Count]]</f>
        <v>0.6428571428571429</v>
      </c>
      <c r="T55" s="2">
        <f>COUNTIFS(Table2[Sub-Sector],Table3[[#This Row],[Sub-Sector]],Table2[% Price above 200 EMA],"&gt;=0")/Table3[[#This Row],[Count]]</f>
        <v>0.7857142857142857</v>
      </c>
      <c r="U55" s="2">
        <f>COUNTIFS(Table2[Sub-Sector],Table3[[#This Row],[Sub-Sector]],Table2[Rate of Change - Zone],"Positive")/Table3[[#This Row],[Count]]</f>
        <v>0.35714285714285715</v>
      </c>
      <c r="V55" s="2">
        <f>COUNTIFS(Table2[Sub-Sector],Table3[[#This Row],[Sub-Sector]],Table2[Sharpe Ratio],"&gt;=0.10")/Table3[[#This Row],[Count]]</f>
        <v>0.14285714285714285</v>
      </c>
      <c r="W5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55" s="3">
        <f>_xlfn.RANK.AVG(Table3[[#This Row],[Score]],Table3[Score],1)</f>
        <v>58</v>
      </c>
      <c r="Y5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5" s="3">
        <f>_xlfn.RANK.AVG(Table3[[#This Row],[Score 2 ]],Table3[[Score 2 ]],1)</f>
        <v>53.5</v>
      </c>
    </row>
    <row r="56" spans="1:26" x14ac:dyDescent="0.3">
      <c r="A56" t="s">
        <v>654</v>
      </c>
      <c r="B56">
        <f>COUNTIFS(Table2[Sub-Sector],Table3[[#This Row],[Sub-Sector]])</f>
        <v>5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0.2</v>
      </c>
      <c r="F56" s="2">
        <f>COUNTIFS(Table2[Sub-Sector],Table3[[#This Row],[Sub-Sector]],Table2[6M Return vs Nifty],"&gt;=10")/Table3[[#This Row],[Count]]</f>
        <v>0.8</v>
      </c>
      <c r="G56" s="2">
        <f>COUNTIFS(Table2[Sub-Sector],Table3[[#This Row],[Sub-Sector]],Table2[1Y Return vs Nifty],"&gt;=10")/Table3[[#This Row],[Count]]</f>
        <v>1</v>
      </c>
      <c r="H56" s="2">
        <f>COUNTIFS(Table2[Sub-Sector],Table3[[#This Row],[Sub-Sector]],Table2[RSI Exponential â€“ 14D],"&gt;=50")/Table3[[#This Row],[Count]]</f>
        <v>0</v>
      </c>
      <c r="I56" s="2">
        <f>COUNTIFS(Table2[Sub-Sector],Table3[[#This Row],[Sub-Sector]],Table2[Relative Volume],"&gt;=1")/Table3[[#This Row],[Count]]</f>
        <v>0.2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0.8</v>
      </c>
      <c r="M56" s="2">
        <f>COUNTIFS(Table2[Sub-Sector],Table3[[#This Row],[Sub-Sector]],Table2[% Away From Current Week High],"&lt;=0.05")/Table3[[#This Row],[Count]]</f>
        <v>0.8</v>
      </c>
      <c r="N56" s="2">
        <f>COUNTIFS(Table2[Sub-Sector],Table3[[#This Row],[Sub-Sector]],Table2[% Away From Current Month Low],"&gt;=0.05")/Table3[[#This Row],[Count]]</f>
        <v>1</v>
      </c>
      <c r="O56" s="2">
        <f>COUNTIFS(Table2[Sub-Sector],Table3[[#This Row],[Sub-Sector]],Table2[% Away From Current Month High],"&lt;=0.05")/Table3[[#This Row],[Count]]</f>
        <v>0</v>
      </c>
      <c r="P56" s="2">
        <f>COUNTIFS(Table2[Sub-Sector],Table3[[#This Row],[Sub-Sector]],Table2[% Away From 52W High],"&lt;=10")/Table3[[#This Row],[Count]]</f>
        <v>0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0.4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</v>
      </c>
      <c r="V56" s="2">
        <f>COUNTIFS(Table2[Sub-Sector],Table3[[#This Row],[Sub-Sector]],Table2[Sharpe Ratio],"&gt;=0.10")/Table3[[#This Row],[Count]]</f>
        <v>1</v>
      </c>
      <c r="W5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56" s="3">
        <f>_xlfn.RANK.AVG(Table3[[#This Row],[Score]],Table3[Score],1)</f>
        <v>43.5</v>
      </c>
      <c r="Y5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6" s="3">
        <f>_xlfn.RANK.AVG(Table3[[#This Row],[Score 2 ]],Table3[[Score 2 ]],1)</f>
        <v>55</v>
      </c>
    </row>
    <row r="57" spans="1:26" x14ac:dyDescent="0.3">
      <c r="A57" t="s">
        <v>250</v>
      </c>
      <c r="B57">
        <f>COUNTIFS(Table2[Sub-Sector],Table3[[#This Row],[Sub-Sector]])</f>
        <v>7</v>
      </c>
      <c r="C57" s="2">
        <f>COUNTIFS(Table2[Sub-Sector],Table3[[#This Row],[Sub-Sector]],Table2[Uptrend],"Uptrend")/Table3[[#This Row],[Count]]</f>
        <v>0.7142857142857143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0.14285714285714285</v>
      </c>
      <c r="F57" s="2">
        <f>COUNTIFS(Table2[Sub-Sector],Table3[[#This Row],[Sub-Sector]],Table2[6M Return vs Nifty],"&gt;=10")/Table3[[#This Row],[Count]]</f>
        <v>0.5714285714285714</v>
      </c>
      <c r="G57" s="2">
        <f>COUNTIFS(Table2[Sub-Sector],Table3[[#This Row],[Sub-Sector]],Table2[1Y Return vs Nifty],"&gt;=10")/Table3[[#This Row],[Count]]</f>
        <v>0.7142857142857143</v>
      </c>
      <c r="H57" s="2">
        <f>COUNTIFS(Table2[Sub-Sector],Table3[[#This Row],[Sub-Sector]],Table2[RSI Exponential â€“ 14D],"&gt;=50")/Table3[[#This Row],[Count]]</f>
        <v>0.42857142857142855</v>
      </c>
      <c r="I57" s="2">
        <f>COUNTIFS(Table2[Sub-Sector],Table3[[#This Row],[Sub-Sector]],Table2[Relative Volume],"&gt;=1")/Table3[[#This Row],[Count]]</f>
        <v>0.5714285714285714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0.7142857142857143</v>
      </c>
      <c r="M57" s="2">
        <f>COUNTIFS(Table2[Sub-Sector],Table3[[#This Row],[Sub-Sector]],Table2[% Away From Current Week High],"&lt;=0.05")/Table3[[#This Row],[Count]]</f>
        <v>0.7142857142857143</v>
      </c>
      <c r="N57" s="2">
        <f>COUNTIFS(Table2[Sub-Sector],Table3[[#This Row],[Sub-Sector]],Table2[% Away From Current Month Low],"&gt;=0.05")/Table3[[#This Row],[Count]]</f>
        <v>0.8571428571428571</v>
      </c>
      <c r="O57" s="2">
        <f>COUNTIFS(Table2[Sub-Sector],Table3[[#This Row],[Sub-Sector]],Table2[% Away From Current Month High],"&lt;=0.05")/Table3[[#This Row],[Count]]</f>
        <v>0</v>
      </c>
      <c r="P57" s="2">
        <f>COUNTIFS(Table2[Sub-Sector],Table3[[#This Row],[Sub-Sector]],Table2[% Away From 52W High],"&lt;=10")/Table3[[#This Row],[Count]]</f>
        <v>0.5714285714285714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0.2857142857142857</v>
      </c>
      <c r="S57" s="2">
        <f>COUNTIFS(Table2[Sub-Sector],Table3[[#This Row],[Sub-Sector]],Table2[% Price above 50 EMA],"&gt;=0")/Table3[[#This Row],[Count]]</f>
        <v>0.7142857142857143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</v>
      </c>
      <c r="V57" s="2">
        <f>COUNTIFS(Table2[Sub-Sector],Table3[[#This Row],[Sub-Sector]],Table2[Sharpe Ratio],"&gt;=0.10")/Table3[[#This Row],[Count]]</f>
        <v>0.2857142857142857</v>
      </c>
      <c r="W5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57" s="3">
        <f>_xlfn.RANK.AVG(Table3[[#This Row],[Score]],Table3[Score],1)</f>
        <v>67</v>
      </c>
      <c r="Y5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7" s="3">
        <f>_xlfn.RANK.AVG(Table3[[#This Row],[Score 2 ]],Table3[[Score 2 ]],1)</f>
        <v>56</v>
      </c>
    </row>
    <row r="58" spans="1:26" x14ac:dyDescent="0.3">
      <c r="A58" t="s">
        <v>886</v>
      </c>
      <c r="B58">
        <f>COUNTIFS(Table2[Sub-Sector],Table3[[#This Row],[Sub-Sector]])</f>
        <v>3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0.33333333333333331</v>
      </c>
      <c r="F58" s="2">
        <f>COUNTIFS(Table2[Sub-Sector],Table3[[#This Row],[Sub-Sector]],Table2[6M Return vs Nifty],"&gt;=10")/Table3[[#This Row],[Count]]</f>
        <v>0.33333333333333331</v>
      </c>
      <c r="G58" s="2">
        <f>COUNTIFS(Table2[Sub-Sector],Table3[[#This Row],[Sub-Sector]],Table2[1Y Return vs Nifty],"&gt;=10")/Table3[[#This Row],[Count]]</f>
        <v>1</v>
      </c>
      <c r="H58" s="2">
        <f>COUNTIFS(Table2[Sub-Sector],Table3[[#This Row],[Sub-Sector]],Table2[RSI Exponential â€“ 14D],"&gt;=50")/Table3[[#This Row],[Count]]</f>
        <v>0.33333333333333331</v>
      </c>
      <c r="I58" s="2">
        <f>COUNTIFS(Table2[Sub-Sector],Table3[[#This Row],[Sub-Sector]],Table2[Relative Volume],"&gt;=1")/Table3[[#This Row],[Count]]</f>
        <v>0.33333333333333331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0.33333333333333331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0.33333333333333331</v>
      </c>
      <c r="O58" s="2">
        <f>COUNTIFS(Table2[Sub-Sector],Table3[[#This Row],[Sub-Sector]],Table2[% Away From Current Month High],"&lt;=0.05")/Table3[[#This Row],[Count]]</f>
        <v>0.33333333333333331</v>
      </c>
      <c r="P58" s="2">
        <f>COUNTIFS(Table2[Sub-Sector],Table3[[#This Row],[Sub-Sector]],Table2[% Away From 52W High],"&lt;=10")/Table3[[#This Row],[Count]]</f>
        <v>0.33333333333333331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0.33333333333333331</v>
      </c>
      <c r="S58" s="2">
        <f>COUNTIFS(Table2[Sub-Sector],Table3[[#This Row],[Sub-Sector]],Table2[% Price above 50 EMA],"&gt;=0")/Table3[[#This Row],[Count]]</f>
        <v>0.66666666666666663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0.33333333333333331</v>
      </c>
      <c r="V58" s="2">
        <f>COUNTIFS(Table2[Sub-Sector],Table3[[#This Row],[Sub-Sector]],Table2[Sharpe Ratio],"&gt;=0.10")/Table3[[#This Row],[Count]]</f>
        <v>0.33333333333333331</v>
      </c>
      <c r="W5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</v>
      </c>
      <c r="X58" s="3">
        <f>_xlfn.RANK.AVG(Table3[[#This Row],[Score]],Table3[Score],1)</f>
        <v>39</v>
      </c>
      <c r="Y5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8" s="3">
        <f>_xlfn.RANK.AVG(Table3[[#This Row],[Score 2 ]],Table3[[Score 2 ]],1)</f>
        <v>58</v>
      </c>
    </row>
    <row r="59" spans="1:26" x14ac:dyDescent="0.3">
      <c r="A59" t="s">
        <v>111</v>
      </c>
      <c r="B59">
        <f>COUNTIFS(Table2[Sub-Sector],Table3[[#This Row],[Sub-Sector]])</f>
        <v>3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</v>
      </c>
      <c r="F59" s="2">
        <f>COUNTIFS(Table2[Sub-Sector],Table3[[#This Row],[Sub-Sector]],Table2[6M Return vs Nifty],"&gt;=10")/Table3[[#This Row],[Count]]</f>
        <v>0.33333333333333331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0.33333333333333331</v>
      </c>
      <c r="I59" s="2">
        <f>COUNTIFS(Table2[Sub-Sector],Table3[[#This Row],[Sub-Sector]],Table2[Relative Volume],"&gt;=1")/Table3[[#This Row],[Count]]</f>
        <v>0.33333333333333331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0.33333333333333331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0.66666666666666663</v>
      </c>
      <c r="O59" s="2">
        <f>COUNTIFS(Table2[Sub-Sector],Table3[[#This Row],[Sub-Sector]],Table2[% Away From Current Month High],"&lt;=0.05")/Table3[[#This Row],[Count]]</f>
        <v>0.33333333333333331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0.33333333333333331</v>
      </c>
      <c r="S59" s="2">
        <f>COUNTIFS(Table2[Sub-Sector],Table3[[#This Row],[Sub-Sector]],Table2[% Price above 50 EMA],"&gt;=0")/Table3[[#This Row],[Count]]</f>
        <v>0.66666666666666663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0.33333333333333331</v>
      </c>
      <c r="V59" s="2">
        <f>COUNTIFS(Table2[Sub-Sector],Table3[[#This Row],[Sub-Sector]],Table2[Sharpe Ratio],"&gt;=0.10")/Table3[[#This Row],[Count]]</f>
        <v>0.66666666666666663</v>
      </c>
      <c r="W5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59" s="3">
        <f>_xlfn.RANK.AVG(Table3[[#This Row],[Score]],Table3[Score],1)</f>
        <v>59.5</v>
      </c>
      <c r="Y5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9" s="3">
        <f>_xlfn.RANK.AVG(Table3[[#This Row],[Score 2 ]],Table3[[Score 2 ]],1)</f>
        <v>58</v>
      </c>
    </row>
    <row r="60" spans="1:26" x14ac:dyDescent="0.3">
      <c r="A60" t="s">
        <v>942</v>
      </c>
      <c r="B60">
        <f>COUNTIFS(Table2[Sub-Sector],Table3[[#This Row],[Sub-Sector]])</f>
        <v>3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0.33333333333333331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0.33333333333333331</v>
      </c>
      <c r="I60" s="2">
        <f>COUNTIFS(Table2[Sub-Sector],Table3[[#This Row],[Sub-Sector]],Table2[Relative Volume],"&gt;=1")/Table3[[#This Row],[Count]]</f>
        <v>0.33333333333333331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1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1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0.33333333333333331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0.33333333333333331</v>
      </c>
      <c r="S60" s="2">
        <f>COUNTIFS(Table2[Sub-Sector],Table3[[#This Row],[Sub-Sector]],Table2[% Price above 50 EMA],"&gt;=0")/Table3[[#This Row],[Count]]</f>
        <v>0.66666666666666663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0.33333333333333331</v>
      </c>
      <c r="V60" s="2">
        <f>COUNTIFS(Table2[Sub-Sector],Table3[[#This Row],[Sub-Sector]],Table2[Sharpe Ratio],"&gt;=0.10")/Table3[[#This Row],[Count]]</f>
        <v>0</v>
      </c>
      <c r="W6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60" s="3">
        <f>_xlfn.RANK.AVG(Table3[[#This Row],[Score]],Table3[Score],1)</f>
        <v>59.5</v>
      </c>
      <c r="Y6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0" s="3">
        <f>_xlfn.RANK.AVG(Table3[[#This Row],[Score 2 ]],Table3[[Score 2 ]],1)</f>
        <v>58</v>
      </c>
    </row>
    <row r="61" spans="1:26" x14ac:dyDescent="0.3">
      <c r="A61" t="s">
        <v>439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0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1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1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1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0</v>
      </c>
      <c r="W6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61" s="3">
        <f>_xlfn.RANK.AVG(Table3[[#This Row],[Score]],Table3[Score],1)</f>
        <v>61</v>
      </c>
      <c r="Y6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1" s="3">
        <f>_xlfn.RANK.AVG(Table3[[#This Row],[Score 2 ]],Table3[[Score 2 ]],1)</f>
        <v>61</v>
      </c>
    </row>
    <row r="62" spans="1:26" x14ac:dyDescent="0.3">
      <c r="A62" t="s">
        <v>964</v>
      </c>
      <c r="B62">
        <f>COUNTIFS(Table2[Sub-Sector],Table3[[#This Row],[Sub-Sector]])</f>
        <v>1</v>
      </c>
      <c r="C62" s="2">
        <f>COUNTIFS(Table2[Sub-Sector],Table3[[#This Row],[Sub-Sector]],Table2[Uptrend],"Uptrend")/Table3[[#This Row],[Count]]</f>
        <v>0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0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1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0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</v>
      </c>
      <c r="W6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62" s="3">
        <f>_xlfn.RANK.AVG(Table3[[#This Row],[Score]],Table3[Score],1)</f>
        <v>93.5</v>
      </c>
      <c r="Y6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2" s="3">
        <f>_xlfn.RANK.AVG(Table3[[#This Row],[Score 2 ]],Table3[[Score 2 ]],1)</f>
        <v>61</v>
      </c>
    </row>
    <row r="63" spans="1:26" x14ac:dyDescent="0.3">
      <c r="A63" t="s">
        <v>343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0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63" s="3">
        <f>_xlfn.RANK.AVG(Table3[[#This Row],[Score]],Table3[Score],1)</f>
        <v>93.5</v>
      </c>
      <c r="Y6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3" s="3">
        <f>_xlfn.RANK.AVG(Table3[[#This Row],[Score 2 ]],Table3[[Score 2 ]],1)</f>
        <v>61</v>
      </c>
    </row>
    <row r="64" spans="1:26" x14ac:dyDescent="0.3">
      <c r="A64" t="s">
        <v>119</v>
      </c>
      <c r="B64">
        <f>COUNTIFS(Table2[Sub-Sector],Table3[[#This Row],[Sub-Sector]])</f>
        <v>8</v>
      </c>
      <c r="C64" s="2">
        <f>COUNTIFS(Table2[Sub-Sector],Table3[[#This Row],[Sub-Sector]],Table2[Uptrend],"Uptrend")/Table3[[#This Row],[Count]]</f>
        <v>0.875</v>
      </c>
      <c r="D64" s="2">
        <f>COUNTIFS(Table2[Sub-Sector],Table3[[#This Row],[Sub-Sector]],Table2[1W Return vs Nifty],"&gt;=5")/Table3[[#This Row],[Count]]</f>
        <v>0.25</v>
      </c>
      <c r="E64" s="2">
        <f>COUNTIFS(Table2[Sub-Sector],Table3[[#This Row],[Sub-Sector]],Table2[1M Return vs Nifty],"&gt;=5")/Table3[[#This Row],[Count]]</f>
        <v>0.375</v>
      </c>
      <c r="F64" s="2">
        <f>COUNTIFS(Table2[Sub-Sector],Table3[[#This Row],[Sub-Sector]],Table2[6M Return vs Nifty],"&gt;=10")/Table3[[#This Row],[Count]]</f>
        <v>0.5</v>
      </c>
      <c r="G64" s="2">
        <f>COUNTIFS(Table2[Sub-Sector],Table3[[#This Row],[Sub-Sector]],Table2[1Y Return vs Nifty],"&gt;=10")/Table3[[#This Row],[Count]]</f>
        <v>0.625</v>
      </c>
      <c r="H64" s="2">
        <f>COUNTIFS(Table2[Sub-Sector],Table3[[#This Row],[Sub-Sector]],Table2[RSI Exponential â€“ 14D],"&gt;=50")/Table3[[#This Row],[Count]]</f>
        <v>0.75</v>
      </c>
      <c r="I64" s="2">
        <f>COUNTIFS(Table2[Sub-Sector],Table3[[#This Row],[Sub-Sector]],Table2[Relative Volume],"&gt;=1")/Table3[[#This Row],[Count]]</f>
        <v>0.25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0.5</v>
      </c>
      <c r="M64" s="2">
        <f>COUNTIFS(Table2[Sub-Sector],Table3[[#This Row],[Sub-Sector]],Table2[% Away From Current Week High],"&lt;=0.05")/Table3[[#This Row],[Count]]</f>
        <v>0.875</v>
      </c>
      <c r="N64" s="2">
        <f>COUNTIFS(Table2[Sub-Sector],Table3[[#This Row],[Sub-Sector]],Table2[% Away From Current Month Low],"&gt;=0.05")/Table3[[#This Row],[Count]]</f>
        <v>0.625</v>
      </c>
      <c r="O64" s="2">
        <f>COUNTIFS(Table2[Sub-Sector],Table3[[#This Row],[Sub-Sector]],Table2[% Away From Current Month High],"&lt;=0.05")/Table3[[#This Row],[Count]]</f>
        <v>0.75</v>
      </c>
      <c r="P64" s="2">
        <f>COUNTIFS(Table2[Sub-Sector],Table3[[#This Row],[Sub-Sector]],Table2[% Away From 52W High],"&lt;=10")/Table3[[#This Row],[Count]]</f>
        <v>0.75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0.75</v>
      </c>
      <c r="S64" s="2">
        <f>COUNTIFS(Table2[Sub-Sector],Table3[[#This Row],[Sub-Sector]],Table2[% Price above 50 EMA],"&gt;=0")/Table3[[#This Row],[Count]]</f>
        <v>0.75</v>
      </c>
      <c r="T64" s="2">
        <f>COUNTIFS(Table2[Sub-Sector],Table3[[#This Row],[Sub-Sector]],Table2[% Price above 200 EMA],"&gt;=0")/Table3[[#This Row],[Count]]</f>
        <v>0.875</v>
      </c>
      <c r="U64" s="2">
        <f>COUNTIFS(Table2[Sub-Sector],Table3[[#This Row],[Sub-Sector]],Table2[Rate of Change - Zone],"Positive")/Table3[[#This Row],[Count]]</f>
        <v>0.625</v>
      </c>
      <c r="V64" s="2">
        <f>COUNTIFS(Table2[Sub-Sector],Table3[[#This Row],[Sub-Sector]],Table2[Sharpe Ratio],"&gt;=0.10")/Table3[[#This Row],[Count]]</f>
        <v>0.125</v>
      </c>
      <c r="W6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64" s="3">
        <f>_xlfn.RANK.AVG(Table3[[#This Row],[Score]],Table3[Score],1)</f>
        <v>25</v>
      </c>
      <c r="Y6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4" s="3">
        <f>_xlfn.RANK.AVG(Table3[[#This Row],[Score 2 ]],Table3[[Score 2 ]],1)</f>
        <v>63</v>
      </c>
    </row>
    <row r="65" spans="1:26" x14ac:dyDescent="0.3">
      <c r="A65" t="s">
        <v>983</v>
      </c>
      <c r="B65">
        <f>COUNTIFS(Table2[Sub-Sector],Table3[[#This Row],[Sub-Sector]])</f>
        <v>6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0.5</v>
      </c>
      <c r="G65" s="2">
        <f>COUNTIFS(Table2[Sub-Sector],Table3[[#This Row],[Sub-Sector]],Table2[1Y Return vs Nifty],"&gt;=10")/Table3[[#This Row],[Count]]</f>
        <v>0.33333333333333331</v>
      </c>
      <c r="H65" s="2">
        <f>COUNTIFS(Table2[Sub-Sector],Table3[[#This Row],[Sub-Sector]],Table2[RSI Exponential â€“ 14D],"&gt;=50")/Table3[[#This Row],[Count]]</f>
        <v>0.83333333333333337</v>
      </c>
      <c r="I65" s="2">
        <f>COUNTIFS(Table2[Sub-Sector],Table3[[#This Row],[Sub-Sector]],Table2[Relative Volume],"&gt;=1")/Table3[[#This Row],[Count]]</f>
        <v>0.33333333333333331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0.66666666666666663</v>
      </c>
      <c r="L65" s="2">
        <f>COUNTIFS(Table2[Sub-Sector],Table3[[#This Row],[Sub-Sector]],Table2[% Away From Current Week Low],"&gt;=0.05")/Table3[[#This Row],[Count]]</f>
        <v>1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1</v>
      </c>
      <c r="O65" s="2">
        <f>COUNTIFS(Table2[Sub-Sector],Table3[[#This Row],[Sub-Sector]],Table2[% Away From Current Month High],"&lt;=0.05")/Table3[[#This Row],[Count]]</f>
        <v>0.5</v>
      </c>
      <c r="P65" s="2">
        <f>COUNTIFS(Table2[Sub-Sector],Table3[[#This Row],[Sub-Sector]],Table2[% Away From 52W High],"&lt;=10")/Table3[[#This Row],[Count]]</f>
        <v>0.66666666666666663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0.83333333333333337</v>
      </c>
      <c r="S65" s="2">
        <f>COUNTIFS(Table2[Sub-Sector],Table3[[#This Row],[Sub-Sector]],Table2[% Price above 50 EMA],"&gt;=0")/Table3[[#This Row],[Count]]</f>
        <v>0.83333333333333337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0.83333333333333337</v>
      </c>
      <c r="V65" s="2">
        <f>COUNTIFS(Table2[Sub-Sector],Table3[[#This Row],[Sub-Sector]],Table2[Sharpe Ratio],"&gt;=0.10")/Table3[[#This Row],[Count]]</f>
        <v>0</v>
      </c>
      <c r="W6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65" s="3">
        <f>_xlfn.RANK.AVG(Table3[[#This Row],[Score]],Table3[Score],1)</f>
        <v>62</v>
      </c>
      <c r="Y6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5" s="3">
        <f>_xlfn.RANK.AVG(Table3[[#This Row],[Score 2 ]],Table3[[Score 2 ]],1)</f>
        <v>64</v>
      </c>
    </row>
    <row r="66" spans="1:26" x14ac:dyDescent="0.3">
      <c r="A66" t="s">
        <v>1379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0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0</v>
      </c>
      <c r="I66" s="2">
        <f>COUNTIFS(Table2[Sub-Sector],Table3[[#This Row],[Sub-Sector]],Table2[Relative Volume],"&gt;=1")/Table3[[#This Row],[Count]]</f>
        <v>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1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1</v>
      </c>
      <c r="O66" s="2">
        <f>COUNTIFS(Table2[Sub-Sector],Table3[[#This Row],[Sub-Sector]],Table2[% Away From Current Month High],"&lt;=0.05")/Table3[[#This Row],[Count]]</f>
        <v>0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</v>
      </c>
      <c r="S66" s="2">
        <f>COUNTIFS(Table2[Sub-Sector],Table3[[#This Row],[Sub-Sector]],Table2[% Price above 50 EMA],"&gt;=0")/Table3[[#This Row],[Count]]</f>
        <v>0</v>
      </c>
      <c r="T66" s="2">
        <f>COUNTIFS(Table2[Sub-Sector],Table3[[#This Row],[Sub-Sector]],Table2[% Price above 200 EMA],"&gt;=0")/Table3[[#This Row],[Count]]</f>
        <v>0</v>
      </c>
      <c r="U66" s="2">
        <f>COUNTIFS(Table2[Sub-Sector],Table3[[#This Row],[Sub-Sector]],Table2[Rate of Change - Zone],"Positive")/Table3[[#This Row],[Count]]</f>
        <v>0</v>
      </c>
      <c r="V66" s="2">
        <f>COUNTIFS(Table2[Sub-Sector],Table3[[#This Row],[Sub-Sector]],Table2[Sharpe Ratio],"&gt;=0.10")/Table3[[#This Row],[Count]]</f>
        <v>0</v>
      </c>
      <c r="W6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528.5</v>
      </c>
      <c r="X66" s="3">
        <f>_xlfn.RANK.AVG(Table3[[#This Row],[Score]],Table3[Score],1)</f>
        <v>96</v>
      </c>
      <c r="Y6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6" s="3">
        <f>_xlfn.RANK.AVG(Table3[[#This Row],[Score 2 ]],Table3[[Score 2 ]],1)</f>
        <v>65</v>
      </c>
    </row>
    <row r="67" spans="1:26" x14ac:dyDescent="0.3">
      <c r="A67" t="s">
        <v>264</v>
      </c>
      <c r="B67">
        <f>COUNTIFS(Table2[Sub-Sector],Table3[[#This Row],[Sub-Sector]])</f>
        <v>3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1</v>
      </c>
      <c r="F67" s="2">
        <f>COUNTIFS(Table2[Sub-Sector],Table3[[#This Row],[Sub-Sector]],Table2[6M Return vs Nifty],"&gt;=10")/Table3[[#This Row],[Count]]</f>
        <v>1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</v>
      </c>
      <c r="I67" s="2">
        <f>COUNTIFS(Table2[Sub-Sector],Table3[[#This Row],[Sub-Sector]],Table2[Relative Volume],"&gt;=1")/Table3[[#This Row],[Count]]</f>
        <v>0</v>
      </c>
      <c r="J67" s="2">
        <f>COUNTIFS(Table2[Sub-Sector],Table3[[#This Row],[Sub-Sector]],Table2[% Away From Day Low],"&gt;=0.05")/Table3[[#This Row],[Count]]</f>
        <v>0.33333333333333331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0.33333333333333331</v>
      </c>
      <c r="M67" s="2">
        <f>COUNTIFS(Table2[Sub-Sector],Table3[[#This Row],[Sub-Sector]],Table2[% Away From Current Week High],"&lt;=0.05")/Table3[[#This Row],[Count]]</f>
        <v>0</v>
      </c>
      <c r="N67" s="2">
        <f>COUNTIFS(Table2[Sub-Sector],Table3[[#This Row],[Sub-Sector]],Table2[% Away From Current Month Low],"&gt;=0.05")/Table3[[#This Row],[Count]]</f>
        <v>1</v>
      </c>
      <c r="O67" s="2">
        <f>COUNTIFS(Table2[Sub-Sector],Table3[[#This Row],[Sub-Sector]],Table2[% Away From Current Month High],"&lt;=0.05")/Table3[[#This Row],[Count]]</f>
        <v>0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</v>
      </c>
      <c r="V67" s="2">
        <f>COUNTIFS(Table2[Sub-Sector],Table3[[#This Row],[Sub-Sector]],Table2[Sharpe Ratio],"&gt;=0.10")/Table3[[#This Row],[Count]]</f>
        <v>1</v>
      </c>
      <c r="W6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67" s="3">
        <f>_xlfn.RANK.AVG(Table3[[#This Row],[Score]],Table3[Score],1)</f>
        <v>34</v>
      </c>
      <c r="Y6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7" s="3">
        <f>_xlfn.RANK.AVG(Table3[[#This Row],[Score 2 ]],Table3[[Score 2 ]],1)</f>
        <v>67</v>
      </c>
    </row>
    <row r="68" spans="1:26" x14ac:dyDescent="0.3">
      <c r="A68" t="s">
        <v>135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1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0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1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1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</v>
      </c>
      <c r="V68" s="2">
        <f>COUNTIFS(Table2[Sub-Sector],Table3[[#This Row],[Sub-Sector]],Table2[Sharpe Ratio],"&gt;=0.10")/Table3[[#This Row],[Count]]</f>
        <v>1</v>
      </c>
      <c r="W6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68" s="3">
        <f>_xlfn.RANK.AVG(Table3[[#This Row],[Score]],Table3[Score],1)</f>
        <v>63.5</v>
      </c>
      <c r="Y6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8" s="3">
        <f>_xlfn.RANK.AVG(Table3[[#This Row],[Score 2 ]],Table3[[Score 2 ]],1)</f>
        <v>67</v>
      </c>
    </row>
    <row r="69" spans="1:26" x14ac:dyDescent="0.3">
      <c r="A69" t="s">
        <v>500</v>
      </c>
      <c r="B69">
        <f>COUNTIFS(Table2[Sub-Sector],Table3[[#This Row],[Sub-Sector]])</f>
        <v>1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1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1</v>
      </c>
      <c r="I69" s="2">
        <f>COUNTIFS(Table2[Sub-Sector],Table3[[#This Row],[Sub-Sector]],Table2[Relative Volume],"&gt;=1")/Table3[[#This Row],[Count]]</f>
        <v>0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1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1</v>
      </c>
      <c r="O69" s="2">
        <f>COUNTIFS(Table2[Sub-Sector],Table3[[#This Row],[Sub-Sector]],Table2[% Away From Current Month High],"&lt;=0.05")/Table3[[#This Row],[Count]]</f>
        <v>0</v>
      </c>
      <c r="P69" s="2">
        <f>COUNTIFS(Table2[Sub-Sector],Table3[[#This Row],[Sub-Sector]],Table2[% Away From 52W High],"&lt;=10")/Table3[[#This Row],[Count]]</f>
        <v>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1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</v>
      </c>
      <c r="V69" s="2">
        <f>COUNTIFS(Table2[Sub-Sector],Table3[[#This Row],[Sub-Sector]],Table2[Sharpe Ratio],"&gt;=0.10")/Table3[[#This Row],[Count]]</f>
        <v>0</v>
      </c>
      <c r="W6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69" s="3">
        <f>_xlfn.RANK.AVG(Table3[[#This Row],[Score]],Table3[Score],1)</f>
        <v>63.5</v>
      </c>
      <c r="Y6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9" s="3">
        <f>_xlfn.RANK.AVG(Table3[[#This Row],[Score 2 ]],Table3[[Score 2 ]],1)</f>
        <v>67</v>
      </c>
    </row>
    <row r="70" spans="1:26" x14ac:dyDescent="0.3">
      <c r="A70" t="s">
        <v>1663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Volume],"&gt;=1")/Table3[[#This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1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1</v>
      </c>
      <c r="O70" s="2">
        <f>COUNTIFS(Table2[Sub-Sector],Table3[[#This Row],[Sub-Sector]],Table2[% Away From Current Month High],"&lt;=0.05")/Table3[[#This Row],[Count]]</f>
        <v>0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1</v>
      </c>
      <c r="V70" s="2">
        <f>COUNTIFS(Table2[Sub-Sector],Table3[[#This Row],[Sub-Sector]],Table2[Sharpe Ratio],"&gt;=0.10")/Table3[[#This Row],[Count]]</f>
        <v>0</v>
      </c>
      <c r="W7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</v>
      </c>
      <c r="X70" s="3">
        <f>_xlfn.RANK.AVG(Table3[[#This Row],[Score]],Table3[Score],1)</f>
        <v>66</v>
      </c>
      <c r="Y7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70" s="3">
        <f>_xlfn.RANK.AVG(Table3[[#This Row],[Score 2 ]],Table3[[Score 2 ]],1)</f>
        <v>69.5</v>
      </c>
    </row>
    <row r="71" spans="1:26" x14ac:dyDescent="0.3">
      <c r="A71" t="s">
        <v>40</v>
      </c>
      <c r="B71">
        <f>COUNTIFS(Table2[Sub-Sector],Table3[[#This Row],[Sub-Sector]])</f>
        <v>2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1</v>
      </c>
      <c r="F71" s="2">
        <f>COUNTIFS(Table2[Sub-Sector],Table3[[#This Row],[Sub-Sector]],Table2[6M Return vs Nifty],"&gt;=10")/Table3[[#This Row],[Count]]</f>
        <v>0</v>
      </c>
      <c r="G71" s="2">
        <f>COUNTIFS(Table2[Sub-Sector],Table3[[#This Row],[Sub-Sector]],Table2[1Y Return vs Nifty],"&gt;=10")/Table3[[#This Row],[Count]]</f>
        <v>0.5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Volume],"&gt;=1")/Table3[[#This Row],[Count]]</f>
        <v>0.5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0.5</v>
      </c>
      <c r="L71" s="2">
        <f>COUNTIFS(Table2[Sub-Sector],Table3[[#This Row],[Sub-Sector]],Table2[% Away From Current Week Low],"&gt;=0.05")/Table3[[#This Row],[Count]]</f>
        <v>0.5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1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1</v>
      </c>
      <c r="V71" s="2">
        <f>COUNTIFS(Table2[Sub-Sector],Table3[[#This Row],[Sub-Sector]],Table2[Sharpe Ratio],"&gt;=0.10")/Table3[[#This Row],[Count]]</f>
        <v>0.5</v>
      </c>
      <c r="W7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349.5</v>
      </c>
      <c r="X71" s="3">
        <f>_xlfn.RANK.AVG(Table3[[#This Row],[Score]],Table3[Score],1)</f>
        <v>35</v>
      </c>
      <c r="Y7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71" s="3">
        <f>_xlfn.RANK.AVG(Table3[[#This Row],[Score 2 ]],Table3[[Score 2 ]],1)</f>
        <v>69.5</v>
      </c>
    </row>
    <row r="72" spans="1:26" x14ac:dyDescent="0.3">
      <c r="A72" t="s">
        <v>472</v>
      </c>
      <c r="B72">
        <f>COUNTIFS(Table2[Sub-Sector],Table3[[#This Row],[Sub-Sector]])</f>
        <v>11</v>
      </c>
      <c r="C72" s="2">
        <f>COUNTIFS(Table2[Sub-Sector],Table3[[#This Row],[Sub-Sector]],Table2[Uptrend],"Uptrend")/Table3[[#This Row],[Count]]</f>
        <v>0.72727272727272729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0.18181818181818182</v>
      </c>
      <c r="F72" s="2">
        <f>COUNTIFS(Table2[Sub-Sector],Table3[[#This Row],[Sub-Sector]],Table2[6M Return vs Nifty],"&gt;=10")/Table3[[#This Row],[Count]]</f>
        <v>0.36363636363636365</v>
      </c>
      <c r="G72" s="2">
        <f>COUNTIFS(Table2[Sub-Sector],Table3[[#This Row],[Sub-Sector]],Table2[1Y Return vs Nifty],"&gt;=10")/Table3[[#This Row],[Count]]</f>
        <v>0.45454545454545453</v>
      </c>
      <c r="H72" s="2">
        <f>COUNTIFS(Table2[Sub-Sector],Table3[[#This Row],[Sub-Sector]],Table2[RSI Exponential â€“ 14D],"&gt;=50")/Table3[[#This Row],[Count]]</f>
        <v>0.90909090909090906</v>
      </c>
      <c r="I72" s="2">
        <f>COUNTIFS(Table2[Sub-Sector],Table3[[#This Row],[Sub-Sector]],Table2[Relative Volume],"&gt;=1")/Table3[[#This Row],[Count]]</f>
        <v>0.45454545454545453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0.81818181818181823</v>
      </c>
      <c r="L72" s="2">
        <f>COUNTIFS(Table2[Sub-Sector],Table3[[#This Row],[Sub-Sector]],Table2[% Away From Current Week Low],"&gt;=0.05")/Table3[[#This Row],[Count]]</f>
        <v>0.90909090909090906</v>
      </c>
      <c r="M72" s="2">
        <f>COUNTIFS(Table2[Sub-Sector],Table3[[#This Row],[Sub-Sector]],Table2[% Away From Current Week High],"&lt;=0.05")/Table3[[#This Row],[Count]]</f>
        <v>0.90909090909090906</v>
      </c>
      <c r="N72" s="2">
        <f>COUNTIFS(Table2[Sub-Sector],Table3[[#This Row],[Sub-Sector]],Table2[% Away From Current Month Low],"&gt;=0.05")/Table3[[#This Row],[Count]]</f>
        <v>1</v>
      </c>
      <c r="O72" s="2">
        <f>COUNTIFS(Table2[Sub-Sector],Table3[[#This Row],[Sub-Sector]],Table2[% Away From Current Month High],"&lt;=0.05")/Table3[[#This Row],[Count]]</f>
        <v>0.54545454545454541</v>
      </c>
      <c r="P72" s="2">
        <f>COUNTIFS(Table2[Sub-Sector],Table3[[#This Row],[Sub-Sector]],Table2[% Away From 52W High],"&lt;=10")/Table3[[#This Row],[Count]]</f>
        <v>0.63636363636363635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0.81818181818181823</v>
      </c>
      <c r="S72" s="2">
        <f>COUNTIFS(Table2[Sub-Sector],Table3[[#This Row],[Sub-Sector]],Table2[% Price above 50 EMA],"&gt;=0")/Table3[[#This Row],[Count]]</f>
        <v>0.81818181818181823</v>
      </c>
      <c r="T72" s="2">
        <f>COUNTIFS(Table2[Sub-Sector],Table3[[#This Row],[Sub-Sector]],Table2[% Price above 200 EMA],"&gt;=0")/Table3[[#This Row],[Count]]</f>
        <v>0.72727272727272729</v>
      </c>
      <c r="U72" s="2">
        <f>COUNTIFS(Table2[Sub-Sector],Table3[[#This Row],[Sub-Sector]],Table2[Rate of Change - Zone],"Positive")/Table3[[#This Row],[Count]]</f>
        <v>0.63636363636363635</v>
      </c>
      <c r="V72" s="2">
        <f>COUNTIFS(Table2[Sub-Sector],Table3[[#This Row],[Sub-Sector]],Table2[Sharpe Ratio],"&gt;=0.10")/Table3[[#This Row],[Count]]</f>
        <v>0.36363636363636365</v>
      </c>
      <c r="W7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72" s="3">
        <f>_xlfn.RANK.AVG(Table3[[#This Row],[Score]],Table3[Score],1)</f>
        <v>70</v>
      </c>
      <c r="Y7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72" s="3">
        <f>_xlfn.RANK.AVG(Table3[[#This Row],[Score 2 ]],Table3[[Score 2 ]],1)</f>
        <v>71</v>
      </c>
    </row>
    <row r="73" spans="1:26" x14ac:dyDescent="0.3">
      <c r="A73" t="s">
        <v>32</v>
      </c>
      <c r="B73">
        <f>COUNTIFS(Table2[Sub-Sector],Table3[[#This Row],[Sub-Sector]])</f>
        <v>11</v>
      </c>
      <c r="C73" s="2">
        <f>COUNTIFS(Table2[Sub-Sector],Table3[[#This Row],[Sub-Sector]],Table2[Uptrend],"Uptrend")/Table3[[#This Row],[Count]]</f>
        <v>0.45454545454545453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</v>
      </c>
      <c r="F73" s="2">
        <f>COUNTIFS(Table2[Sub-Sector],Table3[[#This Row],[Sub-Sector]],Table2[6M Return vs Nifty],"&gt;=10")/Table3[[#This Row],[Count]]</f>
        <v>0.45454545454545453</v>
      </c>
      <c r="G73" s="2">
        <f>COUNTIFS(Table2[Sub-Sector],Table3[[#This Row],[Sub-Sector]],Table2[1Y Return vs Nifty],"&gt;=10")/Table3[[#This Row],[Count]]</f>
        <v>0.90909090909090906</v>
      </c>
      <c r="H73" s="2">
        <f>COUNTIFS(Table2[Sub-Sector],Table3[[#This Row],[Sub-Sector]],Table2[RSI Exponential â€“ 14D],"&gt;=50")/Table3[[#This Row],[Count]]</f>
        <v>0.36363636363636365</v>
      </c>
      <c r="I73" s="2">
        <f>COUNTIFS(Table2[Sub-Sector],Table3[[#This Row],[Sub-Sector]],Table2[Relative Volume],"&gt;=1")/Table3[[#This Row],[Count]]</f>
        <v>0.18181818181818182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0.36363636363636365</v>
      </c>
      <c r="M73" s="2">
        <f>COUNTIFS(Table2[Sub-Sector],Table3[[#This Row],[Sub-Sector]],Table2[% Away From Current Week High],"&lt;=0.05")/Table3[[#This Row],[Count]]</f>
        <v>0.90909090909090906</v>
      </c>
      <c r="N73" s="2">
        <f>COUNTIFS(Table2[Sub-Sector],Table3[[#This Row],[Sub-Sector]],Table2[% Away From Current Month Low],"&gt;=0.05")/Table3[[#This Row],[Count]]</f>
        <v>0.45454545454545453</v>
      </c>
      <c r="O73" s="2">
        <f>COUNTIFS(Table2[Sub-Sector],Table3[[#This Row],[Sub-Sector]],Table2[% Away From Current Month High],"&lt;=0.05")/Table3[[#This Row],[Count]]</f>
        <v>0.27272727272727271</v>
      </c>
      <c r="P73" s="2">
        <f>COUNTIFS(Table2[Sub-Sector],Table3[[#This Row],[Sub-Sector]],Table2[% Away From 52W High],"&lt;=10")/Table3[[#This Row],[Count]]</f>
        <v>0.18181818181818182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0.36363636363636365</v>
      </c>
      <c r="S73" s="2">
        <f>COUNTIFS(Table2[Sub-Sector],Table3[[#This Row],[Sub-Sector]],Table2[% Price above 50 EMA],"&gt;=0")/Table3[[#This Row],[Count]]</f>
        <v>0.45454545454545453</v>
      </c>
      <c r="T73" s="2">
        <f>COUNTIFS(Table2[Sub-Sector],Table3[[#This Row],[Sub-Sector]],Table2[% Price above 200 EMA],"&gt;=0")/Table3[[#This Row],[Count]]</f>
        <v>0.90909090909090906</v>
      </c>
      <c r="U73" s="2">
        <f>COUNTIFS(Table2[Sub-Sector],Table3[[#This Row],[Sub-Sector]],Table2[Rate of Change - Zone],"Positive")/Table3[[#This Row],[Count]]</f>
        <v>0.45454545454545453</v>
      </c>
      <c r="V73" s="2">
        <f>COUNTIFS(Table2[Sub-Sector],Table3[[#This Row],[Sub-Sector]],Table2[Sharpe Ratio],"&gt;=0.10")/Table3[[#This Row],[Count]]</f>
        <v>0.63636363636363635</v>
      </c>
      <c r="W7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73" s="3">
        <f>_xlfn.RANK.AVG(Table3[[#This Row],[Score]],Table3[Score],1)</f>
        <v>91</v>
      </c>
      <c r="Y7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73" s="3">
        <f>_xlfn.RANK.AVG(Table3[[#This Row],[Score 2 ]],Table3[[Score 2 ]],1)</f>
        <v>72</v>
      </c>
    </row>
    <row r="74" spans="1:26" x14ac:dyDescent="0.3">
      <c r="A74" t="s">
        <v>539</v>
      </c>
      <c r="B74">
        <f>COUNTIFS(Table2[Sub-Sector],Table3[[#This Row],[Sub-Sector]])</f>
        <v>9</v>
      </c>
      <c r="C74" s="2">
        <f>COUNTIFS(Table2[Sub-Sector],Table3[[#This Row],[Sub-Sector]],Table2[Uptrend],"Uptrend")/Table3[[#This Row],[Count]]</f>
        <v>0.66666666666666663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0.33333333333333331</v>
      </c>
      <c r="F74" s="2">
        <f>COUNTIFS(Table2[Sub-Sector],Table3[[#This Row],[Sub-Sector]],Table2[6M Return vs Nifty],"&gt;=10")/Table3[[#This Row],[Count]]</f>
        <v>0.33333333333333331</v>
      </c>
      <c r="G74" s="2">
        <f>COUNTIFS(Table2[Sub-Sector],Table3[[#This Row],[Sub-Sector]],Table2[1Y Return vs Nifty],"&gt;=10")/Table3[[#This Row],[Count]]</f>
        <v>0.66666666666666663</v>
      </c>
      <c r="H74" s="2">
        <f>COUNTIFS(Table2[Sub-Sector],Table3[[#This Row],[Sub-Sector]],Table2[RSI Exponential â€“ 14D],"&gt;=50")/Table3[[#This Row],[Count]]</f>
        <v>0.77777777777777779</v>
      </c>
      <c r="I74" s="2">
        <f>COUNTIFS(Table2[Sub-Sector],Table3[[#This Row],[Sub-Sector]],Table2[Relative Volume],"&gt;=1")/Table3[[#This Row],[Count]]</f>
        <v>0.33333333333333331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0.88888888888888884</v>
      </c>
      <c r="M74" s="2">
        <f>COUNTIFS(Table2[Sub-Sector],Table3[[#This Row],[Sub-Sector]],Table2[% Away From Current Week High],"&lt;=0.05")/Table3[[#This Row],[Count]]</f>
        <v>0.88888888888888884</v>
      </c>
      <c r="N74" s="2">
        <f>COUNTIFS(Table2[Sub-Sector],Table3[[#This Row],[Sub-Sector]],Table2[% Away From Current Month Low],"&gt;=0.05")/Table3[[#This Row],[Count]]</f>
        <v>0.88888888888888884</v>
      </c>
      <c r="O74" s="2">
        <f>COUNTIFS(Table2[Sub-Sector],Table3[[#This Row],[Sub-Sector]],Table2[% Away From Current Month High],"&lt;=0.05")/Table3[[#This Row],[Count]]</f>
        <v>0.55555555555555558</v>
      </c>
      <c r="P74" s="2">
        <f>COUNTIFS(Table2[Sub-Sector],Table3[[#This Row],[Sub-Sector]],Table2[% Away From 52W High],"&lt;=10")/Table3[[#This Row],[Count]]</f>
        <v>0.22222222222222221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0.77777777777777779</v>
      </c>
      <c r="S74" s="2">
        <f>COUNTIFS(Table2[Sub-Sector],Table3[[#This Row],[Sub-Sector]],Table2[% Price above 50 EMA],"&gt;=0")/Table3[[#This Row],[Count]]</f>
        <v>0.66666666666666663</v>
      </c>
      <c r="T74" s="2">
        <f>COUNTIFS(Table2[Sub-Sector],Table3[[#This Row],[Sub-Sector]],Table2[% Price above 200 EMA],"&gt;=0")/Table3[[#This Row],[Count]]</f>
        <v>0.66666666666666663</v>
      </c>
      <c r="U74" s="2">
        <f>COUNTIFS(Table2[Sub-Sector],Table3[[#This Row],[Sub-Sector]],Table2[Rate of Change - Zone],"Positive")/Table3[[#This Row],[Count]]</f>
        <v>0.55555555555555558</v>
      </c>
      <c r="V74" s="2">
        <f>COUNTIFS(Table2[Sub-Sector],Table3[[#This Row],[Sub-Sector]],Table2[Sharpe Ratio],"&gt;=0.10")/Table3[[#This Row],[Count]]</f>
        <v>0.33333333333333331</v>
      </c>
      <c r="W7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437.5</v>
      </c>
      <c r="X74" s="3">
        <f>_xlfn.RANK.AVG(Table3[[#This Row],[Score]],Table3[Score],1)</f>
        <v>65</v>
      </c>
      <c r="Y7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74" s="3">
        <f>_xlfn.RANK.AVG(Table3[[#This Row],[Score 2 ]],Table3[[Score 2 ]],1)</f>
        <v>73</v>
      </c>
    </row>
    <row r="75" spans="1:26" x14ac:dyDescent="0.3">
      <c r="A75" t="s">
        <v>619</v>
      </c>
      <c r="B75">
        <f>COUNTIFS(Table2[Sub-Sector],Table3[[#This Row],[Sub-Sector]])</f>
        <v>4</v>
      </c>
      <c r="C75" s="2">
        <f>COUNTIFS(Table2[Sub-Sector],Table3[[#This Row],[Sub-Sector]],Table2[Uptrend],"Uptrend")/Table3[[#This Row],[Count]]</f>
        <v>0.75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0.25</v>
      </c>
      <c r="G75" s="2">
        <f>COUNTIFS(Table2[Sub-Sector],Table3[[#This Row],[Sub-Sector]],Table2[1Y Return vs Nifty],"&gt;=10")/Table3[[#This Row],[Count]]</f>
        <v>0.75</v>
      </c>
      <c r="H75" s="2">
        <f>COUNTIFS(Table2[Sub-Sector],Table3[[#This Row],[Sub-Sector]],Table2[RSI Exponential â€“ 14D],"&gt;=50")/Table3[[#This Row],[Count]]</f>
        <v>0.5</v>
      </c>
      <c r="I75" s="2">
        <f>COUNTIFS(Table2[Sub-Sector],Table3[[#This Row],[Sub-Sector]],Table2[Relative Volume],"&gt;=1")/Table3[[#This Row],[Count]]</f>
        <v>0.5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1</v>
      </c>
      <c r="M75" s="2">
        <f>COUNTIFS(Table2[Sub-Sector],Table3[[#This Row],[Sub-Sector]],Table2[% Away From Current Week High],"&lt;=0.05")/Table3[[#This Row],[Count]]</f>
        <v>0.75</v>
      </c>
      <c r="N75" s="2">
        <f>COUNTIFS(Table2[Sub-Sector],Table3[[#This Row],[Sub-Sector]],Table2[% Away From Current Month Low],"&gt;=0.05")/Table3[[#This Row],[Count]]</f>
        <v>1</v>
      </c>
      <c r="O75" s="2">
        <f>COUNTIFS(Table2[Sub-Sector],Table3[[#This Row],[Sub-Sector]],Table2[% Away From Current Month High],"&lt;=0.05")/Table3[[#This Row],[Count]]</f>
        <v>0.25</v>
      </c>
      <c r="P75" s="2">
        <f>COUNTIFS(Table2[Sub-Sector],Table3[[#This Row],[Sub-Sector]],Table2[% Away From 52W High],"&lt;=10")/Table3[[#This Row],[Count]]</f>
        <v>0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0.5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0.25</v>
      </c>
      <c r="V75" s="2">
        <f>COUNTIFS(Table2[Sub-Sector],Table3[[#This Row],[Sub-Sector]],Table2[Sharpe Ratio],"&gt;=0.10")/Table3[[#This Row],[Count]]</f>
        <v>0.25</v>
      </c>
      <c r="W7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75" s="3">
        <f>_xlfn.RANK.AVG(Table3[[#This Row],[Score]],Table3[Score],1)</f>
        <v>88</v>
      </c>
      <c r="Y7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5" s="3">
        <f>_xlfn.RANK.AVG(Table3[[#This Row],[Score 2 ]],Table3[[Score 2 ]],1)</f>
        <v>74</v>
      </c>
    </row>
    <row r="76" spans="1:26" x14ac:dyDescent="0.3">
      <c r="A76" t="s">
        <v>422</v>
      </c>
      <c r="B76">
        <f>COUNTIFS(Table2[Sub-Sector],Table3[[#This Row],[Sub-Sector]])</f>
        <v>11</v>
      </c>
      <c r="C76" s="2">
        <f>COUNTIFS(Table2[Sub-Sector],Table3[[#This Row],[Sub-Sector]],Table2[Uptrend],"Uptrend")/Table3[[#This Row],[Count]]</f>
        <v>0.45454545454545453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0.18181818181818182</v>
      </c>
      <c r="F76" s="2">
        <f>COUNTIFS(Table2[Sub-Sector],Table3[[#This Row],[Sub-Sector]],Table2[6M Return vs Nifty],"&gt;=10")/Table3[[#This Row],[Count]]</f>
        <v>0.45454545454545453</v>
      </c>
      <c r="G76" s="2">
        <f>COUNTIFS(Table2[Sub-Sector],Table3[[#This Row],[Sub-Sector]],Table2[1Y Return vs Nifty],"&gt;=10")/Table3[[#This Row],[Count]]</f>
        <v>0.54545454545454541</v>
      </c>
      <c r="H76" s="2">
        <f>COUNTIFS(Table2[Sub-Sector],Table3[[#This Row],[Sub-Sector]],Table2[RSI Exponential â€“ 14D],"&gt;=50")/Table3[[#This Row],[Count]]</f>
        <v>0.45454545454545453</v>
      </c>
      <c r="I76" s="2">
        <f>COUNTIFS(Table2[Sub-Sector],Table3[[#This Row],[Sub-Sector]],Table2[Relative Volume],"&gt;=1")/Table3[[#This Row],[Count]]</f>
        <v>0.36363636363636365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0.45454545454545453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0.45454545454545453</v>
      </c>
      <c r="O76" s="2">
        <f>COUNTIFS(Table2[Sub-Sector],Table3[[#This Row],[Sub-Sector]],Table2[% Away From Current Month High],"&lt;=0.05")/Table3[[#This Row],[Count]]</f>
        <v>0.18181818181818182</v>
      </c>
      <c r="P76" s="2">
        <f>COUNTIFS(Table2[Sub-Sector],Table3[[#This Row],[Sub-Sector]],Table2[% Away From 52W High],"&lt;=10")/Table3[[#This Row],[Count]]</f>
        <v>0.18181818181818182</v>
      </c>
      <c r="Q76" s="2">
        <f>COUNTIFS(Table2[Sub-Sector],Table3[[#This Row],[Sub-Sector]],Table2[% Away From 52W Low],"&gt;=10")/Table3[[#This Row],[Count]]</f>
        <v>0.90909090909090906</v>
      </c>
      <c r="R76" s="2">
        <f>COUNTIFS(Table2[Sub-Sector],Table3[[#This Row],[Sub-Sector]],Table2[% Price above 20 EMA],"&gt;=0")/Table3[[#This Row],[Count]]</f>
        <v>0.45454545454545453</v>
      </c>
      <c r="S76" s="2">
        <f>COUNTIFS(Table2[Sub-Sector],Table3[[#This Row],[Sub-Sector]],Table2[% Price above 50 EMA],"&gt;=0")/Table3[[#This Row],[Count]]</f>
        <v>0.45454545454545453</v>
      </c>
      <c r="T76" s="2">
        <f>COUNTIFS(Table2[Sub-Sector],Table3[[#This Row],[Sub-Sector]],Table2[% Price above 200 EMA],"&gt;=0")/Table3[[#This Row],[Count]]</f>
        <v>0.63636363636363635</v>
      </c>
      <c r="U76" s="2">
        <f>COUNTIFS(Table2[Sub-Sector],Table3[[#This Row],[Sub-Sector]],Table2[Rate of Change - Zone],"Positive")/Table3[[#This Row],[Count]]</f>
        <v>0.36363636363636365</v>
      </c>
      <c r="V76" s="2">
        <f>COUNTIFS(Table2[Sub-Sector],Table3[[#This Row],[Sub-Sector]],Table2[Sharpe Ratio],"&gt;=0.10")/Table3[[#This Row],[Count]]</f>
        <v>0</v>
      </c>
      <c r="W7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496.5</v>
      </c>
      <c r="X76" s="3">
        <f>_xlfn.RANK.AVG(Table3[[#This Row],[Score]],Table3[Score],1)</f>
        <v>87</v>
      </c>
      <c r="Y7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6" s="3">
        <f>_xlfn.RANK.AVG(Table3[[#This Row],[Score 2 ]],Table3[[Score 2 ]],1)</f>
        <v>75</v>
      </c>
    </row>
    <row r="77" spans="1:26" x14ac:dyDescent="0.3">
      <c r="A77" t="s">
        <v>146</v>
      </c>
      <c r="B77">
        <f>COUNTIFS(Table2[Sub-Sector],Table3[[#This Row],[Sub-Sector]])</f>
        <v>3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0.66666666666666663</v>
      </c>
      <c r="G77" s="2">
        <f>COUNTIFS(Table2[Sub-Sector],Table3[[#This Row],[Sub-Sector]],Table2[1Y Return vs Nifty],"&gt;=10")/Table3[[#This Row],[Count]]</f>
        <v>1</v>
      </c>
      <c r="H77" s="2">
        <f>COUNTIFS(Table2[Sub-Sector],Table3[[#This Row],[Sub-Sector]],Table2[RSI Exponential â€“ 14D],"&gt;=50")/Table3[[#This Row],[Count]]</f>
        <v>0.33333333333333331</v>
      </c>
      <c r="I77" s="2">
        <f>COUNTIFS(Table2[Sub-Sector],Table3[[#This Row],[Sub-Sector]],Table2[Relative Volume],"&gt;=1")/Table3[[#This Row],[Count]]</f>
        <v>0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0.66666666666666663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0.66666666666666663</v>
      </c>
      <c r="O77" s="2">
        <f>COUNTIFS(Table2[Sub-Sector],Table3[[#This Row],[Sub-Sector]],Table2[% Away From Current Month High],"&lt;=0.05")/Table3[[#This Row],[Count]]</f>
        <v>0</v>
      </c>
      <c r="P77" s="2">
        <f>COUNTIFS(Table2[Sub-Sector],Table3[[#This Row],[Sub-Sector]],Table2[% Away From 52W High],"&lt;=10")/Table3[[#This Row],[Count]]</f>
        <v>0.66666666666666663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0.33333333333333331</v>
      </c>
      <c r="S77" s="2">
        <f>COUNTIFS(Table2[Sub-Sector],Table3[[#This Row],[Sub-Sector]],Table2[% Price above 50 EMA],"&gt;=0")/Table3[[#This Row],[Count]]</f>
        <v>0.66666666666666663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</v>
      </c>
      <c r="V77" s="2">
        <f>COUNTIFS(Table2[Sub-Sector],Table3[[#This Row],[Sub-Sector]],Table2[Sharpe Ratio],"&gt;=0.10")/Table3[[#This Row],[Count]]</f>
        <v>0.33333333333333331</v>
      </c>
      <c r="W7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77" s="3">
        <f>_xlfn.RANK.AVG(Table3[[#This Row],[Score]],Table3[Score],1)</f>
        <v>72</v>
      </c>
      <c r="Y7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7" s="3">
        <f>_xlfn.RANK.AVG(Table3[[#This Row],[Score 2 ]],Table3[[Score 2 ]],1)</f>
        <v>76</v>
      </c>
    </row>
    <row r="78" spans="1:26" x14ac:dyDescent="0.3">
      <c r="A78" t="s">
        <v>98</v>
      </c>
      <c r="B78">
        <f>COUNTIFS(Table2[Sub-Sector],Table3[[#This Row],[Sub-Sector]])</f>
        <v>4</v>
      </c>
      <c r="C78" s="2">
        <f>COUNTIFS(Table2[Sub-Sector],Table3[[#This Row],[Sub-Sector]],Table2[Uptrend],"Uptrend")/Table3[[#This Row],[Count]]</f>
        <v>0.25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0.25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0</v>
      </c>
      <c r="H78" s="2">
        <f>COUNTIFS(Table2[Sub-Sector],Table3[[#This Row],[Sub-Sector]],Table2[RSI Exponential â€“ 14D],"&gt;=50")/Table3[[#This Row],[Count]]</f>
        <v>0.5</v>
      </c>
      <c r="I78" s="2">
        <f>COUNTIFS(Table2[Sub-Sector],Table3[[#This Row],[Sub-Sector]],Table2[Relative Volume],"&gt;=1")/Table3[[#This Row],[Count]]</f>
        <v>0.75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0.25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0.5</v>
      </c>
      <c r="O78" s="2">
        <f>COUNTIFS(Table2[Sub-Sector],Table3[[#This Row],[Sub-Sector]],Table2[% Away From Current Month High],"&lt;=0.05")/Table3[[#This Row],[Count]]</f>
        <v>0.75</v>
      </c>
      <c r="P78" s="2">
        <f>COUNTIFS(Table2[Sub-Sector],Table3[[#This Row],[Sub-Sector]],Table2[% Away From 52W High],"&lt;=10")/Table3[[#This Row],[Count]]</f>
        <v>0</v>
      </c>
      <c r="Q78" s="2">
        <f>COUNTIFS(Table2[Sub-Sector],Table3[[#This Row],[Sub-Sector]],Table2[% Away From 52W Low],"&gt;=10")/Table3[[#This Row],[Count]]</f>
        <v>0.5</v>
      </c>
      <c r="R78" s="2">
        <f>COUNTIFS(Table2[Sub-Sector],Table3[[#This Row],[Sub-Sector]],Table2[% Price above 20 EMA],"&gt;=0")/Table3[[#This Row],[Count]]</f>
        <v>0.5</v>
      </c>
      <c r="S78" s="2">
        <f>COUNTIFS(Table2[Sub-Sector],Table3[[#This Row],[Sub-Sector]],Table2[% Price above 50 EMA],"&gt;=0")/Table3[[#This Row],[Count]]</f>
        <v>0.5</v>
      </c>
      <c r="T78" s="2">
        <f>COUNTIFS(Table2[Sub-Sector],Table3[[#This Row],[Sub-Sector]],Table2[% Price above 200 EMA],"&gt;=0")/Table3[[#This Row],[Count]]</f>
        <v>0.25</v>
      </c>
      <c r="U78" s="2">
        <f>COUNTIFS(Table2[Sub-Sector],Table3[[#This Row],[Sub-Sector]],Table2[Rate of Change - Zone],"Positive")/Table3[[#This Row],[Count]]</f>
        <v>0.75</v>
      </c>
      <c r="V78" s="2">
        <f>COUNTIFS(Table2[Sub-Sector],Table3[[#This Row],[Sub-Sector]],Table2[Sharpe Ratio],"&gt;=0.10")/Table3[[#This Row],[Count]]</f>
        <v>0</v>
      </c>
      <c r="W7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78" s="3">
        <f>_xlfn.RANK.AVG(Table3[[#This Row],[Score]],Table3[Score],1)</f>
        <v>85.5</v>
      </c>
      <c r="Y7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8" s="3">
        <f>_xlfn.RANK.AVG(Table3[[#This Row],[Score 2 ]],Table3[[Score 2 ]],1)</f>
        <v>77</v>
      </c>
    </row>
    <row r="79" spans="1:26" x14ac:dyDescent="0.3">
      <c r="A79" t="s">
        <v>626</v>
      </c>
      <c r="B79">
        <f>COUNTIFS(Table2[Sub-Sector],Table3[[#This Row],[Sub-Sector]])</f>
        <v>4</v>
      </c>
      <c r="C79" s="2">
        <f>COUNTIFS(Table2[Sub-Sector],Table3[[#This Row],[Sub-Sector]],Table2[Uptrend],"Uptrend")/Table3[[#This Row],[Count]]</f>
        <v>0.5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0.25</v>
      </c>
      <c r="F79" s="2">
        <f>COUNTIFS(Table2[Sub-Sector],Table3[[#This Row],[Sub-Sector]],Table2[6M Return vs Nifty],"&gt;=10")/Table3[[#This Row],[Count]]</f>
        <v>0.5</v>
      </c>
      <c r="G79" s="2">
        <f>COUNTIFS(Table2[Sub-Sector],Table3[[#This Row],[Sub-Sector]],Table2[1Y Return vs Nifty],"&gt;=10")/Table3[[#This Row],[Count]]</f>
        <v>0.75</v>
      </c>
      <c r="H79" s="2">
        <f>COUNTIFS(Table2[Sub-Sector],Table3[[#This Row],[Sub-Sector]],Table2[RSI Exponential â€“ 14D],"&gt;=50")/Table3[[#This Row],[Count]]</f>
        <v>0.5</v>
      </c>
      <c r="I79" s="2">
        <f>COUNTIFS(Table2[Sub-Sector],Table3[[#This Row],[Sub-Sector]],Table2[Relative Volume],"&gt;=1")/Table3[[#This Row],[Count]]</f>
        <v>0.25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0.75</v>
      </c>
      <c r="M79" s="2">
        <f>COUNTIFS(Table2[Sub-Sector],Table3[[#This Row],[Sub-Sector]],Table2[% Away From Current Week High],"&lt;=0.05")/Table3[[#This Row],[Count]]</f>
        <v>0.75</v>
      </c>
      <c r="N79" s="2">
        <f>COUNTIFS(Table2[Sub-Sector],Table3[[#This Row],[Sub-Sector]],Table2[% Away From Current Month Low],"&gt;=0.05")/Table3[[#This Row],[Count]]</f>
        <v>1</v>
      </c>
      <c r="O79" s="2">
        <f>COUNTIFS(Table2[Sub-Sector],Table3[[#This Row],[Sub-Sector]],Table2[% Away From Current Month High],"&lt;=0.05")/Table3[[#This Row],[Count]]</f>
        <v>0.25</v>
      </c>
      <c r="P79" s="2">
        <f>COUNTIFS(Table2[Sub-Sector],Table3[[#This Row],[Sub-Sector]],Table2[% Away From 52W High],"&lt;=10")/Table3[[#This Row],[Count]]</f>
        <v>0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0.5</v>
      </c>
      <c r="S79" s="2">
        <f>COUNTIFS(Table2[Sub-Sector],Table3[[#This Row],[Sub-Sector]],Table2[% Price above 50 EMA],"&gt;=0")/Table3[[#This Row],[Count]]</f>
        <v>0.5</v>
      </c>
      <c r="T79" s="2">
        <f>COUNTIFS(Table2[Sub-Sector],Table3[[#This Row],[Sub-Sector]],Table2[% Price above 200 EMA],"&gt;=0")/Table3[[#This Row],[Count]]</f>
        <v>0.75</v>
      </c>
      <c r="U79" s="2">
        <f>COUNTIFS(Table2[Sub-Sector],Table3[[#This Row],[Sub-Sector]],Table2[Rate of Change - Zone],"Positive")/Table3[[#This Row],[Count]]</f>
        <v>0.25</v>
      </c>
      <c r="V79" s="2">
        <f>COUNTIFS(Table2[Sub-Sector],Table3[[#This Row],[Sub-Sector]],Table2[Sharpe Ratio],"&gt;=0.10")/Table3[[#This Row],[Count]]</f>
        <v>0.25</v>
      </c>
      <c r="W7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480.5</v>
      </c>
      <c r="X79" s="3">
        <f>_xlfn.RANK.AVG(Table3[[#This Row],[Score]],Table3[Score],1)</f>
        <v>77</v>
      </c>
      <c r="Y7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79" s="3">
        <f>_xlfn.RANK.AVG(Table3[[#This Row],[Score 2 ]],Table3[[Score 2 ]],1)</f>
        <v>78</v>
      </c>
    </row>
    <row r="80" spans="1:26" x14ac:dyDescent="0.3">
      <c r="A80" t="s">
        <v>225</v>
      </c>
      <c r="B80">
        <f>COUNTIFS(Table2[Sub-Sector],Table3[[#This Row],[Sub-Sector]])</f>
        <v>3</v>
      </c>
      <c r="C80" s="2">
        <f>COUNTIFS(Table2[Sub-Sector],Table3[[#This Row],[Sub-Sector]],Table2[Uptrend],"Uptrend")/Table3[[#This Row],[Count]]</f>
        <v>0.33333333333333331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0.33333333333333331</v>
      </c>
      <c r="F80" s="2">
        <f>COUNTIFS(Table2[Sub-Sector],Table3[[#This Row],[Sub-Sector]],Table2[6M Return vs Nifty],"&gt;=10")/Table3[[#This Row],[Count]]</f>
        <v>0.33333333333333331</v>
      </c>
      <c r="G80" s="2">
        <f>COUNTIFS(Table2[Sub-Sector],Table3[[#This Row],[Sub-Sector]],Table2[1Y Return vs Nifty],"&gt;=10")/Table3[[#This Row],[Count]]</f>
        <v>0.33333333333333331</v>
      </c>
      <c r="H80" s="2">
        <f>COUNTIFS(Table2[Sub-Sector],Table3[[#This Row],[Sub-Sector]],Table2[RSI Exponential â€“ 14D],"&gt;=50")/Table3[[#This Row],[Count]]</f>
        <v>0.66666666666666663</v>
      </c>
      <c r="I80" s="2">
        <f>COUNTIFS(Table2[Sub-Sector],Table3[[#This Row],[Sub-Sector]],Table2[Relative Volume],"&gt;=1")/Table3[[#This Row],[Count]]</f>
        <v>0.33333333333333331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1</v>
      </c>
      <c r="M80" s="2">
        <f>COUNTIFS(Table2[Sub-Sector],Table3[[#This Row],[Sub-Sector]],Table2[% Away From Current Week High],"&lt;=0.05")/Table3[[#This Row],[Count]]</f>
        <v>1</v>
      </c>
      <c r="N80" s="2">
        <f>COUNTIFS(Table2[Sub-Sector],Table3[[#This Row],[Sub-Sector]],Table2[% Away From Current Month Low],"&gt;=0.05")/Table3[[#This Row],[Count]]</f>
        <v>1</v>
      </c>
      <c r="O80" s="2">
        <f>COUNTIFS(Table2[Sub-Sector],Table3[[#This Row],[Sub-Sector]],Table2[% Away From Current Month High],"&lt;=0.05")/Table3[[#This Row],[Count]]</f>
        <v>0.33333333333333331</v>
      </c>
      <c r="P80" s="2">
        <f>COUNTIFS(Table2[Sub-Sector],Table3[[#This Row],[Sub-Sector]],Table2[% Away From 52W High],"&lt;=10")/Table3[[#This Row],[Count]]</f>
        <v>0.33333333333333331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0.66666666666666663</v>
      </c>
      <c r="S80" s="2">
        <f>COUNTIFS(Table2[Sub-Sector],Table3[[#This Row],[Sub-Sector]],Table2[% Price above 50 EMA],"&gt;=0")/Table3[[#This Row],[Count]]</f>
        <v>0.66666666666666663</v>
      </c>
      <c r="T80" s="2">
        <f>COUNTIFS(Table2[Sub-Sector],Table3[[#This Row],[Sub-Sector]],Table2[% Price above 200 EMA],"&gt;=0")/Table3[[#This Row],[Count]]</f>
        <v>0.33333333333333331</v>
      </c>
      <c r="U80" s="2">
        <f>COUNTIFS(Table2[Sub-Sector],Table3[[#This Row],[Sub-Sector]],Table2[Rate of Change - Zone],"Positive")/Table3[[#This Row],[Count]]</f>
        <v>0.66666666666666663</v>
      </c>
      <c r="V80" s="2">
        <f>COUNTIFS(Table2[Sub-Sector],Table3[[#This Row],[Sub-Sector]],Table2[Sharpe Ratio],"&gt;=0.10")/Table3[[#This Row],[Count]]</f>
        <v>0.33333333333333331</v>
      </c>
      <c r="W8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80" s="3">
        <f>_xlfn.RANK.AVG(Table3[[#This Row],[Score]],Table3[Score],1)</f>
        <v>83</v>
      </c>
      <c r="Y8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0" s="3">
        <f>_xlfn.RANK.AVG(Table3[[#This Row],[Score 2 ]],Table3[[Score 2 ]],1)</f>
        <v>79.5</v>
      </c>
    </row>
    <row r="81" spans="1:26" x14ac:dyDescent="0.3">
      <c r="A81" t="s">
        <v>1803</v>
      </c>
      <c r="B81">
        <f>COUNTIFS(Table2[Sub-Sector],Table3[[#This Row],[Sub-Sector]])</f>
        <v>3</v>
      </c>
      <c r="C81" s="2">
        <f>COUNTIFS(Table2[Sub-Sector],Table3[[#This Row],[Sub-Sector]],Table2[Uptrend],"Uptrend")/Table3[[#This Row],[Count]]</f>
        <v>0.66666666666666663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</v>
      </c>
      <c r="F81" s="2">
        <f>COUNTIFS(Table2[Sub-Sector],Table3[[#This Row],[Sub-Sector]],Table2[6M Return vs Nifty],"&gt;=10")/Table3[[#This Row],[Count]]</f>
        <v>0</v>
      </c>
      <c r="G81" s="2">
        <f>COUNTIFS(Table2[Sub-Sector],Table3[[#This Row],[Sub-Sector]],Table2[1Y Return vs Nifty],"&gt;=10")/Table3[[#This Row],[Count]]</f>
        <v>0.66666666666666663</v>
      </c>
      <c r="H81" s="2">
        <f>COUNTIFS(Table2[Sub-Sector],Table3[[#This Row],[Sub-Sector]],Table2[RSI Exponential â€“ 14D],"&gt;=50")/Table3[[#This Row],[Count]]</f>
        <v>0.66666666666666663</v>
      </c>
      <c r="I81" s="2">
        <f>COUNTIFS(Table2[Sub-Sector],Table3[[#This Row],[Sub-Sector]],Table2[Relative Volume],"&gt;=1")/Table3[[#This Row],[Count]]</f>
        <v>0.66666666666666663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0.66666666666666663</v>
      </c>
      <c r="L81" s="2">
        <f>COUNTIFS(Table2[Sub-Sector],Table3[[#This Row],[Sub-Sector]],Table2[% Away From Current Week Low],"&gt;=0.05")/Table3[[#This Row],[Count]]</f>
        <v>1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1</v>
      </c>
      <c r="O81" s="2">
        <f>COUNTIFS(Table2[Sub-Sector],Table3[[#This Row],[Sub-Sector]],Table2[% Away From Current Month High],"&lt;=0.05")/Table3[[#This Row],[Count]]</f>
        <v>0.33333333333333331</v>
      </c>
      <c r="P81" s="2">
        <f>COUNTIFS(Table2[Sub-Sector],Table3[[#This Row],[Sub-Sector]],Table2[% Away From 52W High],"&lt;=10")/Table3[[#This Row],[Count]]</f>
        <v>0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0.66666666666666663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0.66666666666666663</v>
      </c>
      <c r="U81" s="2">
        <f>COUNTIFS(Table2[Sub-Sector],Table3[[#This Row],[Sub-Sector]],Table2[Rate of Change - Zone],"Positive")/Table3[[#This Row],[Count]]</f>
        <v>0.33333333333333331</v>
      </c>
      <c r="V81" s="2">
        <f>COUNTIFS(Table2[Sub-Sector],Table3[[#This Row],[Sub-Sector]],Table2[Sharpe Ratio],"&gt;=0.10")/Table3[[#This Row],[Count]]</f>
        <v>0</v>
      </c>
      <c r="W8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81" s="3">
        <f>_xlfn.RANK.AVG(Table3[[#This Row],[Score]],Table3[Score],1)</f>
        <v>92</v>
      </c>
      <c r="Y8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1" s="3">
        <f>_xlfn.RANK.AVG(Table3[[#This Row],[Score 2 ]],Table3[[Score 2 ]],1)</f>
        <v>79.5</v>
      </c>
    </row>
    <row r="82" spans="1:26" x14ac:dyDescent="0.3">
      <c r="A82" t="s">
        <v>591</v>
      </c>
      <c r="B82">
        <f>COUNTIFS(Table2[Sub-Sector],Table3[[#This Row],[Sub-Sector]])</f>
        <v>3</v>
      </c>
      <c r="C82" s="2">
        <f>COUNTIFS(Table2[Sub-Sector],Table3[[#This Row],[Sub-Sector]],Table2[Uptrend],"Uptrend")/Table3[[#This Row],[Count]]</f>
        <v>0.33333333333333331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</v>
      </c>
      <c r="F82" s="2">
        <f>COUNTIFS(Table2[Sub-Sector],Table3[[#This Row],[Sub-Sector]],Table2[6M Return vs Nifty],"&gt;=10")/Table3[[#This Row],[Count]]</f>
        <v>0.33333333333333331</v>
      </c>
      <c r="G82" s="2">
        <f>COUNTIFS(Table2[Sub-Sector],Table3[[#This Row],[Sub-Sector]],Table2[1Y Return vs Nifty],"&gt;=10")/Table3[[#This Row],[Count]]</f>
        <v>0.33333333333333331</v>
      </c>
      <c r="H82" s="2">
        <f>COUNTIFS(Table2[Sub-Sector],Table3[[#This Row],[Sub-Sector]],Table2[RSI Exponential â€“ 14D],"&gt;=50")/Table3[[#This Row],[Count]]</f>
        <v>0.33333333333333331</v>
      </c>
      <c r="I82" s="2">
        <f>COUNTIFS(Table2[Sub-Sector],Table3[[#This Row],[Sub-Sector]],Table2[Relative Volume],"&gt;=1")/Table3[[#This Row],[Count]]</f>
        <v>0.66666666666666663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1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1</v>
      </c>
      <c r="O82" s="2">
        <f>COUNTIFS(Table2[Sub-Sector],Table3[[#This Row],[Sub-Sector]],Table2[% Away From Current Month High],"&lt;=0.05")/Table3[[#This Row],[Count]]</f>
        <v>0.33333333333333331</v>
      </c>
      <c r="P82" s="2">
        <f>COUNTIFS(Table2[Sub-Sector],Table3[[#This Row],[Sub-Sector]],Table2[% Away From 52W High],"&lt;=10")/Table3[[#This Row],[Count]]</f>
        <v>0.33333333333333331</v>
      </c>
      <c r="Q82" s="2">
        <f>COUNTIFS(Table2[Sub-Sector],Table3[[#This Row],[Sub-Sector]],Table2[% Away From 52W Low],"&gt;=10")/Table3[[#This Row],[Count]]</f>
        <v>0.33333333333333331</v>
      </c>
      <c r="R82" s="2">
        <f>COUNTIFS(Table2[Sub-Sector],Table3[[#This Row],[Sub-Sector]],Table2[% Price above 20 EMA],"&gt;=0")/Table3[[#This Row],[Count]]</f>
        <v>0.33333333333333331</v>
      </c>
      <c r="S82" s="2">
        <f>COUNTIFS(Table2[Sub-Sector],Table3[[#This Row],[Sub-Sector]],Table2[% Price above 50 EMA],"&gt;=0")/Table3[[#This Row],[Count]]</f>
        <v>0.33333333333333331</v>
      </c>
      <c r="T82" s="2">
        <f>COUNTIFS(Table2[Sub-Sector],Table3[[#This Row],[Sub-Sector]],Table2[% Price above 200 EMA],"&gt;=0")/Table3[[#This Row],[Count]]</f>
        <v>0.33333333333333331</v>
      </c>
      <c r="U82" s="2">
        <f>COUNTIFS(Table2[Sub-Sector],Table3[[#This Row],[Sub-Sector]],Table2[Rate of Change - Zone],"Positive")/Table3[[#This Row],[Count]]</f>
        <v>0.33333333333333331</v>
      </c>
      <c r="V82" s="2">
        <f>COUNTIFS(Table2[Sub-Sector],Table3[[#This Row],[Sub-Sector]],Table2[Sharpe Ratio],"&gt;=0.10")/Table3[[#This Row],[Count]]</f>
        <v>0</v>
      </c>
      <c r="W8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555</v>
      </c>
      <c r="X82" s="3">
        <f>_xlfn.RANK.AVG(Table3[[#This Row],[Score]],Table3[Score],1)</f>
        <v>105</v>
      </c>
      <c r="Y8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82" s="3">
        <f>_xlfn.RANK.AVG(Table3[[#This Row],[Score 2 ]],Table3[[Score 2 ]],1)</f>
        <v>81</v>
      </c>
    </row>
    <row r="83" spans="1:26" x14ac:dyDescent="0.3">
      <c r="A83" t="s">
        <v>298</v>
      </c>
      <c r="B83">
        <f>COUNTIFS(Table2[Sub-Sector],Table3[[#This Row],[Sub-Sector]])</f>
        <v>6</v>
      </c>
      <c r="C83" s="2">
        <f>COUNTIFS(Table2[Sub-Sector],Table3[[#This Row],[Sub-Sector]],Table2[Uptrend],"Uptrend")/Table3[[#This Row],[Count]]</f>
        <v>0.5</v>
      </c>
      <c r="D83" s="2">
        <f>COUNTIFS(Table2[Sub-Sector],Table3[[#This Row],[Sub-Sector]],Table2[1W Return vs Nifty],"&gt;=5")/Table3[[#This Row],[Count]]</f>
        <v>0.16666666666666666</v>
      </c>
      <c r="E83" s="2">
        <f>COUNTIFS(Table2[Sub-Sector],Table3[[#This Row],[Sub-Sector]],Table2[1M Return vs Nifty],"&gt;=5")/Table3[[#This Row],[Count]]</f>
        <v>0</v>
      </c>
      <c r="F83" s="2">
        <f>COUNTIFS(Table2[Sub-Sector],Table3[[#This Row],[Sub-Sector]],Table2[6M Return vs Nifty],"&gt;=10")/Table3[[#This Row],[Count]]</f>
        <v>0.33333333333333331</v>
      </c>
      <c r="G83" s="2">
        <f>COUNTIFS(Table2[Sub-Sector],Table3[[#This Row],[Sub-Sector]],Table2[1Y Return vs Nifty],"&gt;=10")/Table3[[#This Row],[Count]]</f>
        <v>0.66666666666666663</v>
      </c>
      <c r="H83" s="2">
        <f>COUNTIFS(Table2[Sub-Sector],Table3[[#This Row],[Sub-Sector]],Table2[RSI Exponential â€“ 14D],"&gt;=50")/Table3[[#This Row],[Count]]</f>
        <v>0.83333333333333337</v>
      </c>
      <c r="I83" s="2">
        <f>COUNTIFS(Table2[Sub-Sector],Table3[[#This Row],[Sub-Sector]],Table2[Relative Volume],"&gt;=1")/Table3[[#This Row],[Count]]</f>
        <v>0.16666666666666666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1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1</v>
      </c>
      <c r="O83" s="2">
        <f>COUNTIFS(Table2[Sub-Sector],Table3[[#This Row],[Sub-Sector]],Table2[% Away From Current Month High],"&lt;=0.05")/Table3[[#This Row],[Count]]</f>
        <v>0.66666666666666663</v>
      </c>
      <c r="P83" s="2">
        <f>COUNTIFS(Table2[Sub-Sector],Table3[[#This Row],[Sub-Sector]],Table2[% Away From 52W High],"&lt;=10")/Table3[[#This Row],[Count]]</f>
        <v>0.5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0.66666666666666663</v>
      </c>
      <c r="S83" s="2">
        <f>COUNTIFS(Table2[Sub-Sector],Table3[[#This Row],[Sub-Sector]],Table2[% Price above 50 EMA],"&gt;=0")/Table3[[#This Row],[Count]]</f>
        <v>0.66666666666666663</v>
      </c>
      <c r="T83" s="2">
        <f>COUNTIFS(Table2[Sub-Sector],Table3[[#This Row],[Sub-Sector]],Table2[% Price above 200 EMA],"&gt;=0")/Table3[[#This Row],[Count]]</f>
        <v>0.83333333333333337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0.66666666666666663</v>
      </c>
      <c r="W8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83" s="3">
        <f>_xlfn.RANK.AVG(Table3[[#This Row],[Score]],Table3[Score],1)</f>
        <v>79</v>
      </c>
      <c r="Y8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3" s="3">
        <f>_xlfn.RANK.AVG(Table3[[#This Row],[Score 2 ]],Table3[[Score 2 ]],1)</f>
        <v>82</v>
      </c>
    </row>
    <row r="84" spans="1:26" x14ac:dyDescent="0.3">
      <c r="A84" t="s">
        <v>83</v>
      </c>
      <c r="B84">
        <f>COUNTIFS(Table2[Sub-Sector],Table3[[#This Row],[Sub-Sector]])</f>
        <v>5</v>
      </c>
      <c r="C84" s="2">
        <f>COUNTIFS(Table2[Sub-Sector],Table3[[#This Row],[Sub-Sector]],Table2[Uptrend],"Uptrend")/Table3[[#This Row],[Count]]</f>
        <v>0.8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</v>
      </c>
      <c r="F84" s="2">
        <f>COUNTIFS(Table2[Sub-Sector],Table3[[#This Row],[Sub-Sector]],Table2[6M Return vs Nifty],"&gt;=10")/Table3[[#This Row],[Count]]</f>
        <v>0.8</v>
      </c>
      <c r="G84" s="2">
        <f>COUNTIFS(Table2[Sub-Sector],Table3[[#This Row],[Sub-Sector]],Table2[1Y Return vs Nifty],"&gt;=10")/Table3[[#This Row],[Count]]</f>
        <v>0.8</v>
      </c>
      <c r="H84" s="2">
        <f>COUNTIFS(Table2[Sub-Sector],Table3[[#This Row],[Sub-Sector]],Table2[RSI Exponential â€“ 14D],"&gt;=50")/Table3[[#This Row],[Count]]</f>
        <v>0</v>
      </c>
      <c r="I84" s="2">
        <f>COUNTIFS(Table2[Sub-Sector],Table3[[#This Row],[Sub-Sector]],Table2[Relative Volume],"&gt;=1")/Table3[[#This Row],[Count]]</f>
        <v>0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0.8</v>
      </c>
      <c r="L84" s="2">
        <f>COUNTIFS(Table2[Sub-Sector],Table3[[#This Row],[Sub-Sector]],Table2[% Away From Current Week Low],"&gt;=0.05")/Table3[[#This Row],[Count]]</f>
        <v>0.8</v>
      </c>
      <c r="M84" s="2">
        <f>COUNTIFS(Table2[Sub-Sector],Table3[[#This Row],[Sub-Sector]],Table2[% Away From Current Week High],"&lt;=0.05")/Table3[[#This Row],[Count]]</f>
        <v>0.4</v>
      </c>
      <c r="N84" s="2">
        <f>COUNTIFS(Table2[Sub-Sector],Table3[[#This Row],[Sub-Sector]],Table2[% Away From Current Month Low],"&gt;=0.05")/Table3[[#This Row],[Count]]</f>
        <v>0.8</v>
      </c>
      <c r="O84" s="2">
        <f>COUNTIFS(Table2[Sub-Sector],Table3[[#This Row],[Sub-Sector]],Table2[% Away From Current Month High],"&lt;=0.05")/Table3[[#This Row],[Count]]</f>
        <v>0</v>
      </c>
      <c r="P84" s="2">
        <f>COUNTIFS(Table2[Sub-Sector],Table3[[#This Row],[Sub-Sector]],Table2[% Away From 52W High],"&lt;=10")/Table3[[#This Row],[Count]]</f>
        <v>0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0.2</v>
      </c>
      <c r="S84" s="2">
        <f>COUNTIFS(Table2[Sub-Sector],Table3[[#This Row],[Sub-Sector]],Table2[% Price above 50 EMA],"&gt;=0")/Table3[[#This Row],[Count]]</f>
        <v>0.6</v>
      </c>
      <c r="T84" s="2">
        <f>COUNTIFS(Table2[Sub-Sector],Table3[[#This Row],[Sub-Sector]],Table2[% Price above 200 EMA],"&gt;=0")/Table3[[#This Row],[Count]]</f>
        <v>0.8</v>
      </c>
      <c r="U84" s="2">
        <f>COUNTIFS(Table2[Sub-Sector],Table3[[#This Row],[Sub-Sector]],Table2[Rate of Change - Zone],"Positive")/Table3[[#This Row],[Count]]</f>
        <v>0</v>
      </c>
      <c r="V84" s="2">
        <f>COUNTIFS(Table2[Sub-Sector],Table3[[#This Row],[Sub-Sector]],Table2[Sharpe Ratio],"&gt;=0.10")/Table3[[#This Row],[Count]]</f>
        <v>0.6</v>
      </c>
      <c r="W8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511.5</v>
      </c>
      <c r="X84" s="3">
        <f>_xlfn.RANK.AVG(Table3[[#This Row],[Score]],Table3[Score],1)</f>
        <v>89</v>
      </c>
      <c r="Y8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4" s="3">
        <f>_xlfn.RANK.AVG(Table3[[#This Row],[Score 2 ]],Table3[[Score 2 ]],1)</f>
        <v>83</v>
      </c>
    </row>
    <row r="85" spans="1:26" x14ac:dyDescent="0.3">
      <c r="A85" t="s">
        <v>527</v>
      </c>
      <c r="B85">
        <f>COUNTIFS(Table2[Sub-Sector],Table3[[#This Row],[Sub-Sector]])</f>
        <v>6</v>
      </c>
      <c r="C85" s="2">
        <f>COUNTIFS(Table2[Sub-Sector],Table3[[#This Row],[Sub-Sector]],Table2[Uptrend],"Uptrend")/Table3[[#This Row],[Count]]</f>
        <v>0.5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</v>
      </c>
      <c r="F85" s="2">
        <f>COUNTIFS(Table2[Sub-Sector],Table3[[#This Row],[Sub-Sector]],Table2[6M Return vs Nifty],"&gt;=10")/Table3[[#This Row],[Count]]</f>
        <v>0</v>
      </c>
      <c r="G85" s="2">
        <f>COUNTIFS(Table2[Sub-Sector],Table3[[#This Row],[Sub-Sector]],Table2[1Y Return vs Nifty],"&gt;=10")/Table3[[#This Row],[Count]]</f>
        <v>0</v>
      </c>
      <c r="H85" s="2">
        <f>COUNTIFS(Table2[Sub-Sector],Table3[[#This Row],[Sub-Sector]],Table2[RSI Exponential â€“ 14D],"&gt;=50")/Table3[[#This Row],[Count]]</f>
        <v>0.66666666666666663</v>
      </c>
      <c r="I85" s="2">
        <f>COUNTIFS(Table2[Sub-Sector],Table3[[#This Row],[Sub-Sector]],Table2[Relative Volume],"&gt;=1")/Table3[[#This Row],[Count]]</f>
        <v>0.66666666666666663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0.66666666666666663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1</v>
      </c>
      <c r="O85" s="2">
        <f>COUNTIFS(Table2[Sub-Sector],Table3[[#This Row],[Sub-Sector]],Table2[% Away From Current Month High],"&lt;=0.05")/Table3[[#This Row],[Count]]</f>
        <v>0.66666666666666663</v>
      </c>
      <c r="P85" s="2">
        <f>COUNTIFS(Table2[Sub-Sector],Table3[[#This Row],[Sub-Sector]],Table2[% Away From 52W High],"&lt;=10")/Table3[[#This Row],[Count]]</f>
        <v>0.33333333333333331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0.66666666666666663</v>
      </c>
      <c r="S85" s="2">
        <f>COUNTIFS(Table2[Sub-Sector],Table3[[#This Row],[Sub-Sector]],Table2[% Price above 50 EMA],"&gt;=0")/Table3[[#This Row],[Count]]</f>
        <v>0.83333333333333337</v>
      </c>
      <c r="T85" s="2">
        <f>COUNTIFS(Table2[Sub-Sector],Table3[[#This Row],[Sub-Sector]],Table2[% Price above 200 EMA],"&gt;=0")/Table3[[#This Row],[Count]]</f>
        <v>0.66666666666666663</v>
      </c>
      <c r="U85" s="2">
        <f>COUNTIFS(Table2[Sub-Sector],Table3[[#This Row],[Sub-Sector]],Table2[Rate of Change - Zone],"Positive")/Table3[[#This Row],[Count]]</f>
        <v>0.66666666666666663</v>
      </c>
      <c r="V85" s="2">
        <f>COUNTIFS(Table2[Sub-Sector],Table3[[#This Row],[Sub-Sector]],Table2[Sharpe Ratio],"&gt;=0.10")/Table3[[#This Row],[Count]]</f>
        <v>0</v>
      </c>
      <c r="W8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</v>
      </c>
      <c r="X85" s="3">
        <f>_xlfn.RANK.AVG(Table3[[#This Row],[Score]],Table3[Score],1)</f>
        <v>102</v>
      </c>
      <c r="Y8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85" s="3">
        <f>_xlfn.RANK.AVG(Table3[[#This Row],[Score 2 ]],Table3[[Score 2 ]],1)</f>
        <v>84</v>
      </c>
    </row>
    <row r="86" spans="1:26" x14ac:dyDescent="0.3">
      <c r="A86" t="s">
        <v>182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0.5</v>
      </c>
      <c r="G86" s="2">
        <f>COUNTIFS(Table2[Sub-Sector],Table3[[#This Row],[Sub-Sector]],Table2[1Y Return vs Nifty],"&gt;=10")/Table3[[#This Row],[Count]]</f>
        <v>1</v>
      </c>
      <c r="H86" s="2">
        <f>COUNTIFS(Table2[Sub-Sector],Table3[[#This Row],[Sub-Sector]],Table2[RSI Exponential â€“ 14D],"&gt;=50")/Table3[[#This Row],[Count]]</f>
        <v>0</v>
      </c>
      <c r="I86" s="2">
        <f>COUNTIFS(Table2[Sub-Sector],Table3[[#This Row],[Sub-Sector]],Table2[Relative Volume],"&gt;=1")/Table3[[#This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0.5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0.5</v>
      </c>
      <c r="O86" s="2">
        <f>COUNTIFS(Table2[Sub-Sector],Table3[[#This Row],[Sub-Sector]],Table2[% Away From Current Month High],"&lt;=0.05")/Table3[[#This Row],[Count]]</f>
        <v>0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</v>
      </c>
      <c r="S86" s="2">
        <f>COUNTIFS(Table2[Sub-Sector],Table3[[#This Row],[Sub-Sector]],Table2[% Price above 50 EMA],"&gt;=0")/Table3[[#This Row],[Count]]</f>
        <v>0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</v>
      </c>
      <c r="V86" s="2">
        <f>COUNTIFS(Table2[Sub-Sector],Table3[[#This Row],[Sub-Sector]],Table2[Sharpe Ratio],"&gt;=0.10")/Table3[[#This Row],[Count]]</f>
        <v>0</v>
      </c>
      <c r="W8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86" s="3">
        <f>_xlfn.RANK.AVG(Table3[[#This Row],[Score]],Table3[Score],1)</f>
        <v>76</v>
      </c>
      <c r="Y8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86" s="3">
        <f>_xlfn.RANK.AVG(Table3[[#This Row],[Score 2 ]],Table3[[Score 2 ]],1)</f>
        <v>85.5</v>
      </c>
    </row>
    <row r="87" spans="1:26" x14ac:dyDescent="0.3">
      <c r="A87" t="s">
        <v>200</v>
      </c>
      <c r="B87">
        <f>COUNTIFS(Table2[Sub-Sector],Table3[[#This Row],[Sub-Sector]])</f>
        <v>25</v>
      </c>
      <c r="C87" s="2">
        <f>COUNTIFS(Table2[Sub-Sector],Table3[[#This Row],[Sub-Sector]],Table2[Uptrend],"Uptrend")/Table3[[#This Row],[Count]]</f>
        <v>0.92</v>
      </c>
      <c r="D87" s="2">
        <f>COUNTIFS(Table2[Sub-Sector],Table3[[#This Row],[Sub-Sector]],Table2[1W Return vs Nifty],"&gt;=5")/Table3[[#This Row],[Count]]</f>
        <v>0.04</v>
      </c>
      <c r="E87" s="2">
        <f>COUNTIFS(Table2[Sub-Sector],Table3[[#This Row],[Sub-Sector]],Table2[1M Return vs Nifty],"&gt;=5")/Table3[[#This Row],[Count]]</f>
        <v>0.12</v>
      </c>
      <c r="F87" s="2">
        <f>COUNTIFS(Table2[Sub-Sector],Table3[[#This Row],[Sub-Sector]],Table2[6M Return vs Nifty],"&gt;=10")/Table3[[#This Row],[Count]]</f>
        <v>0.52</v>
      </c>
      <c r="G87" s="2">
        <f>COUNTIFS(Table2[Sub-Sector],Table3[[#This Row],[Sub-Sector]],Table2[1Y Return vs Nifty],"&gt;=10")/Table3[[#This Row],[Count]]</f>
        <v>0.64</v>
      </c>
      <c r="H87" s="2">
        <f>COUNTIFS(Table2[Sub-Sector],Table3[[#This Row],[Sub-Sector]],Table2[RSI Exponential â€“ 14D],"&gt;=50")/Table3[[#This Row],[Count]]</f>
        <v>0.44</v>
      </c>
      <c r="I87" s="2">
        <f>COUNTIFS(Table2[Sub-Sector],Table3[[#This Row],[Sub-Sector]],Table2[Relative Volume],"&gt;=1")/Table3[[#This Row],[Count]]</f>
        <v>0.24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0.56000000000000005</v>
      </c>
      <c r="M87" s="2">
        <f>COUNTIFS(Table2[Sub-Sector],Table3[[#This Row],[Sub-Sector]],Table2[% Away From Current Week High],"&lt;=0.05")/Table3[[#This Row],[Count]]</f>
        <v>0.96</v>
      </c>
      <c r="N87" s="2">
        <f>COUNTIFS(Table2[Sub-Sector],Table3[[#This Row],[Sub-Sector]],Table2[% Away From Current Month Low],"&gt;=0.05")/Table3[[#This Row],[Count]]</f>
        <v>0.68</v>
      </c>
      <c r="O87" s="2">
        <f>COUNTIFS(Table2[Sub-Sector],Table3[[#This Row],[Sub-Sector]],Table2[% Away From Current Month High],"&lt;=0.05")/Table3[[#This Row],[Count]]</f>
        <v>0.28000000000000003</v>
      </c>
      <c r="P87" s="2">
        <f>COUNTIFS(Table2[Sub-Sector],Table3[[#This Row],[Sub-Sector]],Table2[% Away From 52W High],"&lt;=10")/Table3[[#This Row],[Count]]</f>
        <v>0.56000000000000005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0.6</v>
      </c>
      <c r="S87" s="2">
        <f>COUNTIFS(Table2[Sub-Sector],Table3[[#This Row],[Sub-Sector]],Table2[% Price above 50 EMA],"&gt;=0")/Table3[[#This Row],[Count]]</f>
        <v>0.88</v>
      </c>
      <c r="T87" s="2">
        <f>COUNTIFS(Table2[Sub-Sector],Table3[[#This Row],[Sub-Sector]],Table2[% Price above 200 EMA],"&gt;=0")/Table3[[#This Row],[Count]]</f>
        <v>0.96</v>
      </c>
      <c r="U87" s="2">
        <f>COUNTIFS(Table2[Sub-Sector],Table3[[#This Row],[Sub-Sector]],Table2[Rate of Change - Zone],"Positive")/Table3[[#This Row],[Count]]</f>
        <v>0.24</v>
      </c>
      <c r="V87" s="2">
        <f>COUNTIFS(Table2[Sub-Sector],Table3[[#This Row],[Sub-Sector]],Table2[Sharpe Ratio],"&gt;=0.10")/Table3[[#This Row],[Count]]</f>
        <v>0.44</v>
      </c>
      <c r="W8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</v>
      </c>
      <c r="X87" s="3">
        <f>_xlfn.RANK.AVG(Table3[[#This Row],[Score]],Table3[Score],1)</f>
        <v>55</v>
      </c>
      <c r="Y8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87" s="3">
        <f>_xlfn.RANK.AVG(Table3[[#This Row],[Score 2 ]],Table3[[Score 2 ]],1)</f>
        <v>85.5</v>
      </c>
    </row>
    <row r="88" spans="1:26" x14ac:dyDescent="0.3">
      <c r="A88" t="s">
        <v>293</v>
      </c>
      <c r="B88">
        <f>COUNTIFS(Table2[Sub-Sector],Table3[[#This Row],[Sub-Sector]])</f>
        <v>14</v>
      </c>
      <c r="C88" s="2">
        <f>COUNTIFS(Table2[Sub-Sector],Table3[[#This Row],[Sub-Sector]],Table2[Uptrend],"Uptrend")/Table3[[#This Row],[Count]]</f>
        <v>0.7857142857142857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7.1428571428571425E-2</v>
      </c>
      <c r="F88" s="2">
        <f>COUNTIFS(Table2[Sub-Sector],Table3[[#This Row],[Sub-Sector]],Table2[6M Return vs Nifty],"&gt;=10")/Table3[[#This Row],[Count]]</f>
        <v>0.21428571428571427</v>
      </c>
      <c r="G88" s="2">
        <f>COUNTIFS(Table2[Sub-Sector],Table3[[#This Row],[Sub-Sector]],Table2[1Y Return vs Nifty],"&gt;=10")/Table3[[#This Row],[Count]]</f>
        <v>0.42857142857142855</v>
      </c>
      <c r="H88" s="2">
        <f>COUNTIFS(Table2[Sub-Sector],Table3[[#This Row],[Sub-Sector]],Table2[RSI Exponential â€“ 14D],"&gt;=50")/Table3[[#This Row],[Count]]</f>
        <v>0.7142857142857143</v>
      </c>
      <c r="I88" s="2">
        <f>COUNTIFS(Table2[Sub-Sector],Table3[[#This Row],[Sub-Sector]],Table2[Relative Volume],"&gt;=1")/Table3[[#This Row],[Count]]</f>
        <v>0.35714285714285715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0.9285714285714286</v>
      </c>
      <c r="L88" s="2">
        <f>COUNTIFS(Table2[Sub-Sector],Table3[[#This Row],[Sub-Sector]],Table2[% Away From Current Week Low],"&gt;=0.05")/Table3[[#This Row],[Count]]</f>
        <v>0.2857142857142857</v>
      </c>
      <c r="M88" s="2">
        <f>COUNTIFS(Table2[Sub-Sector],Table3[[#This Row],[Sub-Sector]],Table2[% Away From Current Week High],"&lt;=0.05")/Table3[[#This Row],[Count]]</f>
        <v>0.9285714285714286</v>
      </c>
      <c r="N88" s="2">
        <f>COUNTIFS(Table2[Sub-Sector],Table3[[#This Row],[Sub-Sector]],Table2[% Away From Current Month Low],"&gt;=0.05")/Table3[[#This Row],[Count]]</f>
        <v>0.5714285714285714</v>
      </c>
      <c r="O88" s="2">
        <f>COUNTIFS(Table2[Sub-Sector],Table3[[#This Row],[Sub-Sector]],Table2[% Away From Current Month High],"&lt;=0.05")/Table3[[#This Row],[Count]]</f>
        <v>0.6428571428571429</v>
      </c>
      <c r="P88" s="2">
        <f>COUNTIFS(Table2[Sub-Sector],Table3[[#This Row],[Sub-Sector]],Table2[% Away From 52W High],"&lt;=10")/Table3[[#This Row],[Count]]</f>
        <v>0.35714285714285715</v>
      </c>
      <c r="Q88" s="2">
        <f>COUNTIFS(Table2[Sub-Sector],Table3[[#This Row],[Sub-Sector]],Table2[% Away From 52W Low],"&gt;=10")/Table3[[#This Row],[Count]]</f>
        <v>0.9285714285714286</v>
      </c>
      <c r="R88" s="2">
        <f>COUNTIFS(Table2[Sub-Sector],Table3[[#This Row],[Sub-Sector]],Table2[% Price above 20 EMA],"&gt;=0")/Table3[[#This Row],[Count]]</f>
        <v>0.7142857142857143</v>
      </c>
      <c r="S88" s="2">
        <f>COUNTIFS(Table2[Sub-Sector],Table3[[#This Row],[Sub-Sector]],Table2[% Price above 50 EMA],"&gt;=0")/Table3[[#This Row],[Count]]</f>
        <v>0.7857142857142857</v>
      </c>
      <c r="T88" s="2">
        <f>COUNTIFS(Table2[Sub-Sector],Table3[[#This Row],[Sub-Sector]],Table2[% Price above 200 EMA],"&gt;=0")/Table3[[#This Row],[Count]]</f>
        <v>0.8571428571428571</v>
      </c>
      <c r="U88" s="2">
        <f>COUNTIFS(Table2[Sub-Sector],Table3[[#This Row],[Sub-Sector]],Table2[Rate of Change - Zone],"Positive")/Table3[[#This Row],[Count]]</f>
        <v>0.5714285714285714</v>
      </c>
      <c r="V88" s="2">
        <f>COUNTIFS(Table2[Sub-Sector],Table3[[#This Row],[Sub-Sector]],Table2[Sharpe Ratio],"&gt;=0.10")/Table3[[#This Row],[Count]]</f>
        <v>0.21428571428571427</v>
      </c>
      <c r="W8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</v>
      </c>
      <c r="X88" s="3">
        <f>_xlfn.RANK.AVG(Table3[[#This Row],[Score]],Table3[Score],1)</f>
        <v>81</v>
      </c>
      <c r="Y8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8" s="3">
        <f>_xlfn.RANK.AVG(Table3[[#This Row],[Score 2 ]],Table3[[Score 2 ]],1)</f>
        <v>87</v>
      </c>
    </row>
    <row r="89" spans="1:26" x14ac:dyDescent="0.3">
      <c r="A89" t="s">
        <v>27</v>
      </c>
      <c r="B89">
        <f>COUNTIFS(Table2[Sub-Sector],Table3[[#This Row],[Sub-Sector]])</f>
        <v>4</v>
      </c>
      <c r="C89" s="2">
        <f>COUNTIFS(Table2[Sub-Sector],Table3[[#This Row],[Sub-Sector]],Table2[Uptrend],"Uptrend")/Table3[[#This Row],[Count]]</f>
        <v>0.75</v>
      </c>
      <c r="D89" s="2">
        <f>COUNTIFS(Table2[Sub-Sector],Table3[[#This Row],[Sub-Sector]],Table2[1W Return vs Nifty],"&gt;=5")/Table3[[#This Row],[Count]]</f>
        <v>0.25</v>
      </c>
      <c r="E89" s="2">
        <f>COUNTIFS(Table2[Sub-Sector],Table3[[#This Row],[Sub-Sector]],Table2[1M Return vs Nifty],"&gt;=5")/Table3[[#This Row],[Count]]</f>
        <v>0.25</v>
      </c>
      <c r="F89" s="2">
        <f>COUNTIFS(Table2[Sub-Sector],Table3[[#This Row],[Sub-Sector]],Table2[6M Return vs Nifty],"&gt;=10")/Table3[[#This Row],[Count]]</f>
        <v>0</v>
      </c>
      <c r="G89" s="2">
        <f>COUNTIFS(Table2[Sub-Sector],Table3[[#This Row],[Sub-Sector]],Table2[1Y Return vs Nifty],"&gt;=10")/Table3[[#This Row],[Count]]</f>
        <v>0.5</v>
      </c>
      <c r="H89" s="2">
        <f>COUNTIFS(Table2[Sub-Sector],Table3[[#This Row],[Sub-Sector]],Table2[RSI Exponential â€“ 14D],"&gt;=50")/Table3[[#This Row],[Count]]</f>
        <v>0.75</v>
      </c>
      <c r="I89" s="2">
        <f>COUNTIFS(Table2[Sub-Sector],Table3[[#This Row],[Sub-Sector]],Table2[Relative Volume],"&gt;=1")/Table3[[#This Row],[Count]]</f>
        <v>0.5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0.75</v>
      </c>
      <c r="M89" s="2">
        <f>COUNTIFS(Table2[Sub-Sector],Table3[[#This Row],[Sub-Sector]],Table2[% Away From Current Week High],"&lt;=0.05")/Table3[[#This Row],[Count]]</f>
        <v>0.75</v>
      </c>
      <c r="N89" s="2">
        <f>COUNTIFS(Table2[Sub-Sector],Table3[[#This Row],[Sub-Sector]],Table2[% Away From Current Month Low],"&gt;=0.05")/Table3[[#This Row],[Count]]</f>
        <v>0.75</v>
      </c>
      <c r="O89" s="2">
        <f>COUNTIFS(Table2[Sub-Sector],Table3[[#This Row],[Sub-Sector]],Table2[% Away From Current Month High],"&lt;=0.05")/Table3[[#This Row],[Count]]</f>
        <v>0.5</v>
      </c>
      <c r="P89" s="2">
        <f>COUNTIFS(Table2[Sub-Sector],Table3[[#This Row],[Sub-Sector]],Table2[% Away From 52W High],"&lt;=10")/Table3[[#This Row],[Count]]</f>
        <v>0.5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0.75</v>
      </c>
      <c r="S89" s="2">
        <f>COUNTIFS(Table2[Sub-Sector],Table3[[#This Row],[Sub-Sector]],Table2[% Price above 50 EMA],"&gt;=0")/Table3[[#This Row],[Count]]</f>
        <v>0.75</v>
      </c>
      <c r="T89" s="2">
        <f>COUNTIFS(Table2[Sub-Sector],Table3[[#This Row],[Sub-Sector]],Table2[% Price above 200 EMA],"&gt;=0")/Table3[[#This Row],[Count]]</f>
        <v>1</v>
      </c>
      <c r="U89" s="2">
        <f>COUNTIFS(Table2[Sub-Sector],Table3[[#This Row],[Sub-Sector]],Table2[Rate of Change - Zone],"Positive")/Table3[[#This Row],[Count]]</f>
        <v>0.5</v>
      </c>
      <c r="V89" s="2">
        <f>COUNTIFS(Table2[Sub-Sector],Table3[[#This Row],[Sub-Sector]],Table2[Sharpe Ratio],"&gt;=0.10")/Table3[[#This Row],[Count]]</f>
        <v>0.25</v>
      </c>
      <c r="W8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411.5</v>
      </c>
      <c r="X89" s="3">
        <f>_xlfn.RANK.AVG(Table3[[#This Row],[Score]],Table3[Score],1)</f>
        <v>54</v>
      </c>
      <c r="Y8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89" s="3">
        <f>_xlfn.RANK.AVG(Table3[[#This Row],[Score 2 ]],Table3[[Score 2 ]],1)</f>
        <v>88</v>
      </c>
    </row>
    <row r="90" spans="1:26" x14ac:dyDescent="0.3">
      <c r="A90" t="s">
        <v>399</v>
      </c>
      <c r="B90">
        <f>COUNTIFS(Table2[Sub-Sector],Table3[[#This Row],[Sub-Sector]])</f>
        <v>6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0.16666666666666666</v>
      </c>
      <c r="F90" s="2">
        <f>COUNTIFS(Table2[Sub-Sector],Table3[[#This Row],[Sub-Sector]],Table2[6M Return vs Nifty],"&gt;=10")/Table3[[#This Row],[Count]]</f>
        <v>0.16666666666666666</v>
      </c>
      <c r="G90" s="2">
        <f>COUNTIFS(Table2[Sub-Sector],Table3[[#This Row],[Sub-Sector]],Table2[1Y Return vs Nifty],"&gt;=10")/Table3[[#This Row],[Count]]</f>
        <v>0.33333333333333331</v>
      </c>
      <c r="H90" s="2">
        <f>COUNTIFS(Table2[Sub-Sector],Table3[[#This Row],[Sub-Sector]],Table2[RSI Exponential â€“ 14D],"&gt;=50")/Table3[[#This Row],[Count]]</f>
        <v>0.5</v>
      </c>
      <c r="I90" s="2">
        <f>COUNTIFS(Table2[Sub-Sector],Table3[[#This Row],[Sub-Sector]],Table2[Relative Volume],"&gt;=1")/Table3[[#This Row],[Count]]</f>
        <v>0.66666666666666663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0.66666666666666663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0.66666666666666663</v>
      </c>
      <c r="O90" s="2">
        <f>COUNTIFS(Table2[Sub-Sector],Table3[[#This Row],[Sub-Sector]],Table2[% Away From Current Month High],"&lt;=0.05")/Table3[[#This Row],[Count]]</f>
        <v>0.66666666666666663</v>
      </c>
      <c r="P90" s="2">
        <f>COUNTIFS(Table2[Sub-Sector],Table3[[#This Row],[Sub-Sector]],Table2[% Away From 52W High],"&lt;=10")/Table3[[#This Row],[Count]]</f>
        <v>0.5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0.66666666666666663</v>
      </c>
      <c r="S90" s="2">
        <f>COUNTIFS(Table2[Sub-Sector],Table3[[#This Row],[Sub-Sector]],Table2[% Price above 50 EMA],"&gt;=0")/Table3[[#This Row],[Count]]</f>
        <v>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0.33333333333333331</v>
      </c>
      <c r="V90" s="2">
        <f>COUNTIFS(Table2[Sub-Sector],Table3[[#This Row],[Sub-Sector]],Table2[Sharpe Ratio],"&gt;=0.10")/Table3[[#This Row],[Count]]</f>
        <v>0.33333333333333331</v>
      </c>
      <c r="W9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90" s="3">
        <f>_xlfn.RANK.AVG(Table3[[#This Row],[Score]],Table3[Score],1)</f>
        <v>68</v>
      </c>
      <c r="Y9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90" s="3">
        <f>_xlfn.RANK.AVG(Table3[[#This Row],[Score 2 ]],Table3[[Score 2 ]],1)</f>
        <v>89</v>
      </c>
    </row>
    <row r="91" spans="1:26" x14ac:dyDescent="0.3">
      <c r="A91" t="s">
        <v>814</v>
      </c>
      <c r="B91">
        <f>COUNTIFS(Table2[Sub-Sector],Table3[[#This Row],[Sub-Sector]])</f>
        <v>2</v>
      </c>
      <c r="C91" s="2">
        <f>COUNTIFS(Table2[Sub-Sector],Table3[[#This Row],[Sub-Sector]],Table2[Uptrend],"Uptrend")/Table3[[#This Row],[Count]]</f>
        <v>0.5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0.5</v>
      </c>
      <c r="G91" s="2">
        <f>COUNTIFS(Table2[Sub-Sector],Table3[[#This Row],[Sub-Sector]],Table2[1Y Return vs Nifty],"&gt;=10")/Table3[[#This Row],[Count]]</f>
        <v>0.5</v>
      </c>
      <c r="H91" s="2">
        <f>COUNTIFS(Table2[Sub-Sector],Table3[[#This Row],[Sub-Sector]],Table2[RSI Exponential â€“ 14D],"&gt;=50")/Table3[[#This Row],[Count]]</f>
        <v>0.5</v>
      </c>
      <c r="I91" s="2">
        <f>COUNTIFS(Table2[Sub-Sector],Table3[[#This Row],[Sub-Sector]],Table2[Relative Volume],"&gt;=1")/Table3[[#This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0.5</v>
      </c>
      <c r="M91" s="2">
        <f>COUNTIFS(Table2[Sub-Sector],Table3[[#This Row],[Sub-Sector]],Table2[% Away From Current Week High],"&lt;=0.05")/Table3[[#This Row],[Count]]</f>
        <v>0.5</v>
      </c>
      <c r="N91" s="2">
        <f>COUNTIFS(Table2[Sub-Sector],Table3[[#This Row],[Sub-Sector]],Table2[% Away From Current Month Low],"&gt;=0.05")/Table3[[#This Row],[Count]]</f>
        <v>0.5</v>
      </c>
      <c r="O91" s="2">
        <f>COUNTIFS(Table2[Sub-Sector],Table3[[#This Row],[Sub-Sector]],Table2[% Away From Current Month High],"&lt;=0.05")/Table3[[#This Row],[Count]]</f>
        <v>0.5</v>
      </c>
      <c r="P91" s="2">
        <f>COUNTIFS(Table2[Sub-Sector],Table3[[#This Row],[Sub-Sector]],Table2[% Away From 52W High],"&lt;=10")/Table3[[#This Row],[Count]]</f>
        <v>0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0.5</v>
      </c>
      <c r="S91" s="2">
        <f>COUNTIFS(Table2[Sub-Sector],Table3[[#This Row],[Sub-Sector]],Table2[% Price above 50 EMA],"&gt;=0")/Table3[[#This Row],[Count]]</f>
        <v>1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0.5</v>
      </c>
      <c r="V91" s="2">
        <f>COUNTIFS(Table2[Sub-Sector],Table3[[#This Row],[Sub-Sector]],Table2[Sharpe Ratio],"&gt;=0.10")/Table3[[#This Row],[Count]]</f>
        <v>0</v>
      </c>
      <c r="W9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558.5</v>
      </c>
      <c r="X91" s="3">
        <f>_xlfn.RANK.AVG(Table3[[#This Row],[Score]],Table3[Score],1)</f>
        <v>107</v>
      </c>
      <c r="Y9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1" s="3">
        <f>_xlfn.RANK.AVG(Table3[[#This Row],[Score 2 ]],Table3[[Score 2 ]],1)</f>
        <v>90</v>
      </c>
    </row>
    <row r="92" spans="1:26" x14ac:dyDescent="0.3">
      <c r="A92" t="s">
        <v>278</v>
      </c>
      <c r="B92">
        <f>COUNTIFS(Table2[Sub-Sector],Table3[[#This Row],[Sub-Sector]])</f>
        <v>23</v>
      </c>
      <c r="C92" s="2">
        <f>COUNTIFS(Table2[Sub-Sector],Table3[[#This Row],[Sub-Sector]],Table2[Uptrend],"Uptrend")/Table3[[#This Row],[Count]]</f>
        <v>0.82608695652173914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0.13043478260869565</v>
      </c>
      <c r="F92" s="2">
        <f>COUNTIFS(Table2[Sub-Sector],Table3[[#This Row],[Sub-Sector]],Table2[6M Return vs Nifty],"&gt;=10")/Table3[[#This Row],[Count]]</f>
        <v>0.39130434782608697</v>
      </c>
      <c r="G92" s="2">
        <f>COUNTIFS(Table2[Sub-Sector],Table3[[#This Row],[Sub-Sector]],Table2[1Y Return vs Nifty],"&gt;=10")/Table3[[#This Row],[Count]]</f>
        <v>0.43478260869565216</v>
      </c>
      <c r="H92" s="2">
        <f>COUNTIFS(Table2[Sub-Sector],Table3[[#This Row],[Sub-Sector]],Table2[RSI Exponential â€“ 14D],"&gt;=50")/Table3[[#This Row],[Count]]</f>
        <v>0.43478260869565216</v>
      </c>
      <c r="I92" s="2">
        <f>COUNTIFS(Table2[Sub-Sector],Table3[[#This Row],[Sub-Sector]],Table2[Relative Volume],"&gt;=1")/Table3[[#This Row],[Count]]</f>
        <v>0.43478260869565216</v>
      </c>
      <c r="J92" s="2">
        <f>COUNTIFS(Table2[Sub-Sector],Table3[[#This Row],[Sub-Sector]],Table2[% Away From Day Low],"&gt;=0.05")/Table3[[#This Row],[Count]]</f>
        <v>4.3478260869565216E-2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0.47826086956521741</v>
      </c>
      <c r="M92" s="2">
        <f>COUNTIFS(Table2[Sub-Sector],Table3[[#This Row],[Sub-Sector]],Table2[% Away From Current Week High],"&lt;=0.05")/Table3[[#This Row],[Count]]</f>
        <v>0.91304347826086951</v>
      </c>
      <c r="N92" s="2">
        <f>COUNTIFS(Table2[Sub-Sector],Table3[[#This Row],[Sub-Sector]],Table2[% Away From Current Month Low],"&gt;=0.05")/Table3[[#This Row],[Count]]</f>
        <v>0.56521739130434778</v>
      </c>
      <c r="O92" s="2">
        <f>COUNTIFS(Table2[Sub-Sector],Table3[[#This Row],[Sub-Sector]],Table2[% Away From Current Month High],"&lt;=0.05")/Table3[[#This Row],[Count]]</f>
        <v>0.17391304347826086</v>
      </c>
      <c r="P92" s="2">
        <f>COUNTIFS(Table2[Sub-Sector],Table3[[#This Row],[Sub-Sector]],Table2[% Away From 52W High],"&lt;=10")/Table3[[#This Row],[Count]]</f>
        <v>0.2608695652173913</v>
      </c>
      <c r="Q92" s="2">
        <f>COUNTIFS(Table2[Sub-Sector],Table3[[#This Row],[Sub-Sector]],Table2[% Away From 52W Low],"&gt;=10")/Table3[[#This Row],[Count]]</f>
        <v>0.95652173913043481</v>
      </c>
      <c r="R92" s="2">
        <f>COUNTIFS(Table2[Sub-Sector],Table3[[#This Row],[Sub-Sector]],Table2[% Price above 20 EMA],"&gt;=0")/Table3[[#This Row],[Count]]</f>
        <v>0.39130434782608697</v>
      </c>
      <c r="S92" s="2">
        <f>COUNTIFS(Table2[Sub-Sector],Table3[[#This Row],[Sub-Sector]],Table2[% Price above 50 EMA],"&gt;=0")/Table3[[#This Row],[Count]]</f>
        <v>0.60869565217391308</v>
      </c>
      <c r="T92" s="2">
        <f>COUNTIFS(Table2[Sub-Sector],Table3[[#This Row],[Sub-Sector]],Table2[% Price above 200 EMA],"&gt;=0")/Table3[[#This Row],[Count]]</f>
        <v>0.86956521739130432</v>
      </c>
      <c r="U92" s="2">
        <f>COUNTIFS(Table2[Sub-Sector],Table3[[#This Row],[Sub-Sector]],Table2[Rate of Change - Zone],"Positive")/Table3[[#This Row],[Count]]</f>
        <v>0.2608695652173913</v>
      </c>
      <c r="V92" s="2">
        <f>COUNTIFS(Table2[Sub-Sector],Table3[[#This Row],[Sub-Sector]],Table2[Sharpe Ratio],"&gt;=0.10")/Table3[[#This Row],[Count]]</f>
        <v>0.43478260869565216</v>
      </c>
      <c r="W9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92" s="3">
        <f>_xlfn.RANK.AVG(Table3[[#This Row],[Score]],Table3[Score],1)</f>
        <v>80</v>
      </c>
      <c r="Y9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92" s="3">
        <f>_xlfn.RANK.AVG(Table3[[#This Row],[Score 2 ]],Table3[[Score 2 ]],1)</f>
        <v>91</v>
      </c>
    </row>
    <row r="93" spans="1:26" x14ac:dyDescent="0.3">
      <c r="A93" t="s">
        <v>127</v>
      </c>
      <c r="B93">
        <f>COUNTIFS(Table2[Sub-Sector],Table3[[#This Row],[Sub-Sector]])</f>
        <v>6</v>
      </c>
      <c r="C93" s="2">
        <f>COUNTIFS(Table2[Sub-Sector],Table3[[#This Row],[Sub-Sector]],Table2[Uptrend],"Uptrend")/Table3[[#This Row],[Count]]</f>
        <v>0.83333333333333337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0.33333333333333331</v>
      </c>
      <c r="F93" s="2">
        <f>COUNTIFS(Table2[Sub-Sector],Table3[[#This Row],[Sub-Sector]],Table2[6M Return vs Nifty],"&gt;=10")/Table3[[#This Row],[Count]]</f>
        <v>0.66666666666666663</v>
      </c>
      <c r="G93" s="2">
        <f>COUNTIFS(Table2[Sub-Sector],Table3[[#This Row],[Sub-Sector]],Table2[1Y Return vs Nifty],"&gt;=10")/Table3[[#This Row],[Count]]</f>
        <v>0.5</v>
      </c>
      <c r="H93" s="2">
        <f>COUNTIFS(Table2[Sub-Sector],Table3[[#This Row],[Sub-Sector]],Table2[RSI Exponential â€“ 14D],"&gt;=50")/Table3[[#This Row],[Count]]</f>
        <v>0.33333333333333331</v>
      </c>
      <c r="I93" s="2">
        <f>COUNTIFS(Table2[Sub-Sector],Table3[[#This Row],[Sub-Sector]],Table2[Relative Volume],"&gt;=1")/Table3[[#This Row],[Count]]</f>
        <v>0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0.83333333333333337</v>
      </c>
      <c r="L93" s="2">
        <f>COUNTIFS(Table2[Sub-Sector],Table3[[#This Row],[Sub-Sector]],Table2[% Away From Current Week Low],"&gt;=0.05")/Table3[[#This Row],[Count]]</f>
        <v>0.83333333333333337</v>
      </c>
      <c r="M93" s="2">
        <f>COUNTIFS(Table2[Sub-Sector],Table3[[#This Row],[Sub-Sector]],Table2[% Away From Current Week High],"&lt;=0.05")/Table3[[#This Row],[Count]]</f>
        <v>0.83333333333333337</v>
      </c>
      <c r="N93" s="2">
        <f>COUNTIFS(Table2[Sub-Sector],Table3[[#This Row],[Sub-Sector]],Table2[% Away From Current Month Low],"&gt;=0.05")/Table3[[#This Row],[Count]]</f>
        <v>0.83333333333333337</v>
      </c>
      <c r="O93" s="2">
        <f>COUNTIFS(Table2[Sub-Sector],Table3[[#This Row],[Sub-Sector]],Table2[% Away From Current Month High],"&lt;=0.05")/Table3[[#This Row],[Count]]</f>
        <v>0.33333333333333331</v>
      </c>
      <c r="P93" s="2">
        <f>COUNTIFS(Table2[Sub-Sector],Table3[[#This Row],[Sub-Sector]],Table2[% Away From 52W High],"&lt;=10")/Table3[[#This Row],[Count]]</f>
        <v>0.33333333333333331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0.33333333333333331</v>
      </c>
      <c r="S93" s="2">
        <f>COUNTIFS(Table2[Sub-Sector],Table3[[#This Row],[Sub-Sector]],Table2[% Price above 50 EMA],"&gt;=0")/Table3[[#This Row],[Count]]</f>
        <v>0.83333333333333337</v>
      </c>
      <c r="T93" s="2">
        <f>COUNTIFS(Table2[Sub-Sector],Table3[[#This Row],[Sub-Sector]],Table2[% Price above 200 EMA],"&gt;=0")/Table3[[#This Row],[Count]]</f>
        <v>0.83333333333333337</v>
      </c>
      <c r="U93" s="2">
        <f>COUNTIFS(Table2[Sub-Sector],Table3[[#This Row],[Sub-Sector]],Table2[Rate of Change - Zone],"Positive")/Table3[[#This Row],[Count]]</f>
        <v>0.33333333333333331</v>
      </c>
      <c r="V93" s="2">
        <f>COUNTIFS(Table2[Sub-Sector],Table3[[#This Row],[Sub-Sector]],Table2[Sharpe Ratio],"&gt;=0.10")/Table3[[#This Row],[Count]]</f>
        <v>0.5</v>
      </c>
      <c r="W9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93" s="3">
        <f>_xlfn.RANK.AVG(Table3[[#This Row],[Score]],Table3[Score],1)</f>
        <v>74</v>
      </c>
      <c r="Y9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3" s="3">
        <f>_xlfn.RANK.AVG(Table3[[#This Row],[Score 2 ]],Table3[[Score 2 ]],1)</f>
        <v>92.5</v>
      </c>
    </row>
    <row r="94" spans="1:26" x14ac:dyDescent="0.3">
      <c r="A94" t="s">
        <v>235</v>
      </c>
      <c r="B94">
        <f>COUNTIFS(Table2[Sub-Sector],Table3[[#This Row],[Sub-Sector]])</f>
        <v>9</v>
      </c>
      <c r="C94" s="2">
        <f>COUNTIFS(Table2[Sub-Sector],Table3[[#This Row],[Sub-Sector]],Table2[Uptrend],"Uptrend")/Table3[[#This Row],[Count]]</f>
        <v>0.66666666666666663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0.55555555555555558</v>
      </c>
      <c r="G94" s="2">
        <f>COUNTIFS(Table2[Sub-Sector],Table3[[#This Row],[Sub-Sector]],Table2[1Y Return vs Nifty],"&gt;=10")/Table3[[#This Row],[Count]]</f>
        <v>0.66666666666666663</v>
      </c>
      <c r="H94" s="2">
        <f>COUNTIFS(Table2[Sub-Sector],Table3[[#This Row],[Sub-Sector]],Table2[RSI Exponential â€“ 14D],"&gt;=50")/Table3[[#This Row],[Count]]</f>
        <v>0.33333333333333331</v>
      </c>
      <c r="I94" s="2">
        <f>COUNTIFS(Table2[Sub-Sector],Table3[[#This Row],[Sub-Sector]],Table2[Relative Volume],"&gt;=1")/Table3[[#This Row],[Count]]</f>
        <v>0.22222222222222221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1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1</v>
      </c>
      <c r="O94" s="2">
        <f>COUNTIFS(Table2[Sub-Sector],Table3[[#This Row],[Sub-Sector]],Table2[% Away From Current Month High],"&lt;=0.05")/Table3[[#This Row],[Count]]</f>
        <v>0</v>
      </c>
      <c r="P94" s="2">
        <f>COUNTIFS(Table2[Sub-Sector],Table3[[#This Row],[Sub-Sector]],Table2[% Away From 52W High],"&lt;=10")/Table3[[#This Row],[Count]]</f>
        <v>0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0.33333333333333331</v>
      </c>
      <c r="S94" s="2">
        <f>COUNTIFS(Table2[Sub-Sector],Table3[[#This Row],[Sub-Sector]],Table2[% Price above 50 EMA],"&gt;=0")/Table3[[#This Row],[Count]]</f>
        <v>0.33333333333333331</v>
      </c>
      <c r="T94" s="2">
        <f>COUNTIFS(Table2[Sub-Sector],Table3[[#This Row],[Sub-Sector]],Table2[% Price above 200 EMA],"&gt;=0")/Table3[[#This Row],[Count]]</f>
        <v>0.77777777777777779</v>
      </c>
      <c r="U94" s="2">
        <f>COUNTIFS(Table2[Sub-Sector],Table3[[#This Row],[Sub-Sector]],Table2[Rate of Change - Zone],"Positive")/Table3[[#This Row],[Count]]</f>
        <v>0</v>
      </c>
      <c r="V94" s="2">
        <f>COUNTIFS(Table2[Sub-Sector],Table3[[#This Row],[Sub-Sector]],Table2[Sharpe Ratio],"&gt;=0.10")/Table3[[#This Row],[Count]]</f>
        <v>0.33333333333333331</v>
      </c>
      <c r="W9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</v>
      </c>
      <c r="X94" s="3">
        <f>_xlfn.RANK.AVG(Table3[[#This Row],[Score]],Table3[Score],1)</f>
        <v>101</v>
      </c>
      <c r="Y9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4" s="3">
        <f>_xlfn.RANK.AVG(Table3[[#This Row],[Score 2 ]],Table3[[Score 2 ]],1)</f>
        <v>92.5</v>
      </c>
    </row>
    <row r="95" spans="1:26" x14ac:dyDescent="0.3">
      <c r="A95" t="s">
        <v>80</v>
      </c>
      <c r="B95">
        <f>COUNTIFS(Table2[Sub-Sector],Table3[[#This Row],[Sub-Sector]])</f>
        <v>19</v>
      </c>
      <c r="C95" s="2">
        <f>COUNTIFS(Table2[Sub-Sector],Table3[[#This Row],[Sub-Sector]],Table2[Uptrend],"Uptrend")/Table3[[#This Row],[Count]]</f>
        <v>0.73684210526315785</v>
      </c>
      <c r="D95" s="2">
        <f>COUNTIFS(Table2[Sub-Sector],Table3[[#This Row],[Sub-Sector]],Table2[1W Return vs Nifty],"&gt;=5")/Table3[[#This Row],[Count]]</f>
        <v>0.10526315789473684</v>
      </c>
      <c r="E95" s="2">
        <f>COUNTIFS(Table2[Sub-Sector],Table3[[#This Row],[Sub-Sector]],Table2[1M Return vs Nifty],"&gt;=5")/Table3[[#This Row],[Count]]</f>
        <v>0.15789473684210525</v>
      </c>
      <c r="F95" s="2">
        <f>COUNTIFS(Table2[Sub-Sector],Table3[[#This Row],[Sub-Sector]],Table2[6M Return vs Nifty],"&gt;=10")/Table3[[#This Row],[Count]]</f>
        <v>0.15789473684210525</v>
      </c>
      <c r="G95" s="2">
        <f>COUNTIFS(Table2[Sub-Sector],Table3[[#This Row],[Sub-Sector]],Table2[1Y Return vs Nifty],"&gt;=10")/Table3[[#This Row],[Count]]</f>
        <v>0.47368421052631576</v>
      </c>
      <c r="H95" s="2">
        <f>COUNTIFS(Table2[Sub-Sector],Table3[[#This Row],[Sub-Sector]],Table2[RSI Exponential â€“ 14D],"&gt;=50")/Table3[[#This Row],[Count]]</f>
        <v>0.36842105263157893</v>
      </c>
      <c r="I95" s="2">
        <f>COUNTIFS(Table2[Sub-Sector],Table3[[#This Row],[Sub-Sector]],Table2[Relative Volume],"&gt;=1")/Table3[[#This Row],[Count]]</f>
        <v>0.42105263157894735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0.21052631578947367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0.31578947368421051</v>
      </c>
      <c r="O95" s="2">
        <f>COUNTIFS(Table2[Sub-Sector],Table3[[#This Row],[Sub-Sector]],Table2[% Away From Current Month High],"&lt;=0.05")/Table3[[#This Row],[Count]]</f>
        <v>0.42105263157894735</v>
      </c>
      <c r="P95" s="2">
        <f>COUNTIFS(Table2[Sub-Sector],Table3[[#This Row],[Sub-Sector]],Table2[% Away From 52W High],"&lt;=10")/Table3[[#This Row],[Count]]</f>
        <v>0.42105263157894735</v>
      </c>
      <c r="Q95" s="2">
        <f>COUNTIFS(Table2[Sub-Sector],Table3[[#This Row],[Sub-Sector]],Table2[% Away From 52W Low],"&gt;=10")/Table3[[#This Row],[Count]]</f>
        <v>0.94736842105263153</v>
      </c>
      <c r="R95" s="2">
        <f>COUNTIFS(Table2[Sub-Sector],Table3[[#This Row],[Sub-Sector]],Table2[% Price above 20 EMA],"&gt;=0")/Table3[[#This Row],[Count]]</f>
        <v>0.36842105263157893</v>
      </c>
      <c r="S95" s="2">
        <f>COUNTIFS(Table2[Sub-Sector],Table3[[#This Row],[Sub-Sector]],Table2[% Price above 50 EMA],"&gt;=0")/Table3[[#This Row],[Count]]</f>
        <v>0.68421052631578949</v>
      </c>
      <c r="T95" s="2">
        <f>COUNTIFS(Table2[Sub-Sector],Table3[[#This Row],[Sub-Sector]],Table2[% Price above 200 EMA],"&gt;=0")/Table3[[#This Row],[Count]]</f>
        <v>0.73684210526315785</v>
      </c>
      <c r="U95" s="2">
        <f>COUNTIFS(Table2[Sub-Sector],Table3[[#This Row],[Sub-Sector]],Table2[Rate of Change - Zone],"Positive")/Table3[[#This Row],[Count]]</f>
        <v>0.36842105263157893</v>
      </c>
      <c r="V95" s="2">
        <f>COUNTIFS(Table2[Sub-Sector],Table3[[#This Row],[Sub-Sector]],Table2[Sharpe Ratio],"&gt;=0.10")/Table3[[#This Row],[Count]]</f>
        <v>0</v>
      </c>
      <c r="W9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</v>
      </c>
      <c r="X95" s="3">
        <f>_xlfn.RANK.AVG(Table3[[#This Row],[Score]],Table3[Score],1)</f>
        <v>71</v>
      </c>
      <c r="Y9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5" s="3">
        <f>_xlfn.RANK.AVG(Table3[[#This Row],[Score 2 ]],Table3[[Score 2 ]],1)</f>
        <v>94</v>
      </c>
    </row>
    <row r="96" spans="1:26" x14ac:dyDescent="0.3">
      <c r="A96" t="s">
        <v>130</v>
      </c>
      <c r="B96">
        <f>COUNTIFS(Table2[Sub-Sector],Table3[[#This Row],[Sub-Sector]])</f>
        <v>21</v>
      </c>
      <c r="C96" s="2">
        <f>COUNTIFS(Table2[Sub-Sector],Table3[[#This Row],[Sub-Sector]],Table2[Uptrend],"Uptrend")/Table3[[#This Row],[Count]]</f>
        <v>0.76190476190476186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0.23809523809523808</v>
      </c>
      <c r="F96" s="2">
        <f>COUNTIFS(Table2[Sub-Sector],Table3[[#This Row],[Sub-Sector]],Table2[6M Return vs Nifty],"&gt;=10")/Table3[[#This Row],[Count]]</f>
        <v>0.33333333333333331</v>
      </c>
      <c r="G96" s="2">
        <f>COUNTIFS(Table2[Sub-Sector],Table3[[#This Row],[Sub-Sector]],Table2[1Y Return vs Nifty],"&gt;=10")/Table3[[#This Row],[Count]]</f>
        <v>0.61904761904761907</v>
      </c>
      <c r="H96" s="2">
        <f>COUNTIFS(Table2[Sub-Sector],Table3[[#This Row],[Sub-Sector]],Table2[RSI Exponential â€“ 14D],"&gt;=50")/Table3[[#This Row],[Count]]</f>
        <v>0.2857142857142857</v>
      </c>
      <c r="I96" s="2">
        <f>COUNTIFS(Table2[Sub-Sector],Table3[[#This Row],[Sub-Sector]],Table2[Relative Volume],"&gt;=1")/Table3[[#This Row],[Count]]</f>
        <v>0.33333333333333331</v>
      </c>
      <c r="J96" s="2">
        <f>COUNTIFS(Table2[Sub-Sector],Table3[[#This Row],[Sub-Sector]],Table2[% Away From Day Low],"&gt;=0.05")/Table3[[#This Row],[Count]]</f>
        <v>4.7619047619047616E-2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0.66666666666666663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0.66666666666666663</v>
      </c>
      <c r="O96" s="2">
        <f>COUNTIFS(Table2[Sub-Sector],Table3[[#This Row],[Sub-Sector]],Table2[% Away From Current Month High],"&lt;=0.05")/Table3[[#This Row],[Count]]</f>
        <v>0.14285714285714285</v>
      </c>
      <c r="P96" s="2">
        <f>COUNTIFS(Table2[Sub-Sector],Table3[[#This Row],[Sub-Sector]],Table2[% Away From 52W High],"&lt;=10")/Table3[[#This Row],[Count]]</f>
        <v>0.2857142857142857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0.2857142857142857</v>
      </c>
      <c r="S96" s="2">
        <f>COUNTIFS(Table2[Sub-Sector],Table3[[#This Row],[Sub-Sector]],Table2[% Price above 50 EMA],"&gt;=0")/Table3[[#This Row],[Count]]</f>
        <v>0.42857142857142855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0.23809523809523808</v>
      </c>
      <c r="V96" s="2">
        <f>COUNTIFS(Table2[Sub-Sector],Table3[[#This Row],[Sub-Sector]],Table2[Sharpe Ratio],"&gt;=0.10")/Table3[[#This Row],[Count]]</f>
        <v>0.33333333333333331</v>
      </c>
      <c r="W9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96" s="3">
        <f>_xlfn.RANK.AVG(Table3[[#This Row],[Score]],Table3[Score],1)</f>
        <v>82</v>
      </c>
      <c r="Y9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305.5</v>
      </c>
      <c r="Z96" s="3">
        <f>_xlfn.RANK.AVG(Table3[[#This Row],[Score 2 ]],Table3[[Score 2 ]],1)</f>
        <v>95</v>
      </c>
    </row>
    <row r="97" spans="1:26" x14ac:dyDescent="0.3">
      <c r="A97" t="s">
        <v>386</v>
      </c>
      <c r="B97">
        <f>COUNTIFS(Table2[Sub-Sector],Table3[[#This Row],[Sub-Sector]])</f>
        <v>10</v>
      </c>
      <c r="C97" s="2">
        <f>COUNTIFS(Table2[Sub-Sector],Table3[[#This Row],[Sub-Sector]],Table2[Uptrend],"Uptrend")/Table3[[#This Row],[Count]]</f>
        <v>0.5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0.2</v>
      </c>
      <c r="F97" s="2">
        <f>COUNTIFS(Table2[Sub-Sector],Table3[[#This Row],[Sub-Sector]],Table2[6M Return vs Nifty],"&gt;=10")/Table3[[#This Row],[Count]]</f>
        <v>0.1</v>
      </c>
      <c r="G97" s="2">
        <f>COUNTIFS(Table2[Sub-Sector],Table3[[#This Row],[Sub-Sector]],Table2[1Y Return vs Nifty],"&gt;=10")/Table3[[#This Row],[Count]]</f>
        <v>0.3</v>
      </c>
      <c r="H97" s="2">
        <f>COUNTIFS(Table2[Sub-Sector],Table3[[#This Row],[Sub-Sector]],Table2[RSI Exponential â€“ 14D],"&gt;=50")/Table3[[#This Row],[Count]]</f>
        <v>0.3</v>
      </c>
      <c r="I97" s="2">
        <f>COUNTIFS(Table2[Sub-Sector],Table3[[#This Row],[Sub-Sector]],Table2[Relative Volume],"&gt;=1")/Table3[[#This Row],[Count]]</f>
        <v>0.7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0.1</v>
      </c>
      <c r="M97" s="2">
        <f>COUNTIFS(Table2[Sub-Sector],Table3[[#This Row],[Sub-Sector]],Table2[% Away From Current Week High],"&lt;=0.05")/Table3[[#This Row],[Count]]</f>
        <v>0.9</v>
      </c>
      <c r="N97" s="2">
        <f>COUNTIFS(Table2[Sub-Sector],Table3[[#This Row],[Sub-Sector]],Table2[% Away From Current Month Low],"&gt;=0.05")/Table3[[#This Row],[Count]]</f>
        <v>0.2</v>
      </c>
      <c r="O97" s="2">
        <f>COUNTIFS(Table2[Sub-Sector],Table3[[#This Row],[Sub-Sector]],Table2[% Away From Current Month High],"&lt;=0.05")/Table3[[#This Row],[Count]]</f>
        <v>0.3</v>
      </c>
      <c r="P97" s="2">
        <f>COUNTIFS(Table2[Sub-Sector],Table3[[#This Row],[Sub-Sector]],Table2[% Away From 52W High],"&lt;=10")/Table3[[#This Row],[Count]]</f>
        <v>0.1</v>
      </c>
      <c r="Q97" s="2">
        <f>COUNTIFS(Table2[Sub-Sector],Table3[[#This Row],[Sub-Sector]],Table2[% Away From 52W Low],"&gt;=10")/Table3[[#This Row],[Count]]</f>
        <v>0.7</v>
      </c>
      <c r="R97" s="2">
        <f>COUNTIFS(Table2[Sub-Sector],Table3[[#This Row],[Sub-Sector]],Table2[% Price above 20 EMA],"&gt;=0")/Table3[[#This Row],[Count]]</f>
        <v>0.3</v>
      </c>
      <c r="S97" s="2">
        <f>COUNTIFS(Table2[Sub-Sector],Table3[[#This Row],[Sub-Sector]],Table2[% Price above 50 EMA],"&gt;=0")/Table3[[#This Row],[Count]]</f>
        <v>0.5</v>
      </c>
      <c r="T97" s="2">
        <f>COUNTIFS(Table2[Sub-Sector],Table3[[#This Row],[Sub-Sector]],Table2[% Price above 200 EMA],"&gt;=0")/Table3[[#This Row],[Count]]</f>
        <v>0.5</v>
      </c>
      <c r="U97" s="2">
        <f>COUNTIFS(Table2[Sub-Sector],Table3[[#This Row],[Sub-Sector]],Table2[Rate of Change - Zone],"Positive")/Table3[[#This Row],[Count]]</f>
        <v>0.2</v>
      </c>
      <c r="V97" s="2">
        <f>COUNTIFS(Table2[Sub-Sector],Table3[[#This Row],[Sub-Sector]],Table2[Sharpe Ratio],"&gt;=0.10")/Table3[[#This Row],[Count]]</f>
        <v>0.1</v>
      </c>
      <c r="W9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527.5</v>
      </c>
      <c r="X97" s="3">
        <f>_xlfn.RANK.AVG(Table3[[#This Row],[Score]],Table3[Score],1)</f>
        <v>95</v>
      </c>
      <c r="Y9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97" s="3">
        <f>_xlfn.RANK.AVG(Table3[[#This Row],[Score 2 ]],Table3[[Score 2 ]],1)</f>
        <v>96</v>
      </c>
    </row>
    <row r="98" spans="1:26" x14ac:dyDescent="0.3">
      <c r="A98" t="s">
        <v>122</v>
      </c>
      <c r="B98">
        <f>COUNTIFS(Table2[Sub-Sector],Table3[[#This Row],[Sub-Sector]])</f>
        <v>4</v>
      </c>
      <c r="C98" s="2">
        <f>COUNTIFS(Table2[Sub-Sector],Table3[[#This Row],[Sub-Sector]],Table2[Uptrend],"Uptrend")/Table3[[#This Row],[Count]]</f>
        <v>0.5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0.25</v>
      </c>
      <c r="G98" s="2">
        <f>COUNTIFS(Table2[Sub-Sector],Table3[[#This Row],[Sub-Sector]],Table2[1Y Return vs Nifty],"&gt;=10")/Table3[[#This Row],[Count]]</f>
        <v>0.5</v>
      </c>
      <c r="H98" s="2">
        <f>COUNTIFS(Table2[Sub-Sector],Table3[[#This Row],[Sub-Sector]],Table2[RSI Exponential â€“ 14D],"&gt;=50")/Table3[[#This Row],[Count]]</f>
        <v>0.25</v>
      </c>
      <c r="I98" s="2">
        <f>COUNTIFS(Table2[Sub-Sector],Table3[[#This Row],[Sub-Sector]],Table2[Relative Volume],"&gt;=1")/Table3[[#This Row],[Count]]</f>
        <v>0.5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0.75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0.75</v>
      </c>
      <c r="O98" s="2">
        <f>COUNTIFS(Table2[Sub-Sector],Table3[[#This Row],[Sub-Sector]],Table2[% Away From Current Month High],"&lt;=0.05")/Table3[[#This Row],[Count]]</f>
        <v>0</v>
      </c>
      <c r="P98" s="2">
        <f>COUNTIFS(Table2[Sub-Sector],Table3[[#This Row],[Sub-Sector]],Table2[% Away From 52W High],"&lt;=10")/Table3[[#This Row],[Count]]</f>
        <v>0</v>
      </c>
      <c r="Q98" s="2">
        <f>COUNTIFS(Table2[Sub-Sector],Table3[[#This Row],[Sub-Sector]],Table2[% Away From 52W Low],"&gt;=10")/Table3[[#This Row],[Count]]</f>
        <v>0.75</v>
      </c>
      <c r="R98" s="2">
        <f>COUNTIFS(Table2[Sub-Sector],Table3[[#This Row],[Sub-Sector]],Table2[% Price above 20 EMA],"&gt;=0")/Table3[[#This Row],[Count]]</f>
        <v>0.25</v>
      </c>
      <c r="S98" s="2">
        <f>COUNTIFS(Table2[Sub-Sector],Table3[[#This Row],[Sub-Sector]],Table2[% Price above 50 EMA],"&gt;=0")/Table3[[#This Row],[Count]]</f>
        <v>0.25</v>
      </c>
      <c r="T98" s="2">
        <f>COUNTIFS(Table2[Sub-Sector],Table3[[#This Row],[Sub-Sector]],Table2[% Price above 200 EMA],"&gt;=0")/Table3[[#This Row],[Count]]</f>
        <v>0.5</v>
      </c>
      <c r="U98" s="2">
        <f>COUNTIFS(Table2[Sub-Sector],Table3[[#This Row],[Sub-Sector]],Table2[Rate of Change - Zone],"Positive")/Table3[[#This Row],[Count]]</f>
        <v>0</v>
      </c>
      <c r="V98" s="2">
        <f>COUNTIFS(Table2[Sub-Sector],Table3[[#This Row],[Sub-Sector]],Table2[Sharpe Ratio],"&gt;=0.10")/Table3[[#This Row],[Count]]</f>
        <v>0.25</v>
      </c>
      <c r="W9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582.5</v>
      </c>
      <c r="X98" s="3">
        <f>_xlfn.RANK.AVG(Table3[[#This Row],[Score]],Table3[Score],1)</f>
        <v>111</v>
      </c>
      <c r="Y9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8" s="3">
        <f>_xlfn.RANK.AVG(Table3[[#This Row],[Score 2 ]],Table3[[Score 2 ]],1)</f>
        <v>97</v>
      </c>
    </row>
    <row r="99" spans="1:26" x14ac:dyDescent="0.3">
      <c r="A99" t="s">
        <v>534</v>
      </c>
      <c r="B99">
        <f>COUNTIFS(Table2[Sub-Sector],Table3[[#This Row],[Sub-Sector]])</f>
        <v>5</v>
      </c>
      <c r="C99" s="2">
        <f>COUNTIFS(Table2[Sub-Sector],Table3[[#This Row],[Sub-Sector]],Table2[Uptrend],"Uptrend")/Table3[[#This Row],[Count]]</f>
        <v>1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0.4</v>
      </c>
      <c r="G99" s="2">
        <f>COUNTIFS(Table2[Sub-Sector],Table3[[#This Row],[Sub-Sector]],Table2[1Y Return vs Nifty],"&gt;=10")/Table3[[#This Row],[Count]]</f>
        <v>0.8</v>
      </c>
      <c r="H99" s="2">
        <f>COUNTIFS(Table2[Sub-Sector],Table3[[#This Row],[Sub-Sector]],Table2[RSI Exponential â€“ 14D],"&gt;=50")/Table3[[#This Row],[Count]]</f>
        <v>0</v>
      </c>
      <c r="I99" s="2">
        <f>COUNTIFS(Table2[Sub-Sector],Table3[[#This Row],[Sub-Sector]],Table2[Relative Volume],"&gt;=1")/Table3[[#This Row],[Count]]</f>
        <v>0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0.6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0.6</v>
      </c>
      <c r="O99" s="2">
        <f>COUNTIFS(Table2[Sub-Sector],Table3[[#This Row],[Sub-Sector]],Table2[% Away From Current Month High],"&lt;=0.05")/Table3[[#This Row],[Count]]</f>
        <v>0.2</v>
      </c>
      <c r="P99" s="2">
        <f>COUNTIFS(Table2[Sub-Sector],Table3[[#This Row],[Sub-Sector]],Table2[% Away From 52W High],"&lt;=10")/Table3[[#This Row],[Count]]</f>
        <v>0.4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</v>
      </c>
      <c r="S99" s="2">
        <f>COUNTIFS(Table2[Sub-Sector],Table3[[#This Row],[Sub-Sector]],Table2[% Price above 50 EMA],"&gt;=0")/Table3[[#This Row],[Count]]</f>
        <v>0.8</v>
      </c>
      <c r="T99" s="2">
        <f>COUNTIFS(Table2[Sub-Sector],Table3[[#This Row],[Sub-Sector]],Table2[% Price above 200 EMA],"&gt;=0")/Table3[[#This Row],[Count]]</f>
        <v>1</v>
      </c>
      <c r="U99" s="2">
        <f>COUNTIFS(Table2[Sub-Sector],Table3[[#This Row],[Sub-Sector]],Table2[Rate of Change - Zone],"Positive")/Table3[[#This Row],[Count]]</f>
        <v>0</v>
      </c>
      <c r="V99" s="2">
        <f>COUNTIFS(Table2[Sub-Sector],Table3[[#This Row],[Sub-Sector]],Table2[Sharpe Ratio],"&gt;=0.10")/Table3[[#This Row],[Count]]</f>
        <v>0.4</v>
      </c>
      <c r="W9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99" s="3">
        <f>_xlfn.RANK.AVG(Table3[[#This Row],[Score]],Table3[Score],1)</f>
        <v>90</v>
      </c>
      <c r="Y9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9" s="3">
        <f>_xlfn.RANK.AVG(Table3[[#This Row],[Score 2 ]],Table3[[Score 2 ]],1)</f>
        <v>98</v>
      </c>
    </row>
    <row r="100" spans="1:26" x14ac:dyDescent="0.3">
      <c r="A100" t="s">
        <v>1412</v>
      </c>
      <c r="B100">
        <f>COUNTIFS(Table2[Sub-Sector],Table3[[#This Row],[Sub-Sector]])</f>
        <v>2</v>
      </c>
      <c r="C100" s="2">
        <f>COUNTIFS(Table2[Sub-Sector],Table3[[#This Row],[Sub-Sector]],Table2[Uptrend],"Uptrend")/Table3[[#This Row],[Count]]</f>
        <v>0.5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</v>
      </c>
      <c r="F100" s="2">
        <f>COUNTIFS(Table2[Sub-Sector],Table3[[#This Row],[Sub-Sector]],Table2[6M Return vs Nifty],"&gt;=10")/Table3[[#This Row],[Count]]</f>
        <v>0</v>
      </c>
      <c r="G100" s="2">
        <f>COUNTIFS(Table2[Sub-Sector],Table3[[#This Row],[Sub-Sector]],Table2[1Y Return vs Nifty],"&gt;=10")/Table3[[#This Row],[Count]]</f>
        <v>0</v>
      </c>
      <c r="H100" s="2">
        <f>COUNTIFS(Table2[Sub-Sector],Table3[[#This Row],[Sub-Sector]],Table2[RSI Exponential â€“ 14D],"&gt;=50")/Table3[[#This Row],[Count]]</f>
        <v>0.5</v>
      </c>
      <c r="I100" s="2">
        <f>COUNTIFS(Table2[Sub-Sector],Table3[[#This Row],[Sub-Sector]],Table2[Relative Volume],"&gt;=1")/Table3[[#This Row],[Count]]</f>
        <v>0.5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0.5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0.5</v>
      </c>
      <c r="O100" s="2">
        <f>COUNTIFS(Table2[Sub-Sector],Table3[[#This Row],[Sub-Sector]],Table2[% Away From Current Month High],"&lt;=0.05")/Table3[[#This Row],[Count]]</f>
        <v>0.5</v>
      </c>
      <c r="P100" s="2">
        <f>COUNTIFS(Table2[Sub-Sector],Table3[[#This Row],[Sub-Sector]],Table2[% Away From 52W High],"&lt;=10")/Table3[[#This Row],[Count]]</f>
        <v>0</v>
      </c>
      <c r="Q100" s="2">
        <f>COUNTIFS(Table2[Sub-Sector],Table3[[#This Row],[Sub-Sector]],Table2[% Away From 52W Low],"&gt;=10")/Table3[[#This Row],[Count]]</f>
        <v>0.5</v>
      </c>
      <c r="R100" s="2">
        <f>COUNTIFS(Table2[Sub-Sector],Table3[[#This Row],[Sub-Sector]],Table2[% Price above 20 EMA],"&gt;=0")/Table3[[#This Row],[Count]]</f>
        <v>0.5</v>
      </c>
      <c r="S100" s="2">
        <f>COUNTIFS(Table2[Sub-Sector],Table3[[#This Row],[Sub-Sector]],Table2[% Price above 50 EMA],"&gt;=0")/Table3[[#This Row],[Count]]</f>
        <v>0.5</v>
      </c>
      <c r="T100" s="2">
        <f>COUNTIFS(Table2[Sub-Sector],Table3[[#This Row],[Sub-Sector]],Table2[% Price above 200 EMA],"&gt;=0")/Table3[[#This Row],[Count]]</f>
        <v>0.5</v>
      </c>
      <c r="U100" s="2">
        <f>COUNTIFS(Table2[Sub-Sector],Table3[[#This Row],[Sub-Sector]],Table2[Rate of Change - Zone],"Positive")/Table3[[#This Row],[Count]]</f>
        <v>0.5</v>
      </c>
      <c r="V100" s="2">
        <f>COUNTIFS(Table2[Sub-Sector],Table3[[#This Row],[Sub-Sector]],Table2[Sharpe Ratio],"&gt;=0.10")/Table3[[#This Row],[Count]]</f>
        <v>0</v>
      </c>
      <c r="W10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587.5</v>
      </c>
      <c r="X100" s="3">
        <f>_xlfn.RANK.AVG(Table3[[#This Row],[Score]],Table3[Score],1)</f>
        <v>112</v>
      </c>
      <c r="Y10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0" s="3">
        <f>_xlfn.RANK.AVG(Table3[[#This Row],[Score 2 ]],Table3[[Score 2 ]],1)</f>
        <v>99</v>
      </c>
    </row>
    <row r="101" spans="1:26" x14ac:dyDescent="0.3">
      <c r="A101" t="s">
        <v>170</v>
      </c>
      <c r="B101">
        <f>COUNTIFS(Table2[Sub-Sector],Table3[[#This Row],[Sub-Sector]])</f>
        <v>9</v>
      </c>
      <c r="C101" s="2">
        <f>COUNTIFS(Table2[Sub-Sector],Table3[[#This Row],[Sub-Sector]],Table2[Uptrend],"Uptrend")/Table3[[#This Row],[Count]]</f>
        <v>0.77777777777777779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0.33333333333333331</v>
      </c>
      <c r="F101" s="2">
        <f>COUNTIFS(Table2[Sub-Sector],Table3[[#This Row],[Sub-Sector]],Table2[6M Return vs Nifty],"&gt;=10")/Table3[[#This Row],[Count]]</f>
        <v>0.22222222222222221</v>
      </c>
      <c r="G101" s="2">
        <f>COUNTIFS(Table2[Sub-Sector],Table3[[#This Row],[Sub-Sector]],Table2[1Y Return vs Nifty],"&gt;=10")/Table3[[#This Row],[Count]]</f>
        <v>0.33333333333333331</v>
      </c>
      <c r="H101" s="2">
        <f>COUNTIFS(Table2[Sub-Sector],Table3[[#This Row],[Sub-Sector]],Table2[RSI Exponential â€“ 14D],"&gt;=50")/Table3[[#This Row],[Count]]</f>
        <v>0.55555555555555558</v>
      </c>
      <c r="I101" s="2">
        <f>COUNTIFS(Table2[Sub-Sector],Table3[[#This Row],[Sub-Sector]],Table2[Relative Volume],"&gt;=1")/Table3[[#This Row],[Count]]</f>
        <v>0.1111111111111111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0.44444444444444442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0.44444444444444442</v>
      </c>
      <c r="O101" s="2">
        <f>COUNTIFS(Table2[Sub-Sector],Table3[[#This Row],[Sub-Sector]],Table2[% Away From Current Month High],"&lt;=0.05")/Table3[[#This Row],[Count]]</f>
        <v>0.77777777777777779</v>
      </c>
      <c r="P101" s="2">
        <f>COUNTIFS(Table2[Sub-Sector],Table3[[#This Row],[Sub-Sector]],Table2[% Away From 52W High],"&lt;=10")/Table3[[#This Row],[Count]]</f>
        <v>0.55555555555555558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0.55555555555555558</v>
      </c>
      <c r="S101" s="2">
        <f>COUNTIFS(Table2[Sub-Sector],Table3[[#This Row],[Sub-Sector]],Table2[% Price above 50 EMA],"&gt;=0")/Table3[[#This Row],[Count]]</f>
        <v>0.77777777777777779</v>
      </c>
      <c r="T101" s="2">
        <f>COUNTIFS(Table2[Sub-Sector],Table3[[#This Row],[Sub-Sector]],Table2[% Price above 200 EMA],"&gt;=0")/Table3[[#This Row],[Count]]</f>
        <v>0.77777777777777779</v>
      </c>
      <c r="U101" s="2">
        <f>COUNTIFS(Table2[Sub-Sector],Table3[[#This Row],[Sub-Sector]],Table2[Rate of Change - Zone],"Positive")/Table3[[#This Row],[Count]]</f>
        <v>0.55555555555555558</v>
      </c>
      <c r="V101" s="2">
        <f>COUNTIFS(Table2[Sub-Sector],Table3[[#This Row],[Sub-Sector]],Table2[Sharpe Ratio],"&gt;=0.10")/Table3[[#This Row],[Count]]</f>
        <v>0</v>
      </c>
      <c r="W10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101" s="3">
        <f>_xlfn.RANK.AVG(Table3[[#This Row],[Score]],Table3[Score],1)</f>
        <v>84</v>
      </c>
      <c r="Y10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1" s="3">
        <f>_xlfn.RANK.AVG(Table3[[#This Row],[Score 2 ]],Table3[[Score 2 ]],1)</f>
        <v>100</v>
      </c>
    </row>
    <row r="102" spans="1:26" x14ac:dyDescent="0.3">
      <c r="A102" t="s">
        <v>269</v>
      </c>
      <c r="B102">
        <f>COUNTIFS(Table2[Sub-Sector],Table3[[#This Row],[Sub-Sector]])</f>
        <v>5</v>
      </c>
      <c r="C102" s="2">
        <f>COUNTIFS(Table2[Sub-Sector],Table3[[#This Row],[Sub-Sector]],Table2[Uptrend],"Uptrend")/Table3[[#This Row],[Count]]</f>
        <v>0.4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0.2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0.4</v>
      </c>
      <c r="H102" s="2">
        <f>COUNTIFS(Table2[Sub-Sector],Table3[[#This Row],[Sub-Sector]],Table2[RSI Exponential â€“ 14D],"&gt;=50")/Table3[[#This Row],[Count]]</f>
        <v>0.6</v>
      </c>
      <c r="I102" s="2">
        <f>COUNTIFS(Table2[Sub-Sector],Table3[[#This Row],[Sub-Sector]],Table2[Relative Volume],"&gt;=1")/Table3[[#This Row],[Count]]</f>
        <v>0.4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0.4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0.6</v>
      </c>
      <c r="O102" s="2">
        <f>COUNTIFS(Table2[Sub-Sector],Table3[[#This Row],[Sub-Sector]],Table2[% Away From Current Month High],"&lt;=0.05")/Table3[[#This Row],[Count]]</f>
        <v>0.4</v>
      </c>
      <c r="P102" s="2">
        <f>COUNTIFS(Table2[Sub-Sector],Table3[[#This Row],[Sub-Sector]],Table2[% Away From 52W High],"&lt;=10")/Table3[[#This Row],[Count]]</f>
        <v>0.4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0.4</v>
      </c>
      <c r="S102" s="2">
        <f>COUNTIFS(Table2[Sub-Sector],Table3[[#This Row],[Sub-Sector]],Table2[% Price above 50 EMA],"&gt;=0")/Table3[[#This Row],[Count]]</f>
        <v>0.6</v>
      </c>
      <c r="T102" s="2">
        <f>COUNTIFS(Table2[Sub-Sector],Table3[[#This Row],[Sub-Sector]],Table2[% Price above 200 EMA],"&gt;=0")/Table3[[#This Row],[Count]]</f>
        <v>0.8</v>
      </c>
      <c r="U102" s="2">
        <f>COUNTIFS(Table2[Sub-Sector],Table3[[#This Row],[Sub-Sector]],Table2[Rate of Change - Zone],"Positive")/Table3[[#This Row],[Count]]</f>
        <v>0.4</v>
      </c>
      <c r="V102" s="2">
        <f>COUNTIFS(Table2[Sub-Sector],Table3[[#This Row],[Sub-Sector]],Table2[Sharpe Ratio],"&gt;=0.10")/Table3[[#This Row],[Count]]</f>
        <v>0.2</v>
      </c>
      <c r="W10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102" s="3">
        <f>_xlfn.RANK.AVG(Table3[[#This Row],[Score]],Table3[Score],1)</f>
        <v>106</v>
      </c>
      <c r="Y10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2" s="3">
        <f>_xlfn.RANK.AVG(Table3[[#This Row],[Score 2 ]],Table3[[Score 2 ]],1)</f>
        <v>101</v>
      </c>
    </row>
    <row r="103" spans="1:26" x14ac:dyDescent="0.3">
      <c r="A103" t="s">
        <v>51</v>
      </c>
      <c r="B103">
        <f>COUNTIFS(Table2[Sub-Sector],Table3[[#This Row],[Sub-Sector]])</f>
        <v>17</v>
      </c>
      <c r="C103" s="2">
        <f>COUNTIFS(Table2[Sub-Sector],Table3[[#This Row],[Sub-Sector]],Table2[Uptrend],"Uptrend")/Table3[[#This Row],[Count]]</f>
        <v>0.47058823529411764</v>
      </c>
      <c r="D103" s="2">
        <f>COUNTIFS(Table2[Sub-Sector],Table3[[#This Row],[Sub-Sector]],Table2[1W Return vs Nifty],"&gt;=5")/Table3[[#This Row],[Count]]</f>
        <v>5.8823529411764705E-2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0.23529411764705882</v>
      </c>
      <c r="G103" s="2">
        <f>COUNTIFS(Table2[Sub-Sector],Table3[[#This Row],[Sub-Sector]],Table2[1Y Return vs Nifty],"&gt;=10")/Table3[[#This Row],[Count]]</f>
        <v>0.35294117647058826</v>
      </c>
      <c r="H103" s="2">
        <f>COUNTIFS(Table2[Sub-Sector],Table3[[#This Row],[Sub-Sector]],Table2[RSI Exponential â€“ 14D],"&gt;=50")/Table3[[#This Row],[Count]]</f>
        <v>0.17647058823529413</v>
      </c>
      <c r="I103" s="2">
        <f>COUNTIFS(Table2[Sub-Sector],Table3[[#This Row],[Sub-Sector]],Table2[Relative Volume],"&gt;=1")/Table3[[#This Row],[Count]]</f>
        <v>0.41176470588235292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0.35294117647058826</v>
      </c>
      <c r="M103" s="2">
        <f>COUNTIFS(Table2[Sub-Sector],Table3[[#This Row],[Sub-Sector]],Table2[% Away From Current Week High],"&lt;=0.05")/Table3[[#This Row],[Count]]</f>
        <v>0.70588235294117652</v>
      </c>
      <c r="N103" s="2">
        <f>COUNTIFS(Table2[Sub-Sector],Table3[[#This Row],[Sub-Sector]],Table2[% Away From Current Month Low],"&gt;=0.05")/Table3[[#This Row],[Count]]</f>
        <v>0.35294117647058826</v>
      </c>
      <c r="O103" s="2">
        <f>COUNTIFS(Table2[Sub-Sector],Table3[[#This Row],[Sub-Sector]],Table2[% Away From Current Month High],"&lt;=0.05")/Table3[[#This Row],[Count]]</f>
        <v>0.17647058823529413</v>
      </c>
      <c r="P103" s="2">
        <f>COUNTIFS(Table2[Sub-Sector],Table3[[#This Row],[Sub-Sector]],Table2[% Away From 52W High],"&lt;=10")/Table3[[#This Row],[Count]]</f>
        <v>0.23529411764705882</v>
      </c>
      <c r="Q103" s="2">
        <f>COUNTIFS(Table2[Sub-Sector],Table3[[#This Row],[Sub-Sector]],Table2[% Away From 52W Low],"&gt;=10")/Table3[[#This Row],[Count]]</f>
        <v>0.76470588235294112</v>
      </c>
      <c r="R103" s="2">
        <f>COUNTIFS(Table2[Sub-Sector],Table3[[#This Row],[Sub-Sector]],Table2[% Price above 20 EMA],"&gt;=0")/Table3[[#This Row],[Count]]</f>
        <v>0.23529411764705882</v>
      </c>
      <c r="S103" s="2">
        <f>COUNTIFS(Table2[Sub-Sector],Table3[[#This Row],[Sub-Sector]],Table2[% Price above 50 EMA],"&gt;=0")/Table3[[#This Row],[Count]]</f>
        <v>0.35294117647058826</v>
      </c>
      <c r="T103" s="2">
        <f>COUNTIFS(Table2[Sub-Sector],Table3[[#This Row],[Sub-Sector]],Table2[% Price above 200 EMA],"&gt;=0")/Table3[[#This Row],[Count]]</f>
        <v>0.6470588235294118</v>
      </c>
      <c r="U103" s="2">
        <f>COUNTIFS(Table2[Sub-Sector],Table3[[#This Row],[Sub-Sector]],Table2[Rate of Change - Zone],"Positive")/Table3[[#This Row],[Count]]</f>
        <v>5.8823529411764705E-2</v>
      </c>
      <c r="V103" s="2">
        <f>COUNTIFS(Table2[Sub-Sector],Table3[[#This Row],[Sub-Sector]],Table2[Sharpe Ratio],"&gt;=0.10")/Table3[[#This Row],[Count]]</f>
        <v>5.8823529411764705E-2</v>
      </c>
      <c r="W10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</v>
      </c>
      <c r="X103" s="3">
        <f>_xlfn.RANK.AVG(Table3[[#This Row],[Score]],Table3[Score],1)</f>
        <v>104</v>
      </c>
      <c r="Y10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</v>
      </c>
      <c r="Z103" s="3">
        <f>_xlfn.RANK.AVG(Table3[[#This Row],[Score 2 ]],Table3[[Score 2 ]],1)</f>
        <v>102</v>
      </c>
    </row>
    <row r="104" spans="1:26" x14ac:dyDescent="0.3">
      <c r="A104" t="s">
        <v>328</v>
      </c>
      <c r="B104">
        <f>COUNTIFS(Table2[Sub-Sector],Table3[[#This Row],[Sub-Sector]])</f>
        <v>1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0</v>
      </c>
      <c r="G104" s="2">
        <f>COUNTIFS(Table2[Sub-Sector],Table3[[#This Row],[Sub-Sector]],Table2[1Y Return vs Nifty],"&gt;=10")/Table3[[#This Row],[Count]]</f>
        <v>0</v>
      </c>
      <c r="H104" s="2">
        <f>COUNTIFS(Table2[Sub-Sector],Table3[[#This Row],[Sub-Sector]],Table2[RSI Exponential â€“ 14D],"&gt;=50")/Table3[[#This Row],[Count]]</f>
        <v>0</v>
      </c>
      <c r="I104" s="2">
        <f>COUNTIFS(Table2[Sub-Sector],Table3[[#This Row],[Sub-Sector]],Table2[Relative Volume],"&gt;=1")/Table3[[#This Row],[Count]]</f>
        <v>1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0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0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</v>
      </c>
      <c r="S104" s="2">
        <f>COUNTIFS(Table2[Sub-Sector],Table3[[#This Row],[Sub-Sector]],Table2[% Price above 50 EMA],"&gt;=0")/Table3[[#This Row],[Count]]</f>
        <v>0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0</v>
      </c>
      <c r="V104" s="2">
        <f>COUNTIFS(Table2[Sub-Sector],Table3[[#This Row],[Sub-Sector]],Table2[Sharpe Ratio],"&gt;=0.10")/Table3[[#This Row],[Count]]</f>
        <v>1</v>
      </c>
      <c r="W10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</v>
      </c>
      <c r="X104" s="3">
        <f>_xlfn.RANK.AVG(Table3[[#This Row],[Score]],Table3[Score],1)</f>
        <v>97.5</v>
      </c>
      <c r="Y10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</v>
      </c>
      <c r="Z104" s="3">
        <f>_xlfn.RANK.AVG(Table3[[#This Row],[Score 2 ]],Table3[[Score 2 ]],1)</f>
        <v>104</v>
      </c>
    </row>
    <row r="105" spans="1:26" x14ac:dyDescent="0.3">
      <c r="A105" t="s">
        <v>1522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0</v>
      </c>
      <c r="G105" s="2">
        <f>COUNTIFS(Table2[Sub-Sector],Table3[[#This Row],[Sub-Sector]],Table2[1Y Return vs Nifty],"&gt;=10")/Table3[[#This Row],[Count]]</f>
        <v>0</v>
      </c>
      <c r="H105" s="2">
        <f>COUNTIFS(Table2[Sub-Sector],Table3[[#This Row],[Sub-Sector]],Table2[RSI Exponential â€“ 14D],"&gt;=50")/Table3[[#This Row],[Count]]</f>
        <v>1</v>
      </c>
      <c r="I105" s="2">
        <f>COUNTIFS(Table2[Sub-Sector],Table3[[#This Row],[Sub-Sector]],Table2[Relative Volume],"&gt;=1")/Table3[[#This Row],[Count]]</f>
        <v>1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1</v>
      </c>
      <c r="O105" s="2">
        <f>COUNTIFS(Table2[Sub-Sector],Table3[[#This Row],[Sub-Sector]],Table2[% Away From Current Month High],"&lt;=0.05")/Table3[[#This Row],[Count]]</f>
        <v>0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1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0</v>
      </c>
      <c r="V105" s="2">
        <f>COUNTIFS(Table2[Sub-Sector],Table3[[#This Row],[Sub-Sector]],Table2[Sharpe Ratio],"&gt;=0.10")/Table3[[#This Row],[Count]]</f>
        <v>0</v>
      </c>
      <c r="W10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</v>
      </c>
      <c r="X105" s="3">
        <f>_xlfn.RANK.AVG(Table3[[#This Row],[Score]],Table3[Score],1)</f>
        <v>97.5</v>
      </c>
      <c r="Y10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</v>
      </c>
      <c r="Z105" s="3">
        <f>_xlfn.RANK.AVG(Table3[[#This Row],[Score 2 ]],Table3[[Score 2 ]],1)</f>
        <v>104</v>
      </c>
    </row>
    <row r="106" spans="1:26" x14ac:dyDescent="0.3">
      <c r="A106" t="s">
        <v>1535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0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0</v>
      </c>
      <c r="I106" s="2">
        <f>COUNTIFS(Table2[Sub-Sector],Table3[[#This Row],[Sub-Sector]],Table2[Relative Volume],"&gt;=1")/Table3[[#This Row],[Count]]</f>
        <v>1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0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0</v>
      </c>
      <c r="R106" s="2">
        <f>COUNTIFS(Table2[Sub-Sector],Table3[[#This Row],[Sub-Sector]],Table2[% Price above 20 EMA],"&gt;=0")/Table3[[#This Row],[Count]]</f>
        <v>0</v>
      </c>
      <c r="S106" s="2">
        <f>COUNTIFS(Table2[Sub-Sector],Table3[[#This Row],[Sub-Sector]],Table2[% Price above 50 EMA],"&gt;=0")/Table3[[#This Row],[Count]]</f>
        <v>0</v>
      </c>
      <c r="T106" s="2">
        <f>COUNTIFS(Table2[Sub-Sector],Table3[[#This Row],[Sub-Sector]],Table2[% Price above 200 EMA],"&gt;=0")/Table3[[#This Row],[Count]]</f>
        <v>0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0</v>
      </c>
      <c r="W10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</v>
      </c>
      <c r="X106" s="3">
        <f>_xlfn.RANK.AVG(Table3[[#This Row],[Score]],Table3[Score],1)</f>
        <v>116</v>
      </c>
      <c r="Y10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</v>
      </c>
      <c r="Z106" s="3">
        <f>_xlfn.RANK.AVG(Table3[[#This Row],[Score 2 ]],Table3[[Score 2 ]],1)</f>
        <v>104</v>
      </c>
    </row>
    <row r="107" spans="1:26" x14ac:dyDescent="0.3">
      <c r="A107" t="s">
        <v>807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1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1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1</v>
      </c>
      <c r="I107" s="2">
        <f>COUNTIFS(Table2[Sub-Sector],Table3[[#This Row],[Sub-Sector]],Table2[Relative Volume],"&gt;=1")/Table3[[#This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1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1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1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1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1</v>
      </c>
      <c r="V107" s="2">
        <f>COUNTIFS(Table2[Sub-Sector],Table3[[#This Row],[Sub-Sector]],Table2[Sharpe Ratio],"&gt;=0.10")/Table3[[#This Row],[Count]]</f>
        <v>0</v>
      </c>
      <c r="W10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</v>
      </c>
      <c r="X107" s="3">
        <f>_xlfn.RANK.AVG(Table3[[#This Row],[Score]],Table3[Score],1)</f>
        <v>69</v>
      </c>
      <c r="Y10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07" s="3">
        <f>_xlfn.RANK.AVG(Table3[[#This Row],[Score 2 ]],Table3[[Score 2 ]],1)</f>
        <v>106.5</v>
      </c>
    </row>
    <row r="108" spans="1:26" x14ac:dyDescent="0.3">
      <c r="A108" t="s">
        <v>550</v>
      </c>
      <c r="B108">
        <f>COUNTIFS(Table2[Sub-Sector],Table3[[#This Row],[Sub-Sector]])</f>
        <v>2</v>
      </c>
      <c r="C108" s="2">
        <f>COUNTIFS(Table2[Sub-Sector],Table3[[#This Row],[Sub-Sector]],Table2[Uptrend],"Uptrend")/Table3[[#This Row],[Count]]</f>
        <v>0.5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1</v>
      </c>
      <c r="I108" s="2">
        <f>COUNTIFS(Table2[Sub-Sector],Table3[[#This Row],[Sub-Sector]],Table2[Relative Volume],"&gt;=1")/Table3[[#This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0.5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1</v>
      </c>
      <c r="O108" s="2">
        <f>COUNTIFS(Table2[Sub-Sector],Table3[[#This Row],[Sub-Sector]],Table2[% Away From Current Month High],"&lt;=0.05")/Table3[[#This Row],[Count]]</f>
        <v>0.5</v>
      </c>
      <c r="P108" s="2">
        <f>COUNTIFS(Table2[Sub-Sector],Table3[[#This Row],[Sub-Sector]],Table2[% Away From 52W High],"&lt;=10")/Table3[[#This Row],[Count]]</f>
        <v>0.5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1</v>
      </c>
      <c r="S108" s="2">
        <f>COUNTIFS(Table2[Sub-Sector],Table3[[#This Row],[Sub-Sector]],Table2[% Price above 50 EMA],"&gt;=0")/Table3[[#This Row],[Count]]</f>
        <v>1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1</v>
      </c>
      <c r="V108" s="2">
        <f>COUNTIFS(Table2[Sub-Sector],Table3[[#This Row],[Sub-Sector]],Table2[Sharpe Ratio],"&gt;=0.10")/Table3[[#This Row],[Count]]</f>
        <v>0.5</v>
      </c>
      <c r="W10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</v>
      </c>
      <c r="X108" s="3">
        <f>_xlfn.RANK.AVG(Table3[[#This Row],[Score]],Table3[Score],1)</f>
        <v>114</v>
      </c>
      <c r="Y10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08" s="3">
        <f>_xlfn.RANK.AVG(Table3[[#This Row],[Score 2 ]],Table3[[Score 2 ]],1)</f>
        <v>106.5</v>
      </c>
    </row>
    <row r="109" spans="1:26" x14ac:dyDescent="0.3">
      <c r="A109" t="s">
        <v>407</v>
      </c>
      <c r="B109">
        <f>COUNTIFS(Table2[Sub-Sector],Table3[[#This Row],[Sub-Sector]])</f>
        <v>9</v>
      </c>
      <c r="C109" s="2">
        <f>COUNTIFS(Table2[Sub-Sector],Table3[[#This Row],[Sub-Sector]],Table2[Uptrend],"Uptrend")/Table3[[#This Row],[Count]]</f>
        <v>0.77777777777777779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0.1111111111111111</v>
      </c>
      <c r="F109" s="2">
        <f>COUNTIFS(Table2[Sub-Sector],Table3[[#This Row],[Sub-Sector]],Table2[6M Return vs Nifty],"&gt;=10")/Table3[[#This Row],[Count]]</f>
        <v>0.22222222222222221</v>
      </c>
      <c r="G109" s="2">
        <f>COUNTIFS(Table2[Sub-Sector],Table3[[#This Row],[Sub-Sector]],Table2[1Y Return vs Nifty],"&gt;=10")/Table3[[#This Row],[Count]]</f>
        <v>0.55555555555555558</v>
      </c>
      <c r="H109" s="2">
        <f>COUNTIFS(Table2[Sub-Sector],Table3[[#This Row],[Sub-Sector]],Table2[RSI Exponential â€“ 14D],"&gt;=50")/Table3[[#This Row],[Count]]</f>
        <v>0.22222222222222221</v>
      </c>
      <c r="I109" s="2">
        <f>COUNTIFS(Table2[Sub-Sector],Table3[[#This Row],[Sub-Sector]],Table2[Relative Volume],"&gt;=1")/Table3[[#This Row],[Count]]</f>
        <v>0.1111111111111111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0.55555555555555558</v>
      </c>
      <c r="M109" s="2">
        <f>COUNTIFS(Table2[Sub-Sector],Table3[[#This Row],[Sub-Sector]],Table2[% Away From Current Week High],"&lt;=0.05")/Table3[[#This Row],[Count]]</f>
        <v>0.77777777777777779</v>
      </c>
      <c r="N109" s="2">
        <f>COUNTIFS(Table2[Sub-Sector],Table3[[#This Row],[Sub-Sector]],Table2[% Away From Current Month Low],"&gt;=0.05")/Table3[[#This Row],[Count]]</f>
        <v>0.55555555555555558</v>
      </c>
      <c r="O109" s="2">
        <f>COUNTIFS(Table2[Sub-Sector],Table3[[#This Row],[Sub-Sector]],Table2[% Away From Current Month High],"&lt;=0.05")/Table3[[#This Row],[Count]]</f>
        <v>0.55555555555555558</v>
      </c>
      <c r="P109" s="2">
        <f>COUNTIFS(Table2[Sub-Sector],Table3[[#This Row],[Sub-Sector]],Table2[% Away From 52W High],"&lt;=10")/Table3[[#This Row],[Count]]</f>
        <v>0.33333333333333331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0.22222222222222221</v>
      </c>
      <c r="S109" s="2">
        <f>COUNTIFS(Table2[Sub-Sector],Table3[[#This Row],[Sub-Sector]],Table2[% Price above 50 EMA],"&gt;=0")/Table3[[#This Row],[Count]]</f>
        <v>0.66666666666666663</v>
      </c>
      <c r="T109" s="2">
        <f>COUNTIFS(Table2[Sub-Sector],Table3[[#This Row],[Sub-Sector]],Table2[% Price above 200 EMA],"&gt;=0")/Table3[[#This Row],[Count]]</f>
        <v>0.77777777777777779</v>
      </c>
      <c r="U109" s="2">
        <f>COUNTIFS(Table2[Sub-Sector],Table3[[#This Row],[Sub-Sector]],Table2[Rate of Change - Zone],"Positive")/Table3[[#This Row],[Count]]</f>
        <v>0.22222222222222221</v>
      </c>
      <c r="V109" s="2">
        <f>COUNTIFS(Table2[Sub-Sector],Table3[[#This Row],[Sub-Sector]],Table2[Sharpe Ratio],"&gt;=0.10")/Table3[[#This Row],[Count]]</f>
        <v>0.33333333333333331</v>
      </c>
      <c r="W10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543.5</v>
      </c>
      <c r="X109" s="3">
        <f>_xlfn.RANK.AVG(Table3[[#This Row],[Score]],Table3[Score],1)</f>
        <v>100</v>
      </c>
      <c r="Y10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09" s="3">
        <f>_xlfn.RANK.AVG(Table3[[#This Row],[Score 2 ]],Table3[[Score 2 ]],1)</f>
        <v>108</v>
      </c>
    </row>
    <row r="110" spans="1:26" x14ac:dyDescent="0.3">
      <c r="A110" t="s">
        <v>486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1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1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1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1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110" s="3">
        <f>_xlfn.RANK.AVG(Table3[[#This Row],[Score]],Table3[Score],1)</f>
        <v>99</v>
      </c>
      <c r="Y1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10" s="3">
        <f>_xlfn.RANK.AVG(Table3[[#This Row],[Score 2 ]],Table3[[Score 2 ]],1)</f>
        <v>110.5</v>
      </c>
    </row>
    <row r="111" spans="1:26" x14ac:dyDescent="0.3">
      <c r="A111" t="s">
        <v>604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0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0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  <c r="W1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628.5</v>
      </c>
      <c r="X111" s="3">
        <f>_xlfn.RANK.AVG(Table3[[#This Row],[Score]],Table3[Score],1)</f>
        <v>117.5</v>
      </c>
      <c r="Y1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11" s="3">
        <f>_xlfn.RANK.AVG(Table3[[#This Row],[Score 2 ]],Table3[[Score 2 ]],1)</f>
        <v>110.5</v>
      </c>
    </row>
    <row r="112" spans="1:26" x14ac:dyDescent="0.3">
      <c r="A112" t="s">
        <v>354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0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1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1</v>
      </c>
      <c r="O112" s="2">
        <f>COUNTIFS(Table2[Sub-Sector],Table3[[#This Row],[Sub-Sector]],Table2[% Away From Current Month High],"&lt;=0.05")/Table3[[#This Row],[Count]]</f>
        <v>0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</v>
      </c>
      <c r="S112" s="2">
        <f>COUNTIFS(Table2[Sub-Sector],Table3[[#This Row],[Sub-Sector]],Table2[% Price above 50 EMA],"&gt;=0")/Table3[[#This Row],[Count]]</f>
        <v>0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</v>
      </c>
      <c r="W1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628.5</v>
      </c>
      <c r="X112" s="3">
        <f>_xlfn.RANK.AVG(Table3[[#This Row],[Score]],Table3[Score],1)</f>
        <v>117.5</v>
      </c>
      <c r="Y1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12" s="3">
        <f>_xlfn.RANK.AVG(Table3[[#This Row],[Score 2 ]],Table3[[Score 2 ]],1)</f>
        <v>110.5</v>
      </c>
    </row>
    <row r="113" spans="1:26" x14ac:dyDescent="0.3">
      <c r="A113" t="s">
        <v>1538</v>
      </c>
      <c r="B113">
        <f>COUNTIFS(Table2[Sub-Sector],Table3[[#This Row],[Sub-Sector]])</f>
        <v>2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0.5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0.5</v>
      </c>
      <c r="H113" s="2">
        <f>COUNTIFS(Table2[Sub-Sector],Table3[[#This Row],[Sub-Sector]],Table2[RSI Exponential â€“ 14D],"&gt;=50")/Table3[[#This Row],[Count]]</f>
        <v>0.5</v>
      </c>
      <c r="I113" s="2">
        <f>COUNTIFS(Table2[Sub-Sector],Table3[[#This Row],[Sub-Sector]],Table2[Relative Volume],"&gt;=1")/Table3[[#This Row],[Count]]</f>
        <v>0.5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1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1</v>
      </c>
      <c r="O113" s="2">
        <f>COUNTIFS(Table2[Sub-Sector],Table3[[#This Row],[Sub-Sector]],Table2[% Away From Current Month High],"&lt;=0.05")/Table3[[#This Row],[Count]]</f>
        <v>0.5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0.5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0.5</v>
      </c>
      <c r="W1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113" s="3">
        <f>_xlfn.RANK.AVG(Table3[[#This Row],[Score]],Table3[Score],1)</f>
        <v>73</v>
      </c>
      <c r="Y1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13" s="3">
        <f>_xlfn.RANK.AVG(Table3[[#This Row],[Score 2 ]],Table3[[Score 2 ]],1)</f>
        <v>110.5</v>
      </c>
    </row>
    <row r="114" spans="1:26" x14ac:dyDescent="0.3">
      <c r="A114" t="s">
        <v>1455</v>
      </c>
      <c r="B114">
        <f>COUNTIFS(Table2[Sub-Sector],Table3[[#This Row],[Sub-Sector]])</f>
        <v>3</v>
      </c>
      <c r="C114" s="2">
        <f>COUNTIFS(Table2[Sub-Sector],Table3[[#This Row],[Sub-Sector]],Table2[Uptrend],"Uptrend")/Table3[[#This Row],[Count]]</f>
        <v>0.33333333333333331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0.66666666666666663</v>
      </c>
      <c r="H114" s="2">
        <f>COUNTIFS(Table2[Sub-Sector],Table3[[#This Row],[Sub-Sector]],Table2[RSI Exponential â€“ 14D],"&gt;=50")/Table3[[#This Row],[Count]]</f>
        <v>0.66666666666666663</v>
      </c>
      <c r="I114" s="2">
        <f>COUNTIFS(Table2[Sub-Sector],Table3[[#This Row],[Sub-Sector]],Table2[Relative Volume],"&gt;=1")/Table3[[#This Row],[Count]]</f>
        <v>0.33333333333333331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0.66666666666666663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0.66666666666666663</v>
      </c>
      <c r="O114" s="2">
        <f>COUNTIFS(Table2[Sub-Sector],Table3[[#This Row],[Sub-Sector]],Table2[% Away From Current Month High],"&lt;=0.05")/Table3[[#This Row],[Count]]</f>
        <v>0</v>
      </c>
      <c r="P114" s="2">
        <f>COUNTIFS(Table2[Sub-Sector],Table3[[#This Row],[Sub-Sector]],Table2[% Away From 52W High],"&lt;=10")/Table3[[#This Row],[Count]]</f>
        <v>0.33333333333333331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0.66666666666666663</v>
      </c>
      <c r="S114" s="2">
        <f>COUNTIFS(Table2[Sub-Sector],Table3[[#This Row],[Sub-Sector]],Table2[% Price above 50 EMA],"&gt;=0")/Table3[[#This Row],[Count]]</f>
        <v>0.66666666666666663</v>
      </c>
      <c r="T114" s="2">
        <f>COUNTIFS(Table2[Sub-Sector],Table3[[#This Row],[Sub-Sector]],Table2[% Price above 200 EMA],"&gt;=0")/Table3[[#This Row],[Count]]</f>
        <v>0.66666666666666663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0.33333333333333331</v>
      </c>
      <c r="W1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629</v>
      </c>
      <c r="X114" s="3">
        <f>_xlfn.RANK.AVG(Table3[[#This Row],[Score]],Table3[Score],1)</f>
        <v>119</v>
      </c>
      <c r="Y1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14" s="3">
        <f>_xlfn.RANK.AVG(Table3[[#This Row],[Score 2 ]],Table3[[Score 2 ]],1)</f>
        <v>113</v>
      </c>
    </row>
    <row r="115" spans="1:26" x14ac:dyDescent="0.3">
      <c r="A115" t="s">
        <v>24</v>
      </c>
      <c r="B115">
        <f>COUNTIFS(Table2[Sub-Sector],Table3[[#This Row],[Sub-Sector]])</f>
        <v>20</v>
      </c>
      <c r="C115" s="2">
        <f>COUNTIFS(Table2[Sub-Sector],Table3[[#This Row],[Sub-Sector]],Table2[Uptrend],"Uptrend")/Table3[[#This Row],[Count]]</f>
        <v>0.55000000000000004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0.05</v>
      </c>
      <c r="F115" s="2">
        <f>COUNTIFS(Table2[Sub-Sector],Table3[[#This Row],[Sub-Sector]],Table2[6M Return vs Nifty],"&gt;=10")/Table3[[#This Row],[Count]]</f>
        <v>0.05</v>
      </c>
      <c r="G115" s="2">
        <f>COUNTIFS(Table2[Sub-Sector],Table3[[#This Row],[Sub-Sector]],Table2[1Y Return vs Nifty],"&gt;=10")/Table3[[#This Row],[Count]]</f>
        <v>0.25</v>
      </c>
      <c r="H115" s="2">
        <f>COUNTIFS(Table2[Sub-Sector],Table3[[#This Row],[Sub-Sector]],Table2[RSI Exponential â€“ 14D],"&gt;=50")/Table3[[#This Row],[Count]]</f>
        <v>0.25</v>
      </c>
      <c r="I115" s="2">
        <f>COUNTIFS(Table2[Sub-Sector],Table3[[#This Row],[Sub-Sector]],Table2[Relative Volume],"&gt;=1")/Table3[[#This Row],[Count]]</f>
        <v>0.4</v>
      </c>
      <c r="J115" s="2">
        <f>COUNTIFS(Table2[Sub-Sector],Table3[[#This Row],[Sub-Sector]],Table2[% Away From Day Low],"&gt;=0.05")/Table3[[#This Row],[Count]]</f>
        <v>0.1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0.15</v>
      </c>
      <c r="M115" s="2">
        <f>COUNTIFS(Table2[Sub-Sector],Table3[[#This Row],[Sub-Sector]],Table2[% Away From Current Week High],"&lt;=0.05")/Table3[[#This Row],[Count]]</f>
        <v>0.9</v>
      </c>
      <c r="N115" s="2">
        <f>COUNTIFS(Table2[Sub-Sector],Table3[[#This Row],[Sub-Sector]],Table2[% Away From Current Month Low],"&gt;=0.05")/Table3[[#This Row],[Count]]</f>
        <v>0.25</v>
      </c>
      <c r="O115" s="2">
        <f>COUNTIFS(Table2[Sub-Sector],Table3[[#This Row],[Sub-Sector]],Table2[% Away From Current Month High],"&lt;=0.05")/Table3[[#This Row],[Count]]</f>
        <v>0.3</v>
      </c>
      <c r="P115" s="2">
        <f>COUNTIFS(Table2[Sub-Sector],Table3[[#This Row],[Sub-Sector]],Table2[% Away From 52W High],"&lt;=10")/Table3[[#This Row],[Count]]</f>
        <v>0.25</v>
      </c>
      <c r="Q115" s="2">
        <f>COUNTIFS(Table2[Sub-Sector],Table3[[#This Row],[Sub-Sector]],Table2[% Away From 52W Low],"&gt;=10")/Table3[[#This Row],[Count]]</f>
        <v>0.8</v>
      </c>
      <c r="R115" s="2">
        <f>COUNTIFS(Table2[Sub-Sector],Table3[[#This Row],[Sub-Sector]],Table2[% Price above 20 EMA],"&gt;=0")/Table3[[#This Row],[Count]]</f>
        <v>0.3</v>
      </c>
      <c r="S115" s="2">
        <f>COUNTIFS(Table2[Sub-Sector],Table3[[#This Row],[Sub-Sector]],Table2[% Price above 50 EMA],"&gt;=0")/Table3[[#This Row],[Count]]</f>
        <v>0.4</v>
      </c>
      <c r="T115" s="2">
        <f>COUNTIFS(Table2[Sub-Sector],Table3[[#This Row],[Sub-Sector]],Table2[% Price above 200 EMA],"&gt;=0")/Table3[[#This Row],[Count]]</f>
        <v>0.55000000000000004</v>
      </c>
      <c r="U115" s="2">
        <f>COUNTIFS(Table2[Sub-Sector],Table3[[#This Row],[Sub-Sector]],Table2[Rate of Change - Zone],"Positive")/Table3[[#This Row],[Count]]</f>
        <v>0.2</v>
      </c>
      <c r="V115" s="2">
        <f>COUNTIFS(Table2[Sub-Sector],Table3[[#This Row],[Sub-Sector]],Table2[Sharpe Ratio],"&gt;=0.10")/Table3[[#This Row],[Count]]</f>
        <v>0.15</v>
      </c>
      <c r="W1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581.5</v>
      </c>
      <c r="X115" s="3">
        <f>_xlfn.RANK.AVG(Table3[[#This Row],[Score]],Table3[Score],1)</f>
        <v>110</v>
      </c>
      <c r="Y1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353.5</v>
      </c>
      <c r="Z115" s="3">
        <f>_xlfn.RANK.AVG(Table3[[#This Row],[Score 2 ]],Table3[[Score 2 ]],1)</f>
        <v>114</v>
      </c>
    </row>
    <row r="116" spans="1:26" x14ac:dyDescent="0.3">
      <c r="A116" t="s">
        <v>555</v>
      </c>
      <c r="B116">
        <f>COUNTIFS(Table2[Sub-Sector],Table3[[#This Row],[Sub-Sector]])</f>
        <v>17</v>
      </c>
      <c r="C116" s="2">
        <f>COUNTIFS(Table2[Sub-Sector],Table3[[#This Row],[Sub-Sector]],Table2[Uptrend],"Uptrend")/Table3[[#This Row],[Count]]</f>
        <v>0.58823529411764708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0.11764705882352941</v>
      </c>
      <c r="F116" s="2">
        <f>COUNTIFS(Table2[Sub-Sector],Table3[[#This Row],[Sub-Sector]],Table2[6M Return vs Nifty],"&gt;=10")/Table3[[#This Row],[Count]]</f>
        <v>0.11764705882352941</v>
      </c>
      <c r="G116" s="2">
        <f>COUNTIFS(Table2[Sub-Sector],Table3[[#This Row],[Sub-Sector]],Table2[1Y Return vs Nifty],"&gt;=10")/Table3[[#This Row],[Count]]</f>
        <v>0.17647058823529413</v>
      </c>
      <c r="H116" s="2">
        <f>COUNTIFS(Table2[Sub-Sector],Table3[[#This Row],[Sub-Sector]],Table2[RSI Exponential â€“ 14D],"&gt;=50")/Table3[[#This Row],[Count]]</f>
        <v>0.58823529411764708</v>
      </c>
      <c r="I116" s="2">
        <f>COUNTIFS(Table2[Sub-Sector],Table3[[#This Row],[Sub-Sector]],Table2[Relative Volume],"&gt;=1")/Table3[[#This Row],[Count]]</f>
        <v>0.23529411764705882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0.94117647058823528</v>
      </c>
      <c r="L116" s="2">
        <f>COUNTIFS(Table2[Sub-Sector],Table3[[#This Row],[Sub-Sector]],Table2[% Away From Current Week Low],"&gt;=0.05")/Table3[[#This Row],[Count]]</f>
        <v>0.82352941176470584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0.82352941176470584</v>
      </c>
      <c r="O116" s="2">
        <f>COUNTIFS(Table2[Sub-Sector],Table3[[#This Row],[Sub-Sector]],Table2[% Away From Current Month High],"&lt;=0.05")/Table3[[#This Row],[Count]]</f>
        <v>0.29411764705882354</v>
      </c>
      <c r="P116" s="2">
        <f>COUNTIFS(Table2[Sub-Sector],Table3[[#This Row],[Sub-Sector]],Table2[% Away From 52W High],"&lt;=10")/Table3[[#This Row],[Count]]</f>
        <v>0.29411764705882354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0.58823529411764708</v>
      </c>
      <c r="S116" s="2">
        <f>COUNTIFS(Table2[Sub-Sector],Table3[[#This Row],[Sub-Sector]],Table2[% Price above 50 EMA],"&gt;=0")/Table3[[#This Row],[Count]]</f>
        <v>0.82352941176470584</v>
      </c>
      <c r="T116" s="2">
        <f>COUNTIFS(Table2[Sub-Sector],Table3[[#This Row],[Sub-Sector]],Table2[% Price above 200 EMA],"&gt;=0")/Table3[[#This Row],[Count]]</f>
        <v>0.70588235294117652</v>
      </c>
      <c r="U116" s="2">
        <f>COUNTIFS(Table2[Sub-Sector],Table3[[#This Row],[Sub-Sector]],Table2[Rate of Change - Zone],"Positive")/Table3[[#This Row],[Count]]</f>
        <v>0.35294117647058826</v>
      </c>
      <c r="V116" s="2">
        <f>COUNTIFS(Table2[Sub-Sector],Table3[[#This Row],[Sub-Sector]],Table2[Sharpe Ratio],"&gt;=0.10")/Table3[[#This Row],[Count]]</f>
        <v>0.11764705882352941</v>
      </c>
      <c r="W1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578</v>
      </c>
      <c r="X116" s="3">
        <f>_xlfn.RANK.AVG(Table3[[#This Row],[Score]],Table3[Score],1)</f>
        <v>109</v>
      </c>
      <c r="Y1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</v>
      </c>
      <c r="Z116" s="3">
        <f>_xlfn.RANK.AVG(Table3[[#This Row],[Score 2 ]],Table3[[Score 2 ]],1)</f>
        <v>115</v>
      </c>
    </row>
    <row r="117" spans="1:26" x14ac:dyDescent="0.3">
      <c r="A117" t="s">
        <v>211</v>
      </c>
      <c r="B117">
        <f>COUNTIFS(Table2[Sub-Sector],Table3[[#This Row],[Sub-Sector]])</f>
        <v>4</v>
      </c>
      <c r="C117" s="2">
        <f>COUNTIFS(Table2[Sub-Sector],Table3[[#This Row],[Sub-Sector]],Table2[Uptrend],"Uptrend")/Table3[[#This Row],[Count]]</f>
        <v>0.75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0.25</v>
      </c>
      <c r="G117" s="2">
        <f>COUNTIFS(Table2[Sub-Sector],Table3[[#This Row],[Sub-Sector]],Table2[1Y Return vs Nifty],"&gt;=10")/Table3[[#This Row],[Count]]</f>
        <v>0.25</v>
      </c>
      <c r="H117" s="2">
        <f>COUNTIFS(Table2[Sub-Sector],Table3[[#This Row],[Sub-Sector]],Table2[RSI Exponential â€“ 14D],"&gt;=50")/Table3[[#This Row],[Count]]</f>
        <v>0.75</v>
      </c>
      <c r="I117" s="2">
        <f>COUNTIFS(Table2[Sub-Sector],Table3[[#This Row],[Sub-Sector]],Table2[Relative Volume],"&gt;=1")/Table3[[#This Row],[Count]]</f>
        <v>0.25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0.25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0.5</v>
      </c>
      <c r="O117" s="2">
        <f>COUNTIFS(Table2[Sub-Sector],Table3[[#This Row],[Sub-Sector]],Table2[% Away From Current Month High],"&lt;=0.05")/Table3[[#This Row],[Count]]</f>
        <v>0.5</v>
      </c>
      <c r="P117" s="2">
        <f>COUNTIFS(Table2[Sub-Sector],Table3[[#This Row],[Sub-Sector]],Table2[% Away From 52W High],"&lt;=10")/Table3[[#This Row],[Count]]</f>
        <v>0.25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0.5</v>
      </c>
      <c r="S117" s="2">
        <f>COUNTIFS(Table2[Sub-Sector],Table3[[#This Row],[Sub-Sector]],Table2[% Price above 50 EMA],"&gt;=0")/Table3[[#This Row],[Count]]</f>
        <v>0.5</v>
      </c>
      <c r="T117" s="2">
        <f>COUNTIFS(Table2[Sub-Sector],Table3[[#This Row],[Sub-Sector]],Table2[% Price above 200 EMA],"&gt;=0")/Table3[[#This Row],[Count]]</f>
        <v>0.75</v>
      </c>
      <c r="U117" s="2">
        <f>COUNTIFS(Table2[Sub-Sector],Table3[[#This Row],[Sub-Sector]],Table2[Rate of Change - Zone],"Positive")/Table3[[#This Row],[Count]]</f>
        <v>0.25</v>
      </c>
      <c r="V117" s="2">
        <f>COUNTIFS(Table2[Sub-Sector],Table3[[#This Row],[Sub-Sector]],Table2[Sharpe Ratio],"&gt;=0.10")/Table3[[#This Row],[Count]]</f>
        <v>0</v>
      </c>
      <c r="W1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</v>
      </c>
      <c r="X117" s="3">
        <f>_xlfn.RANK.AVG(Table3[[#This Row],[Score]],Table3[Score],1)</f>
        <v>113</v>
      </c>
      <c r="Y1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356.5</v>
      </c>
      <c r="Z117" s="3">
        <f>_xlfn.RANK.AVG(Table3[[#This Row],[Score 2 ]],Table3[[Score 2 ]],1)</f>
        <v>116</v>
      </c>
    </row>
    <row r="118" spans="1:26" x14ac:dyDescent="0.3">
      <c r="A118" t="s">
        <v>1102</v>
      </c>
      <c r="B118">
        <f>COUNTIFS(Table2[Sub-Sector],Table3[[#This Row],[Sub-Sector]])</f>
        <v>2</v>
      </c>
      <c r="C118" s="2">
        <f>COUNTIFS(Table2[Sub-Sector],Table3[[#This Row],[Sub-Sector]],Table2[Uptrend],"Uptrend")/Table3[[#This Row],[Count]]</f>
        <v>0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1</v>
      </c>
      <c r="I118" s="2">
        <f>COUNTIFS(Table2[Sub-Sector],Table3[[#This Row],[Sub-Sector]],Table2[Relative Volume],"&gt;=1")/Table3[[#This Row],[Count]]</f>
        <v>0.5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1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1</v>
      </c>
      <c r="O118" s="2">
        <f>COUNTIFS(Table2[Sub-Sector],Table3[[#This Row],[Sub-Sector]],Table2[% Away From Current Month High],"&lt;=0.05")/Table3[[#This Row],[Count]]</f>
        <v>0.5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1</v>
      </c>
      <c r="S118" s="2">
        <f>COUNTIFS(Table2[Sub-Sector],Table3[[#This Row],[Sub-Sector]],Table2[% Price above 50 EMA],"&gt;=0")/Table3[[#This Row],[Count]]</f>
        <v>1</v>
      </c>
      <c r="T118" s="2">
        <f>COUNTIFS(Table2[Sub-Sector],Table3[[#This Row],[Sub-Sector]],Table2[% Price above 200 EMA],"&gt;=0")/Table3[[#This Row],[Count]]</f>
        <v>0.5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  <c r="W1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661.5</v>
      </c>
      <c r="X118" s="3">
        <f>_xlfn.RANK.AVG(Table3[[#This Row],[Score]],Table3[Score],1)</f>
        <v>121</v>
      </c>
      <c r="Y1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376.5</v>
      </c>
      <c r="Z118" s="3">
        <f>_xlfn.RANK.AVG(Table3[[#This Row],[Score 2 ]],Table3[[Score 2 ]],1)</f>
        <v>117</v>
      </c>
    </row>
    <row r="119" spans="1:26" x14ac:dyDescent="0.3">
      <c r="A119" t="s">
        <v>491</v>
      </c>
      <c r="B119">
        <f>COUNTIFS(Table2[Sub-Sector],Table3[[#This Row],[Sub-Sector]])</f>
        <v>7</v>
      </c>
      <c r="C119" s="2">
        <f>COUNTIFS(Table2[Sub-Sector],Table3[[#This Row],[Sub-Sector]],Table2[Uptrend],"Uptrend")/Table3[[#This Row],[Count]]</f>
        <v>0.8571428571428571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0.14285714285714285</v>
      </c>
      <c r="G119" s="2">
        <f>COUNTIFS(Table2[Sub-Sector],Table3[[#This Row],[Sub-Sector]],Table2[1Y Return vs Nifty],"&gt;=10")/Table3[[#This Row],[Count]]</f>
        <v>0.2857142857142857</v>
      </c>
      <c r="H119" s="2">
        <f>COUNTIFS(Table2[Sub-Sector],Table3[[#This Row],[Sub-Sector]],Table2[RSI Exponential â€“ 14D],"&gt;=50")/Table3[[#This Row],[Count]]</f>
        <v>0</v>
      </c>
      <c r="I119" s="2">
        <f>COUNTIFS(Table2[Sub-Sector],Table3[[#This Row],[Sub-Sector]],Table2[Relative Volume],"&gt;=1")/Table3[[#This Row],[Count]]</f>
        <v>0.2857142857142857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0.14285714285714285</v>
      </c>
      <c r="M119" s="2">
        <f>COUNTIFS(Table2[Sub-Sector],Table3[[#This Row],[Sub-Sector]],Table2[% Away From Current Week High],"&lt;=0.05")/Table3[[#This Row],[Count]]</f>
        <v>0.7142857142857143</v>
      </c>
      <c r="N119" s="2">
        <f>COUNTIFS(Table2[Sub-Sector],Table3[[#This Row],[Sub-Sector]],Table2[% Away From Current Month Low],"&gt;=0.05")/Table3[[#This Row],[Count]]</f>
        <v>0.14285714285714285</v>
      </c>
      <c r="O119" s="2">
        <f>COUNTIFS(Table2[Sub-Sector],Table3[[#This Row],[Sub-Sector]],Table2[% Away From Current Month High],"&lt;=0.05")/Table3[[#This Row],[Count]]</f>
        <v>0</v>
      </c>
      <c r="P119" s="2">
        <f>COUNTIFS(Table2[Sub-Sector],Table3[[#This Row],[Sub-Sector]],Table2[% Away From 52W High],"&lt;=10")/Table3[[#This Row],[Count]]</f>
        <v>0.14285714285714285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0.14285714285714285</v>
      </c>
      <c r="S119" s="2">
        <f>COUNTIFS(Table2[Sub-Sector],Table3[[#This Row],[Sub-Sector]],Table2[% Price above 50 EMA],"&gt;=0")/Table3[[#This Row],[Count]]</f>
        <v>0.5714285714285714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</v>
      </c>
      <c r="W1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119" s="3">
        <f>_xlfn.RANK.AVG(Table3[[#This Row],[Score]],Table3[Score],1)</f>
        <v>115</v>
      </c>
      <c r="Y1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383</v>
      </c>
      <c r="Z119" s="3">
        <f>_xlfn.RANK.AVG(Table3[[#This Row],[Score 2 ]],Table3[[Score 2 ]],1)</f>
        <v>118</v>
      </c>
    </row>
    <row r="120" spans="1:26" x14ac:dyDescent="0.3">
      <c r="A120" t="s">
        <v>937</v>
      </c>
      <c r="B120">
        <f>COUNTIFS(Table2[Sub-Sector],Table3[[#This Row],[Sub-Sector]])</f>
        <v>3</v>
      </c>
      <c r="C120" s="2">
        <f>COUNTIFS(Table2[Sub-Sector],Table3[[#This Row],[Sub-Sector]],Table2[Uptrend],"Uptrend")/Table3[[#This Row],[Count]]</f>
        <v>0.66666666666666663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0.33333333333333331</v>
      </c>
      <c r="G120" s="2">
        <f>COUNTIFS(Table2[Sub-Sector],Table3[[#This Row],[Sub-Sector]],Table2[1Y Return vs Nifty],"&gt;=10")/Table3[[#This Row],[Count]]</f>
        <v>0.33333333333333331</v>
      </c>
      <c r="H120" s="2">
        <f>COUNTIFS(Table2[Sub-Sector],Table3[[#This Row],[Sub-Sector]],Table2[RSI Exponential â€“ 14D],"&gt;=50")/Table3[[#This Row],[Count]]</f>
        <v>0.33333333333333331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0.33333333333333331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0.33333333333333331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0.33333333333333331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0.33333333333333331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0.66666666666666663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</v>
      </c>
      <c r="X120" s="3">
        <f>_xlfn.RANK.AVG(Table3[[#This Row],[Score]],Table3[Score],1)</f>
        <v>120</v>
      </c>
      <c r="Y1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387.5</v>
      </c>
      <c r="Z120" s="3">
        <f>_xlfn.RANK.AVG(Table3[[#This Row],[Score 2 ]],Table3[[Score 2 ]],1)</f>
        <v>119</v>
      </c>
    </row>
    <row r="121" spans="1:26" x14ac:dyDescent="0.3">
      <c r="A121" t="s">
        <v>1429</v>
      </c>
      <c r="B121">
        <f>COUNTIFS(Table2[Sub-Sector],Table3[[#This Row],[Sub-Sector]])</f>
        <v>3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0.66666666666666663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0.66666666666666663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0.66666666666666663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1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0.66666666666666663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0.66666666666666663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121" s="3">
        <f>_xlfn.RANK.AVG(Table3[[#This Row],[Score]],Table3[Score],1)</f>
        <v>103</v>
      </c>
      <c r="Y1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439</v>
      </c>
      <c r="Z121" s="3">
        <f>_xlfn.RANK.AVG(Table3[[#This Row],[Score 2 ]],Table3[[Score 2 ]],1)</f>
        <v>120.5</v>
      </c>
    </row>
    <row r="122" spans="1:26" x14ac:dyDescent="0.3">
      <c r="A122" t="s">
        <v>709</v>
      </c>
      <c r="B122">
        <f>COUNTIFS(Table2[Sub-Sector],Table3[[#This Row],[Sub-Sector]])</f>
        <v>2</v>
      </c>
      <c r="C122" s="2">
        <f>COUNTIFS(Table2[Sub-Sector],Table3[[#This Row],[Sub-Sector]],Table2[Uptrend],"Uptrend")/Table3[[#This Row],[Count]]</f>
        <v>1</v>
      </c>
      <c r="D122" s="2">
        <f>COUNTIFS(Table2[Sub-Sector],Table3[[#This Row],[Sub-Sector]],Table2[1W Return vs Nifty],"&gt;=5")/Table3[[#This Row],[Count]]</f>
        <v>0.5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0.5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0.5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0.5</v>
      </c>
      <c r="O122" s="2">
        <f>COUNTIFS(Table2[Sub-Sector],Table3[[#This Row],[Sub-Sector]],Table2[% Away From Current Month High],"&lt;=0.05")/Table3[[#This Row],[Count]]</f>
        <v>0.5</v>
      </c>
      <c r="P122" s="2">
        <f>COUNTIFS(Table2[Sub-Sector],Table3[[#This Row],[Sub-Sector]],Table2[% Away From 52W High],"&lt;=10")/Table3[[#This Row],[Count]]</f>
        <v>1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1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1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561.5</v>
      </c>
      <c r="X122" s="3">
        <f>_xlfn.RANK.AVG(Table3[[#This Row],[Score]],Table3[Score],1)</f>
        <v>108</v>
      </c>
      <c r="Y1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439</v>
      </c>
      <c r="Z122" s="3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BAA6-08E7-49A7-9D7D-B72428C0111F}">
  <dimension ref="A1:AV732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10148</v>
      </c>
      <c r="D1" t="s">
        <v>2</v>
      </c>
      <c r="E1" t="s">
        <v>3</v>
      </c>
      <c r="F1" t="s">
        <v>4</v>
      </c>
      <c r="G1" t="s">
        <v>5</v>
      </c>
      <c r="H1" t="s">
        <v>10170</v>
      </c>
      <c r="I1" t="s">
        <v>6</v>
      </c>
      <c r="J1" t="s">
        <v>10171</v>
      </c>
      <c r="K1" t="s">
        <v>7</v>
      </c>
      <c r="L1" t="s">
        <v>10172</v>
      </c>
      <c r="M1" t="s">
        <v>8</v>
      </c>
      <c r="N1" t="s">
        <v>10173</v>
      </c>
      <c r="O1" t="s">
        <v>10174</v>
      </c>
      <c r="P1" t="s">
        <v>9</v>
      </c>
      <c r="Q1" t="s">
        <v>10</v>
      </c>
      <c r="R1" t="s">
        <v>11</v>
      </c>
      <c r="S1" s="2" t="s">
        <v>10175</v>
      </c>
      <c r="T1" s="2" t="s">
        <v>10176</v>
      </c>
      <c r="U1" s="2" t="s">
        <v>10177</v>
      </c>
      <c r="V1" t="s">
        <v>12</v>
      </c>
      <c r="W1" t="s">
        <v>10178</v>
      </c>
      <c r="X1" t="s">
        <v>10179</v>
      </c>
      <c r="Y1" t="s">
        <v>10180</v>
      </c>
      <c r="Z1" t="s">
        <v>10181</v>
      </c>
      <c r="AA1" t="s">
        <v>10182</v>
      </c>
      <c r="AB1" t="s">
        <v>10183</v>
      </c>
      <c r="AC1" s="2" t="s">
        <v>10184</v>
      </c>
      <c r="AD1" s="2" t="s">
        <v>10185</v>
      </c>
      <c r="AE1" s="2" t="s">
        <v>10186</v>
      </c>
      <c r="AF1" s="2" t="s">
        <v>10187</v>
      </c>
      <c r="AG1" s="2" t="s">
        <v>10188</v>
      </c>
      <c r="AH1" s="2" t="s">
        <v>10189</v>
      </c>
      <c r="AI1" t="s">
        <v>13</v>
      </c>
      <c r="AJ1" t="s">
        <v>14</v>
      </c>
      <c r="AK1" t="s">
        <v>10190</v>
      </c>
      <c r="AL1" t="s">
        <v>10191</v>
      </c>
      <c r="AM1" t="s">
        <v>10192</v>
      </c>
      <c r="AN1" t="s">
        <v>10193</v>
      </c>
      <c r="AO1" t="s">
        <v>10194</v>
      </c>
      <c r="AP1" t="s">
        <v>15</v>
      </c>
      <c r="AQ1" t="s">
        <v>10198</v>
      </c>
      <c r="AR1" t="s">
        <v>10199</v>
      </c>
      <c r="AS1" t="s">
        <v>10200</v>
      </c>
      <c r="AT1" t="s">
        <v>10201</v>
      </c>
      <c r="AU1" t="s">
        <v>10202</v>
      </c>
      <c r="AV1" t="s">
        <v>10203</v>
      </c>
    </row>
    <row r="2" spans="1:48" x14ac:dyDescent="0.3">
      <c r="A2" t="s">
        <v>362</v>
      </c>
      <c r="B2" t="s">
        <v>363</v>
      </c>
      <c r="C2" t="s">
        <v>10161</v>
      </c>
      <c r="D2" t="s">
        <v>264</v>
      </c>
      <c r="E2">
        <v>67336.841044899993</v>
      </c>
      <c r="F2">
        <v>2559.5500000000002</v>
      </c>
      <c r="G2">
        <v>627.93409247804198</v>
      </c>
      <c r="H2">
        <f>(Table2[[#This Row],[1Y Return vs Nifty]]-AVERAGE(Table2[1Y Return vs Nifty]))/_xlfn.STDEV.P(Table2[1Y Return vs Nifty])</f>
        <v>7.8871423720352949</v>
      </c>
      <c r="I2">
        <v>17.887591365787699</v>
      </c>
      <c r="J2">
        <f>(Table2[[#This Row],[1M Return vs Nifty]]-AVERAGE(Table2[1M Return vs Nifty]))/_xlfn.STDEV.P(Table2[1M Return vs Nifty])</f>
        <v>2.0238304754023728</v>
      </c>
      <c r="K2">
        <v>186.868795247126</v>
      </c>
      <c r="L2">
        <f>(Table2[[#This Row],[6M Return vs Nifty]]-AVERAGE(Table2[6M Return vs Nifty]))/_xlfn.STDEV.P(Table2[6M Return vs Nifty])</f>
        <v>6.0566185437414912</v>
      </c>
      <c r="M2">
        <v>-4.27639654353223</v>
      </c>
      <c r="N2">
        <f>(Table2[[#This Row],[1W Return vs Nifty]]-AVERAGE(Table2[1W Return vs Nifty]))/_xlfn.STDEV.P(Table2[1W Return vs Nifty])</f>
        <v>-0.64967168449063628</v>
      </c>
      <c r="O2">
        <v>2546.84</v>
      </c>
      <c r="P2">
        <v>2195.1579792575499</v>
      </c>
      <c r="Q2">
        <v>1333.49932563738</v>
      </c>
      <c r="R2">
        <v>45.159893250487997</v>
      </c>
      <c r="S2" s="2">
        <f>(Table2[[#This Row],[Close Price]]-Table2[[#This Row],[20D EMA]])/Table2[[#This Row],[20D EMA]]</f>
        <v>4.990498028929982E-3</v>
      </c>
      <c r="T2" s="2">
        <f>(Table2[[#This Row],[Close Price]]-Table2[[#This Row],[50D EMA]])/Table2[[#This Row],[50D EMA]]</f>
        <v>0.16599808496047086</v>
      </c>
      <c r="U2" s="2">
        <f>(Table2[[#This Row],[Close Price]]-Table2[[#This Row],[200D EMA]])/Table2[[#This Row],[200D EMA]]</f>
        <v>0.91942354284776107</v>
      </c>
      <c r="V2">
        <v>0.43741115500722799</v>
      </c>
      <c r="W2">
        <v>2451.0500000000002</v>
      </c>
      <c r="X2">
        <v>2531.75</v>
      </c>
      <c r="Y2">
        <v>2462</v>
      </c>
      <c r="Z2">
        <v>2774.5</v>
      </c>
      <c r="AA2">
        <v>2210.0500000000002</v>
      </c>
      <c r="AB2">
        <v>2979.45</v>
      </c>
      <c r="AC2" s="2">
        <f>(Table2[[#This Row],[Close Price]]/Table2[[#This Row],[Day Low]])-1</f>
        <v>4.4266742824503824E-2</v>
      </c>
      <c r="AD2" s="2">
        <f>(Table2[[#This Row],[Day High]]/Table2[[#This Row],[Close Price]])-1</f>
        <v>-1.0861284210115119E-2</v>
      </c>
      <c r="AE2" s="2">
        <f>(Table2[[#This Row],[Close Price]]/Table2[[#This Row],[Current Week Low]])-1</f>
        <v>3.9622258326563742E-2</v>
      </c>
      <c r="AF2" s="2">
        <f>(Table2[[#This Row],[Current Week High]]/Table2[[#This Row],[Close Price]])-1</f>
        <v>8.3979605790080125E-2</v>
      </c>
      <c r="AG2" s="2">
        <f>(Table2[[#This Row],[Close Price]]/Table2[[#This Row],[Current Month Low]])-1</f>
        <v>0.15814121852446772</v>
      </c>
      <c r="AH2" s="2">
        <f>(Table2[[#This Row],[Current Month High]]/Table2[[#This Row],[Close Price]])-1</f>
        <v>0.16405227481393192</v>
      </c>
      <c r="AI2">
        <v>16.405227481393101</v>
      </c>
      <c r="AJ2">
        <v>709.72793419803804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0.84</v>
      </c>
      <c r="AM2" t="s">
        <v>10196</v>
      </c>
      <c r="AN2">
        <v>-9.8000000000000007</v>
      </c>
      <c r="AO2" t="s">
        <v>10195</v>
      </c>
      <c r="AP2">
        <v>0.23122133032762099</v>
      </c>
      <c r="AQ2">
        <f>(Table2[[#This Row],[Sharpe Ratio]]-AVERAGE(Table2[Sharpe Ratio]))/_xlfn.STDEV.P(Table2[Sharpe Ratio])</f>
        <v>2.070165921960518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17.388085628649044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12</v>
      </c>
      <c r="AV2">
        <f>(Table2[[#This Row],[Rank 1Y]]+Table2[[#This Row],[Rank 6M]]+Table2[[#This Row],[Rank Sharpe]])/3</f>
        <v>4.666666666666667</v>
      </c>
    </row>
    <row r="3" spans="1:48" x14ac:dyDescent="0.3">
      <c r="A3" t="s">
        <v>205</v>
      </c>
      <c r="B3" t="s">
        <v>206</v>
      </c>
      <c r="C3" t="s">
        <v>10154</v>
      </c>
      <c r="D3" t="s">
        <v>116</v>
      </c>
      <c r="E3">
        <v>123798.0684375</v>
      </c>
      <c r="F3">
        <v>593.75</v>
      </c>
      <c r="G3">
        <v>313.28432099645897</v>
      </c>
      <c r="H3">
        <f>(Table2[[#This Row],[1Y Return vs Nifty]]-AVERAGE(Table2[1Y Return vs Nifty]))/_xlfn.STDEV.P(Table2[1Y Return vs Nifty])</f>
        <v>3.6563122496599747</v>
      </c>
      <c r="I3">
        <v>40.378442422792403</v>
      </c>
      <c r="J3">
        <f>(Table2[[#This Row],[1M Return vs Nifty]]-AVERAGE(Table2[1M Return vs Nifty]))/_xlfn.STDEV.P(Table2[1M Return vs Nifty])</f>
        <v>4.3667215150260112</v>
      </c>
      <c r="K3">
        <v>84.883371110304694</v>
      </c>
      <c r="L3">
        <f>(Table2[[#This Row],[6M Return vs Nifty]]-AVERAGE(Table2[6M Return vs Nifty]))/_xlfn.STDEV.P(Table2[6M Return vs Nifty])</f>
        <v>2.6077006023435128</v>
      </c>
      <c r="M3">
        <v>-3.8875476588110298</v>
      </c>
      <c r="N3">
        <f>(Table2[[#This Row],[1W Return vs Nifty]]-AVERAGE(Table2[1W Return vs Nifty]))/_xlfn.STDEV.P(Table2[1W Return vs Nifty])</f>
        <v>-0.55298439296052104</v>
      </c>
      <c r="O3">
        <v>544.80999999999995</v>
      </c>
      <c r="P3">
        <v>455.34254882057701</v>
      </c>
      <c r="Q3">
        <v>301.59156564809899</v>
      </c>
      <c r="R3">
        <v>58.999103758347502</v>
      </c>
      <c r="S3" s="2">
        <f>(Table2[[#This Row],[Close Price]]-Table2[[#This Row],[20D EMA]])/Table2[[#This Row],[20D EMA]]</f>
        <v>8.9829481837704991E-2</v>
      </c>
      <c r="T3" s="2">
        <f>(Table2[[#This Row],[Close Price]]-Table2[[#This Row],[50D EMA]])/Table2[[#This Row],[50D EMA]]</f>
        <v>0.30396336019536141</v>
      </c>
      <c r="U3" s="2">
        <f>(Table2[[#This Row],[Close Price]]-Table2[[#This Row],[200D EMA]])/Table2[[#This Row],[200D EMA]]</f>
        <v>0.96872216477298745</v>
      </c>
      <c r="V3">
        <v>1.5525085842903099</v>
      </c>
      <c r="W3">
        <v>578.25</v>
      </c>
      <c r="X3">
        <v>595.85</v>
      </c>
      <c r="Y3">
        <v>561.70000000000005</v>
      </c>
      <c r="Z3">
        <v>639</v>
      </c>
      <c r="AA3">
        <v>404.3</v>
      </c>
      <c r="AB3">
        <v>647</v>
      </c>
      <c r="AC3" s="2">
        <f>(Table2[[#This Row],[Close Price]]/Table2[[#This Row],[Day Low]])-1</f>
        <v>2.6805015131863286E-2</v>
      </c>
      <c r="AD3" s="2">
        <f>(Table2[[#This Row],[Day High]]/Table2[[#This Row],[Close Price]])-1</f>
        <v>3.5368421052632826E-3</v>
      </c>
      <c r="AE3" s="2">
        <f>(Table2[[#This Row],[Close Price]]/Table2[[#This Row],[Current Week Low]])-1</f>
        <v>5.7058928253516106E-2</v>
      </c>
      <c r="AF3" s="2">
        <f>(Table2[[#This Row],[Current Week High]]/Table2[[#This Row],[Close Price]])-1</f>
        <v>7.6210526315789506E-2</v>
      </c>
      <c r="AG3" s="2">
        <f>(Table2[[#This Row],[Close Price]]/Table2[[#This Row],[Current Month Low]])-1</f>
        <v>0.46858768241404891</v>
      </c>
      <c r="AH3" s="2">
        <f>(Table2[[#This Row],[Current Month High]]/Table2[[#This Row],[Close Price]])-1</f>
        <v>8.9684210526315811E-2</v>
      </c>
      <c r="AI3">
        <v>8.9684210526315802</v>
      </c>
      <c r="AJ3">
        <v>396.23903050564098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0.99</v>
      </c>
      <c r="AM3" t="s">
        <v>10196</v>
      </c>
      <c r="AN3">
        <v>20.91</v>
      </c>
      <c r="AO3" t="s">
        <v>10196</v>
      </c>
      <c r="AP3">
        <v>0.223065238820881</v>
      </c>
      <c r="AQ3">
        <f>(Table2[[#This Row],[Sharpe Ratio]]-AVERAGE(Table2[Sharpe Ratio]))/_xlfn.STDEV.P(Table2[Sharpe Ratio])</f>
        <v>1.97638614247834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12.054136116547317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13</v>
      </c>
      <c r="AU3">
        <f>_xlfn.RANK.AVG(Table2[[#This Row],[Sharpe Ratio Z-Score]],Table2[Sharpe Ratio Z-Score])</f>
        <v>16</v>
      </c>
      <c r="AV3">
        <f>(Table2[[#This Row],[Rank 1Y]]+Table2[[#This Row],[Rank 6M]]+Table2[[#This Row],[Rank Sharpe]])/3</f>
        <v>11.666666666666666</v>
      </c>
    </row>
    <row r="4" spans="1:48" x14ac:dyDescent="0.3">
      <c r="A4" t="s">
        <v>655</v>
      </c>
      <c r="B4" t="s">
        <v>656</v>
      </c>
      <c r="C4" t="s">
        <v>10161</v>
      </c>
      <c r="D4" t="s">
        <v>264</v>
      </c>
      <c r="E4">
        <v>27251.348040000001</v>
      </c>
      <c r="F4">
        <v>2378.9499999999998</v>
      </c>
      <c r="G4">
        <v>266.91684503378502</v>
      </c>
      <c r="H4">
        <f>(Table2[[#This Row],[1Y Return vs Nifty]]-AVERAGE(Table2[1Y Return vs Nifty]))/_xlfn.STDEV.P(Table2[1Y Return vs Nifty])</f>
        <v>3.0328479036422413</v>
      </c>
      <c r="I4">
        <v>37.967044145260999</v>
      </c>
      <c r="J4">
        <f>(Table2[[#This Row],[1M Return vs Nifty]]-AVERAGE(Table2[1M Return vs Nifty]))/_xlfn.STDEV.P(Table2[1M Return vs Nifty])</f>
        <v>4.1155241102202629</v>
      </c>
      <c r="K4">
        <v>151.01837319185401</v>
      </c>
      <c r="L4">
        <f>(Table2[[#This Row],[6M Return vs Nifty]]-AVERAGE(Table2[6M Return vs Nifty]))/_xlfn.STDEV.P(Table2[6M Return vs Nifty])</f>
        <v>4.8442378052230355</v>
      </c>
      <c r="M4">
        <v>-4.7833580204967099</v>
      </c>
      <c r="N4">
        <f>(Table2[[#This Row],[1W Return vs Nifty]]-AVERAGE(Table2[1W Return vs Nifty]))/_xlfn.STDEV.P(Table2[1W Return vs Nifty])</f>
        <v>-0.77572767704657963</v>
      </c>
      <c r="O4">
        <v>2357.9699999999998</v>
      </c>
      <c r="P4">
        <v>1943.4406827125199</v>
      </c>
      <c r="Q4">
        <v>1227.5441207095901</v>
      </c>
      <c r="R4">
        <v>44.518173805398</v>
      </c>
      <c r="S4" s="2">
        <f>(Table2[[#This Row],[Close Price]]-Table2[[#This Row],[20D EMA]])/Table2[[#This Row],[20D EMA]]</f>
        <v>8.897483852635963E-3</v>
      </c>
      <c r="T4" s="2">
        <f>(Table2[[#This Row],[Close Price]]-Table2[[#This Row],[50D EMA]])/Table2[[#This Row],[50D EMA]]</f>
        <v>0.22409190111201449</v>
      </c>
      <c r="U4" s="2">
        <f>(Table2[[#This Row],[Close Price]]-Table2[[#This Row],[200D EMA]])/Table2[[#This Row],[200D EMA]]</f>
        <v>0.93797514880754906</v>
      </c>
      <c r="V4">
        <v>0.52047710314914597</v>
      </c>
      <c r="W4">
        <v>2265.5500000000002</v>
      </c>
      <c r="X4">
        <v>2359.5500000000002</v>
      </c>
      <c r="Y4">
        <v>2370</v>
      </c>
      <c r="Z4">
        <v>2635</v>
      </c>
      <c r="AA4">
        <v>2127.6999999999998</v>
      </c>
      <c r="AB4">
        <v>2833.8</v>
      </c>
      <c r="AC4" s="2">
        <f>(Table2[[#This Row],[Close Price]]/Table2[[#This Row],[Day Low]])-1</f>
        <v>5.0054070755445546E-2</v>
      </c>
      <c r="AD4" s="2">
        <f>(Table2[[#This Row],[Day High]]/Table2[[#This Row],[Close Price]])-1</f>
        <v>-8.1548582357761079E-3</v>
      </c>
      <c r="AE4" s="2">
        <f>(Table2[[#This Row],[Close Price]]/Table2[[#This Row],[Current Week Low]])-1</f>
        <v>3.7763713080167793E-3</v>
      </c>
      <c r="AF4" s="2">
        <f>(Table2[[#This Row],[Current Week High]]/Table2[[#This Row],[Close Price]])-1</f>
        <v>0.10763151810672777</v>
      </c>
      <c r="AG4" s="2">
        <f>(Table2[[#This Row],[Close Price]]/Table2[[#This Row],[Current Month Low]])-1</f>
        <v>0.11808525638012868</v>
      </c>
      <c r="AH4" s="2">
        <f>(Table2[[#This Row],[Current Month High]]/Table2[[#This Row],[Close Price]])-1</f>
        <v>0.19119779734756936</v>
      </c>
      <c r="AI4">
        <v>19.1197797347569</v>
      </c>
      <c r="AJ4">
        <v>312.26063599341398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1.31</v>
      </c>
      <c r="AM4" t="s">
        <v>10196</v>
      </c>
      <c r="AN4">
        <v>-12.24</v>
      </c>
      <c r="AO4" t="s">
        <v>10195</v>
      </c>
      <c r="AP4">
        <v>0.209630668984151</v>
      </c>
      <c r="AQ4">
        <f>(Table2[[#This Row],[Sharpe Ratio]]-AVERAGE(Table2[Sharpe Ratio]))/_xlfn.STDEV.P(Table2[Sharpe Ratio])</f>
        <v>1.8219137465169508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13.038795888555908</v>
      </c>
      <c r="AS4">
        <f>_xlfn.RANK.AVG(Table2[[#This Row],[1Y Return vs Nifty Z-Score]],Table2[1Y Return vs Nifty Z-Score])</f>
        <v>9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24</v>
      </c>
      <c r="AV4">
        <f>(Table2[[#This Row],[Rank 1Y]]+Table2[[#This Row],[Rank 6M]]+Table2[[#This Row],[Rank Sharpe]])/3</f>
        <v>11.666666666666666</v>
      </c>
    </row>
    <row r="5" spans="1:48" x14ac:dyDescent="0.3">
      <c r="A5" t="s">
        <v>1094</v>
      </c>
      <c r="B5" t="s">
        <v>1095</v>
      </c>
      <c r="C5" t="s">
        <v>10157</v>
      </c>
      <c r="D5" t="s">
        <v>101</v>
      </c>
      <c r="E5">
        <v>11318.059652</v>
      </c>
      <c r="F5">
        <v>938.75</v>
      </c>
      <c r="G5">
        <v>208.03845971874799</v>
      </c>
      <c r="H5">
        <f>(Table2[[#This Row],[1Y Return vs Nifty]]-AVERAGE(Table2[1Y Return vs Nifty]))/_xlfn.STDEV.P(Table2[1Y Return vs Nifty])</f>
        <v>2.2411599104340216</v>
      </c>
      <c r="I5">
        <v>2.1581635531006902</v>
      </c>
      <c r="J5">
        <f>(Table2[[#This Row],[1M Return vs Nifty]]-AVERAGE(Table2[1M Return vs Nifty]))/_xlfn.STDEV.P(Table2[1M Return vs Nifty])</f>
        <v>0.38528263266639523</v>
      </c>
      <c r="K5">
        <v>74.3062265159069</v>
      </c>
      <c r="L5">
        <f>(Table2[[#This Row],[6M Return vs Nifty]]-AVERAGE(Table2[6M Return vs Nifty]))/_xlfn.STDEV.P(Table2[6M Return vs Nifty])</f>
        <v>2.2500053329544394</v>
      </c>
      <c r="M5">
        <v>-7.5817831117138699</v>
      </c>
      <c r="N5">
        <f>(Table2[[#This Row],[1W Return vs Nifty]]-AVERAGE(Table2[1W Return vs Nifty]))/_xlfn.STDEV.P(Table2[1W Return vs Nifty])</f>
        <v>-1.4715561936017956</v>
      </c>
      <c r="O5">
        <v>945.08</v>
      </c>
      <c r="P5">
        <v>919.21593210016499</v>
      </c>
      <c r="Q5">
        <v>716.99649987583098</v>
      </c>
      <c r="R5">
        <v>45.866860411873198</v>
      </c>
      <c r="S5" s="2">
        <f>(Table2[[#This Row],[Close Price]]-Table2[[#This Row],[20D EMA]])/Table2[[#This Row],[20D EMA]]</f>
        <v>-6.6978456850214172E-3</v>
      </c>
      <c r="T5" s="2">
        <f>(Table2[[#This Row],[Close Price]]-Table2[[#This Row],[50D EMA]])/Table2[[#This Row],[50D EMA]]</f>
        <v>2.1250793440018862E-2</v>
      </c>
      <c r="U5" s="2">
        <f>(Table2[[#This Row],[Close Price]]-Table2[[#This Row],[200D EMA]])/Table2[[#This Row],[200D EMA]]</f>
        <v>0.30928114734531081</v>
      </c>
      <c r="V5">
        <v>1.14475306375643</v>
      </c>
      <c r="W5">
        <v>910</v>
      </c>
      <c r="X5">
        <v>933.45</v>
      </c>
      <c r="Y5">
        <v>917.7</v>
      </c>
      <c r="Z5">
        <v>989.8</v>
      </c>
      <c r="AA5">
        <v>875.55</v>
      </c>
      <c r="AB5">
        <v>1080</v>
      </c>
      <c r="AC5" s="2">
        <f>(Table2[[#This Row],[Close Price]]/Table2[[#This Row],[Day Low]])-1</f>
        <v>3.1593406593406703E-2</v>
      </c>
      <c r="AD5" s="2">
        <f>(Table2[[#This Row],[Day High]]/Table2[[#This Row],[Close Price]])-1</f>
        <v>-5.6458055925432404E-3</v>
      </c>
      <c r="AE5" s="2">
        <f>(Table2[[#This Row],[Close Price]]/Table2[[#This Row],[Current Week Low]])-1</f>
        <v>2.2937779230685296E-2</v>
      </c>
      <c r="AF5" s="2">
        <f>(Table2[[#This Row],[Current Week High]]/Table2[[#This Row],[Close Price]])-1</f>
        <v>5.4380825565912172E-2</v>
      </c>
      <c r="AG5" s="2">
        <f>(Table2[[#This Row],[Close Price]]/Table2[[#This Row],[Current Month Low]])-1</f>
        <v>7.2183199131974352E-2</v>
      </c>
      <c r="AH5" s="2">
        <f>(Table2[[#This Row],[Current Month High]]/Table2[[#This Row],[Close Price]])-1</f>
        <v>0.15046604527296936</v>
      </c>
      <c r="AI5">
        <v>15.0466045272969</v>
      </c>
      <c r="AJ5">
        <v>277.51340482573698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-0.1</v>
      </c>
      <c r="AM5" t="s">
        <v>10195</v>
      </c>
      <c r="AN5">
        <v>5.3</v>
      </c>
      <c r="AO5" t="s">
        <v>10196</v>
      </c>
      <c r="AP5">
        <v>0.29141015580697799</v>
      </c>
      <c r="AQ5">
        <f>(Table2[[#This Row],[Sharpe Ratio]]-AVERAGE(Table2[Sharpe Ratio]))/_xlfn.STDEV.P(Table2[Sharpe Ratio])</f>
        <v>2.7622247072354185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6.1671163896884789</v>
      </c>
      <c r="AS5">
        <f>_xlfn.RANK.AVG(Table2[[#This Row],[1Y Return vs Nifty Z-Score]],Table2[1Y Return vs Nifty Z-Score])</f>
        <v>19</v>
      </c>
      <c r="AT5">
        <f>_xlfn.RANK.AVG(Table2[[#This Row],[6M Return vs Nifty Z-Score]],Table2[6M Return vs Nifty Z-Score])</f>
        <v>23</v>
      </c>
      <c r="AU5">
        <f>_xlfn.RANK.AVG(Table2[[#This Row],[Sharpe Ratio Z-Score]],Table2[Sharpe Ratio Z-Score])</f>
        <v>2</v>
      </c>
      <c r="AV5">
        <f>(Table2[[#This Row],[Rank 1Y]]+Table2[[#This Row],[Rank 6M]]+Table2[[#This Row],[Rank Sharpe]])/3</f>
        <v>14.666666666666666</v>
      </c>
    </row>
    <row r="6" spans="1:48" x14ac:dyDescent="0.3">
      <c r="A6" t="s">
        <v>382</v>
      </c>
      <c r="B6" t="s">
        <v>383</v>
      </c>
      <c r="C6" t="s">
        <v>10151</v>
      </c>
      <c r="D6" t="s">
        <v>116</v>
      </c>
      <c r="E6">
        <v>62719.527000000002</v>
      </c>
      <c r="F6">
        <v>313.3</v>
      </c>
      <c r="G6">
        <v>376.37865551242999</v>
      </c>
      <c r="H6">
        <f>(Table2[[#This Row],[1Y Return vs Nifty]]-AVERAGE(Table2[1Y Return vs Nifty]))/_xlfn.STDEV.P(Table2[1Y Return vs Nifty])</f>
        <v>4.504688556321363</v>
      </c>
      <c r="I6">
        <v>8.2084321024304394</v>
      </c>
      <c r="J6">
        <f>(Table2[[#This Row],[1M Return vs Nifty]]-AVERAGE(Table2[1M Return vs Nifty]))/_xlfn.STDEV.P(Table2[1M Return vs Nifty])</f>
        <v>1.0155442415140774</v>
      </c>
      <c r="K6">
        <v>75.224712264467598</v>
      </c>
      <c r="L6">
        <f>(Table2[[#This Row],[6M Return vs Nifty]]-AVERAGE(Table2[6M Return vs Nifty]))/_xlfn.STDEV.P(Table2[6M Return vs Nifty])</f>
        <v>2.2810664576586865</v>
      </c>
      <c r="M6">
        <v>-7.1421260845307799</v>
      </c>
      <c r="N6">
        <f>(Table2[[#This Row],[1W Return vs Nifty]]-AVERAGE(Table2[1W Return vs Nifty]))/_xlfn.STDEV.P(Table2[1W Return vs Nifty])</f>
        <v>-1.3622354553129514</v>
      </c>
      <c r="O6">
        <v>312.58999999999997</v>
      </c>
      <c r="P6">
        <v>285.23092637287999</v>
      </c>
      <c r="Q6">
        <v>199.719890944779</v>
      </c>
      <c r="R6">
        <v>45.611700216230197</v>
      </c>
      <c r="S6" s="2">
        <f>(Table2[[#This Row],[Close Price]]-Table2[[#This Row],[20D EMA]])/Table2[[#This Row],[20D EMA]]</f>
        <v>2.2713458523946268E-3</v>
      </c>
      <c r="T6" s="2">
        <f>(Table2[[#This Row],[Close Price]]-Table2[[#This Row],[50D EMA]])/Table2[[#This Row],[50D EMA]]</f>
        <v>9.8408240593187132E-2</v>
      </c>
      <c r="U6" s="2">
        <f>(Table2[[#This Row],[Close Price]]-Table2[[#This Row],[200D EMA]])/Table2[[#This Row],[200D EMA]]</f>
        <v>0.56869703121671056</v>
      </c>
      <c r="V6">
        <v>1.2390769932203001</v>
      </c>
      <c r="W6">
        <v>308.3</v>
      </c>
      <c r="X6">
        <v>325</v>
      </c>
      <c r="Y6">
        <v>271.14999999999998</v>
      </c>
      <c r="Z6">
        <v>329.4</v>
      </c>
      <c r="AA6">
        <v>271.14999999999998</v>
      </c>
      <c r="AB6">
        <v>353.7</v>
      </c>
      <c r="AC6" s="2">
        <f>(Table2[[#This Row],[Close Price]]/Table2[[#This Row],[Day Low]])-1</f>
        <v>1.6217969510217367E-2</v>
      </c>
      <c r="AD6" s="2">
        <f>(Table2[[#This Row],[Day High]]/Table2[[#This Row],[Close Price]])-1</f>
        <v>3.734439834024883E-2</v>
      </c>
      <c r="AE6" s="2">
        <f>(Table2[[#This Row],[Close Price]]/Table2[[#This Row],[Current Week Low]])-1</f>
        <v>0.15544901346118389</v>
      </c>
      <c r="AF6" s="2">
        <f>(Table2[[#This Row],[Current Week High]]/Table2[[#This Row],[Close Price]])-1</f>
        <v>5.1388445579316766E-2</v>
      </c>
      <c r="AG6" s="2">
        <f>(Table2[[#This Row],[Close Price]]/Table2[[#This Row],[Current Month Low]])-1</f>
        <v>0.15544901346118389</v>
      </c>
      <c r="AH6" s="2">
        <f>(Table2[[#This Row],[Current Month High]]/Table2[[#This Row],[Close Price]])-1</f>
        <v>0.12894988828598786</v>
      </c>
      <c r="AI6">
        <v>12.8949888285987</v>
      </c>
      <c r="AJ6">
        <v>418.27956989247298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0.38</v>
      </c>
      <c r="AM6" t="s">
        <v>10196</v>
      </c>
      <c r="AN6">
        <v>-4.6100000000000003</v>
      </c>
      <c r="AO6" t="s">
        <v>10195</v>
      </c>
      <c r="AP6">
        <v>0.17992681018182799</v>
      </c>
      <c r="AQ6">
        <f>(Table2[[#This Row],[Sharpe Ratio]]-AVERAGE(Table2[Sharpe Ratio]))/_xlfn.STDEV.P(Table2[Sharpe Ratio])</f>
        <v>1.4803749928198346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7.9194387930010102</v>
      </c>
      <c r="AS6">
        <f>_xlfn.RANK.AVG(Table2[[#This Row],[1Y Return vs Nifty Z-Score]],Table2[1Y Return vs Nifty Z-Score])</f>
        <v>5</v>
      </c>
      <c r="AT6">
        <f>_xlfn.RANK.AVG(Table2[[#This Row],[6M Return vs Nifty Z-Score]],Table2[6M Return vs Nifty Z-Score])</f>
        <v>22</v>
      </c>
      <c r="AU6">
        <f>_xlfn.RANK.AVG(Table2[[#This Row],[Sharpe Ratio Z-Score]],Table2[Sharpe Ratio Z-Score])</f>
        <v>53</v>
      </c>
      <c r="AV6">
        <f>(Table2[[#This Row],[Rank 1Y]]+Table2[[#This Row],[Rank 6M]]+Table2[[#This Row],[Rank Sharpe]])/3</f>
        <v>26.666666666666668</v>
      </c>
    </row>
    <row r="7" spans="1:48" x14ac:dyDescent="0.3">
      <c r="A7" t="s">
        <v>262</v>
      </c>
      <c r="B7" t="s">
        <v>263</v>
      </c>
      <c r="C7" t="s">
        <v>10161</v>
      </c>
      <c r="D7" t="s">
        <v>264</v>
      </c>
      <c r="E7">
        <v>101807.0613</v>
      </c>
      <c r="F7">
        <v>5047.7</v>
      </c>
      <c r="G7">
        <v>134.786890316284</v>
      </c>
      <c r="H7">
        <f>(Table2[[#This Row],[1Y Return vs Nifty]]-AVERAGE(Table2[1Y Return vs Nifty]))/_xlfn.STDEV.P(Table2[1Y Return vs Nifty])</f>
        <v>1.2562078321918457</v>
      </c>
      <c r="I7">
        <v>25.459249928695598</v>
      </c>
      <c r="J7">
        <f>(Table2[[#This Row],[1M Return vs Nifty]]-AVERAGE(Table2[1M Return vs Nifty]))/_xlfn.STDEV.P(Table2[1M Return vs Nifty])</f>
        <v>2.8125765729673016</v>
      </c>
      <c r="K7">
        <v>103.161177661251</v>
      </c>
      <c r="L7">
        <f>(Table2[[#This Row],[6M Return vs Nifty]]-AVERAGE(Table2[6M Return vs Nifty]))/_xlfn.STDEV.P(Table2[6M Return vs Nifty])</f>
        <v>3.2258149601206494</v>
      </c>
      <c r="M7">
        <v>-5.8007027397653701</v>
      </c>
      <c r="N7">
        <f>(Table2[[#This Row],[1W Return vs Nifty]]-AVERAGE(Table2[1W Return vs Nifty]))/_xlfn.STDEV.P(Table2[1W Return vs Nifty])</f>
        <v>-1.0286904842540072</v>
      </c>
      <c r="O7">
        <v>4972.59</v>
      </c>
      <c r="P7">
        <v>4187.9781284600504</v>
      </c>
      <c r="Q7">
        <v>2802.5843028310701</v>
      </c>
      <c r="R7">
        <v>46.144053667847402</v>
      </c>
      <c r="S7" s="2">
        <f>(Table2[[#This Row],[Close Price]]-Table2[[#This Row],[20D EMA]])/Table2[[#This Row],[20D EMA]]</f>
        <v>1.510480453847988E-2</v>
      </c>
      <c r="T7" s="2">
        <f>(Table2[[#This Row],[Close Price]]-Table2[[#This Row],[50D EMA]])/Table2[[#This Row],[50D EMA]]</f>
        <v>0.20528327636134894</v>
      </c>
      <c r="U7" s="2">
        <f>(Table2[[#This Row],[Close Price]]-Table2[[#This Row],[200D EMA]])/Table2[[#This Row],[200D EMA]]</f>
        <v>0.80108765859460296</v>
      </c>
      <c r="V7">
        <v>0.66885574998306496</v>
      </c>
      <c r="W7">
        <v>4870</v>
      </c>
      <c r="X7">
        <v>5029</v>
      </c>
      <c r="Y7">
        <v>4792.6499999999996</v>
      </c>
      <c r="Z7">
        <v>5478</v>
      </c>
      <c r="AA7">
        <v>4182.1499999999996</v>
      </c>
      <c r="AB7">
        <v>5860</v>
      </c>
      <c r="AC7" s="2">
        <f>(Table2[[#This Row],[Close Price]]/Table2[[#This Row],[Day Low]])-1</f>
        <v>3.6488706365503054E-2</v>
      </c>
      <c r="AD7" s="2">
        <f>(Table2[[#This Row],[Day High]]/Table2[[#This Row],[Close Price]])-1</f>
        <v>-3.7046575668125969E-3</v>
      </c>
      <c r="AE7" s="2">
        <f>(Table2[[#This Row],[Close Price]]/Table2[[#This Row],[Current Week Low]])-1</f>
        <v>5.3216905052528407E-2</v>
      </c>
      <c r="AF7" s="2">
        <f>(Table2[[#This Row],[Current Week High]]/Table2[[#This Row],[Close Price]])-1</f>
        <v>8.5246746042752175E-2</v>
      </c>
      <c r="AG7" s="2">
        <f>(Table2[[#This Row],[Close Price]]/Table2[[#This Row],[Current Month Low]])-1</f>
        <v>0.20696292576784669</v>
      </c>
      <c r="AH7" s="2">
        <f>(Table2[[#This Row],[Current Month High]]/Table2[[#This Row],[Close Price]])-1</f>
        <v>0.16092477762149104</v>
      </c>
      <c r="AI7">
        <v>16.092477762149102</v>
      </c>
      <c r="AJ7">
        <v>194.48965899477801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1.07</v>
      </c>
      <c r="AM7" t="s">
        <v>10196</v>
      </c>
      <c r="AN7">
        <v>-11.22</v>
      </c>
      <c r="AO7" t="s">
        <v>10195</v>
      </c>
      <c r="AP7">
        <v>0.26052125660413</v>
      </c>
      <c r="AQ7">
        <f>(Table2[[#This Row],[Sharpe Ratio]]-AVERAGE(Table2[Sharpe Ratio]))/_xlfn.STDEV.P(Table2[Sharpe Ratio])</f>
        <v>2.4070602080023593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8.6729690890281486</v>
      </c>
      <c r="AS7">
        <f>_xlfn.RANK.AVG(Table2[[#This Row],[1Y Return vs Nifty Z-Score]],Table2[1Y Return vs Nifty Z-Score])</f>
        <v>77</v>
      </c>
      <c r="AT7">
        <f>_xlfn.RANK.AVG(Table2[[#This Row],[6M Return vs Nifty Z-Score]],Table2[6M Return vs Nifty Z-Score])</f>
        <v>5</v>
      </c>
      <c r="AU7">
        <f>_xlfn.RANK.AVG(Table2[[#This Row],[Sharpe Ratio Z-Score]],Table2[Sharpe Ratio Z-Score])</f>
        <v>5</v>
      </c>
      <c r="AV7">
        <f>(Table2[[#This Row],[Rank 1Y]]+Table2[[#This Row],[Rank 6M]]+Table2[[#This Row],[Rank Sharpe]])/3</f>
        <v>29</v>
      </c>
    </row>
    <row r="8" spans="1:48" x14ac:dyDescent="0.3">
      <c r="A8" t="s">
        <v>1151</v>
      </c>
      <c r="B8" t="s">
        <v>1152</v>
      </c>
      <c r="C8" t="s">
        <v>10163</v>
      </c>
      <c r="D8" t="s">
        <v>127</v>
      </c>
      <c r="E8">
        <v>10455.94053795</v>
      </c>
      <c r="F8">
        <v>400.65</v>
      </c>
      <c r="G8">
        <v>146.58144775598501</v>
      </c>
      <c r="H8">
        <f>(Table2[[#This Row],[1Y Return vs Nifty]]-AVERAGE(Table2[1Y Return vs Nifty]))/_xlfn.STDEV.P(Table2[1Y Return vs Nifty])</f>
        <v>1.4147992993364318</v>
      </c>
      <c r="I8">
        <v>12.4867182006852</v>
      </c>
      <c r="J8">
        <f>(Table2[[#This Row],[1M Return vs Nifty]]-AVERAGE(Table2[1M Return vs Nifty]))/_xlfn.STDEV.P(Table2[1M Return vs Nifty])</f>
        <v>1.4612169347857555</v>
      </c>
      <c r="K8">
        <v>78.367986025205695</v>
      </c>
      <c r="L8">
        <f>(Table2[[#This Row],[6M Return vs Nifty]]-AVERAGE(Table2[6M Return vs Nifty]))/_xlfn.STDEV.P(Table2[6M Return vs Nifty])</f>
        <v>2.3873649151087553</v>
      </c>
      <c r="M8">
        <v>2.8333902606206598</v>
      </c>
      <c r="N8">
        <f>(Table2[[#This Row],[1W Return vs Nifty]]-AVERAGE(Table2[1W Return vs Nifty]))/_xlfn.STDEV.P(Table2[1W Return vs Nifty])</f>
        <v>1.1181771032022303</v>
      </c>
      <c r="O8">
        <v>362.57</v>
      </c>
      <c r="P8">
        <v>319.41703923482697</v>
      </c>
      <c r="Q8">
        <v>238.47838955556301</v>
      </c>
      <c r="R8">
        <v>70.3906520098393</v>
      </c>
      <c r="S8" s="2">
        <f>(Table2[[#This Row],[Close Price]]-Table2[[#This Row],[20D EMA]])/Table2[[#This Row],[20D EMA]]</f>
        <v>0.1050279945941473</v>
      </c>
      <c r="T8" s="2">
        <f>(Table2[[#This Row],[Close Price]]-Table2[[#This Row],[50D EMA]])/Table2[[#This Row],[50D EMA]]</f>
        <v>0.25431630372559016</v>
      </c>
      <c r="U8" s="2">
        <f>(Table2[[#This Row],[Close Price]]-Table2[[#This Row],[200D EMA]])/Table2[[#This Row],[200D EMA]]</f>
        <v>0.6800264407465425</v>
      </c>
      <c r="V8">
        <v>0.70548605479301296</v>
      </c>
      <c r="W8">
        <v>423.5</v>
      </c>
      <c r="X8">
        <v>464</v>
      </c>
      <c r="Y8">
        <v>337</v>
      </c>
      <c r="Z8">
        <v>407.95</v>
      </c>
      <c r="AA8">
        <v>337</v>
      </c>
      <c r="AB8">
        <v>407.95</v>
      </c>
      <c r="AC8" s="2">
        <f>(Table2[[#This Row],[Close Price]]/Table2[[#This Row],[Day Low]])-1</f>
        <v>-5.3955135773317675E-2</v>
      </c>
      <c r="AD8" s="2">
        <f>(Table2[[#This Row],[Day High]]/Table2[[#This Row],[Close Price]])-1</f>
        <v>0.15811805815549729</v>
      </c>
      <c r="AE8" s="2">
        <f>(Table2[[#This Row],[Close Price]]/Table2[[#This Row],[Current Week Low]])-1</f>
        <v>0.1888724035608309</v>
      </c>
      <c r="AF8" s="2">
        <f>(Table2[[#This Row],[Current Week High]]/Table2[[#This Row],[Close Price]])-1</f>
        <v>1.8220391863222218E-2</v>
      </c>
      <c r="AG8" s="2">
        <f>(Table2[[#This Row],[Close Price]]/Table2[[#This Row],[Current Month Low]])-1</f>
        <v>0.1888724035608309</v>
      </c>
      <c r="AH8" s="2">
        <f>(Table2[[#This Row],[Current Month High]]/Table2[[#This Row],[Close Price]])-1</f>
        <v>1.8220391863222218E-2</v>
      </c>
      <c r="AI8">
        <v>1.8220391863222201</v>
      </c>
      <c r="AJ8">
        <v>176.09137580539499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0.69</v>
      </c>
      <c r="AM8" t="s">
        <v>10196</v>
      </c>
      <c r="AN8">
        <v>8.64</v>
      </c>
      <c r="AO8" t="s">
        <v>10196</v>
      </c>
      <c r="AP8">
        <v>0.23552259905442799</v>
      </c>
      <c r="AQ8">
        <f>(Table2[[#This Row],[Sharpe Ratio]]-AVERAGE(Table2[Sharpe Ratio]))/_xlfn.STDEV.P(Table2[Sharpe Ratio])</f>
        <v>2.1196224578956793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8.5011807103288515</v>
      </c>
      <c r="AS8">
        <f>_xlfn.RANK.AVG(Table2[[#This Row],[1Y Return vs Nifty Z-Score]],Table2[1Y Return vs Nifty Z-Score])</f>
        <v>61</v>
      </c>
      <c r="AT8">
        <f>_xlfn.RANK.AVG(Table2[[#This Row],[6M Return vs Nifty Z-Score]],Table2[6M Return vs Nifty Z-Score])</f>
        <v>18</v>
      </c>
      <c r="AU8">
        <f>_xlfn.RANK.AVG(Table2[[#This Row],[Sharpe Ratio Z-Score]],Table2[Sharpe Ratio Z-Score])</f>
        <v>10</v>
      </c>
      <c r="AV8">
        <f>(Table2[[#This Row],[Rank 1Y]]+Table2[[#This Row],[Rank 6M]]+Table2[[#This Row],[Rank Sharpe]])/3</f>
        <v>29.666666666666668</v>
      </c>
    </row>
    <row r="9" spans="1:48" x14ac:dyDescent="0.3">
      <c r="A9" t="s">
        <v>652</v>
      </c>
      <c r="B9" t="s">
        <v>653</v>
      </c>
      <c r="C9" t="s">
        <v>10161</v>
      </c>
      <c r="D9" t="s">
        <v>654</v>
      </c>
      <c r="E9">
        <v>27422.573965399999</v>
      </c>
      <c r="F9">
        <v>646</v>
      </c>
      <c r="G9">
        <v>182.86069574722299</v>
      </c>
      <c r="H9">
        <f>(Table2[[#This Row],[1Y Return vs Nifty]]-AVERAGE(Table2[1Y Return vs Nifty]))/_xlfn.STDEV.P(Table2[1Y Return vs Nifty])</f>
        <v>1.9026157515642956</v>
      </c>
      <c r="I9">
        <v>-14.0164211256053</v>
      </c>
      <c r="J9">
        <f>(Table2[[#This Row],[1M Return vs Nifty]]-AVERAGE(Table2[1M Return vs Nifty]))/_xlfn.STDEV.P(Table2[1M Return vs Nifty])</f>
        <v>-1.2996375785486303</v>
      </c>
      <c r="K9">
        <v>52.785816128395801</v>
      </c>
      <c r="L9">
        <f>(Table2[[#This Row],[6M Return vs Nifty]]-AVERAGE(Table2[6M Return vs Nifty]))/_xlfn.STDEV.P(Table2[6M Return vs Nifty])</f>
        <v>1.5222333977006353</v>
      </c>
      <c r="M9">
        <v>-5.5902368054345004</v>
      </c>
      <c r="N9">
        <f>(Table2[[#This Row],[1W Return vs Nifty]]-AVERAGE(Table2[1W Return vs Nifty]))/_xlfn.STDEV.P(Table2[1W Return vs Nifty])</f>
        <v>-0.97635812083628226</v>
      </c>
      <c r="O9">
        <v>662.49</v>
      </c>
      <c r="P9">
        <v>618.75615642512605</v>
      </c>
      <c r="Q9">
        <v>448.85656574633998</v>
      </c>
      <c r="R9">
        <v>43.809310303357002</v>
      </c>
      <c r="S9" s="2">
        <f>(Table2[[#This Row],[Close Price]]-Table2[[#This Row],[20D EMA]])/Table2[[#This Row],[20D EMA]]</f>
        <v>-2.4890941750064167E-2</v>
      </c>
      <c r="T9" s="2">
        <f>(Table2[[#This Row],[Close Price]]-Table2[[#This Row],[50D EMA]])/Table2[[#This Row],[50D EMA]]</f>
        <v>4.4030016173537093E-2</v>
      </c>
      <c r="U9" s="2">
        <f>(Table2[[#This Row],[Close Price]]-Table2[[#This Row],[200D EMA]])/Table2[[#This Row],[200D EMA]]</f>
        <v>0.43921254426981177</v>
      </c>
      <c r="V9">
        <v>0.56708817772981901</v>
      </c>
      <c r="W9">
        <v>630</v>
      </c>
      <c r="X9">
        <v>645.9</v>
      </c>
      <c r="Y9">
        <v>581.04999999999995</v>
      </c>
      <c r="Z9">
        <v>649.85</v>
      </c>
      <c r="AA9">
        <v>581.04999999999995</v>
      </c>
      <c r="AB9">
        <v>748.1</v>
      </c>
      <c r="AC9" s="2">
        <f>(Table2[[#This Row],[Close Price]]/Table2[[#This Row],[Day Low]])-1</f>
        <v>2.5396825396825307E-2</v>
      </c>
      <c r="AD9" s="2">
        <f>(Table2[[#This Row],[Day High]]/Table2[[#This Row],[Close Price]])-1</f>
        <v>-1.5479876160995332E-4</v>
      </c>
      <c r="AE9" s="2">
        <f>(Table2[[#This Row],[Close Price]]/Table2[[#This Row],[Current Week Low]])-1</f>
        <v>0.11178039755614844</v>
      </c>
      <c r="AF9" s="2">
        <f>(Table2[[#This Row],[Current Week High]]/Table2[[#This Row],[Close Price]])-1</f>
        <v>5.9597523219814263E-3</v>
      </c>
      <c r="AG9" s="2">
        <f>(Table2[[#This Row],[Close Price]]/Table2[[#This Row],[Current Month Low]])-1</f>
        <v>0.11178039755614844</v>
      </c>
      <c r="AH9" s="2">
        <f>(Table2[[#This Row],[Current Month High]]/Table2[[#This Row],[Close Price]])-1</f>
        <v>0.15804953560371526</v>
      </c>
      <c r="AI9">
        <v>15.8049535603715</v>
      </c>
      <c r="AJ9">
        <v>231.197128941297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0.43</v>
      </c>
      <c r="AM9" t="s">
        <v>10196</v>
      </c>
      <c r="AN9">
        <v>-11.51</v>
      </c>
      <c r="AO9" t="s">
        <v>10195</v>
      </c>
      <c r="AP9">
        <v>0.23946271802958499</v>
      </c>
      <c r="AQ9">
        <f>(Table2[[#This Row],[Sharpe Ratio]]-AVERAGE(Table2[Sharpe Ratio]))/_xlfn.STDEV.P(Table2[Sharpe Ratio])</f>
        <v>2.1649264479647488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3.3137798978447672</v>
      </c>
      <c r="AS9">
        <f>_xlfn.RANK.AVG(Table2[[#This Row],[1Y Return vs Nifty Z-Score]],Table2[1Y Return vs Nifty Z-Score])</f>
        <v>32</v>
      </c>
      <c r="AT9">
        <f>_xlfn.RANK.AVG(Table2[[#This Row],[6M Return vs Nifty Z-Score]],Table2[6M Return vs Nifty Z-Score])</f>
        <v>54</v>
      </c>
      <c r="AU9">
        <f>_xlfn.RANK.AVG(Table2[[#This Row],[Sharpe Ratio Z-Score]],Table2[Sharpe Ratio Z-Score])</f>
        <v>8</v>
      </c>
      <c r="AV9">
        <f>(Table2[[#This Row],[Rank 1Y]]+Table2[[#This Row],[Rank 6M]]+Table2[[#This Row],[Rank Sharpe]])/3</f>
        <v>31.333333333333332</v>
      </c>
    </row>
    <row r="10" spans="1:48" x14ac:dyDescent="0.3">
      <c r="A10" t="s">
        <v>828</v>
      </c>
      <c r="B10" t="s">
        <v>829</v>
      </c>
      <c r="C10" t="s">
        <v>10154</v>
      </c>
      <c r="D10" t="s">
        <v>46</v>
      </c>
      <c r="E10">
        <v>18839.949490129999</v>
      </c>
      <c r="F10">
        <v>1619.95</v>
      </c>
      <c r="G10">
        <v>228.752831128982</v>
      </c>
      <c r="H10">
        <f>(Table2[[#This Row],[1Y Return vs Nifty]]-AVERAGE(Table2[1Y Return vs Nifty]))/_xlfn.STDEV.P(Table2[1Y Return vs Nifty])</f>
        <v>2.519688593661169</v>
      </c>
      <c r="I10">
        <v>3.4363201384920101</v>
      </c>
      <c r="J10">
        <f>(Table2[[#This Row],[1M Return vs Nifty]]-AVERAGE(Table2[1M Return vs Nifty]))/_xlfn.STDEV.P(Table2[1M Return vs Nifty])</f>
        <v>0.51842928876932726</v>
      </c>
      <c r="K10">
        <v>83.940838324290297</v>
      </c>
      <c r="L10">
        <f>(Table2[[#This Row],[6M Return vs Nifty]]-AVERAGE(Table2[6M Return vs Nifty]))/_xlfn.STDEV.P(Table2[6M Return vs Nifty])</f>
        <v>2.5758262608525189</v>
      </c>
      <c r="M10">
        <v>2.9283500513831</v>
      </c>
      <c r="N10">
        <f>(Table2[[#This Row],[1W Return vs Nifty]]-AVERAGE(Table2[1W Return vs Nifty]))/_xlfn.STDEV.P(Table2[1W Return vs Nifty])</f>
        <v>1.1417888591666836</v>
      </c>
      <c r="O10">
        <v>1500.12</v>
      </c>
      <c r="P10">
        <v>1371.0088969077501</v>
      </c>
      <c r="Q10">
        <v>974.93966476958497</v>
      </c>
      <c r="R10">
        <v>71.340559881126097</v>
      </c>
      <c r="S10" s="2">
        <f>(Table2[[#This Row],[Close Price]]-Table2[[#This Row],[20D EMA]])/Table2[[#This Row],[20D EMA]]</f>
        <v>7.9880276244567214E-2</v>
      </c>
      <c r="T10" s="2">
        <f>(Table2[[#This Row],[Close Price]]-Table2[[#This Row],[50D EMA]])/Table2[[#This Row],[50D EMA]]</f>
        <v>0.18157511862521503</v>
      </c>
      <c r="U10" s="2">
        <f>(Table2[[#This Row],[Close Price]]-Table2[[#This Row],[200D EMA]])/Table2[[#This Row],[200D EMA]]</f>
        <v>0.6615900024775947</v>
      </c>
      <c r="V10">
        <v>0.45713654684810501</v>
      </c>
      <c r="W10">
        <v>1570</v>
      </c>
      <c r="X10">
        <v>1680</v>
      </c>
      <c r="Y10">
        <v>1420</v>
      </c>
      <c r="Z10">
        <v>1620.15</v>
      </c>
      <c r="AA10">
        <v>1375</v>
      </c>
      <c r="AB10">
        <v>1620.15</v>
      </c>
      <c r="AC10" s="2">
        <f>(Table2[[#This Row],[Close Price]]/Table2[[#This Row],[Day Low]])-1</f>
        <v>3.1815286624203853E-2</v>
      </c>
      <c r="AD10" s="2">
        <f>(Table2[[#This Row],[Day High]]/Table2[[#This Row],[Close Price]])-1</f>
        <v>3.7069045340905493E-2</v>
      </c>
      <c r="AE10" s="2">
        <f>(Table2[[#This Row],[Close Price]]/Table2[[#This Row],[Current Week Low]])-1</f>
        <v>0.14080985915492961</v>
      </c>
      <c r="AF10" s="2">
        <f>(Table2[[#This Row],[Current Week High]]/Table2[[#This Row],[Close Price]])-1</f>
        <v>1.2346060063594955E-4</v>
      </c>
      <c r="AG10" s="2">
        <f>(Table2[[#This Row],[Close Price]]/Table2[[#This Row],[Current Month Low]])-1</f>
        <v>0.17814545454545461</v>
      </c>
      <c r="AH10" s="2">
        <f>(Table2[[#This Row],[Current Month High]]/Table2[[#This Row],[Close Price]])-1</f>
        <v>1.2346060063594955E-4</v>
      </c>
      <c r="AI10">
        <v>1.2346060063594899E-2</v>
      </c>
      <c r="AJ10">
        <v>274.98842592592501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0.46</v>
      </c>
      <c r="AM10" t="s">
        <v>10196</v>
      </c>
      <c r="AN10">
        <v>9.7899999999999991</v>
      </c>
      <c r="AO10" t="s">
        <v>10196</v>
      </c>
      <c r="AP10">
        <v>0.168444081695485</v>
      </c>
      <c r="AQ10">
        <f>(Table2[[#This Row],[Sharpe Ratio]]-AVERAGE(Table2[Sharpe Ratio]))/_xlfn.STDEV.P(Table2[Sharpe Ratio])</f>
        <v>1.3483451174299999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8.1040781198796985</v>
      </c>
      <c r="AS10">
        <f>_xlfn.RANK.AVG(Table2[[#This Row],[1Y Return vs Nifty Z-Score]],Table2[1Y Return vs Nifty Z-Score])</f>
        <v>14</v>
      </c>
      <c r="AT10">
        <f>_xlfn.RANK.AVG(Table2[[#This Row],[6M Return vs Nifty Z-Score]],Table2[6M Return vs Nifty Z-Score])</f>
        <v>15</v>
      </c>
      <c r="AU10">
        <f>_xlfn.RANK.AVG(Table2[[#This Row],[Sharpe Ratio Z-Score]],Table2[Sharpe Ratio Z-Score])</f>
        <v>68</v>
      </c>
      <c r="AV10">
        <f>(Table2[[#This Row],[Rank 1Y]]+Table2[[#This Row],[Rank 6M]]+Table2[[#This Row],[Rank Sharpe]])/3</f>
        <v>32.333333333333336</v>
      </c>
    </row>
    <row r="11" spans="1:48" x14ac:dyDescent="0.3">
      <c r="A11" t="s">
        <v>144</v>
      </c>
      <c r="B11" t="s">
        <v>145</v>
      </c>
      <c r="C11" t="s">
        <v>10159</v>
      </c>
      <c r="D11" t="s">
        <v>146</v>
      </c>
      <c r="E11">
        <v>187940.888318785</v>
      </c>
      <c r="F11">
        <v>5286.85</v>
      </c>
      <c r="G11">
        <v>185.21664671807599</v>
      </c>
      <c r="H11">
        <f>(Table2[[#This Row],[1Y Return vs Nifty]]-AVERAGE(Table2[1Y Return vs Nifty]))/_xlfn.STDEV.P(Table2[1Y Return vs Nifty])</f>
        <v>1.934294237416645</v>
      </c>
      <c r="I11">
        <v>-3.2007573526811499</v>
      </c>
      <c r="J11">
        <f>(Table2[[#This Row],[1M Return vs Nifty]]-AVERAGE(Table2[1M Return vs Nifty]))/_xlfn.STDEV.P(Table2[1M Return vs Nifty])</f>
        <v>-0.17296070549744605</v>
      </c>
      <c r="K11">
        <v>50.252889697879802</v>
      </c>
      <c r="L11">
        <f>(Table2[[#This Row],[6M Return vs Nifty]]-AVERAGE(Table2[6M Return vs Nifty]))/_xlfn.STDEV.P(Table2[6M Return vs Nifty])</f>
        <v>1.4365755158573639</v>
      </c>
      <c r="M11">
        <v>-6.0232019981316096</v>
      </c>
      <c r="N11">
        <f>(Table2[[#This Row],[1W Return vs Nifty]]-AVERAGE(Table2[1W Return vs Nifty]))/_xlfn.STDEV.P(Table2[1W Return vs Nifty])</f>
        <v>-1.0840149341989143</v>
      </c>
      <c r="O11">
        <v>5381.79</v>
      </c>
      <c r="P11">
        <v>5108.5945410492204</v>
      </c>
      <c r="Q11">
        <v>3926.3954911649898</v>
      </c>
      <c r="R11">
        <v>38.292380943336902</v>
      </c>
      <c r="S11" s="2">
        <f>(Table2[[#This Row],[Close Price]]-Table2[[#This Row],[20D EMA]])/Table2[[#This Row],[20D EMA]]</f>
        <v>-1.7640970755083273E-2</v>
      </c>
      <c r="T11" s="2">
        <f>(Table2[[#This Row],[Close Price]]-Table2[[#This Row],[50D EMA]])/Table2[[#This Row],[50D EMA]]</f>
        <v>3.4893248528228123E-2</v>
      </c>
      <c r="U11" s="2">
        <f>(Table2[[#This Row],[Close Price]]-Table2[[#This Row],[200D EMA]])/Table2[[#This Row],[200D EMA]]</f>
        <v>0.34648942316082221</v>
      </c>
      <c r="V11">
        <v>0.85124487121451997</v>
      </c>
      <c r="W11">
        <v>5226</v>
      </c>
      <c r="X11">
        <v>5308</v>
      </c>
      <c r="Y11">
        <v>4955.6499999999996</v>
      </c>
      <c r="Z11">
        <v>5380</v>
      </c>
      <c r="AA11">
        <v>4955.6499999999996</v>
      </c>
      <c r="AB11">
        <v>5754.95</v>
      </c>
      <c r="AC11" s="2">
        <f>(Table2[[#This Row],[Close Price]]/Table2[[#This Row],[Day Low]])-1</f>
        <v>1.1643704554152423E-2</v>
      </c>
      <c r="AD11" s="2">
        <f>(Table2[[#This Row],[Day High]]/Table2[[#This Row],[Close Price]])-1</f>
        <v>4.0004917862241918E-3</v>
      </c>
      <c r="AE11" s="2">
        <f>(Table2[[#This Row],[Close Price]]/Table2[[#This Row],[Current Week Low]])-1</f>
        <v>6.6832806998073035E-2</v>
      </c>
      <c r="AF11" s="2">
        <f>(Table2[[#This Row],[Current Week High]]/Table2[[#This Row],[Close Price]])-1</f>
        <v>1.7619187228689936E-2</v>
      </c>
      <c r="AG11" s="2">
        <f>(Table2[[#This Row],[Close Price]]/Table2[[#This Row],[Current Month Low]])-1</f>
        <v>6.6832806998073035E-2</v>
      </c>
      <c r="AH11" s="2">
        <f>(Table2[[#This Row],[Current Month High]]/Table2[[#This Row],[Close Price]])-1</f>
        <v>8.8540435230808345E-2</v>
      </c>
      <c r="AI11">
        <v>8.8540435230808292</v>
      </c>
      <c r="AJ11">
        <v>216.50203544061301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0.05</v>
      </c>
      <c r="AM11" t="s">
        <v>10196</v>
      </c>
      <c r="AN11">
        <v>-5.93</v>
      </c>
      <c r="AO11" t="s">
        <v>10195</v>
      </c>
      <c r="AP11">
        <v>0.23400369677577601</v>
      </c>
      <c r="AQ11">
        <f>(Table2[[#This Row],[Sharpe Ratio]]-AVERAGE(Table2[Sharpe Ratio]))/_xlfn.STDEV.P(Table2[Sharpe Ratio])</f>
        <v>2.102157925940729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4.2160520395183783</v>
      </c>
      <c r="AS11">
        <f>_xlfn.RANK.AVG(Table2[[#This Row],[1Y Return vs Nifty Z-Score]],Table2[1Y Return vs Nifty Z-Score])</f>
        <v>29</v>
      </c>
      <c r="AT11">
        <f>_xlfn.RANK.AVG(Table2[[#This Row],[6M Return vs Nifty Z-Score]],Table2[6M Return vs Nifty Z-Score])</f>
        <v>62</v>
      </c>
      <c r="AU11">
        <f>_xlfn.RANK.AVG(Table2[[#This Row],[Sharpe Ratio Z-Score]],Table2[Sharpe Ratio Z-Score])</f>
        <v>11</v>
      </c>
      <c r="AV11">
        <f>(Table2[[#This Row],[Rank 1Y]]+Table2[[#This Row],[Rank 6M]]+Table2[[#This Row],[Rank Sharpe]])/3</f>
        <v>34</v>
      </c>
    </row>
    <row r="12" spans="1:48" x14ac:dyDescent="0.3">
      <c r="A12" t="s">
        <v>1066</v>
      </c>
      <c r="B12" t="s">
        <v>1067</v>
      </c>
      <c r="C12" t="s">
        <v>10158</v>
      </c>
      <c r="D12" t="s">
        <v>1068</v>
      </c>
      <c r="E12">
        <v>11589.578270759999</v>
      </c>
      <c r="F12">
        <v>1703.4</v>
      </c>
      <c r="G12">
        <v>142.305427915872</v>
      </c>
      <c r="H12">
        <f>(Table2[[#This Row],[1Y Return vs Nifty]]-AVERAGE(Table2[1Y Return vs Nifty]))/_xlfn.STDEV.P(Table2[1Y Return vs Nifty])</f>
        <v>1.3573032666578142</v>
      </c>
      <c r="I12">
        <v>11.3783700575375</v>
      </c>
      <c r="J12">
        <f>(Table2[[#This Row],[1M Return vs Nifty]]-AVERAGE(Table2[1M Return vs Nifty]))/_xlfn.STDEV.P(Table2[1M Return vs Nifty])</f>
        <v>1.3457593682053439</v>
      </c>
      <c r="K12">
        <v>75.398195996828704</v>
      </c>
      <c r="L12">
        <f>(Table2[[#This Row],[6M Return vs Nifty]]-AVERAGE(Table2[6M Return vs Nifty]))/_xlfn.STDEV.P(Table2[6M Return vs Nifty])</f>
        <v>2.2869332877684303</v>
      </c>
      <c r="M12">
        <v>22.291325963171801</v>
      </c>
      <c r="N12">
        <f>(Table2[[#This Row],[1W Return vs Nifty]]-AVERAGE(Table2[1W Return vs Nifty]))/_xlfn.STDEV.P(Table2[1W Return vs Nifty])</f>
        <v>5.9563936335021541</v>
      </c>
      <c r="O12">
        <v>1444.3</v>
      </c>
      <c r="P12">
        <v>1309.8294564612499</v>
      </c>
      <c r="Q12">
        <v>1050.80537657068</v>
      </c>
      <c r="R12">
        <v>76.6927484464657</v>
      </c>
      <c r="S12" s="2">
        <f>(Table2[[#This Row],[Close Price]]-Table2[[#This Row],[20D EMA]])/Table2[[#This Row],[20D EMA]]</f>
        <v>0.17939486256317949</v>
      </c>
      <c r="T12" s="2">
        <f>(Table2[[#This Row],[Close Price]]-Table2[[#This Row],[50D EMA]])/Table2[[#This Row],[50D EMA]]</f>
        <v>0.30047464698347431</v>
      </c>
      <c r="U12" s="2">
        <f>(Table2[[#This Row],[Close Price]]-Table2[[#This Row],[200D EMA]])/Table2[[#This Row],[200D EMA]]</f>
        <v>0.62104233379455387</v>
      </c>
      <c r="V12">
        <v>1.06061300031253</v>
      </c>
      <c r="W12">
        <v>1633.85</v>
      </c>
      <c r="X12">
        <v>1763.95</v>
      </c>
      <c r="Y12">
        <v>1331.15</v>
      </c>
      <c r="Z12">
        <v>1742.1</v>
      </c>
      <c r="AA12">
        <v>1310.0999999999999</v>
      </c>
      <c r="AB12">
        <v>1742.1</v>
      </c>
      <c r="AC12" s="2">
        <f>(Table2[[#This Row],[Close Price]]/Table2[[#This Row],[Day Low]])-1</f>
        <v>4.2568167212412522E-2</v>
      </c>
      <c r="AD12" s="2">
        <f>(Table2[[#This Row],[Day High]]/Table2[[#This Row],[Close Price]])-1</f>
        <v>3.5546553950921655E-2</v>
      </c>
      <c r="AE12" s="2">
        <f>(Table2[[#This Row],[Close Price]]/Table2[[#This Row],[Current Week Low]])-1</f>
        <v>0.27964541937422527</v>
      </c>
      <c r="AF12" s="2">
        <f>(Table2[[#This Row],[Current Week High]]/Table2[[#This Row],[Close Price]])-1</f>
        <v>2.2719267347657501E-2</v>
      </c>
      <c r="AG12" s="2">
        <f>(Table2[[#This Row],[Close Price]]/Table2[[#This Row],[Current Month Low]])-1</f>
        <v>0.30020609113808128</v>
      </c>
      <c r="AH12" s="2">
        <f>(Table2[[#This Row],[Current Month High]]/Table2[[#This Row],[Close Price]])-1</f>
        <v>2.2719267347657501E-2</v>
      </c>
      <c r="AI12">
        <v>2.2719267347657501</v>
      </c>
      <c r="AJ12">
        <v>179.245901639344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0.82</v>
      </c>
      <c r="AM12" t="s">
        <v>10196</v>
      </c>
      <c r="AN12">
        <v>19.920000000000002</v>
      </c>
      <c r="AO12" t="s">
        <v>10196</v>
      </c>
      <c r="AP12">
        <v>0.21993160986145399</v>
      </c>
      <c r="AQ12">
        <f>(Table2[[#This Row],[Sharpe Ratio]]-AVERAGE(Table2[Sharpe Ratio]))/_xlfn.STDEV.P(Table2[Sharpe Ratio])</f>
        <v>1.9403552773818431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12.886744833515586</v>
      </c>
      <c r="AS12">
        <f>_xlfn.RANK.AVG(Table2[[#This Row],[1Y Return vs Nifty Z-Score]],Table2[1Y Return vs Nifty Z-Score])</f>
        <v>65</v>
      </c>
      <c r="AT12">
        <f>_xlfn.RANK.AVG(Table2[[#This Row],[6M Return vs Nifty Z-Score]],Table2[6M Return vs Nifty Z-Score])</f>
        <v>20</v>
      </c>
      <c r="AU12">
        <f>_xlfn.RANK.AVG(Table2[[#This Row],[Sharpe Ratio Z-Score]],Table2[Sharpe Ratio Z-Score])</f>
        <v>19</v>
      </c>
      <c r="AV12">
        <f>(Table2[[#This Row],[Rank 1Y]]+Table2[[#This Row],[Rank 6M]]+Table2[[#This Row],[Rank Sharpe]])/3</f>
        <v>34.666666666666664</v>
      </c>
    </row>
    <row r="13" spans="1:48" x14ac:dyDescent="0.3">
      <c r="A13" t="s">
        <v>400</v>
      </c>
      <c r="B13" t="s">
        <v>401</v>
      </c>
      <c r="C13" t="s">
        <v>10163</v>
      </c>
      <c r="D13" t="s">
        <v>92</v>
      </c>
      <c r="E13">
        <v>60522.771797549998</v>
      </c>
      <c r="F13">
        <v>587.25</v>
      </c>
      <c r="G13">
        <v>215.743172285593</v>
      </c>
      <c r="H13">
        <f>(Table2[[#This Row],[1Y Return vs Nifty]]-AVERAGE(Table2[1Y Return vs Nifty]))/_xlfn.STDEV.P(Table2[1Y Return vs Nifty])</f>
        <v>2.3447586826770821</v>
      </c>
      <c r="I13">
        <v>18.434517781557801</v>
      </c>
      <c r="J13">
        <f>(Table2[[#This Row],[1M Return vs Nifty]]-AVERAGE(Table2[1M Return vs Nifty]))/_xlfn.STDEV.P(Table2[1M Return vs Nifty])</f>
        <v>2.0808042642373739</v>
      </c>
      <c r="K13">
        <v>48.653237201413297</v>
      </c>
      <c r="L13">
        <f>(Table2[[#This Row],[6M Return vs Nifty]]-AVERAGE(Table2[6M Return vs Nifty]))/_xlfn.STDEV.P(Table2[6M Return vs Nifty])</f>
        <v>1.3824788619309771</v>
      </c>
      <c r="M13">
        <v>5.6370217644656098</v>
      </c>
      <c r="N13">
        <f>(Table2[[#This Row],[1W Return vs Nifty]]-AVERAGE(Table2[1W Return vs Nifty]))/_xlfn.STDEV.P(Table2[1W Return vs Nifty])</f>
        <v>1.8153001944761837</v>
      </c>
      <c r="O13">
        <v>508.13</v>
      </c>
      <c r="P13">
        <v>466.409837003132</v>
      </c>
      <c r="Q13">
        <v>375.98772658535398</v>
      </c>
      <c r="R13">
        <v>91.632382254385902</v>
      </c>
      <c r="S13" s="2">
        <f>(Table2[[#This Row],[Close Price]]-Table2[[#This Row],[20D EMA]])/Table2[[#This Row],[20D EMA]]</f>
        <v>0.15570818491330959</v>
      </c>
      <c r="T13" s="2">
        <f>(Table2[[#This Row],[Close Price]]-Table2[[#This Row],[50D EMA]])/Table2[[#This Row],[50D EMA]]</f>
        <v>0.25908579410184385</v>
      </c>
      <c r="U13" s="2">
        <f>(Table2[[#This Row],[Close Price]]-Table2[[#This Row],[200D EMA]])/Table2[[#This Row],[200D EMA]]</f>
        <v>0.56188608956278474</v>
      </c>
      <c r="V13">
        <v>1.4360308735948499</v>
      </c>
      <c r="W13">
        <v>563</v>
      </c>
      <c r="X13">
        <v>612.5</v>
      </c>
      <c r="Y13">
        <v>497.55</v>
      </c>
      <c r="Z13">
        <v>633.6</v>
      </c>
      <c r="AA13">
        <v>483</v>
      </c>
      <c r="AB13">
        <v>633.6</v>
      </c>
      <c r="AC13" s="2">
        <f>(Table2[[#This Row],[Close Price]]/Table2[[#This Row],[Day Low]])-1</f>
        <v>4.3072824156305423E-2</v>
      </c>
      <c r="AD13" s="2">
        <f>(Table2[[#This Row],[Day High]]/Table2[[#This Row],[Close Price]])-1</f>
        <v>4.2997020008514353E-2</v>
      </c>
      <c r="AE13" s="2">
        <f>(Table2[[#This Row],[Close Price]]/Table2[[#This Row],[Current Week Low]])-1</f>
        <v>0.18028338860416038</v>
      </c>
      <c r="AF13" s="2">
        <f>(Table2[[#This Row],[Current Week High]]/Table2[[#This Row],[Close Price]])-1</f>
        <v>7.8927203065134233E-2</v>
      </c>
      <c r="AG13" s="2">
        <f>(Table2[[#This Row],[Close Price]]/Table2[[#This Row],[Current Month Low]])-1</f>
        <v>0.21583850931677029</v>
      </c>
      <c r="AH13" s="2">
        <f>(Table2[[#This Row],[Current Month High]]/Table2[[#This Row],[Close Price]])-1</f>
        <v>7.8927203065134233E-2</v>
      </c>
      <c r="AI13">
        <v>7.8927203065134197</v>
      </c>
      <c r="AJ13">
        <v>261.05133722717397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0.32</v>
      </c>
      <c r="AM13" t="s">
        <v>10196</v>
      </c>
      <c r="AN13">
        <v>18.559999999999999</v>
      </c>
      <c r="AO13" t="s">
        <v>10196</v>
      </c>
      <c r="AP13">
        <v>0.21209808987763701</v>
      </c>
      <c r="AQ13">
        <f>(Table2[[#This Row],[Sharpe Ratio]]-AVERAGE(Table2[Sharpe Ratio]))/_xlfn.STDEV.P(Table2[Sharpe Ratio])</f>
        <v>1.8502844663757974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9.4736264696974146</v>
      </c>
      <c r="AS13">
        <f>_xlfn.RANK.AVG(Table2[[#This Row],[1Y Return vs Nifty Z-Score]],Table2[1Y Return vs Nifty Z-Score])</f>
        <v>17</v>
      </c>
      <c r="AT13">
        <f>_xlfn.RANK.AVG(Table2[[#This Row],[6M Return vs Nifty Z-Score]],Table2[6M Return vs Nifty Z-Score])</f>
        <v>68</v>
      </c>
      <c r="AU13">
        <f>_xlfn.RANK.AVG(Table2[[#This Row],[Sharpe Ratio Z-Score]],Table2[Sharpe Ratio Z-Score])</f>
        <v>22</v>
      </c>
      <c r="AV13">
        <f>(Table2[[#This Row],[Rank 1Y]]+Table2[[#This Row],[Rank 6M]]+Table2[[#This Row],[Rank Sharpe]])/3</f>
        <v>35.666666666666664</v>
      </c>
    </row>
    <row r="14" spans="1:48" x14ac:dyDescent="0.3">
      <c r="A14" t="s">
        <v>447</v>
      </c>
      <c r="B14" t="s">
        <v>448</v>
      </c>
      <c r="C14" t="s">
        <v>10161</v>
      </c>
      <c r="D14" t="s">
        <v>165</v>
      </c>
      <c r="E14">
        <v>50986.426475250002</v>
      </c>
      <c r="F14">
        <v>12030.3</v>
      </c>
      <c r="G14">
        <v>167.776560359689</v>
      </c>
      <c r="H14">
        <f>(Table2[[#This Row],[1Y Return vs Nifty]]-AVERAGE(Table2[1Y Return vs Nifty]))/_xlfn.STDEV.P(Table2[1Y Return vs Nifty])</f>
        <v>1.6997921039669488</v>
      </c>
      <c r="I14">
        <v>-0.76387028070176899</v>
      </c>
      <c r="J14">
        <f>(Table2[[#This Row],[1M Return vs Nifty]]-AVERAGE(Table2[1M Return vs Nifty]))/_xlfn.STDEV.P(Table2[1M Return vs Nifty])</f>
        <v>8.0891888654922126E-2</v>
      </c>
      <c r="K14">
        <v>98.256291561090194</v>
      </c>
      <c r="L14">
        <f>(Table2[[#This Row],[6M Return vs Nifty]]-AVERAGE(Table2[6M Return vs Nifty]))/_xlfn.STDEV.P(Table2[6M Return vs Nifty])</f>
        <v>3.0599427306865365</v>
      </c>
      <c r="M14">
        <v>-7.1647444234972903</v>
      </c>
      <c r="N14">
        <f>(Table2[[#This Row],[1W Return vs Nifty]]-AVERAGE(Table2[1W Return vs Nifty]))/_xlfn.STDEV.P(Table2[1W Return vs Nifty])</f>
        <v>-1.3678595062476739</v>
      </c>
      <c r="O14">
        <v>12095.66</v>
      </c>
      <c r="P14">
        <v>11350.8434958568</v>
      </c>
      <c r="Q14">
        <v>8158.5644823923803</v>
      </c>
      <c r="R14">
        <v>48.801874437995899</v>
      </c>
      <c r="S14" s="2">
        <f>(Table2[[#This Row],[Close Price]]-Table2[[#This Row],[20D EMA]])/Table2[[#This Row],[20D EMA]]</f>
        <v>-5.4035910400921146E-3</v>
      </c>
      <c r="T14" s="2">
        <f>(Table2[[#This Row],[Close Price]]-Table2[[#This Row],[50D EMA]])/Table2[[#This Row],[50D EMA]]</f>
        <v>5.9859560603686399E-2</v>
      </c>
      <c r="U14" s="2">
        <f>(Table2[[#This Row],[Close Price]]-Table2[[#This Row],[200D EMA]])/Table2[[#This Row],[200D EMA]]</f>
        <v>0.47456087721847467</v>
      </c>
      <c r="V14">
        <v>0.481909836671715</v>
      </c>
      <c r="W14">
        <v>11706</v>
      </c>
      <c r="X14">
        <v>12300</v>
      </c>
      <c r="Y14">
        <v>10915.85</v>
      </c>
      <c r="Z14">
        <v>12202.8</v>
      </c>
      <c r="AA14">
        <v>10915.85</v>
      </c>
      <c r="AB14">
        <v>14382</v>
      </c>
      <c r="AC14" s="2">
        <f>(Table2[[#This Row],[Close Price]]/Table2[[#This Row],[Day Low]])-1</f>
        <v>2.7703741670937809E-2</v>
      </c>
      <c r="AD14" s="2">
        <f>(Table2[[#This Row],[Day High]]/Table2[[#This Row],[Close Price]])-1</f>
        <v>2.2418393556270511E-2</v>
      </c>
      <c r="AE14" s="2">
        <f>(Table2[[#This Row],[Close Price]]/Table2[[#This Row],[Current Week Low]])-1</f>
        <v>0.10209466051658822</v>
      </c>
      <c r="AF14" s="2">
        <f>(Table2[[#This Row],[Current Week High]]/Table2[[#This Row],[Close Price]])-1</f>
        <v>1.4338794543776956E-2</v>
      </c>
      <c r="AG14" s="2">
        <f>(Table2[[#This Row],[Close Price]]/Table2[[#This Row],[Current Month Low]])-1</f>
        <v>0.10209466051658822</v>
      </c>
      <c r="AH14" s="2">
        <f>(Table2[[#This Row],[Current Month High]]/Table2[[#This Row],[Close Price]])-1</f>
        <v>0.19548140944116121</v>
      </c>
      <c r="AI14">
        <v>19.548140944116099</v>
      </c>
      <c r="AJ14">
        <v>208.79386021201699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0.21</v>
      </c>
      <c r="AM14" t="s">
        <v>10196</v>
      </c>
      <c r="AN14">
        <v>-14.19</v>
      </c>
      <c r="AO14" t="s">
        <v>10195</v>
      </c>
      <c r="AP14">
        <v>0.16967081552782701</v>
      </c>
      <c r="AQ14">
        <f>(Table2[[#This Row],[Sharpe Ratio]]-AVERAGE(Table2[Sharpe Ratio]))/_xlfn.STDEV.P(Table2[Sharpe Ratio])</f>
        <v>1.3624502593580043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4.8352174764187374</v>
      </c>
      <c r="AS14">
        <f>_xlfn.RANK.AVG(Table2[[#This Row],[1Y Return vs Nifty Z-Score]],Table2[1Y Return vs Nifty Z-Score])</f>
        <v>44</v>
      </c>
      <c r="AT14">
        <f>_xlfn.RANK.AVG(Table2[[#This Row],[6M Return vs Nifty Z-Score]],Table2[6M Return vs Nifty Z-Score])</f>
        <v>6</v>
      </c>
      <c r="AU14">
        <f>_xlfn.RANK.AVG(Table2[[#This Row],[Sharpe Ratio Z-Score]],Table2[Sharpe Ratio Z-Score])</f>
        <v>66</v>
      </c>
      <c r="AV14">
        <f>(Table2[[#This Row],[Rank 1Y]]+Table2[[#This Row],[Rank 6M]]+Table2[[#This Row],[Rank Sharpe]])/3</f>
        <v>38.666666666666664</v>
      </c>
    </row>
    <row r="15" spans="1:48" x14ac:dyDescent="0.3">
      <c r="A15" t="s">
        <v>1045</v>
      </c>
      <c r="B15" t="s">
        <v>1046</v>
      </c>
      <c r="C15" t="s">
        <v>10161</v>
      </c>
      <c r="D15" t="s">
        <v>127</v>
      </c>
      <c r="E15">
        <v>12115.314253500001</v>
      </c>
      <c r="F15">
        <v>1449.15</v>
      </c>
      <c r="G15">
        <v>112.128943843992</v>
      </c>
      <c r="H15">
        <f>(Table2[[#This Row],[1Y Return vs Nifty]]-AVERAGE(Table2[1Y Return vs Nifty]))/_xlfn.STDEV.P(Table2[1Y Return vs Nifty])</f>
        <v>0.9515455341874387</v>
      </c>
      <c r="I15">
        <v>20.576764880402099</v>
      </c>
      <c r="J15">
        <f>(Table2[[#This Row],[1M Return vs Nifty]]-AVERAGE(Table2[1M Return vs Nifty]))/_xlfn.STDEV.P(Table2[1M Return vs Nifty])</f>
        <v>2.3039639623662214</v>
      </c>
      <c r="K15">
        <v>91.409012662621706</v>
      </c>
      <c r="L15">
        <f>(Table2[[#This Row],[6M Return vs Nifty]]-AVERAGE(Table2[6M Return vs Nifty]))/_xlfn.STDEV.P(Table2[6M Return vs Nifty])</f>
        <v>2.8283831402591684</v>
      </c>
      <c r="M15">
        <v>4.0157684465312702</v>
      </c>
      <c r="N15">
        <f>(Table2[[#This Row],[1W Return vs Nifty]]-AVERAGE(Table2[1W Return vs Nifty]))/_xlfn.STDEV.P(Table2[1W Return vs Nifty])</f>
        <v>1.4121754888269049</v>
      </c>
      <c r="O15">
        <v>1331.98</v>
      </c>
      <c r="P15">
        <v>1197.2810669125099</v>
      </c>
      <c r="Q15">
        <v>929.93240818412403</v>
      </c>
      <c r="R15">
        <v>70.651615431219795</v>
      </c>
      <c r="S15" s="2">
        <f>(Table2[[#This Row],[Close Price]]-Table2[[#This Row],[20D EMA]])/Table2[[#This Row],[20D EMA]]</f>
        <v>8.7966786288082452E-2</v>
      </c>
      <c r="T15" s="2">
        <f>(Table2[[#This Row],[Close Price]]-Table2[[#This Row],[50D EMA]])/Table2[[#This Row],[50D EMA]]</f>
        <v>0.21036742336283451</v>
      </c>
      <c r="U15" s="2">
        <f>(Table2[[#This Row],[Close Price]]-Table2[[#This Row],[200D EMA]])/Table2[[#This Row],[200D EMA]]</f>
        <v>0.5583390655561199</v>
      </c>
      <c r="V15">
        <v>0.93910661697867104</v>
      </c>
      <c r="W15">
        <v>1411.05</v>
      </c>
      <c r="X15">
        <v>1469.3</v>
      </c>
      <c r="Y15">
        <v>1345</v>
      </c>
      <c r="Z15">
        <v>1480</v>
      </c>
      <c r="AA15">
        <v>1180</v>
      </c>
      <c r="AB15">
        <v>1486.35</v>
      </c>
      <c r="AC15" s="2">
        <f>(Table2[[#This Row],[Close Price]]/Table2[[#This Row],[Day Low]])-1</f>
        <v>2.7001169341979381E-2</v>
      </c>
      <c r="AD15" s="2">
        <f>(Table2[[#This Row],[Day High]]/Table2[[#This Row],[Close Price]])-1</f>
        <v>1.3904702756788456E-2</v>
      </c>
      <c r="AE15" s="2">
        <f>(Table2[[#This Row],[Close Price]]/Table2[[#This Row],[Current Week Low]])-1</f>
        <v>7.7434944237918302E-2</v>
      </c>
      <c r="AF15" s="2">
        <f>(Table2[[#This Row],[Current Week High]]/Table2[[#This Row],[Close Price]])-1</f>
        <v>2.1288341441534575E-2</v>
      </c>
      <c r="AG15" s="2">
        <f>(Table2[[#This Row],[Close Price]]/Table2[[#This Row],[Current Month Low]])-1</f>
        <v>0.22809322033898316</v>
      </c>
      <c r="AH15" s="2">
        <f>(Table2[[#This Row],[Current Month High]]/Table2[[#This Row],[Close Price]])-1</f>
        <v>2.5670220474070859E-2</v>
      </c>
      <c r="AI15">
        <v>2.5670220474070802</v>
      </c>
      <c r="AJ15">
        <v>149.918082262654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0.16</v>
      </c>
      <c r="AM15" t="s">
        <v>10196</v>
      </c>
      <c r="AN15">
        <v>2.83</v>
      </c>
      <c r="AO15" t="s">
        <v>10196</v>
      </c>
      <c r="AP15">
        <v>0.21600471939701499</v>
      </c>
      <c r="AQ15">
        <f>(Table2[[#This Row],[Sharpe Ratio]]-AVERAGE(Table2[Sharpe Ratio]))/_xlfn.STDEV.P(Table2[Sharpe Ratio])</f>
        <v>1.8952033904147296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9.3912715160544629</v>
      </c>
      <c r="AS15">
        <f>_xlfn.RANK.AVG(Table2[[#This Row],[1Y Return vs Nifty Z-Score]],Table2[1Y Return vs Nifty Z-Score])</f>
        <v>100</v>
      </c>
      <c r="AT15">
        <f>_xlfn.RANK.AVG(Table2[[#This Row],[6M Return vs Nifty Z-Score]],Table2[6M Return vs Nifty Z-Score])</f>
        <v>8</v>
      </c>
      <c r="AU15">
        <f>_xlfn.RANK.AVG(Table2[[#This Row],[Sharpe Ratio Z-Score]],Table2[Sharpe Ratio Z-Score])</f>
        <v>21</v>
      </c>
      <c r="AV15">
        <f>(Table2[[#This Row],[Rank 1Y]]+Table2[[#This Row],[Rank 6M]]+Table2[[#This Row],[Rank Sharpe]])/3</f>
        <v>43</v>
      </c>
    </row>
    <row r="16" spans="1:48" x14ac:dyDescent="0.3">
      <c r="A16" t="s">
        <v>856</v>
      </c>
      <c r="B16" t="s">
        <v>857</v>
      </c>
      <c r="C16" t="s">
        <v>10161</v>
      </c>
      <c r="D16" t="s">
        <v>278</v>
      </c>
      <c r="E16">
        <v>17727.248640239999</v>
      </c>
      <c r="F16">
        <v>2232.4</v>
      </c>
      <c r="G16">
        <v>190.02031696283001</v>
      </c>
      <c r="H16">
        <f>(Table2[[#This Row],[1Y Return vs Nifty]]-AVERAGE(Table2[1Y Return vs Nifty]))/_xlfn.STDEV.P(Table2[1Y Return vs Nifty])</f>
        <v>1.9988851401011329</v>
      </c>
      <c r="I16">
        <v>-0.60432724271600002</v>
      </c>
      <c r="J16">
        <f>(Table2[[#This Row],[1M Return vs Nifty]]-AVERAGE(Table2[1M Return vs Nifty]))/_xlfn.STDEV.P(Table2[1M Return vs Nifty])</f>
        <v>9.7511622305008941E-2</v>
      </c>
      <c r="K16">
        <v>149.69285892118199</v>
      </c>
      <c r="L16">
        <f>(Table2[[#This Row],[6M Return vs Nifty]]-AVERAGE(Table2[6M Return vs Nifty]))/_xlfn.STDEV.P(Table2[6M Return vs Nifty])</f>
        <v>4.7994118902612408</v>
      </c>
      <c r="M16">
        <v>1.75450141606683</v>
      </c>
      <c r="N16">
        <f>(Table2[[#This Row],[1W Return vs Nifty]]-AVERAGE(Table2[1W Return vs Nifty]))/_xlfn.STDEV.P(Table2[1W Return vs Nifty])</f>
        <v>0.84991134665580792</v>
      </c>
      <c r="O16">
        <v>2237.4499999999998</v>
      </c>
      <c r="P16">
        <v>2016.8774858156401</v>
      </c>
      <c r="Q16">
        <v>1384.3034534241899</v>
      </c>
      <c r="R16">
        <v>47.051603067798901</v>
      </c>
      <c r="S16" s="2">
        <f>(Table2[[#This Row],[Close Price]]-Table2[[#This Row],[20D EMA]])/Table2[[#This Row],[20D EMA]]</f>
        <v>-2.2570336767300846E-3</v>
      </c>
      <c r="T16" s="2">
        <f>(Table2[[#This Row],[Close Price]]-Table2[[#This Row],[50D EMA]])/Table2[[#This Row],[50D EMA]]</f>
        <v>0.10685949726748085</v>
      </c>
      <c r="U16" s="2">
        <f>(Table2[[#This Row],[Close Price]]-Table2[[#This Row],[200D EMA]])/Table2[[#This Row],[200D EMA]]</f>
        <v>0.61265219304190333</v>
      </c>
      <c r="V16">
        <v>0.58134048668097305</v>
      </c>
      <c r="W16">
        <v>2180.3000000000002</v>
      </c>
      <c r="X16">
        <v>2229.75</v>
      </c>
      <c r="Y16">
        <v>2148.3000000000002</v>
      </c>
      <c r="Z16">
        <v>2323.5500000000002</v>
      </c>
      <c r="AA16">
        <v>2120.0500000000002</v>
      </c>
      <c r="AB16">
        <v>2684</v>
      </c>
      <c r="AC16" s="2">
        <f>(Table2[[#This Row],[Close Price]]/Table2[[#This Row],[Day Low]])-1</f>
        <v>2.3895794156767458E-2</v>
      </c>
      <c r="AD16" s="2">
        <f>(Table2[[#This Row],[Day High]]/Table2[[#This Row],[Close Price]])-1</f>
        <v>-1.1870632503135914E-3</v>
      </c>
      <c r="AE16" s="2">
        <f>(Table2[[#This Row],[Close Price]]/Table2[[#This Row],[Current Week Low]])-1</f>
        <v>3.9147232695619705E-2</v>
      </c>
      <c r="AF16" s="2">
        <f>(Table2[[#This Row],[Current Week High]]/Table2[[#This Row],[Close Price]])-1</f>
        <v>4.0830496326823118E-2</v>
      </c>
      <c r="AG16" s="2">
        <f>(Table2[[#This Row],[Close Price]]/Table2[[#This Row],[Current Month Low]])-1</f>
        <v>5.2994033159595277E-2</v>
      </c>
      <c r="AH16" s="2">
        <f>(Table2[[#This Row],[Current Month High]]/Table2[[#This Row],[Close Price]])-1</f>
        <v>0.20229349578928502</v>
      </c>
      <c r="AI16">
        <v>20.229349578928499</v>
      </c>
      <c r="AJ16">
        <v>227.61960669210401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0.54</v>
      </c>
      <c r="AM16" t="s">
        <v>10196</v>
      </c>
      <c r="AN16">
        <v>-14.24</v>
      </c>
      <c r="AO16" t="s">
        <v>10195</v>
      </c>
      <c r="AP16">
        <v>0.14539378867555</v>
      </c>
      <c r="AQ16">
        <f>(Table2[[#This Row],[Sharpe Ratio]]-AVERAGE(Table2[Sharpe Ratio]))/_xlfn.STDEV.P(Table2[Sharpe Ratio])</f>
        <v>1.0833099109683311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8.8290299102915224</v>
      </c>
      <c r="AS16">
        <f>_xlfn.RANK.AVG(Table2[[#This Row],[1Y Return vs Nifty Z-Score]],Table2[1Y Return vs Nifty Z-Score])</f>
        <v>26</v>
      </c>
      <c r="AT16">
        <f>_xlfn.RANK.AVG(Table2[[#This Row],[6M Return vs Nifty Z-Score]],Table2[6M Return vs Nifty Z-Score])</f>
        <v>3</v>
      </c>
      <c r="AU16">
        <f>_xlfn.RANK.AVG(Table2[[#This Row],[Sharpe Ratio Z-Score]],Table2[Sharpe Ratio Z-Score])</f>
        <v>104</v>
      </c>
      <c r="AV16">
        <f>(Table2[[#This Row],[Rank 1Y]]+Table2[[#This Row],[Rank 6M]]+Table2[[#This Row],[Rank Sharpe]])/3</f>
        <v>44.333333333333336</v>
      </c>
    </row>
    <row r="17" spans="1:48" x14ac:dyDescent="0.3">
      <c r="A17" t="s">
        <v>301</v>
      </c>
      <c r="B17" t="s">
        <v>302</v>
      </c>
      <c r="C17" t="s">
        <v>10149</v>
      </c>
      <c r="D17" t="s">
        <v>54</v>
      </c>
      <c r="E17">
        <v>88406.133440849997</v>
      </c>
      <c r="F17">
        <v>543.5</v>
      </c>
      <c r="G17">
        <v>190.85016595953601</v>
      </c>
      <c r="H17">
        <f>(Table2[[#This Row],[1Y Return vs Nifty]]-AVERAGE(Table2[1Y Return vs Nifty]))/_xlfn.STDEV.P(Table2[1Y Return vs Nifty])</f>
        <v>2.0100434197202626</v>
      </c>
      <c r="I17">
        <v>14.094761131880301</v>
      </c>
      <c r="J17">
        <f>(Table2[[#This Row],[1M Return vs Nifty]]-AVERAGE(Table2[1M Return vs Nifty]))/_xlfn.STDEV.P(Table2[1M Return vs Nifty])</f>
        <v>1.6287281314620488</v>
      </c>
      <c r="K17">
        <v>89.155067080030904</v>
      </c>
      <c r="L17">
        <f>(Table2[[#This Row],[6M Return vs Nifty]]-AVERAGE(Table2[6M Return vs Nifty]))/_xlfn.STDEV.P(Table2[6M Return vs Nifty])</f>
        <v>2.752159763982347</v>
      </c>
      <c r="M17">
        <v>-10.874104040843701</v>
      </c>
      <c r="N17">
        <f>(Table2[[#This Row],[1W Return vs Nifty]]-AVERAGE(Table2[1W Return vs Nifty]))/_xlfn.STDEV.P(Table2[1W Return vs Nifty])</f>
        <v>-2.2901919310135446</v>
      </c>
      <c r="O17">
        <v>535.38</v>
      </c>
      <c r="P17">
        <v>488.028335025513</v>
      </c>
      <c r="Q17">
        <v>369.92200906280499</v>
      </c>
      <c r="R17">
        <v>47.431365013807401</v>
      </c>
      <c r="S17" s="2">
        <f>(Table2[[#This Row],[Close Price]]-Table2[[#This Row],[20D EMA]])/Table2[[#This Row],[20D EMA]]</f>
        <v>1.5166797414920252E-2</v>
      </c>
      <c r="T17" s="2">
        <f>(Table2[[#This Row],[Close Price]]-Table2[[#This Row],[50D EMA]])/Table2[[#This Row],[50D EMA]]</f>
        <v>0.11366484483239496</v>
      </c>
      <c r="U17" s="2">
        <f>(Table2[[#This Row],[Close Price]]-Table2[[#This Row],[200D EMA]])/Table2[[#This Row],[200D EMA]]</f>
        <v>0.46922861220653977</v>
      </c>
      <c r="V17">
        <v>1.7465716673003</v>
      </c>
      <c r="W17">
        <v>538.4</v>
      </c>
      <c r="X17">
        <v>587.95000000000005</v>
      </c>
      <c r="Y17">
        <v>512</v>
      </c>
      <c r="Z17">
        <v>575.79999999999995</v>
      </c>
      <c r="AA17">
        <v>470.03</v>
      </c>
      <c r="AB17">
        <v>653</v>
      </c>
      <c r="AC17" s="2">
        <f>(Table2[[#This Row],[Close Price]]/Table2[[#This Row],[Day Low]])-1</f>
        <v>9.4725111441307241E-3</v>
      </c>
      <c r="AD17" s="2">
        <f>(Table2[[#This Row],[Day High]]/Table2[[#This Row],[Close Price]])-1</f>
        <v>8.1784728610855728E-2</v>
      </c>
      <c r="AE17" s="2">
        <f>(Table2[[#This Row],[Close Price]]/Table2[[#This Row],[Current Week Low]])-1</f>
        <v>6.15234375E-2</v>
      </c>
      <c r="AF17" s="2">
        <f>(Table2[[#This Row],[Current Week High]]/Table2[[#This Row],[Close Price]])-1</f>
        <v>5.9429622815087235E-2</v>
      </c>
      <c r="AG17" s="2">
        <f>(Table2[[#This Row],[Close Price]]/Table2[[#This Row],[Current Month Low]])-1</f>
        <v>0.15630917175499448</v>
      </c>
      <c r="AH17" s="2">
        <f>(Table2[[#This Row],[Current Month High]]/Table2[[#This Row],[Close Price]])-1</f>
        <v>0.20147194112235511</v>
      </c>
      <c r="AI17">
        <v>20.1471941122355</v>
      </c>
      <c r="AJ17">
        <v>215.92714590195601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0.22</v>
      </c>
      <c r="AM17" t="s">
        <v>10196</v>
      </c>
      <c r="AN17">
        <v>11.03</v>
      </c>
      <c r="AO17" t="s">
        <v>10196</v>
      </c>
      <c r="AP17">
        <v>0.14719633677232299</v>
      </c>
      <c r="AQ17">
        <f>(Table2[[#This Row],[Sharpe Ratio]]-AVERAGE(Table2[Sharpe Ratio]))/_xlfn.STDEV.P(Table2[Sharpe Ratio])</f>
        <v>1.1040358386852649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5.2047752228363793</v>
      </c>
      <c r="AS17">
        <f>_xlfn.RANK.AVG(Table2[[#This Row],[1Y Return vs Nifty Z-Score]],Table2[1Y Return vs Nifty Z-Score])</f>
        <v>25</v>
      </c>
      <c r="AT17">
        <f>_xlfn.RANK.AVG(Table2[[#This Row],[6M Return vs Nifty Z-Score]],Table2[6M Return vs Nifty Z-Score])</f>
        <v>10</v>
      </c>
      <c r="AU17">
        <f>_xlfn.RANK.AVG(Table2[[#This Row],[Sharpe Ratio Z-Score]],Table2[Sharpe Ratio Z-Score])</f>
        <v>101</v>
      </c>
      <c r="AV17">
        <f>(Table2[[#This Row],[Rank 1Y]]+Table2[[#This Row],[Rank 6M]]+Table2[[#This Row],[Rank Sharpe]])/3</f>
        <v>45.333333333333336</v>
      </c>
    </row>
    <row r="18" spans="1:48" x14ac:dyDescent="0.3">
      <c r="A18" t="s">
        <v>1192</v>
      </c>
      <c r="B18" t="s">
        <v>1193</v>
      </c>
      <c r="C18" t="s">
        <v>10161</v>
      </c>
      <c r="D18" t="s">
        <v>278</v>
      </c>
      <c r="E18">
        <v>9890.1226876860001</v>
      </c>
      <c r="F18">
        <v>86.43</v>
      </c>
      <c r="G18">
        <v>121.01738182810401</v>
      </c>
      <c r="H18">
        <f>(Table2[[#This Row],[1Y Return vs Nifty]]-AVERAGE(Table2[1Y Return vs Nifty]))/_xlfn.STDEV.P(Table2[1Y Return vs Nifty])</f>
        <v>1.0710608638410219</v>
      </c>
      <c r="I18">
        <v>11.5191526754894</v>
      </c>
      <c r="J18">
        <f>(Table2[[#This Row],[1M Return vs Nifty]]-AVERAGE(Table2[1M Return vs Nifty]))/_xlfn.STDEV.P(Table2[1M Return vs Nifty])</f>
        <v>1.3604248129810113</v>
      </c>
      <c r="K18">
        <v>64.044610594169797</v>
      </c>
      <c r="L18">
        <f>(Table2[[#This Row],[6M Return vs Nifty]]-AVERAGE(Table2[6M Return vs Nifty]))/_xlfn.STDEV.P(Table2[6M Return vs Nifty])</f>
        <v>1.902980534462315</v>
      </c>
      <c r="M18">
        <v>-1.71384297213547</v>
      </c>
      <c r="N18">
        <f>(Table2[[#This Row],[1W Return vs Nifty]]-AVERAGE(Table2[1W Return vs Nifty]))/_xlfn.STDEV.P(Table2[1W Return vs Nifty])</f>
        <v>-1.2492631252970478E-2</v>
      </c>
      <c r="O18">
        <v>78.650000000000006</v>
      </c>
      <c r="P18">
        <v>72.167583667277498</v>
      </c>
      <c r="Q18">
        <v>56.420906037227503</v>
      </c>
      <c r="R18">
        <v>73.824868149520498</v>
      </c>
      <c r="S18" s="2">
        <f>(Table2[[#This Row],[Close Price]]-Table2[[#This Row],[20D EMA]])/Table2[[#This Row],[20D EMA]]</f>
        <v>9.8919262555626206E-2</v>
      </c>
      <c r="T18" s="2">
        <f>(Table2[[#This Row],[Close Price]]-Table2[[#This Row],[50D EMA]])/Table2[[#This Row],[50D EMA]]</f>
        <v>0.1976291238803029</v>
      </c>
      <c r="U18" s="2">
        <f>(Table2[[#This Row],[Close Price]]-Table2[[#This Row],[200D EMA]])/Table2[[#This Row],[200D EMA]]</f>
        <v>0.53187898015980062</v>
      </c>
      <c r="V18">
        <v>0.884227890469374</v>
      </c>
      <c r="W18">
        <v>84.26</v>
      </c>
      <c r="X18">
        <v>89.55</v>
      </c>
      <c r="Y18">
        <v>72.75</v>
      </c>
      <c r="Z18">
        <v>87</v>
      </c>
      <c r="AA18">
        <v>70</v>
      </c>
      <c r="AB18">
        <v>88.55</v>
      </c>
      <c r="AC18" s="2">
        <f>(Table2[[#This Row],[Close Price]]/Table2[[#This Row],[Day Low]])-1</f>
        <v>2.5753619748397849E-2</v>
      </c>
      <c r="AD18" s="2">
        <f>(Table2[[#This Row],[Day High]]/Table2[[#This Row],[Close Price]])-1</f>
        <v>3.6098576883026645E-2</v>
      </c>
      <c r="AE18" s="2">
        <f>(Table2[[#This Row],[Close Price]]/Table2[[#This Row],[Current Week Low]])-1</f>
        <v>0.18804123711340215</v>
      </c>
      <c r="AF18" s="2">
        <f>(Table2[[#This Row],[Current Week High]]/Table2[[#This Row],[Close Price]])-1</f>
        <v>6.5949323151681671E-3</v>
      </c>
      <c r="AG18" s="2">
        <f>(Table2[[#This Row],[Close Price]]/Table2[[#This Row],[Current Month Low]])-1</f>
        <v>0.23471428571428588</v>
      </c>
      <c r="AH18" s="2">
        <f>(Table2[[#This Row],[Current Month High]]/Table2[[#This Row],[Close Price]])-1</f>
        <v>2.4528520189748715E-2</v>
      </c>
      <c r="AI18">
        <v>2.4528520189748702</v>
      </c>
      <c r="AJ18">
        <v>173.940148753057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0.27</v>
      </c>
      <c r="AM18" t="s">
        <v>10196</v>
      </c>
      <c r="AN18">
        <v>15.18</v>
      </c>
      <c r="AO18" t="s">
        <v>10196</v>
      </c>
      <c r="AP18">
        <v>0.22302359893530099</v>
      </c>
      <c r="AQ18">
        <f>(Table2[[#This Row],[Sharpe Ratio]]-AVERAGE(Table2[Sharpe Ratio]))/_xlfn.STDEV.P(Table2[Sharpe Ratio])</f>
        <v>1.975907361767735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6.2978809417991126</v>
      </c>
      <c r="AS18">
        <f>_xlfn.RANK.AVG(Table2[[#This Row],[1Y Return vs Nifty Z-Score]],Table2[1Y Return vs Nifty Z-Score])</f>
        <v>89</v>
      </c>
      <c r="AT18">
        <f>_xlfn.RANK.AVG(Table2[[#This Row],[6M Return vs Nifty Z-Score]],Table2[6M Return vs Nifty Z-Score])</f>
        <v>33</v>
      </c>
      <c r="AU18">
        <f>_xlfn.RANK.AVG(Table2[[#This Row],[Sharpe Ratio Z-Score]],Table2[Sharpe Ratio Z-Score])</f>
        <v>17</v>
      </c>
      <c r="AV18">
        <f>(Table2[[#This Row],[Rank 1Y]]+Table2[[#This Row],[Rank 6M]]+Table2[[#This Row],[Rank Sharpe]])/3</f>
        <v>46.333333333333336</v>
      </c>
    </row>
    <row r="19" spans="1:48" x14ac:dyDescent="0.3">
      <c r="A19" t="s">
        <v>858</v>
      </c>
      <c r="B19" t="s">
        <v>859</v>
      </c>
      <c r="C19" t="s">
        <v>10164</v>
      </c>
      <c r="D19" t="s">
        <v>138</v>
      </c>
      <c r="E19">
        <v>17723.61663552</v>
      </c>
      <c r="F19">
        <v>518.4</v>
      </c>
      <c r="G19">
        <v>149.02903240150499</v>
      </c>
      <c r="H19">
        <f>(Table2[[#This Row],[1Y Return vs Nifty]]-AVERAGE(Table2[1Y Return vs Nifty]))/_xlfn.STDEV.P(Table2[1Y Return vs Nifty])</f>
        <v>1.4477099059342673</v>
      </c>
      <c r="I19">
        <v>14.2109350486636</v>
      </c>
      <c r="J19">
        <f>(Table2[[#This Row],[1M Return vs Nifty]]-AVERAGE(Table2[1M Return vs Nifty]))/_xlfn.STDEV.P(Table2[1M Return vs Nifty])</f>
        <v>1.6408300669548279</v>
      </c>
      <c r="K19">
        <v>50.959593536219899</v>
      </c>
      <c r="L19">
        <f>(Table2[[#This Row],[6M Return vs Nifty]]-AVERAGE(Table2[6M Return vs Nifty]))/_xlfn.STDEV.P(Table2[6M Return vs Nifty])</f>
        <v>1.460474652110757</v>
      </c>
      <c r="M19">
        <v>8.5012473762601495</v>
      </c>
      <c r="N19">
        <f>(Table2[[#This Row],[1W Return vs Nifty]]-AVERAGE(Table2[1W Return vs Nifty]))/_xlfn.STDEV.P(Table2[1W Return vs Nifty])</f>
        <v>2.5274900132387081</v>
      </c>
      <c r="O19">
        <v>485.81</v>
      </c>
      <c r="P19">
        <v>444.91265664705202</v>
      </c>
      <c r="Q19">
        <v>345.62292470183502</v>
      </c>
      <c r="R19">
        <v>68.157314630997305</v>
      </c>
      <c r="S19" s="2">
        <f>(Table2[[#This Row],[Close Price]]-Table2[[#This Row],[20D EMA]])/Table2[[#This Row],[20D EMA]]</f>
        <v>6.708383936106703E-2</v>
      </c>
      <c r="T19" s="2">
        <f>(Table2[[#This Row],[Close Price]]-Table2[[#This Row],[50D EMA]])/Table2[[#This Row],[50D EMA]]</f>
        <v>0.16517251702112234</v>
      </c>
      <c r="U19" s="2">
        <f>(Table2[[#This Row],[Close Price]]-Table2[[#This Row],[200D EMA]])/Table2[[#This Row],[200D EMA]]</f>
        <v>0.49990050702573557</v>
      </c>
      <c r="V19">
        <v>1.0524762699594501</v>
      </c>
      <c r="W19">
        <v>506.2</v>
      </c>
      <c r="X19">
        <v>518.95000000000005</v>
      </c>
      <c r="Y19">
        <v>480</v>
      </c>
      <c r="Z19">
        <v>540.75</v>
      </c>
      <c r="AA19">
        <v>430.6</v>
      </c>
      <c r="AB19">
        <v>552</v>
      </c>
      <c r="AC19" s="2">
        <f>(Table2[[#This Row],[Close Price]]/Table2[[#This Row],[Day Low]])-1</f>
        <v>2.4101145792176926E-2</v>
      </c>
      <c r="AD19" s="2">
        <f>(Table2[[#This Row],[Day High]]/Table2[[#This Row],[Close Price]])-1</f>
        <v>1.060956790123635E-3</v>
      </c>
      <c r="AE19" s="2">
        <f>(Table2[[#This Row],[Close Price]]/Table2[[#This Row],[Current Week Low]])-1</f>
        <v>7.9999999999999849E-2</v>
      </c>
      <c r="AF19" s="2">
        <f>(Table2[[#This Row],[Current Week High]]/Table2[[#This Row],[Close Price]])-1</f>
        <v>4.3113425925926041E-2</v>
      </c>
      <c r="AG19" s="2">
        <f>(Table2[[#This Row],[Close Price]]/Table2[[#This Row],[Current Month Low]])-1</f>
        <v>0.20390153274500689</v>
      </c>
      <c r="AH19" s="2">
        <f>(Table2[[#This Row],[Current Month High]]/Table2[[#This Row],[Close Price]])-1</f>
        <v>6.4814814814814881E-2</v>
      </c>
      <c r="AI19">
        <v>6.4814814814814801</v>
      </c>
      <c r="AJ19">
        <v>185.93491450634301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0.3</v>
      </c>
      <c r="AM19" t="s">
        <v>10196</v>
      </c>
      <c r="AN19">
        <v>0.75</v>
      </c>
      <c r="AO19" t="s">
        <v>10196</v>
      </c>
      <c r="AP19">
        <v>0.20746711015379801</v>
      </c>
      <c r="AQ19">
        <f>(Table2[[#This Row],[Sharpe Ratio]]-AVERAGE(Table2[Sharpe Ratio]))/_xlfn.STDEV.P(Table2[Sharpe Ratio])</f>
        <v>1.7970368713814091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8.8735415096199688</v>
      </c>
      <c r="AS19">
        <f>_xlfn.RANK.AVG(Table2[[#This Row],[1Y Return vs Nifty Z-Score]],Table2[1Y Return vs Nifty Z-Score])</f>
        <v>58</v>
      </c>
      <c r="AT19">
        <f>_xlfn.RANK.AVG(Table2[[#This Row],[6M Return vs Nifty Z-Score]],Table2[6M Return vs Nifty Z-Score])</f>
        <v>59</v>
      </c>
      <c r="AU19">
        <f>_xlfn.RANK.AVG(Table2[[#This Row],[Sharpe Ratio Z-Score]],Table2[Sharpe Ratio Z-Score])</f>
        <v>26</v>
      </c>
      <c r="AV19">
        <f>(Table2[[#This Row],[Rank 1Y]]+Table2[[#This Row],[Rank 6M]]+Table2[[#This Row],[Rank Sharpe]])/3</f>
        <v>47.666666666666664</v>
      </c>
    </row>
    <row r="20" spans="1:48" x14ac:dyDescent="0.3">
      <c r="A20" t="s">
        <v>329</v>
      </c>
      <c r="B20" t="s">
        <v>330</v>
      </c>
      <c r="C20" t="s">
        <v>10164</v>
      </c>
      <c r="D20" t="s">
        <v>138</v>
      </c>
      <c r="E20">
        <v>75672.658733849996</v>
      </c>
      <c r="F20">
        <v>1887.75</v>
      </c>
      <c r="G20">
        <v>220.31649946129099</v>
      </c>
      <c r="H20">
        <f>(Table2[[#This Row],[1Y Return vs Nifty]]-AVERAGE(Table2[1Y Return vs Nifty]))/_xlfn.STDEV.P(Table2[1Y Return vs Nifty])</f>
        <v>2.4062523563680331</v>
      </c>
      <c r="I20">
        <v>-16.263602668656699</v>
      </c>
      <c r="J20">
        <f>(Table2[[#This Row],[1M Return vs Nifty]]-AVERAGE(Table2[1M Return vs Nifty]))/_xlfn.STDEV.P(Table2[1M Return vs Nifty])</f>
        <v>-1.5337283867745382</v>
      </c>
      <c r="K20">
        <v>43.977774709671301</v>
      </c>
      <c r="L20">
        <f>(Table2[[#This Row],[6M Return vs Nifty]]-AVERAGE(Table2[6M Return vs Nifty]))/_xlfn.STDEV.P(Table2[6M Return vs Nifty])</f>
        <v>1.2243652235499771</v>
      </c>
      <c r="M20">
        <v>-2.84688924246097</v>
      </c>
      <c r="N20">
        <f>(Table2[[#This Row],[1W Return vs Nifty]]-AVERAGE(Table2[1W Return vs Nifty]))/_xlfn.STDEV.P(Table2[1W Return vs Nifty])</f>
        <v>-0.29422463399387644</v>
      </c>
      <c r="O20">
        <v>1802.9</v>
      </c>
      <c r="P20">
        <v>1726.30372463915</v>
      </c>
      <c r="Q20">
        <v>1324.8647467999101</v>
      </c>
      <c r="R20">
        <v>66.428493148635297</v>
      </c>
      <c r="S20" s="2">
        <f>(Table2[[#This Row],[Close Price]]-Table2[[#This Row],[20D EMA]])/Table2[[#This Row],[20D EMA]]</f>
        <v>4.7063065061844753E-2</v>
      </c>
      <c r="T20" s="2">
        <f>(Table2[[#This Row],[Close Price]]-Table2[[#This Row],[50D EMA]])/Table2[[#This Row],[50D EMA]]</f>
        <v>9.3521361888156254E-2</v>
      </c>
      <c r="U20" s="2">
        <f>(Table2[[#This Row],[Close Price]]-Table2[[#This Row],[200D EMA]])/Table2[[#This Row],[200D EMA]]</f>
        <v>0.42486242807780028</v>
      </c>
      <c r="V20">
        <v>0.98065514477895499</v>
      </c>
      <c r="W20">
        <v>1845</v>
      </c>
      <c r="X20">
        <v>1887.75</v>
      </c>
      <c r="Y20">
        <v>1669.2</v>
      </c>
      <c r="Z20">
        <v>1900</v>
      </c>
      <c r="AA20">
        <v>1669.2</v>
      </c>
      <c r="AB20">
        <v>1900</v>
      </c>
      <c r="AC20" s="2">
        <f>(Table2[[#This Row],[Close Price]]/Table2[[#This Row],[Day Low]])-1</f>
        <v>2.3170731707317094E-2</v>
      </c>
      <c r="AD20" s="2">
        <f>(Table2[[#This Row],[Day High]]/Table2[[#This Row],[Close Price]])-1</f>
        <v>0</v>
      </c>
      <c r="AE20" s="2">
        <f>(Table2[[#This Row],[Close Price]]/Table2[[#This Row],[Current Week Low]])-1</f>
        <v>0.13093098490294741</v>
      </c>
      <c r="AF20" s="2">
        <f>(Table2[[#This Row],[Current Week High]]/Table2[[#This Row],[Close Price]])-1</f>
        <v>6.4892067275856835E-3</v>
      </c>
      <c r="AG20" s="2">
        <f>(Table2[[#This Row],[Close Price]]/Table2[[#This Row],[Current Month Low]])-1</f>
        <v>0.13093098490294741</v>
      </c>
      <c r="AH20" s="2">
        <f>(Table2[[#This Row],[Current Month High]]/Table2[[#This Row],[Close Price]])-1</f>
        <v>6.4892067275856835E-3</v>
      </c>
      <c r="AI20">
        <v>9.9086213746523804</v>
      </c>
      <c r="AJ20">
        <v>248.775981524249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0.12</v>
      </c>
      <c r="AM20" t="s">
        <v>10196</v>
      </c>
      <c r="AN20">
        <v>4</v>
      </c>
      <c r="AO20" t="s">
        <v>10196</v>
      </c>
      <c r="AP20">
        <v>0.18524298370349301</v>
      </c>
      <c r="AQ20">
        <f>(Table2[[#This Row],[Sharpe Ratio]]-AVERAGE(Table2[Sharpe Ratio]))/_xlfn.STDEV.P(Table2[Sharpe Ratio])</f>
        <v>1.5415010334164552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3.3441655925660512</v>
      </c>
      <c r="AS20">
        <f>_xlfn.RANK.AVG(Table2[[#This Row],[1Y Return vs Nifty Z-Score]],Table2[1Y Return vs Nifty Z-Score])</f>
        <v>16</v>
      </c>
      <c r="AT20">
        <f>_xlfn.RANK.AVG(Table2[[#This Row],[6M Return vs Nifty Z-Score]],Table2[6M Return vs Nifty Z-Score])</f>
        <v>84</v>
      </c>
      <c r="AU20">
        <f>_xlfn.RANK.AVG(Table2[[#This Row],[Sharpe Ratio Z-Score]],Table2[Sharpe Ratio Z-Score])</f>
        <v>46</v>
      </c>
      <c r="AV20">
        <f>(Table2[[#This Row],[Rank 1Y]]+Table2[[#This Row],[Rank 6M]]+Table2[[#This Row],[Rank Sharpe]])/3</f>
        <v>48.666666666666664</v>
      </c>
    </row>
    <row r="21" spans="1:48" x14ac:dyDescent="0.3">
      <c r="A21" t="s">
        <v>81</v>
      </c>
      <c r="B21" t="s">
        <v>82</v>
      </c>
      <c r="C21" t="s">
        <v>10161</v>
      </c>
      <c r="D21" t="s">
        <v>83</v>
      </c>
      <c r="E21">
        <v>324322.43625000003</v>
      </c>
      <c r="F21">
        <v>4849.5</v>
      </c>
      <c r="G21">
        <v>125.535867816769</v>
      </c>
      <c r="H21">
        <f>(Table2[[#This Row],[1Y Return vs Nifty]]-AVERAGE(Table2[1Y Return vs Nifty]))/_xlfn.STDEV.P(Table2[1Y Return vs Nifty])</f>
        <v>1.1318171343393579</v>
      </c>
      <c r="I21">
        <v>-9.8997202708796497</v>
      </c>
      <c r="J21">
        <f>(Table2[[#This Row],[1M Return vs Nifty]]-AVERAGE(Table2[1M Return vs Nifty]))/_xlfn.STDEV.P(Table2[1M Return vs Nifty])</f>
        <v>-0.87079735721143914</v>
      </c>
      <c r="K21">
        <v>51.635181686847403</v>
      </c>
      <c r="L21">
        <f>(Table2[[#This Row],[6M Return vs Nifty]]-AVERAGE(Table2[6M Return vs Nifty]))/_xlfn.STDEV.P(Table2[6M Return vs Nifty])</f>
        <v>1.4833215257048613</v>
      </c>
      <c r="M21">
        <v>-7.9908049043915401</v>
      </c>
      <c r="N21">
        <f>(Table2[[#This Row],[1W Return vs Nifty]]-AVERAGE(Table2[1W Return vs Nifty]))/_xlfn.STDEV.P(Table2[1W Return vs Nifty])</f>
        <v>-1.5732594795431996</v>
      </c>
      <c r="O21">
        <v>5180.67</v>
      </c>
      <c r="P21">
        <v>4949.4510338817199</v>
      </c>
      <c r="Q21">
        <v>3694.4885925117401</v>
      </c>
      <c r="R21">
        <v>30.253447938813299</v>
      </c>
      <c r="S21" s="2">
        <f>(Table2[[#This Row],[Close Price]]-Table2[[#This Row],[20D EMA]])/Table2[[#This Row],[20D EMA]]</f>
        <v>-6.3924164249025722E-2</v>
      </c>
      <c r="T21" s="2">
        <f>(Table2[[#This Row],[Close Price]]-Table2[[#This Row],[50D EMA]])/Table2[[#This Row],[50D EMA]]</f>
        <v>-2.0194367657645266E-2</v>
      </c>
      <c r="U21" s="2">
        <f>(Table2[[#This Row],[Close Price]]-Table2[[#This Row],[200D EMA]])/Table2[[#This Row],[200D EMA]]</f>
        <v>0.31263093079494725</v>
      </c>
      <c r="V21">
        <v>0.97746672486533404</v>
      </c>
      <c r="W21">
        <v>4732.05</v>
      </c>
      <c r="X21">
        <v>4872</v>
      </c>
      <c r="Y21">
        <v>4510</v>
      </c>
      <c r="Z21">
        <v>5073.8500000000004</v>
      </c>
      <c r="AA21">
        <v>4510</v>
      </c>
      <c r="AB21">
        <v>5674.75</v>
      </c>
      <c r="AC21" s="2">
        <f>(Table2[[#This Row],[Close Price]]/Table2[[#This Row],[Day Low]])-1</f>
        <v>2.4820109677623714E-2</v>
      </c>
      <c r="AD21" s="2">
        <f>(Table2[[#This Row],[Day High]]/Table2[[#This Row],[Close Price]])-1</f>
        <v>4.6396535725332644E-3</v>
      </c>
      <c r="AE21" s="2">
        <f>(Table2[[#This Row],[Close Price]]/Table2[[#This Row],[Current Week Low]])-1</f>
        <v>7.5277161862527642E-2</v>
      </c>
      <c r="AF21" s="2">
        <f>(Table2[[#This Row],[Current Week High]]/Table2[[#This Row],[Close Price]])-1</f>
        <v>4.6262501288792723E-2</v>
      </c>
      <c r="AG21" s="2">
        <f>(Table2[[#This Row],[Close Price]]/Table2[[#This Row],[Current Month Low]])-1</f>
        <v>7.5277161862527642E-2</v>
      </c>
      <c r="AH21" s="2">
        <f>(Table2[[#This Row],[Current Month High]]/Table2[[#This Row],[Close Price]])-1</f>
        <v>0.17017218269924728</v>
      </c>
      <c r="AI21">
        <v>17.017218269924701</v>
      </c>
      <c r="AJ21">
        <v>174.32401855413499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</v>
      </c>
      <c r="AM21">
        <v>0</v>
      </c>
      <c r="AN21">
        <v>-12.65</v>
      </c>
      <c r="AO21" t="s">
        <v>10195</v>
      </c>
      <c r="AP21">
        <v>0.258009040379517</v>
      </c>
      <c r="AQ21">
        <f>(Table2[[#This Row],[Sharpe Ratio]]-AVERAGE(Table2[Sharpe Ratio]))/_xlfn.STDEV.P(Table2[Sharpe Ratio])</f>
        <v>2.3781744257179076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2.5492562490074886</v>
      </c>
      <c r="AS21">
        <f>_xlfn.RANK.AVG(Table2[[#This Row],[1Y Return vs Nifty Z-Score]],Table2[1Y Return vs Nifty Z-Score])</f>
        <v>85</v>
      </c>
      <c r="AT21">
        <f>_xlfn.RANK.AVG(Table2[[#This Row],[6M Return vs Nifty Z-Score]],Table2[6M Return vs Nifty Z-Score])</f>
        <v>56</v>
      </c>
      <c r="AU21">
        <f>_xlfn.RANK.AVG(Table2[[#This Row],[Sharpe Ratio Z-Score]],Table2[Sharpe Ratio Z-Score])</f>
        <v>6</v>
      </c>
      <c r="AV21">
        <f>(Table2[[#This Row],[Rank 1Y]]+Table2[[#This Row],[Rank 6M]]+Table2[[#This Row],[Rank Sharpe]])/3</f>
        <v>49</v>
      </c>
    </row>
    <row r="22" spans="1:48" x14ac:dyDescent="0.3">
      <c r="A22" t="s">
        <v>735</v>
      </c>
      <c r="B22" t="s">
        <v>736</v>
      </c>
      <c r="C22" t="s">
        <v>10151</v>
      </c>
      <c r="D22" t="s">
        <v>116</v>
      </c>
      <c r="E22">
        <v>21941.096873145001</v>
      </c>
      <c r="F22">
        <v>83.95</v>
      </c>
      <c r="G22">
        <v>534.33079483461302</v>
      </c>
      <c r="H22">
        <f>(Table2[[#This Row],[1Y Return vs Nifty]]-AVERAGE(Table2[1Y Return vs Nifty]))/_xlfn.STDEV.P(Table2[1Y Return vs Nifty])</f>
        <v>6.6285377674339472</v>
      </c>
      <c r="I22">
        <v>11.2699597160222</v>
      </c>
      <c r="J22">
        <f>(Table2[[#This Row],[1M Return vs Nifty]]-AVERAGE(Table2[1M Return vs Nifty]))/_xlfn.STDEV.P(Table2[1M Return vs Nifty])</f>
        <v>1.3344661709361534</v>
      </c>
      <c r="K22">
        <v>61.100937754663597</v>
      </c>
      <c r="L22">
        <f>(Table2[[#This Row],[6M Return vs Nifty]]-AVERAGE(Table2[6M Return vs Nifty]))/_xlfn.STDEV.P(Table2[6M Return vs Nifty])</f>
        <v>1.8034321317792166</v>
      </c>
      <c r="M22">
        <v>-4.8910297601780499</v>
      </c>
      <c r="N22">
        <f>(Table2[[#This Row],[1W Return vs Nifty]]-AVERAGE(Table2[1W Return vs Nifty]))/_xlfn.STDEV.P(Table2[1W Return vs Nifty])</f>
        <v>-0.80250025964402893</v>
      </c>
      <c r="O22">
        <v>68.09</v>
      </c>
      <c r="P22">
        <v>62.332220937525101</v>
      </c>
      <c r="Q22">
        <v>45.854406868328802</v>
      </c>
      <c r="R22">
        <v>76.415795057126005</v>
      </c>
      <c r="S22" s="2">
        <f>(Table2[[#This Row],[Close Price]]-Table2[[#This Row],[20D EMA]])/Table2[[#This Row],[20D EMA]]</f>
        <v>0.23292700837127328</v>
      </c>
      <c r="T22" s="2">
        <f>(Table2[[#This Row],[Close Price]]-Table2[[#This Row],[50D EMA]])/Table2[[#This Row],[50D EMA]]</f>
        <v>0.34681547901433135</v>
      </c>
      <c r="U22" s="2">
        <f>(Table2[[#This Row],[Close Price]]-Table2[[#This Row],[200D EMA]])/Table2[[#This Row],[200D EMA]]</f>
        <v>0.83079458951596341</v>
      </c>
      <c r="V22">
        <v>2.20976882160552</v>
      </c>
      <c r="W22">
        <v>81.55</v>
      </c>
      <c r="X22">
        <v>91.4</v>
      </c>
      <c r="Y22">
        <v>62.52</v>
      </c>
      <c r="Z22">
        <v>83.95</v>
      </c>
      <c r="AA22">
        <v>59.35</v>
      </c>
      <c r="AB22">
        <v>83.95</v>
      </c>
      <c r="AC22" s="2">
        <f>(Table2[[#This Row],[Close Price]]/Table2[[#This Row],[Day Low]])-1</f>
        <v>2.9429797670140978E-2</v>
      </c>
      <c r="AD22" s="2">
        <f>(Table2[[#This Row],[Day High]]/Table2[[#This Row],[Close Price]])-1</f>
        <v>8.8743299583085244E-2</v>
      </c>
      <c r="AE22" s="2">
        <f>(Table2[[#This Row],[Close Price]]/Table2[[#This Row],[Current Week Low]])-1</f>
        <v>0.34277031349968001</v>
      </c>
      <c r="AF22" s="2">
        <f>(Table2[[#This Row],[Current Week High]]/Table2[[#This Row],[Close Price]])-1</f>
        <v>0</v>
      </c>
      <c r="AG22" s="2">
        <f>(Table2[[#This Row],[Close Price]]/Table2[[#This Row],[Current Month Low]])-1</f>
        <v>0.41449031171019368</v>
      </c>
      <c r="AH22" s="2">
        <f>(Table2[[#This Row],[Current Month High]]/Table2[[#This Row],[Close Price]])-1</f>
        <v>0</v>
      </c>
      <c r="AI22">
        <v>0</v>
      </c>
      <c r="AJ22">
        <v>568.92430278884399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0.49</v>
      </c>
      <c r="AM22" t="s">
        <v>10196</v>
      </c>
      <c r="AN22">
        <v>37.83</v>
      </c>
      <c r="AO22" t="s">
        <v>10196</v>
      </c>
      <c r="AP22">
        <v>0.14254975654597499</v>
      </c>
      <c r="AQ22">
        <f>(Table2[[#This Row],[Sharpe Ratio]]-AVERAGE(Table2[Sharpe Ratio]))/_xlfn.STDEV.P(Table2[Sharpe Ratio])</f>
        <v>1.0506088671250429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10.01454467763033</v>
      </c>
      <c r="AS22">
        <f>_xlfn.RANK.AVG(Table2[[#This Row],[1Y Return vs Nifty Z-Score]],Table2[1Y Return vs Nifty Z-Score])</f>
        <v>3</v>
      </c>
      <c r="AT22">
        <f>_xlfn.RANK.AVG(Table2[[#This Row],[6M Return vs Nifty Z-Score]],Table2[6M Return vs Nifty Z-Score])</f>
        <v>34</v>
      </c>
      <c r="AU22">
        <f>_xlfn.RANK.AVG(Table2[[#This Row],[Sharpe Ratio Z-Score]],Table2[Sharpe Ratio Z-Score])</f>
        <v>112</v>
      </c>
      <c r="AV22">
        <f>(Table2[[#This Row],[Rank 1Y]]+Table2[[#This Row],[Rank 6M]]+Table2[[#This Row],[Rank Sharpe]])/3</f>
        <v>49.666666666666664</v>
      </c>
    </row>
    <row r="23" spans="1:48" x14ac:dyDescent="0.3">
      <c r="A23" t="s">
        <v>1041</v>
      </c>
      <c r="B23" t="s">
        <v>1042</v>
      </c>
      <c r="C23" t="s">
        <v>10161</v>
      </c>
      <c r="D23" t="s">
        <v>165</v>
      </c>
      <c r="E23">
        <v>12180.961894399999</v>
      </c>
      <c r="F23">
        <v>12039.95</v>
      </c>
      <c r="G23">
        <v>141.371386653992</v>
      </c>
      <c r="H23">
        <f>(Table2[[#This Row],[1Y Return vs Nifty]]-AVERAGE(Table2[1Y Return vs Nifty]))/_xlfn.STDEV.P(Table2[1Y Return vs Nifty])</f>
        <v>1.3447440015177323</v>
      </c>
      <c r="I23">
        <v>-0.24348042111027199</v>
      </c>
      <c r="J23">
        <f>(Table2[[#This Row],[1M Return vs Nifty]]-AVERAGE(Table2[1M Return vs Nifty]))/_xlfn.STDEV.P(Table2[1M Return vs Nifty])</f>
        <v>0.13510134191472664</v>
      </c>
      <c r="K23">
        <v>52.8630044400171</v>
      </c>
      <c r="L23">
        <f>(Table2[[#This Row],[6M Return vs Nifty]]-AVERAGE(Table2[6M Return vs Nifty]))/_xlfn.STDEV.P(Table2[6M Return vs Nifty])</f>
        <v>1.5248437330016855</v>
      </c>
      <c r="M23">
        <v>-2.5670751058554102</v>
      </c>
      <c r="N23">
        <f>(Table2[[#This Row],[1W Return vs Nifty]]-AVERAGE(Table2[1W Return vs Nifty]))/_xlfn.STDEV.P(Table2[1W Return vs Nifty])</f>
        <v>-0.22464883716568967</v>
      </c>
      <c r="O23">
        <v>11876.58</v>
      </c>
      <c r="P23">
        <v>11356.7112691645</v>
      </c>
      <c r="Q23">
        <v>8772.7762274424695</v>
      </c>
      <c r="R23">
        <v>52.761250112633498</v>
      </c>
      <c r="S23" s="2">
        <f>(Table2[[#This Row],[Close Price]]-Table2[[#This Row],[20D EMA]])/Table2[[#This Row],[20D EMA]]</f>
        <v>1.3755643459649226E-2</v>
      </c>
      <c r="T23" s="2">
        <f>(Table2[[#This Row],[Close Price]]-Table2[[#This Row],[50D EMA]])/Table2[[#This Row],[50D EMA]]</f>
        <v>6.0161671336191859E-2</v>
      </c>
      <c r="U23" s="2">
        <f>(Table2[[#This Row],[Close Price]]-Table2[[#This Row],[200D EMA]])/Table2[[#This Row],[200D EMA]]</f>
        <v>0.37242187511147901</v>
      </c>
      <c r="V23">
        <v>0.74301961370128</v>
      </c>
      <c r="W23">
        <v>11800.05</v>
      </c>
      <c r="X23">
        <v>12122.05</v>
      </c>
      <c r="Y23">
        <v>11022</v>
      </c>
      <c r="Z23">
        <v>12095.9</v>
      </c>
      <c r="AA23">
        <v>11022</v>
      </c>
      <c r="AB23">
        <v>13468.9</v>
      </c>
      <c r="AC23" s="2">
        <f>(Table2[[#This Row],[Close Price]]/Table2[[#This Row],[Day Low]])-1</f>
        <v>2.0330422328719067E-2</v>
      </c>
      <c r="AD23" s="2">
        <f>(Table2[[#This Row],[Day High]]/Table2[[#This Row],[Close Price]])-1</f>
        <v>6.8189651950381069E-3</v>
      </c>
      <c r="AE23" s="2">
        <f>(Table2[[#This Row],[Close Price]]/Table2[[#This Row],[Current Week Low]])-1</f>
        <v>9.2356196697514159E-2</v>
      </c>
      <c r="AF23" s="2">
        <f>(Table2[[#This Row],[Current Week High]]/Table2[[#This Row],[Close Price]])-1</f>
        <v>4.647029265071545E-3</v>
      </c>
      <c r="AG23" s="2">
        <f>(Table2[[#This Row],[Close Price]]/Table2[[#This Row],[Current Month Low]])-1</f>
        <v>9.2356196697514159E-2</v>
      </c>
      <c r="AH23" s="2">
        <f>(Table2[[#This Row],[Current Month High]]/Table2[[#This Row],[Close Price]])-1</f>
        <v>0.11868404769122787</v>
      </c>
      <c r="AI23">
        <v>11.8684047691227</v>
      </c>
      <c r="AJ23">
        <v>185.84537220593299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0.13</v>
      </c>
      <c r="AM23" t="s">
        <v>10196</v>
      </c>
      <c r="AN23">
        <v>-8.93</v>
      </c>
      <c r="AO23" t="s">
        <v>10195</v>
      </c>
      <c r="AP23">
        <v>0.19951529266771201</v>
      </c>
      <c r="AQ23">
        <f>(Table2[[#This Row],[Sharpe Ratio]]-AVERAGE(Table2[Sharpe Ratio]))/_xlfn.STDEV.P(Table2[Sharpe Ratio])</f>
        <v>1.7056058606195228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4.485646099887977</v>
      </c>
      <c r="AS23">
        <f>_xlfn.RANK.AVG(Table2[[#This Row],[1Y Return vs Nifty Z-Score]],Table2[1Y Return vs Nifty Z-Score])</f>
        <v>67</v>
      </c>
      <c r="AT23">
        <f>_xlfn.RANK.AVG(Table2[[#This Row],[6M Return vs Nifty Z-Score]],Table2[6M Return vs Nifty Z-Score])</f>
        <v>53</v>
      </c>
      <c r="AU23">
        <f>_xlfn.RANK.AVG(Table2[[#This Row],[Sharpe Ratio Z-Score]],Table2[Sharpe Ratio Z-Score])</f>
        <v>34</v>
      </c>
      <c r="AV23">
        <f>(Table2[[#This Row],[Rank 1Y]]+Table2[[#This Row],[Rank 6M]]+Table2[[#This Row],[Rank Sharpe]])/3</f>
        <v>51.333333333333336</v>
      </c>
    </row>
    <row r="24" spans="1:48" x14ac:dyDescent="0.3">
      <c r="A24" t="s">
        <v>1268</v>
      </c>
      <c r="B24" t="s">
        <v>1269</v>
      </c>
      <c r="C24" t="s">
        <v>10154</v>
      </c>
      <c r="D24" t="s">
        <v>46</v>
      </c>
      <c r="E24">
        <v>8770.61510112</v>
      </c>
      <c r="F24">
        <v>510.55</v>
      </c>
      <c r="G24">
        <v>165.984649558321</v>
      </c>
      <c r="H24">
        <f>(Table2[[#This Row],[1Y Return vs Nifty]]-AVERAGE(Table2[1Y Return vs Nifty]))/_xlfn.STDEV.P(Table2[1Y Return vs Nifty])</f>
        <v>1.6756977905996142</v>
      </c>
      <c r="I24">
        <v>2.2701190545717602</v>
      </c>
      <c r="J24">
        <f>(Table2[[#This Row],[1M Return vs Nifty]]-AVERAGE(Table2[1M Return vs Nifty]))/_xlfn.STDEV.P(Table2[1M Return vs Nifty])</f>
        <v>0.39694513225648737</v>
      </c>
      <c r="K24">
        <v>45.776912516345199</v>
      </c>
      <c r="L24">
        <f>(Table2[[#This Row],[6M Return vs Nifty]]-AVERAGE(Table2[6M Return vs Nifty]))/_xlfn.STDEV.P(Table2[6M Return vs Nifty])</f>
        <v>1.2852080225381974</v>
      </c>
      <c r="M24">
        <v>-1.33161436406556</v>
      </c>
      <c r="N24">
        <f>(Table2[[#This Row],[1W Return vs Nifty]]-AVERAGE(Table2[1W Return vs Nifty]))/_xlfn.STDEV.P(Table2[1W Return vs Nifty])</f>
        <v>8.254852820953644E-2</v>
      </c>
      <c r="O24">
        <v>498.04</v>
      </c>
      <c r="P24">
        <v>464.06480259548698</v>
      </c>
      <c r="Q24">
        <v>354.65570740811597</v>
      </c>
      <c r="R24">
        <v>54.501034696603497</v>
      </c>
      <c r="S24" s="2">
        <f>(Table2[[#This Row],[Close Price]]-Table2[[#This Row],[20D EMA]])/Table2[[#This Row],[20D EMA]]</f>
        <v>2.5118464380371037E-2</v>
      </c>
      <c r="T24" s="2">
        <f>(Table2[[#This Row],[Close Price]]-Table2[[#This Row],[50D EMA]])/Table2[[#This Row],[50D EMA]]</f>
        <v>0.10016962532931624</v>
      </c>
      <c r="U24" s="2">
        <f>(Table2[[#This Row],[Close Price]]-Table2[[#This Row],[200D EMA]])/Table2[[#This Row],[200D EMA]]</f>
        <v>0.4395651594928105</v>
      </c>
      <c r="V24">
        <v>1.07114030389501</v>
      </c>
      <c r="W24">
        <v>500.15</v>
      </c>
      <c r="X24">
        <v>510</v>
      </c>
      <c r="Y24">
        <v>480.05</v>
      </c>
      <c r="Z24">
        <v>514.5</v>
      </c>
      <c r="AA24">
        <v>445.55</v>
      </c>
      <c r="AB24">
        <v>589.95000000000005</v>
      </c>
      <c r="AC24" s="2">
        <f>(Table2[[#This Row],[Close Price]]/Table2[[#This Row],[Day Low]])-1</f>
        <v>2.0793761871438665E-2</v>
      </c>
      <c r="AD24" s="2">
        <f>(Table2[[#This Row],[Day High]]/Table2[[#This Row],[Close Price]])-1</f>
        <v>-1.0772696112035796E-3</v>
      </c>
      <c r="AE24" s="2">
        <f>(Table2[[#This Row],[Close Price]]/Table2[[#This Row],[Current Week Low]])-1</f>
        <v>6.3535048432455055E-2</v>
      </c>
      <c r="AF24" s="2">
        <f>(Table2[[#This Row],[Current Week High]]/Table2[[#This Row],[Close Price]])-1</f>
        <v>7.7367544804622934E-3</v>
      </c>
      <c r="AG24" s="2">
        <f>(Table2[[#This Row],[Close Price]]/Table2[[#This Row],[Current Month Low]])-1</f>
        <v>0.14588710582426212</v>
      </c>
      <c r="AH24" s="2">
        <f>(Table2[[#This Row],[Current Month High]]/Table2[[#This Row],[Close Price]])-1</f>
        <v>0.15551855841739304</v>
      </c>
      <c r="AI24">
        <v>15.5518558417393</v>
      </c>
      <c r="AJ24">
        <v>191.74285714285699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0.23</v>
      </c>
      <c r="AM24" t="s">
        <v>10196</v>
      </c>
      <c r="AN24">
        <v>5.86</v>
      </c>
      <c r="AO24" t="s">
        <v>10196</v>
      </c>
      <c r="AP24">
        <v>0.19624652869807199</v>
      </c>
      <c r="AQ24">
        <f>(Table2[[#This Row],[Sharpe Ratio]]-AVERAGE(Table2[Sharpe Ratio]))/_xlfn.STDEV.P(Table2[Sharpe Ratio])</f>
        <v>1.6680211959552274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5.1084206695590622</v>
      </c>
      <c r="AS24">
        <f>_xlfn.RANK.AVG(Table2[[#This Row],[1Y Return vs Nifty Z-Score]],Table2[1Y Return vs Nifty Z-Score])</f>
        <v>47</v>
      </c>
      <c r="AT24">
        <f>_xlfn.RANK.AVG(Table2[[#This Row],[6M Return vs Nifty Z-Score]],Table2[6M Return vs Nifty Z-Score])</f>
        <v>78</v>
      </c>
      <c r="AU24">
        <f>_xlfn.RANK.AVG(Table2[[#This Row],[Sharpe Ratio Z-Score]],Table2[Sharpe Ratio Z-Score])</f>
        <v>36</v>
      </c>
      <c r="AV24">
        <f>(Table2[[#This Row],[Rank 1Y]]+Table2[[#This Row],[Rank 6M]]+Table2[[#This Row],[Rank Sharpe]])/3</f>
        <v>53.666666666666664</v>
      </c>
    </row>
    <row r="25" spans="1:48" x14ac:dyDescent="0.3">
      <c r="A25" t="s">
        <v>638</v>
      </c>
      <c r="B25" t="s">
        <v>639</v>
      </c>
      <c r="C25" t="s">
        <v>10151</v>
      </c>
      <c r="D25" t="s">
        <v>200</v>
      </c>
      <c r="E25">
        <v>28435.9162770599</v>
      </c>
      <c r="F25">
        <v>12784.65</v>
      </c>
      <c r="G25">
        <v>184.70691729148601</v>
      </c>
      <c r="H25">
        <f>(Table2[[#This Row],[1Y Return vs Nifty]]-AVERAGE(Table2[1Y Return vs Nifty]))/_xlfn.STDEV.P(Table2[1Y Return vs Nifty])</f>
        <v>1.9274403356892629</v>
      </c>
      <c r="I25">
        <v>3.81667326758715</v>
      </c>
      <c r="J25">
        <f>(Table2[[#This Row],[1M Return vs Nifty]]-AVERAGE(Table2[1M Return vs Nifty]))/_xlfn.STDEV.P(Table2[1M Return vs Nifty])</f>
        <v>0.55805099698264438</v>
      </c>
      <c r="K25">
        <v>46.202226021220199</v>
      </c>
      <c r="L25">
        <f>(Table2[[#This Row],[6M Return vs Nifty]]-AVERAGE(Table2[6M Return vs Nifty]))/_xlfn.STDEV.P(Table2[6M Return vs Nifty])</f>
        <v>1.2995911698369165</v>
      </c>
      <c r="M25">
        <v>0.350053315508077</v>
      </c>
      <c r="N25">
        <f>(Table2[[#This Row],[1W Return vs Nifty]]-AVERAGE(Table2[1W Return vs Nifty]))/_xlfn.STDEV.P(Table2[1W Return vs Nifty])</f>
        <v>0.50069526741977732</v>
      </c>
      <c r="O25">
        <v>13025.08</v>
      </c>
      <c r="P25">
        <v>12160.9191439434</v>
      </c>
      <c r="Q25">
        <v>9206.5739738192697</v>
      </c>
      <c r="R25">
        <v>37.809459930129698</v>
      </c>
      <c r="S25" s="2">
        <f>(Table2[[#This Row],[Close Price]]-Table2[[#This Row],[20D EMA]])/Table2[[#This Row],[20D EMA]]</f>
        <v>-1.8459003706695107E-2</v>
      </c>
      <c r="T25" s="2">
        <f>(Table2[[#This Row],[Close Price]]-Table2[[#This Row],[50D EMA]])/Table2[[#This Row],[50D EMA]]</f>
        <v>5.1289779059771272E-2</v>
      </c>
      <c r="U25" s="2">
        <f>(Table2[[#This Row],[Close Price]]-Table2[[#This Row],[200D EMA]])/Table2[[#This Row],[200D EMA]]</f>
        <v>0.38864359710308127</v>
      </c>
      <c r="V25">
        <v>0.426667985349648</v>
      </c>
      <c r="W25">
        <v>12709.5</v>
      </c>
      <c r="X25">
        <v>12983.95</v>
      </c>
      <c r="Y25">
        <v>12282.8</v>
      </c>
      <c r="Z25">
        <v>12980</v>
      </c>
      <c r="AA25">
        <v>12282.8</v>
      </c>
      <c r="AB25">
        <v>14605.8</v>
      </c>
      <c r="AC25" s="2">
        <f>(Table2[[#This Row],[Close Price]]/Table2[[#This Row],[Day Low]])-1</f>
        <v>5.9128997993627141E-3</v>
      </c>
      <c r="AD25" s="2">
        <f>(Table2[[#This Row],[Day High]]/Table2[[#This Row],[Close Price]])-1</f>
        <v>1.5589007129643839E-2</v>
      </c>
      <c r="AE25" s="2">
        <f>(Table2[[#This Row],[Close Price]]/Table2[[#This Row],[Current Week Low]])-1</f>
        <v>4.0857947699221686E-2</v>
      </c>
      <c r="AF25" s="2">
        <f>(Table2[[#This Row],[Current Week High]]/Table2[[#This Row],[Close Price]])-1</f>
        <v>1.5280042863903276E-2</v>
      </c>
      <c r="AG25" s="2">
        <f>(Table2[[#This Row],[Close Price]]/Table2[[#This Row],[Current Month Low]])-1</f>
        <v>4.0857947699221686E-2</v>
      </c>
      <c r="AH25" s="2">
        <f>(Table2[[#This Row],[Current Month High]]/Table2[[#This Row],[Close Price]])-1</f>
        <v>0.14244817026668688</v>
      </c>
      <c r="AI25">
        <v>14.244817026668599</v>
      </c>
      <c r="AJ25">
        <v>225.423176775223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0.19</v>
      </c>
      <c r="AM25" t="s">
        <v>10196</v>
      </c>
      <c r="AN25">
        <v>-9.23</v>
      </c>
      <c r="AO25" t="s">
        <v>10195</v>
      </c>
      <c r="AP25">
        <v>0.17563485408722199</v>
      </c>
      <c r="AQ25">
        <f>(Table2[[#This Row],[Sharpe Ratio]]-AVERAGE(Table2[Sharpe Ratio]))/_xlfn.STDEV.P(Table2[Sharpe Ratio])</f>
        <v>1.4310255347164371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5.7168033046450386</v>
      </c>
      <c r="AS25">
        <f>_xlfn.RANK.AVG(Table2[[#This Row],[1Y Return vs Nifty Z-Score]],Table2[1Y Return vs Nifty Z-Score])</f>
        <v>30</v>
      </c>
      <c r="AT25">
        <f>_xlfn.RANK.AVG(Table2[[#This Row],[6M Return vs Nifty Z-Score]],Table2[6M Return vs Nifty Z-Score])</f>
        <v>76</v>
      </c>
      <c r="AU25">
        <f>_xlfn.RANK.AVG(Table2[[#This Row],[Sharpe Ratio Z-Score]],Table2[Sharpe Ratio Z-Score])</f>
        <v>58</v>
      </c>
      <c r="AV25">
        <f>(Table2[[#This Row],[Rank 1Y]]+Table2[[#This Row],[Rank 6M]]+Table2[[#This Row],[Rank Sharpe]])/3</f>
        <v>54.666666666666664</v>
      </c>
    </row>
    <row r="26" spans="1:48" x14ac:dyDescent="0.3">
      <c r="A26" t="s">
        <v>862</v>
      </c>
      <c r="B26" t="s">
        <v>863</v>
      </c>
      <c r="C26" t="s">
        <v>10161</v>
      </c>
      <c r="D26" t="s">
        <v>278</v>
      </c>
      <c r="E26">
        <v>17684.108067559999</v>
      </c>
      <c r="F26">
        <v>1219.0999999999999</v>
      </c>
      <c r="G26">
        <v>167.963483478374</v>
      </c>
      <c r="H26">
        <f>(Table2[[#This Row],[1Y Return vs Nifty]]-AVERAGE(Table2[1Y Return vs Nifty]))/_xlfn.STDEV.P(Table2[1Y Return vs Nifty])</f>
        <v>1.7023055015053516</v>
      </c>
      <c r="I26">
        <v>-14.7872137975779</v>
      </c>
      <c r="J26">
        <f>(Table2[[#This Row],[1M Return vs Nifty]]-AVERAGE(Table2[1M Return vs Nifty]))/_xlfn.STDEV.P(Table2[1M Return vs Nifty])</f>
        <v>-1.3799317052579765</v>
      </c>
      <c r="K26">
        <v>66.398733864830405</v>
      </c>
      <c r="L26">
        <f>(Table2[[#This Row],[6M Return vs Nifty]]-AVERAGE(Table2[6M Return vs Nifty]))/_xlfn.STDEV.P(Table2[6M Return vs Nifty])</f>
        <v>1.9825916951076965</v>
      </c>
      <c r="M26">
        <v>-6.9047095258161297</v>
      </c>
      <c r="N26">
        <f>(Table2[[#This Row],[1W Return vs Nifty]]-AVERAGE(Table2[1W Return vs Nifty]))/_xlfn.STDEV.P(Table2[1W Return vs Nifty])</f>
        <v>-1.3032018180094047</v>
      </c>
      <c r="O26">
        <v>1303.6199999999999</v>
      </c>
      <c r="P26">
        <v>1259.84876342544</v>
      </c>
      <c r="Q26">
        <v>944.56273377870605</v>
      </c>
      <c r="R26">
        <v>14.358697748264101</v>
      </c>
      <c r="S26" s="2">
        <f>(Table2[[#This Row],[Close Price]]-Table2[[#This Row],[20D EMA]])/Table2[[#This Row],[20D EMA]]</f>
        <v>-6.4834844509903178E-2</v>
      </c>
      <c r="T26" s="2">
        <f>(Table2[[#This Row],[Close Price]]-Table2[[#This Row],[50D EMA]])/Table2[[#This Row],[50D EMA]]</f>
        <v>-3.2344170672237722E-2</v>
      </c>
      <c r="U26" s="2">
        <f>(Table2[[#This Row],[Close Price]]-Table2[[#This Row],[200D EMA]])/Table2[[#This Row],[200D EMA]]</f>
        <v>0.29065011396650442</v>
      </c>
      <c r="V26">
        <v>0.46471703756044302</v>
      </c>
      <c r="W26">
        <v>1209.6500000000001</v>
      </c>
      <c r="X26">
        <v>1236.45</v>
      </c>
      <c r="Y26">
        <v>1192.05</v>
      </c>
      <c r="Z26">
        <v>1292</v>
      </c>
      <c r="AA26">
        <v>1192.05</v>
      </c>
      <c r="AB26">
        <v>1450</v>
      </c>
      <c r="AC26" s="2">
        <f>(Table2[[#This Row],[Close Price]]/Table2[[#This Row],[Day Low]])-1</f>
        <v>7.81217707601356E-3</v>
      </c>
      <c r="AD26" s="2">
        <f>(Table2[[#This Row],[Day High]]/Table2[[#This Row],[Close Price]])-1</f>
        <v>1.4231810351899021E-2</v>
      </c>
      <c r="AE26" s="2">
        <f>(Table2[[#This Row],[Close Price]]/Table2[[#This Row],[Current Week Low]])-1</f>
        <v>2.2692001174447363E-2</v>
      </c>
      <c r="AF26" s="2">
        <f>(Table2[[#This Row],[Current Week High]]/Table2[[#This Row],[Close Price]])-1</f>
        <v>5.9798211795587086E-2</v>
      </c>
      <c r="AG26" s="2">
        <f>(Table2[[#This Row],[Close Price]]/Table2[[#This Row],[Current Month Low]])-1</f>
        <v>2.2692001174447363E-2</v>
      </c>
      <c r="AH26" s="2">
        <f>(Table2[[#This Row],[Current Month High]]/Table2[[#This Row],[Close Price]])-1</f>
        <v>0.18940201788204414</v>
      </c>
      <c r="AI26">
        <v>18.940201788204401</v>
      </c>
      <c r="AJ26">
        <v>198.79901960784301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0.11</v>
      </c>
      <c r="AM26" t="s">
        <v>10196</v>
      </c>
      <c r="AN26">
        <v>-12.42</v>
      </c>
      <c r="AO26" t="s">
        <v>10195</v>
      </c>
      <c r="AP26">
        <v>0.153183134309618</v>
      </c>
      <c r="AQ26">
        <f>(Table2[[#This Row],[Sharpe Ratio]]-AVERAGE(Table2[Sharpe Ratio]))/_xlfn.STDEV.P(Table2[Sharpe Ratio])</f>
        <v>1.172872799671788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2.174636473017455</v>
      </c>
      <c r="AS26">
        <f>_xlfn.RANK.AVG(Table2[[#This Row],[1Y Return vs Nifty Z-Score]],Table2[1Y Return vs Nifty Z-Score])</f>
        <v>42</v>
      </c>
      <c r="AT26">
        <f>_xlfn.RANK.AVG(Table2[[#This Row],[6M Return vs Nifty Z-Score]],Table2[6M Return vs Nifty Z-Score])</f>
        <v>31</v>
      </c>
      <c r="AU26">
        <f>_xlfn.RANK.AVG(Table2[[#This Row],[Sharpe Ratio Z-Score]],Table2[Sharpe Ratio Z-Score])</f>
        <v>92</v>
      </c>
      <c r="AV26">
        <f>(Table2[[#This Row],[Rank 1Y]]+Table2[[#This Row],[Rank 6M]]+Table2[[#This Row],[Rank Sharpe]])/3</f>
        <v>55</v>
      </c>
    </row>
    <row r="27" spans="1:48" x14ac:dyDescent="0.3">
      <c r="A27" t="s">
        <v>284</v>
      </c>
      <c r="B27" t="s">
        <v>285</v>
      </c>
      <c r="C27" t="s">
        <v>10165</v>
      </c>
      <c r="D27" t="s">
        <v>286</v>
      </c>
      <c r="E27">
        <v>95592.336751174997</v>
      </c>
      <c r="F27">
        <v>10563.85</v>
      </c>
      <c r="G27">
        <v>156.52821610125901</v>
      </c>
      <c r="H27">
        <f>(Table2[[#This Row],[1Y Return vs Nifty]]-AVERAGE(Table2[1Y Return vs Nifty]))/_xlfn.STDEV.P(Table2[1Y Return vs Nifty])</f>
        <v>1.5485451048309631</v>
      </c>
      <c r="I27">
        <v>3.6071856497819499</v>
      </c>
      <c r="J27">
        <f>(Table2[[#This Row],[1M Return vs Nifty]]-AVERAGE(Table2[1M Return vs Nifty]))/_xlfn.STDEV.P(Table2[1M Return vs Nifty])</f>
        <v>0.5362284940713975</v>
      </c>
      <c r="K27">
        <v>45.683516257079098</v>
      </c>
      <c r="L27">
        <f>(Table2[[#This Row],[6M Return vs Nifty]]-AVERAGE(Table2[6M Return vs Nifty]))/_xlfn.STDEV.P(Table2[6M Return vs Nifty])</f>
        <v>1.282049570857787</v>
      </c>
      <c r="M27">
        <v>-7.9392027292968601</v>
      </c>
      <c r="N27">
        <f>(Table2[[#This Row],[1W Return vs Nifty]]-AVERAGE(Table2[1W Return vs Nifty]))/_xlfn.STDEV.P(Table2[1W Return vs Nifty])</f>
        <v>-1.5604285965369527</v>
      </c>
      <c r="O27">
        <v>11086.56</v>
      </c>
      <c r="P27">
        <v>10360.9079872617</v>
      </c>
      <c r="Q27">
        <v>8124.2471992875699</v>
      </c>
      <c r="R27">
        <v>28.649732719639498</v>
      </c>
      <c r="S27" s="2">
        <f>(Table2[[#This Row],[Close Price]]-Table2[[#This Row],[20D EMA]])/Table2[[#This Row],[20D EMA]]</f>
        <v>-4.7148078394019348E-2</v>
      </c>
      <c r="T27" s="2">
        <f>(Table2[[#This Row],[Close Price]]-Table2[[#This Row],[50D EMA]])/Table2[[#This Row],[50D EMA]]</f>
        <v>1.9587280669590802E-2</v>
      </c>
      <c r="U27" s="2">
        <f>(Table2[[#This Row],[Close Price]]-Table2[[#This Row],[200D EMA]])/Table2[[#This Row],[200D EMA]]</f>
        <v>0.30028662851696142</v>
      </c>
      <c r="V27">
        <v>0.46698343766176398</v>
      </c>
      <c r="W27">
        <v>10164</v>
      </c>
      <c r="X27">
        <v>10566.25</v>
      </c>
      <c r="Y27">
        <v>10450</v>
      </c>
      <c r="Z27">
        <v>11175</v>
      </c>
      <c r="AA27">
        <v>9925</v>
      </c>
      <c r="AB27">
        <v>13298</v>
      </c>
      <c r="AC27" s="2">
        <f>(Table2[[#This Row],[Close Price]]/Table2[[#This Row],[Day Low]])-1</f>
        <v>3.9339826839826841E-2</v>
      </c>
      <c r="AD27" s="2">
        <f>(Table2[[#This Row],[Day High]]/Table2[[#This Row],[Close Price]])-1</f>
        <v>2.2718989762249286E-4</v>
      </c>
      <c r="AE27" s="2">
        <f>(Table2[[#This Row],[Close Price]]/Table2[[#This Row],[Current Week Low]])-1</f>
        <v>1.089473684210529E-2</v>
      </c>
      <c r="AF27" s="2">
        <f>(Table2[[#This Row],[Current Week High]]/Table2[[#This Row],[Close Price]])-1</f>
        <v>5.7852960805009568E-2</v>
      </c>
      <c r="AG27" s="2">
        <f>(Table2[[#This Row],[Close Price]]/Table2[[#This Row],[Current Month Low]])-1</f>
        <v>6.436775818639795E-2</v>
      </c>
      <c r="AH27" s="2">
        <f>(Table2[[#This Row],[Current Month High]]/Table2[[#This Row],[Close Price]])-1</f>
        <v>0.25882135774362558</v>
      </c>
      <c r="AI27">
        <v>25.882135774362499</v>
      </c>
      <c r="AJ27">
        <v>184.966482782805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0.11</v>
      </c>
      <c r="AM27" t="s">
        <v>10196</v>
      </c>
      <c r="AN27">
        <v>-13.13</v>
      </c>
      <c r="AO27" t="s">
        <v>10195</v>
      </c>
      <c r="AP27">
        <v>0.18459015840795401</v>
      </c>
      <c r="AQ27">
        <f>(Table2[[#This Row],[Sharpe Ratio]]-AVERAGE(Table2[Sharpe Ratio]))/_xlfn.STDEV.P(Table2[Sharpe Ratio])</f>
        <v>1.5339947649782648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3.3403893382014602</v>
      </c>
      <c r="AS27">
        <f>_xlfn.RANK.AVG(Table2[[#This Row],[1Y Return vs Nifty Z-Score]],Table2[1Y Return vs Nifty Z-Score])</f>
        <v>50</v>
      </c>
      <c r="AT27">
        <f>_xlfn.RANK.AVG(Table2[[#This Row],[6M Return vs Nifty Z-Score]],Table2[6M Return vs Nifty Z-Score])</f>
        <v>79</v>
      </c>
      <c r="AU27">
        <f>_xlfn.RANK.AVG(Table2[[#This Row],[Sharpe Ratio Z-Score]],Table2[Sharpe Ratio Z-Score])</f>
        <v>47</v>
      </c>
      <c r="AV27">
        <f>(Table2[[#This Row],[Rank 1Y]]+Table2[[#This Row],[Rank 6M]]+Table2[[#This Row],[Rank Sharpe]])/3</f>
        <v>58.666666666666664</v>
      </c>
    </row>
    <row r="28" spans="1:48" x14ac:dyDescent="0.3">
      <c r="A28" t="s">
        <v>1047</v>
      </c>
      <c r="B28" t="s">
        <v>1048</v>
      </c>
      <c r="C28" t="s">
        <v>10157</v>
      </c>
      <c r="D28" t="s">
        <v>130</v>
      </c>
      <c r="E28">
        <v>12083.981132639999</v>
      </c>
      <c r="F28">
        <v>832.8</v>
      </c>
      <c r="G28">
        <v>129.06859693219599</v>
      </c>
      <c r="H28">
        <f>(Table2[[#This Row],[1Y Return vs Nifty]]-AVERAGE(Table2[1Y Return vs Nifty]))/_xlfn.STDEV.P(Table2[1Y Return vs Nifty])</f>
        <v>1.179318763485196</v>
      </c>
      <c r="I28">
        <v>5.1068993969504097</v>
      </c>
      <c r="J28">
        <f>(Table2[[#This Row],[1M Return vs Nifty]]-AVERAGE(Table2[1M Return vs Nifty]))/_xlfn.STDEV.P(Table2[1M Return vs Nifty])</f>
        <v>0.69245494772296157</v>
      </c>
      <c r="K28">
        <v>68.756616915850302</v>
      </c>
      <c r="L28">
        <f>(Table2[[#This Row],[6M Return vs Nifty]]-AVERAGE(Table2[6M Return vs Nifty]))/_xlfn.STDEV.P(Table2[6M Return vs Nifty])</f>
        <v>2.0623300030787535</v>
      </c>
      <c r="M28">
        <v>-3.2034040169537699</v>
      </c>
      <c r="N28">
        <f>(Table2[[#This Row],[1W Return vs Nifty]]-AVERAGE(Table2[1W Return vs Nifty]))/_xlfn.STDEV.P(Table2[1W Return vs Nifty])</f>
        <v>-0.38287204765662497</v>
      </c>
      <c r="O28">
        <v>765.35</v>
      </c>
      <c r="P28">
        <v>683.77300443270201</v>
      </c>
      <c r="Q28">
        <v>529.28284840764695</v>
      </c>
      <c r="R28">
        <v>64.690724189252506</v>
      </c>
      <c r="S28" s="2">
        <f>(Table2[[#This Row],[Close Price]]-Table2[[#This Row],[20D EMA]])/Table2[[#This Row],[20D EMA]]</f>
        <v>8.8129613902136181E-2</v>
      </c>
      <c r="T28" s="2">
        <f>(Table2[[#This Row],[Close Price]]-Table2[[#This Row],[50D EMA]])/Table2[[#This Row],[50D EMA]]</f>
        <v>0.21794805381493446</v>
      </c>
      <c r="U28" s="2">
        <f>(Table2[[#This Row],[Close Price]]-Table2[[#This Row],[200D EMA]])/Table2[[#This Row],[200D EMA]]</f>
        <v>0.5734498151706362</v>
      </c>
      <c r="V28">
        <v>1.06024993489673</v>
      </c>
      <c r="W28">
        <v>823.05</v>
      </c>
      <c r="X28">
        <v>845.5</v>
      </c>
      <c r="Y28">
        <v>756.1</v>
      </c>
      <c r="Z28">
        <v>868.75</v>
      </c>
      <c r="AA28">
        <v>703.5</v>
      </c>
      <c r="AB28">
        <v>868.75</v>
      </c>
      <c r="AC28" s="2">
        <f>(Table2[[#This Row],[Close Price]]/Table2[[#This Row],[Day Low]])-1</f>
        <v>1.1846181884454188E-2</v>
      </c>
      <c r="AD28" s="2">
        <f>(Table2[[#This Row],[Day High]]/Table2[[#This Row],[Close Price]])-1</f>
        <v>1.5249759846301725E-2</v>
      </c>
      <c r="AE28" s="2">
        <f>(Table2[[#This Row],[Close Price]]/Table2[[#This Row],[Current Week Low]])-1</f>
        <v>0.1014416082528764</v>
      </c>
      <c r="AF28" s="2">
        <f>(Table2[[#This Row],[Current Week High]]/Table2[[#This Row],[Close Price]])-1</f>
        <v>4.3167627281460286E-2</v>
      </c>
      <c r="AG28" s="2">
        <f>(Table2[[#This Row],[Close Price]]/Table2[[#This Row],[Current Month Low]])-1</f>
        <v>0.18379530916844344</v>
      </c>
      <c r="AH28" s="2">
        <f>(Table2[[#This Row],[Current Month High]]/Table2[[#This Row],[Close Price]])-1</f>
        <v>4.3167627281460286E-2</v>
      </c>
      <c r="AI28">
        <v>4.3167627281460197</v>
      </c>
      <c r="AJ28">
        <v>156.24615384615299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0.53</v>
      </c>
      <c r="AM28" t="s">
        <v>10196</v>
      </c>
      <c r="AN28">
        <v>17</v>
      </c>
      <c r="AO28" t="s">
        <v>10196</v>
      </c>
      <c r="AP28">
        <v>0.16494479062466899</v>
      </c>
      <c r="AQ28">
        <f>(Table2[[#This Row],[Sharpe Ratio]]-AVERAGE(Table2[Sharpe Ratio]))/_xlfn.STDEV.P(Table2[Sharpe Ratio])</f>
        <v>1.3081098227801182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4.8593414894104034</v>
      </c>
      <c r="AS28">
        <f>_xlfn.RANK.AVG(Table2[[#This Row],[1Y Return vs Nifty Z-Score]],Table2[1Y Return vs Nifty Z-Score])</f>
        <v>80</v>
      </c>
      <c r="AT28">
        <f>_xlfn.RANK.AVG(Table2[[#This Row],[6M Return vs Nifty Z-Score]],Table2[6M Return vs Nifty Z-Score])</f>
        <v>29</v>
      </c>
      <c r="AU28">
        <f>_xlfn.RANK.AVG(Table2[[#This Row],[Sharpe Ratio Z-Score]],Table2[Sharpe Ratio Z-Score])</f>
        <v>74</v>
      </c>
      <c r="AV28">
        <f>(Table2[[#This Row],[Rank 1Y]]+Table2[[#This Row],[Rank 6M]]+Table2[[#This Row],[Rank Sharpe]])/3</f>
        <v>61</v>
      </c>
    </row>
    <row r="29" spans="1:48" x14ac:dyDescent="0.3">
      <c r="A29" t="s">
        <v>313</v>
      </c>
      <c r="B29" t="s">
        <v>314</v>
      </c>
      <c r="C29" t="s">
        <v>10161</v>
      </c>
      <c r="D29" t="s">
        <v>315</v>
      </c>
      <c r="E29">
        <v>82792.139174447904</v>
      </c>
      <c r="F29">
        <v>60.72</v>
      </c>
      <c r="G29">
        <v>179.499422285593</v>
      </c>
      <c r="H29">
        <f>(Table2[[#This Row],[1Y Return vs Nifty]]-AVERAGE(Table2[1Y Return vs Nifty]))/_xlfn.STDEV.P(Table2[1Y Return vs Nifty])</f>
        <v>1.8574195420007451</v>
      </c>
      <c r="I29">
        <v>0.87378077357679595</v>
      </c>
      <c r="J29">
        <f>(Table2[[#This Row],[1M Return vs Nifty]]-AVERAGE(Table2[1M Return vs Nifty]))/_xlfn.STDEV.P(Table2[1M Return vs Nifty])</f>
        <v>0.25148738863732417</v>
      </c>
      <c r="K29">
        <v>33.583745198029298</v>
      </c>
      <c r="L29">
        <f>(Table2[[#This Row],[6M Return vs Nifty]]-AVERAGE(Table2[6M Return vs Nifty]))/_xlfn.STDEV.P(Table2[6M Return vs Nifty])</f>
        <v>0.87286249490486112</v>
      </c>
      <c r="M29">
        <v>5.3477851604148103</v>
      </c>
      <c r="N29">
        <f>(Table2[[#This Row],[1W Return vs Nifty]]-AVERAGE(Table2[1W Return vs Nifty]))/_xlfn.STDEV.P(Table2[1W Return vs Nifty])</f>
        <v>1.7433815007216906</v>
      </c>
      <c r="O29">
        <v>54.83</v>
      </c>
      <c r="P29">
        <v>51.181558195344103</v>
      </c>
      <c r="Q29">
        <v>41.295562873130102</v>
      </c>
      <c r="R29">
        <v>83.814701250197302</v>
      </c>
      <c r="S29" s="2">
        <f>(Table2[[#This Row],[Close Price]]-Table2[[#This Row],[20D EMA]])/Table2[[#This Row],[20D EMA]]</f>
        <v>0.10742294364399053</v>
      </c>
      <c r="T29" s="2">
        <f>(Table2[[#This Row],[Close Price]]-Table2[[#This Row],[50D EMA]])/Table2[[#This Row],[50D EMA]]</f>
        <v>0.18636481852019096</v>
      </c>
      <c r="U29" s="2">
        <f>(Table2[[#This Row],[Close Price]]-Table2[[#This Row],[200D EMA]])/Table2[[#This Row],[200D EMA]]</f>
        <v>0.47037588969416494</v>
      </c>
      <c r="V29">
        <v>1.38338331581051</v>
      </c>
      <c r="W29">
        <v>61.7</v>
      </c>
      <c r="X29">
        <v>63.75</v>
      </c>
      <c r="Y29">
        <v>53.5</v>
      </c>
      <c r="Z29">
        <v>60.72</v>
      </c>
      <c r="AA29">
        <v>52.43</v>
      </c>
      <c r="AB29">
        <v>60.72</v>
      </c>
      <c r="AC29" s="2">
        <f>(Table2[[#This Row],[Close Price]]/Table2[[#This Row],[Day Low]])-1</f>
        <v>-1.5883306320907731E-2</v>
      </c>
      <c r="AD29" s="2">
        <f>(Table2[[#This Row],[Day High]]/Table2[[#This Row],[Close Price]])-1</f>
        <v>4.9901185770750978E-2</v>
      </c>
      <c r="AE29" s="2">
        <f>(Table2[[#This Row],[Close Price]]/Table2[[#This Row],[Current Week Low]])-1</f>
        <v>0.13495327102803745</v>
      </c>
      <c r="AF29" s="2">
        <f>(Table2[[#This Row],[Current Week High]]/Table2[[#This Row],[Close Price]])-1</f>
        <v>0</v>
      </c>
      <c r="AG29" s="2">
        <f>(Table2[[#This Row],[Close Price]]/Table2[[#This Row],[Current Month Low]])-1</f>
        <v>0.1581155826816707</v>
      </c>
      <c r="AH29" s="2">
        <f>(Table2[[#This Row],[Current Month High]]/Table2[[#This Row],[Close Price]])-1</f>
        <v>0</v>
      </c>
      <c r="AI29">
        <v>0</v>
      </c>
      <c r="AJ29">
        <v>247.965616045845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0.38</v>
      </c>
      <c r="AM29" t="s">
        <v>10196</v>
      </c>
      <c r="AN29">
        <v>9.43</v>
      </c>
      <c r="AO29" t="s">
        <v>10196</v>
      </c>
      <c r="AP29">
        <v>0.19673192831785499</v>
      </c>
      <c r="AQ29">
        <f>(Table2[[#This Row],[Sharpe Ratio]]-AVERAGE(Table2[Sharpe Ratio]))/_xlfn.STDEV.P(Table2[Sharpe Ratio])</f>
        <v>1.673602382638379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6.3987533089030002</v>
      </c>
      <c r="AS29">
        <f>_xlfn.RANK.AVG(Table2[[#This Row],[1Y Return vs Nifty Z-Score]],Table2[1Y Return vs Nifty Z-Score])</f>
        <v>35</v>
      </c>
      <c r="AT29">
        <f>_xlfn.RANK.AVG(Table2[[#This Row],[6M Return vs Nifty Z-Score]],Table2[6M Return vs Nifty Z-Score])</f>
        <v>116</v>
      </c>
      <c r="AU29">
        <f>_xlfn.RANK.AVG(Table2[[#This Row],[Sharpe Ratio Z-Score]],Table2[Sharpe Ratio Z-Score])</f>
        <v>35</v>
      </c>
      <c r="AV29">
        <f>(Table2[[#This Row],[Rank 1Y]]+Table2[[#This Row],[Rank 6M]]+Table2[[#This Row],[Rank Sharpe]])/3</f>
        <v>62</v>
      </c>
    </row>
    <row r="30" spans="1:48" x14ac:dyDescent="0.3">
      <c r="A30" t="s">
        <v>729</v>
      </c>
      <c r="B30" t="s">
        <v>730</v>
      </c>
      <c r="C30" t="s">
        <v>10161</v>
      </c>
      <c r="D30" t="s">
        <v>654</v>
      </c>
      <c r="E30">
        <v>22091.884902720001</v>
      </c>
      <c r="F30">
        <v>1640.4</v>
      </c>
      <c r="G30">
        <v>134.47445381144399</v>
      </c>
      <c r="H30">
        <f>(Table2[[#This Row],[1Y Return vs Nifty]]-AVERAGE(Table2[1Y Return vs Nifty]))/_xlfn.STDEV.P(Table2[1Y Return vs Nifty])</f>
        <v>1.2520067619994775</v>
      </c>
      <c r="I30">
        <v>-4.0621605930618898</v>
      </c>
      <c r="J30">
        <f>(Table2[[#This Row],[1M Return vs Nifty]]-AVERAGE(Table2[1M Return vs Nifty]))/_xlfn.STDEV.P(Table2[1M Return vs Nifty])</f>
        <v>-0.26269381200709269</v>
      </c>
      <c r="K30">
        <v>35.774286094455398</v>
      </c>
      <c r="L30">
        <f>(Table2[[#This Row],[6M Return vs Nifty]]-AVERAGE(Table2[6M Return vs Nifty]))/_xlfn.STDEV.P(Table2[6M Return vs Nifty])</f>
        <v>0.94694166712965255</v>
      </c>
      <c r="M30">
        <v>-5.81535666144487</v>
      </c>
      <c r="N30">
        <f>(Table2[[#This Row],[1W Return vs Nifty]]-AVERAGE(Table2[1W Return vs Nifty]))/_xlfn.STDEV.P(Table2[1W Return vs Nifty])</f>
        <v>-1.0323341824955519</v>
      </c>
      <c r="O30">
        <v>1658.49</v>
      </c>
      <c r="P30">
        <v>1514.90860671679</v>
      </c>
      <c r="Q30">
        <v>1121.51654182466</v>
      </c>
      <c r="R30">
        <v>44.420259759795002</v>
      </c>
      <c r="S30" s="2">
        <f>(Table2[[#This Row],[Close Price]]-Table2[[#This Row],[20D EMA]])/Table2[[#This Row],[20D EMA]]</f>
        <v>-1.0907512255123587E-2</v>
      </c>
      <c r="T30" s="2">
        <f>(Table2[[#This Row],[Close Price]]-Table2[[#This Row],[50D EMA]])/Table2[[#This Row],[50D EMA]]</f>
        <v>8.283760005508406E-2</v>
      </c>
      <c r="U30" s="2">
        <f>(Table2[[#This Row],[Close Price]]-Table2[[#This Row],[200D EMA]])/Table2[[#This Row],[200D EMA]]</f>
        <v>0.46266233160604009</v>
      </c>
      <c r="V30">
        <v>0.488717630351648</v>
      </c>
      <c r="W30">
        <v>1593</v>
      </c>
      <c r="X30">
        <v>1636.8</v>
      </c>
      <c r="Y30">
        <v>1459.4</v>
      </c>
      <c r="Z30">
        <v>1654.9</v>
      </c>
      <c r="AA30">
        <v>1459.4</v>
      </c>
      <c r="AB30">
        <v>1866</v>
      </c>
      <c r="AC30" s="2">
        <f>(Table2[[#This Row],[Close Price]]/Table2[[#This Row],[Day Low]])-1</f>
        <v>2.975517890772128E-2</v>
      </c>
      <c r="AD30" s="2">
        <f>(Table2[[#This Row],[Day High]]/Table2[[#This Row],[Close Price]])-1</f>
        <v>-2.1945866861742269E-3</v>
      </c>
      <c r="AE30" s="2">
        <f>(Table2[[#This Row],[Close Price]]/Table2[[#This Row],[Current Week Low]])-1</f>
        <v>0.12402357133068387</v>
      </c>
      <c r="AF30" s="2">
        <f>(Table2[[#This Row],[Current Week High]]/Table2[[#This Row],[Close Price]])-1</f>
        <v>8.8393074859789422E-3</v>
      </c>
      <c r="AG30" s="2">
        <f>(Table2[[#This Row],[Close Price]]/Table2[[#This Row],[Current Month Low]])-1</f>
        <v>0.12402357133068387</v>
      </c>
      <c r="AH30" s="2">
        <f>(Table2[[#This Row],[Current Month High]]/Table2[[#This Row],[Close Price]])-1</f>
        <v>0.13752743233357712</v>
      </c>
      <c r="AI30">
        <v>15.639478176054601</v>
      </c>
      <c r="AJ30">
        <v>168.873955089329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0.41</v>
      </c>
      <c r="AM30" t="s">
        <v>10196</v>
      </c>
      <c r="AN30">
        <v>-10.31</v>
      </c>
      <c r="AO30" t="s">
        <v>10195</v>
      </c>
      <c r="AP30">
        <v>0.26365410913951898</v>
      </c>
      <c r="AQ30">
        <f>(Table2[[#This Row],[Sharpe Ratio]]-AVERAGE(Table2[Sharpe Ratio]))/_xlfn.STDEV.P(Table2[Sharpe Ratio])</f>
        <v>2.4430821456763265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3.3470025803028118</v>
      </c>
      <c r="AS30">
        <f>_xlfn.RANK.AVG(Table2[[#This Row],[1Y Return vs Nifty Z-Score]],Table2[1Y Return vs Nifty Z-Score])</f>
        <v>78</v>
      </c>
      <c r="AT30">
        <f>_xlfn.RANK.AVG(Table2[[#This Row],[6M Return vs Nifty Z-Score]],Table2[6M Return vs Nifty Z-Score])</f>
        <v>109</v>
      </c>
      <c r="AU30">
        <f>_xlfn.RANK.AVG(Table2[[#This Row],[Sharpe Ratio Z-Score]],Table2[Sharpe Ratio Z-Score])</f>
        <v>4</v>
      </c>
      <c r="AV30">
        <f>(Table2[[#This Row],[Rank 1Y]]+Table2[[#This Row],[Rank 6M]]+Table2[[#This Row],[Rank Sharpe]])/3</f>
        <v>63.666666666666664</v>
      </c>
    </row>
    <row r="31" spans="1:48" x14ac:dyDescent="0.3">
      <c r="A31" t="s">
        <v>445</v>
      </c>
      <c r="B31" t="s">
        <v>446</v>
      </c>
      <c r="C31" t="s">
        <v>10161</v>
      </c>
      <c r="D31" t="s">
        <v>83</v>
      </c>
      <c r="E31">
        <v>52372.6171875</v>
      </c>
      <c r="F31">
        <v>1428.75</v>
      </c>
      <c r="G31">
        <v>118.368662845627</v>
      </c>
      <c r="H31">
        <f>(Table2[[#This Row],[1Y Return vs Nifty]]-AVERAGE(Table2[1Y Return vs Nifty]))/_xlfn.STDEV.P(Table2[1Y Return vs Nifty])</f>
        <v>1.035445773437478</v>
      </c>
      <c r="I31">
        <v>-7.7758664454210296</v>
      </c>
      <c r="J31">
        <f>(Table2[[#This Row],[1M Return vs Nifty]]-AVERAGE(Table2[1M Return vs Nifty]))/_xlfn.STDEV.P(Table2[1M Return vs Nifty])</f>
        <v>-0.64955370197911999</v>
      </c>
      <c r="K31">
        <v>54.1254194004688</v>
      </c>
      <c r="L31">
        <f>(Table2[[#This Row],[6M Return vs Nifty]]-AVERAGE(Table2[6M Return vs Nifty]))/_xlfn.STDEV.P(Table2[6M Return vs Nifty])</f>
        <v>1.567535771039885</v>
      </c>
      <c r="M31">
        <v>-7.7998374872916898</v>
      </c>
      <c r="N31">
        <f>(Table2[[#This Row],[1W Return vs Nifty]]-AVERAGE(Table2[1W Return vs Nifty]))/_xlfn.STDEV.P(Table2[1W Return vs Nifty])</f>
        <v>-1.525775423254534</v>
      </c>
      <c r="O31">
        <v>1555.05</v>
      </c>
      <c r="P31">
        <v>1454.95719786516</v>
      </c>
      <c r="Q31">
        <v>1051.1367961874701</v>
      </c>
      <c r="R31">
        <v>24.511215527026302</v>
      </c>
      <c r="S31" s="2">
        <f>(Table2[[#This Row],[Close Price]]-Table2[[#This Row],[20D EMA]])/Table2[[#This Row],[20D EMA]]</f>
        <v>-8.1219253400212188E-2</v>
      </c>
      <c r="T31" s="2">
        <f>(Table2[[#This Row],[Close Price]]-Table2[[#This Row],[50D EMA]])/Table2[[#This Row],[50D EMA]]</f>
        <v>-1.8012349712839288E-2</v>
      </c>
      <c r="U31" s="2">
        <f>(Table2[[#This Row],[Close Price]]-Table2[[#This Row],[200D EMA]])/Table2[[#This Row],[200D EMA]]</f>
        <v>0.35924268390389663</v>
      </c>
      <c r="V31">
        <v>0.72486826837291596</v>
      </c>
      <c r="W31">
        <v>1393.55</v>
      </c>
      <c r="X31">
        <v>1436</v>
      </c>
      <c r="Y31">
        <v>1350</v>
      </c>
      <c r="Z31">
        <v>1528</v>
      </c>
      <c r="AA31">
        <v>1350</v>
      </c>
      <c r="AB31">
        <v>1794.7</v>
      </c>
      <c r="AC31" s="2">
        <f>(Table2[[#This Row],[Close Price]]/Table2[[#This Row],[Day Low]])-1</f>
        <v>2.5259230024039292E-2</v>
      </c>
      <c r="AD31" s="2">
        <f>(Table2[[#This Row],[Day High]]/Table2[[#This Row],[Close Price]])-1</f>
        <v>5.0743657042868762E-3</v>
      </c>
      <c r="AE31" s="2">
        <f>(Table2[[#This Row],[Close Price]]/Table2[[#This Row],[Current Week Low]])-1</f>
        <v>5.8333333333333348E-2</v>
      </c>
      <c r="AF31" s="2">
        <f>(Table2[[#This Row],[Current Week High]]/Table2[[#This Row],[Close Price]])-1</f>
        <v>6.9466316710411258E-2</v>
      </c>
      <c r="AG31" s="2">
        <f>(Table2[[#This Row],[Close Price]]/Table2[[#This Row],[Current Month Low]])-1</f>
        <v>5.8333333333333348E-2</v>
      </c>
      <c r="AH31" s="2">
        <f>(Table2[[#This Row],[Current Month High]]/Table2[[#This Row],[Close Price]])-1</f>
        <v>0.25613298337707779</v>
      </c>
      <c r="AI31">
        <v>25.6132983377077</v>
      </c>
      <c r="AJ31">
        <v>217.49999999999901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</v>
      </c>
      <c r="AM31">
        <v>0</v>
      </c>
      <c r="AN31">
        <v>-17.5</v>
      </c>
      <c r="AO31" t="s">
        <v>10195</v>
      </c>
      <c r="AP31">
        <v>0.18152990081741599</v>
      </c>
      <c r="AQ31">
        <f>(Table2[[#This Row],[Sharpe Ratio]]-AVERAGE(Table2[Sharpe Ratio]))/_xlfn.STDEV.P(Table2[Sharpe Ratio])</f>
        <v>1.4988075332310296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1.9264599524747386</v>
      </c>
      <c r="AS31">
        <f>_xlfn.RANK.AVG(Table2[[#This Row],[1Y Return vs Nifty Z-Score]],Table2[1Y Return vs Nifty Z-Score])</f>
        <v>93</v>
      </c>
      <c r="AT31">
        <f>_xlfn.RANK.AVG(Table2[[#This Row],[6M Return vs Nifty Z-Score]],Table2[6M Return vs Nifty Z-Score])</f>
        <v>50</v>
      </c>
      <c r="AU31">
        <f>_xlfn.RANK.AVG(Table2[[#This Row],[Sharpe Ratio Z-Score]],Table2[Sharpe Ratio Z-Score])</f>
        <v>50</v>
      </c>
      <c r="AV31">
        <f>(Table2[[#This Row],[Rank 1Y]]+Table2[[#This Row],[Rank 6M]]+Table2[[#This Row],[Rank Sharpe]])/3</f>
        <v>64.333333333333329</v>
      </c>
    </row>
    <row r="32" spans="1:48" x14ac:dyDescent="0.3">
      <c r="A32" t="s">
        <v>850</v>
      </c>
      <c r="B32" t="s">
        <v>851</v>
      </c>
      <c r="C32" t="s">
        <v>10161</v>
      </c>
      <c r="D32" t="s">
        <v>165</v>
      </c>
      <c r="E32">
        <v>17985.405512699999</v>
      </c>
      <c r="F32">
        <v>752.2</v>
      </c>
      <c r="G32">
        <v>142.68431322370299</v>
      </c>
      <c r="H32">
        <f>(Table2[[#This Row],[1Y Return vs Nifty]]-AVERAGE(Table2[1Y Return vs Nifty]))/_xlfn.STDEV.P(Table2[1Y Return vs Nifty])</f>
        <v>1.3623978178654912</v>
      </c>
      <c r="I32">
        <v>-18.140731269218101</v>
      </c>
      <c r="J32">
        <f>(Table2[[#This Row],[1M Return vs Nifty]]-AVERAGE(Table2[1M Return vs Nifty]))/_xlfn.STDEV.P(Table2[1M Return vs Nifty])</f>
        <v>-1.7292704659661948</v>
      </c>
      <c r="K32">
        <v>59.025322686694999</v>
      </c>
      <c r="L32">
        <f>(Table2[[#This Row],[6M Return vs Nifty]]-AVERAGE(Table2[6M Return vs Nifty]))/_xlfn.STDEV.P(Table2[6M Return vs Nifty])</f>
        <v>1.7332394929002624</v>
      </c>
      <c r="M32">
        <v>-3.1927104653587199</v>
      </c>
      <c r="N32">
        <f>(Table2[[#This Row],[1W Return vs Nifty]]-AVERAGE(Table2[1W Return vs Nifty]))/_xlfn.STDEV.P(Table2[1W Return vs Nifty])</f>
        <v>-0.3802130956030419</v>
      </c>
      <c r="O32">
        <v>821.52</v>
      </c>
      <c r="P32">
        <v>816.81612956360505</v>
      </c>
      <c r="Q32">
        <v>635.00741024829301</v>
      </c>
      <c r="R32">
        <v>29.7505180127717</v>
      </c>
      <c r="S32" s="2">
        <f>(Table2[[#This Row],[Close Price]]-Table2[[#This Row],[20D EMA]])/Table2[[#This Row],[20D EMA]]</f>
        <v>-8.438017333722847E-2</v>
      </c>
      <c r="T32" s="2">
        <f>(Table2[[#This Row],[Close Price]]-Table2[[#This Row],[50D EMA]])/Table2[[#This Row],[50D EMA]]</f>
        <v>-7.9107313414742475E-2</v>
      </c>
      <c r="U32" s="2">
        <f>(Table2[[#This Row],[Close Price]]-Table2[[#This Row],[200D EMA]])/Table2[[#This Row],[200D EMA]]</f>
        <v>0.18455310577538581</v>
      </c>
      <c r="V32">
        <v>1.0743367635951599</v>
      </c>
      <c r="W32">
        <v>742.05</v>
      </c>
      <c r="X32">
        <v>767.45</v>
      </c>
      <c r="Y32">
        <v>730</v>
      </c>
      <c r="Z32">
        <v>796.5</v>
      </c>
      <c r="AA32">
        <v>730</v>
      </c>
      <c r="AB32">
        <v>980</v>
      </c>
      <c r="AC32" s="2">
        <f>(Table2[[#This Row],[Close Price]]/Table2[[#This Row],[Day Low]])-1</f>
        <v>1.367832356310239E-2</v>
      </c>
      <c r="AD32" s="2">
        <f>(Table2[[#This Row],[Day High]]/Table2[[#This Row],[Close Price]])-1</f>
        <v>2.0273863334219655E-2</v>
      </c>
      <c r="AE32" s="2">
        <f>(Table2[[#This Row],[Close Price]]/Table2[[#This Row],[Current Week Low]])-1</f>
        <v>3.0410958904109719E-2</v>
      </c>
      <c r="AF32" s="2">
        <f>(Table2[[#This Row],[Current Week High]]/Table2[[#This Row],[Close Price]])-1</f>
        <v>5.8893911193831361E-2</v>
      </c>
      <c r="AG32" s="2">
        <f>(Table2[[#This Row],[Close Price]]/Table2[[#This Row],[Current Month Low]])-1</f>
        <v>3.0410958904109719E-2</v>
      </c>
      <c r="AH32" s="2">
        <f>(Table2[[#This Row],[Current Month High]]/Table2[[#This Row],[Close Price]])-1</f>
        <v>0.30284498803509696</v>
      </c>
      <c r="AI32">
        <v>30.284498803509599</v>
      </c>
      <c r="AJ32">
        <v>176.442484380742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-0.17</v>
      </c>
      <c r="AM32" t="s">
        <v>10195</v>
      </c>
      <c r="AN32">
        <v>-18.399999999999999</v>
      </c>
      <c r="AO32" t="s">
        <v>10195</v>
      </c>
      <c r="AP32">
        <v>0.151630902819515</v>
      </c>
      <c r="AQ32">
        <f>(Table2[[#This Row],[Sharpe Ratio]]-AVERAGE(Table2[Sharpe Ratio]))/_xlfn.STDEV.P(Table2[Sharpe Ratio])</f>
        <v>1.1550250441964038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2.1411787933929207</v>
      </c>
      <c r="AS32">
        <f>_xlfn.RANK.AVG(Table2[[#This Row],[1Y Return vs Nifty Z-Score]],Table2[1Y Return vs Nifty Z-Score])</f>
        <v>64</v>
      </c>
      <c r="AT32">
        <f>_xlfn.RANK.AVG(Table2[[#This Row],[6M Return vs Nifty Z-Score]],Table2[6M Return vs Nifty Z-Score])</f>
        <v>36</v>
      </c>
      <c r="AU32">
        <f>_xlfn.RANK.AVG(Table2[[#This Row],[Sharpe Ratio Z-Score]],Table2[Sharpe Ratio Z-Score])</f>
        <v>96</v>
      </c>
      <c r="AV32">
        <f>(Table2[[#This Row],[Rank 1Y]]+Table2[[#This Row],[Rank 6M]]+Table2[[#This Row],[Rank Sharpe]])/3</f>
        <v>65.333333333333329</v>
      </c>
    </row>
    <row r="33" spans="1:48" x14ac:dyDescent="0.3">
      <c r="A33" t="s">
        <v>1326</v>
      </c>
      <c r="B33" t="s">
        <v>1327</v>
      </c>
      <c r="C33" t="s">
        <v>10169</v>
      </c>
      <c r="D33" t="s">
        <v>1328</v>
      </c>
      <c r="E33">
        <v>8319.8354578399994</v>
      </c>
      <c r="F33">
        <v>1337.8</v>
      </c>
      <c r="G33">
        <v>138.26459192669901</v>
      </c>
      <c r="H33">
        <f>(Table2[[#This Row],[1Y Return vs Nifty]]-AVERAGE(Table2[1Y Return vs Nifty]))/_xlfn.STDEV.P(Table2[1Y Return vs Nifty])</f>
        <v>1.3029695528843337</v>
      </c>
      <c r="I33">
        <v>7.1982462208087599</v>
      </c>
      <c r="J33">
        <f>(Table2[[#This Row],[1M Return vs Nifty]]-AVERAGE(Table2[1M Return vs Nifty]))/_xlfn.STDEV.P(Table2[1M Return vs Nifty])</f>
        <v>0.91031232101418058</v>
      </c>
      <c r="K33">
        <v>107.95216226983</v>
      </c>
      <c r="L33">
        <f>(Table2[[#This Row],[6M Return vs Nifty]]-AVERAGE(Table2[6M Return vs Nifty]))/_xlfn.STDEV.P(Table2[6M Return vs Nifty])</f>
        <v>3.3878352969809624</v>
      </c>
      <c r="M33">
        <v>4.0094234507755697</v>
      </c>
      <c r="N33">
        <f>(Table2[[#This Row],[1W Return vs Nifty]]-AVERAGE(Table2[1W Return vs Nifty]))/_xlfn.STDEV.P(Table2[1W Return vs Nifty])</f>
        <v>1.4105978053655557</v>
      </c>
      <c r="O33">
        <v>1259.19</v>
      </c>
      <c r="P33">
        <v>1153.6843250351801</v>
      </c>
      <c r="Q33">
        <v>849.73113352149505</v>
      </c>
      <c r="R33">
        <v>68.6819522382184</v>
      </c>
      <c r="S33" s="2">
        <f>(Table2[[#This Row],[Close Price]]-Table2[[#This Row],[20D EMA]])/Table2[[#This Row],[20D EMA]]</f>
        <v>6.242902183149477E-2</v>
      </c>
      <c r="T33" s="2">
        <f>(Table2[[#This Row],[Close Price]]-Table2[[#This Row],[50D EMA]])/Table2[[#This Row],[50D EMA]]</f>
        <v>0.15958930096342036</v>
      </c>
      <c r="U33" s="2">
        <f>(Table2[[#This Row],[Close Price]]-Table2[[#This Row],[200D EMA]])/Table2[[#This Row],[200D EMA]]</f>
        <v>0.57438035070673155</v>
      </c>
      <c r="V33">
        <v>0.800385313458577</v>
      </c>
      <c r="W33">
        <v>1315</v>
      </c>
      <c r="X33">
        <v>1378.95</v>
      </c>
      <c r="Y33">
        <v>1184.95</v>
      </c>
      <c r="Z33">
        <v>1404.85</v>
      </c>
      <c r="AA33">
        <v>1184.95</v>
      </c>
      <c r="AB33">
        <v>1404.85</v>
      </c>
      <c r="AC33" s="2">
        <f>(Table2[[#This Row],[Close Price]]/Table2[[#This Row],[Day Low]])-1</f>
        <v>1.7338403041825101E-2</v>
      </c>
      <c r="AD33" s="2">
        <f>(Table2[[#This Row],[Day High]]/Table2[[#This Row],[Close Price]])-1</f>
        <v>3.0759455822993109E-2</v>
      </c>
      <c r="AE33" s="2">
        <f>(Table2[[#This Row],[Close Price]]/Table2[[#This Row],[Current Week Low]])-1</f>
        <v>0.12899278450567531</v>
      </c>
      <c r="AF33" s="2">
        <f>(Table2[[#This Row],[Current Week High]]/Table2[[#This Row],[Close Price]])-1</f>
        <v>5.0119599342203669E-2</v>
      </c>
      <c r="AG33" s="2">
        <f>(Table2[[#This Row],[Close Price]]/Table2[[#This Row],[Current Month Low]])-1</f>
        <v>0.12899278450567531</v>
      </c>
      <c r="AH33" s="2">
        <f>(Table2[[#This Row],[Current Month High]]/Table2[[#This Row],[Close Price]])-1</f>
        <v>5.0119599342203669E-2</v>
      </c>
      <c r="AI33">
        <v>5.0119599342203598</v>
      </c>
      <c r="AJ33">
        <v>207.222413595131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</v>
      </c>
      <c r="AM33">
        <v>0</v>
      </c>
      <c r="AN33">
        <v>1.63</v>
      </c>
      <c r="AO33" t="s">
        <v>10196</v>
      </c>
      <c r="AP33">
        <v>0.13721840640692901</v>
      </c>
      <c r="AQ33">
        <f>(Table2[[#This Row],[Sharpe Ratio]]-AVERAGE(Table2[Sharpe Ratio]))/_xlfn.STDEV.P(Table2[Sharpe Ratio])</f>
        <v>0.98930832384780676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8.0010233000928395</v>
      </c>
      <c r="AS33">
        <f>_xlfn.RANK.AVG(Table2[[#This Row],[1Y Return vs Nifty Z-Score]],Table2[1Y Return vs Nifty Z-Score])</f>
        <v>72</v>
      </c>
      <c r="AT33">
        <f>_xlfn.RANK.AVG(Table2[[#This Row],[6M Return vs Nifty Z-Score]],Table2[6M Return vs Nifty Z-Score])</f>
        <v>4</v>
      </c>
      <c r="AU33">
        <f>_xlfn.RANK.AVG(Table2[[#This Row],[Sharpe Ratio Z-Score]],Table2[Sharpe Ratio Z-Score])</f>
        <v>121</v>
      </c>
      <c r="AV33">
        <f>(Table2[[#This Row],[Rank 1Y]]+Table2[[#This Row],[Rank 6M]]+Table2[[#This Row],[Rank Sharpe]])/3</f>
        <v>65.666666666666671</v>
      </c>
    </row>
    <row r="34" spans="1:48" x14ac:dyDescent="0.3">
      <c r="A34" t="s">
        <v>1462</v>
      </c>
      <c r="B34" t="s">
        <v>1463</v>
      </c>
      <c r="C34" t="s">
        <v>10155</v>
      </c>
      <c r="D34" t="s">
        <v>200</v>
      </c>
      <c r="E34">
        <v>6959.9667561750002</v>
      </c>
      <c r="F34">
        <v>2424.75</v>
      </c>
      <c r="G34">
        <v>172.88637800853999</v>
      </c>
      <c r="H34">
        <f>(Table2[[#This Row],[1Y Return vs Nifty]]-AVERAGE(Table2[1Y Return vs Nifty]))/_xlfn.STDEV.P(Table2[1Y Return vs Nifty])</f>
        <v>1.7684995126099237</v>
      </c>
      <c r="I34">
        <v>28.587556333844301</v>
      </c>
      <c r="J34">
        <f>(Table2[[#This Row],[1M Return vs Nifty]]-AVERAGE(Table2[1M Return vs Nifty]))/_xlfn.STDEV.P(Table2[1M Return vs Nifty])</f>
        <v>3.1384549057722064</v>
      </c>
      <c r="K34">
        <v>71.335854564487406</v>
      </c>
      <c r="L34">
        <f>(Table2[[#This Row],[6M Return vs Nifty]]-AVERAGE(Table2[6M Return vs Nifty]))/_xlfn.STDEV.P(Table2[6M Return vs Nifty])</f>
        <v>2.1495540262840649</v>
      </c>
      <c r="M34">
        <v>-6.7614200927650598</v>
      </c>
      <c r="N34">
        <f>(Table2[[#This Row],[1W Return vs Nifty]]-AVERAGE(Table2[1W Return vs Nifty]))/_xlfn.STDEV.P(Table2[1W Return vs Nifty])</f>
        <v>-1.2675728944584805</v>
      </c>
      <c r="O34">
        <v>2422.89</v>
      </c>
      <c r="P34">
        <v>2113.1991012296098</v>
      </c>
      <c r="Q34">
        <v>1552.8387503280501</v>
      </c>
      <c r="R34">
        <v>43.281418600951802</v>
      </c>
      <c r="S34" s="2">
        <f>(Table2[[#This Row],[Close Price]]-Table2[[#This Row],[20D EMA]])/Table2[[#This Row],[20D EMA]]</f>
        <v>7.6767826851409989E-4</v>
      </c>
      <c r="T34" s="2">
        <f>(Table2[[#This Row],[Close Price]]-Table2[[#This Row],[50D EMA]])/Table2[[#This Row],[50D EMA]]</f>
        <v>0.14743092526828525</v>
      </c>
      <c r="U34" s="2">
        <f>(Table2[[#This Row],[Close Price]]-Table2[[#This Row],[200D EMA]])/Table2[[#This Row],[200D EMA]]</f>
        <v>0.56149503577737958</v>
      </c>
      <c r="V34">
        <v>0.648221731578007</v>
      </c>
      <c r="W34">
        <v>2409.1</v>
      </c>
      <c r="X34">
        <v>2465.4</v>
      </c>
      <c r="Y34">
        <v>2303.35</v>
      </c>
      <c r="Z34">
        <v>2561.9</v>
      </c>
      <c r="AA34">
        <v>2145.6999999999998</v>
      </c>
      <c r="AB34">
        <v>2952.1</v>
      </c>
      <c r="AC34" s="2">
        <f>(Table2[[#This Row],[Close Price]]/Table2[[#This Row],[Day Low]])-1</f>
        <v>6.4962019011249872E-3</v>
      </c>
      <c r="AD34" s="2">
        <f>(Table2[[#This Row],[Day High]]/Table2[[#This Row],[Close Price]])-1</f>
        <v>1.6764614908753472E-2</v>
      </c>
      <c r="AE34" s="2">
        <f>(Table2[[#This Row],[Close Price]]/Table2[[#This Row],[Current Week Low]])-1</f>
        <v>5.2705841491740291E-2</v>
      </c>
      <c r="AF34" s="2">
        <f>(Table2[[#This Row],[Current Week High]]/Table2[[#This Row],[Close Price]])-1</f>
        <v>5.6562532219816442E-2</v>
      </c>
      <c r="AG34" s="2">
        <f>(Table2[[#This Row],[Close Price]]/Table2[[#This Row],[Current Month Low]])-1</f>
        <v>0.1300507992729647</v>
      </c>
      <c r="AH34" s="2">
        <f>(Table2[[#This Row],[Current Month High]]/Table2[[#This Row],[Close Price]])-1</f>
        <v>0.21748633879781409</v>
      </c>
      <c r="AI34">
        <v>21.748633879781401</v>
      </c>
      <c r="AJ34">
        <v>201.21118012422301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0.44</v>
      </c>
      <c r="AM34" t="s">
        <v>10196</v>
      </c>
      <c r="AN34">
        <v>-6.13</v>
      </c>
      <c r="AO34" t="s">
        <v>10195</v>
      </c>
      <c r="AP34">
        <v>0.132327109025005</v>
      </c>
      <c r="AQ34">
        <f>(Table2[[#This Row],[Sharpe Ratio]]-AVERAGE(Table2[Sharpe Ratio]))/_xlfn.STDEV.P(Table2[Sharpe Ratio])</f>
        <v>0.93306756324825646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6.7220031134559708</v>
      </c>
      <c r="AS34">
        <f>_xlfn.RANK.AVG(Table2[[#This Row],[1Y Return vs Nifty Z-Score]],Table2[1Y Return vs Nifty Z-Score])</f>
        <v>39</v>
      </c>
      <c r="AT34">
        <f>_xlfn.RANK.AVG(Table2[[#This Row],[6M Return vs Nifty Z-Score]],Table2[6M Return vs Nifty Z-Score])</f>
        <v>28</v>
      </c>
      <c r="AU34">
        <f>_xlfn.RANK.AVG(Table2[[#This Row],[Sharpe Ratio Z-Score]],Table2[Sharpe Ratio Z-Score])</f>
        <v>137</v>
      </c>
      <c r="AV34">
        <f>(Table2[[#This Row],[Rank 1Y]]+Table2[[#This Row],[Rank 6M]]+Table2[[#This Row],[Rank Sharpe]])/3</f>
        <v>68</v>
      </c>
    </row>
    <row r="35" spans="1:48" x14ac:dyDescent="0.3">
      <c r="A35" t="s">
        <v>125</v>
      </c>
      <c r="B35" t="s">
        <v>126</v>
      </c>
      <c r="C35" t="s">
        <v>10161</v>
      </c>
      <c r="D35" t="s">
        <v>127</v>
      </c>
      <c r="E35">
        <v>219366.46265828999</v>
      </c>
      <c r="F35">
        <v>300.10000000000002</v>
      </c>
      <c r="G35">
        <v>114.074025460196</v>
      </c>
      <c r="H35">
        <f>(Table2[[#This Row],[1Y Return vs Nifty]]-AVERAGE(Table2[1Y Return vs Nifty]))/_xlfn.STDEV.P(Table2[1Y Return vs Nifty])</f>
        <v>0.97769940632777175</v>
      </c>
      <c r="I35">
        <v>-4.1824534046958002</v>
      </c>
      <c r="J35">
        <f>(Table2[[#This Row],[1M Return vs Nifty]]-AVERAGE(Table2[1M Return vs Nifty]))/_xlfn.STDEV.P(Table2[1M Return vs Nifty])</f>
        <v>-0.27522481627162215</v>
      </c>
      <c r="K35">
        <v>44.7784201412775</v>
      </c>
      <c r="L35">
        <f>(Table2[[#This Row],[6M Return vs Nifty]]-AVERAGE(Table2[6M Return vs Nifty]))/_xlfn.STDEV.P(Table2[6M Return vs Nifty])</f>
        <v>1.2514412534546071</v>
      </c>
      <c r="M35">
        <v>-6.1493292714429204</v>
      </c>
      <c r="N35">
        <f>(Table2[[#This Row],[1W Return vs Nifty]]-AVERAGE(Table2[1W Return vs Nifty]))/_xlfn.STDEV.P(Table2[1W Return vs Nifty])</f>
        <v>-1.1153764860091835</v>
      </c>
      <c r="O35">
        <v>313.5</v>
      </c>
      <c r="P35">
        <v>295.573078924615</v>
      </c>
      <c r="Q35">
        <v>225.73654300531399</v>
      </c>
      <c r="R35">
        <v>29.6669836899516</v>
      </c>
      <c r="S35" s="2">
        <f>(Table2[[#This Row],[Close Price]]-Table2[[#This Row],[20D EMA]])/Table2[[#This Row],[20D EMA]]</f>
        <v>-4.2743221690590041E-2</v>
      </c>
      <c r="T35" s="2">
        <f>(Table2[[#This Row],[Close Price]]-Table2[[#This Row],[50D EMA]])/Table2[[#This Row],[50D EMA]]</f>
        <v>1.5315742190917178E-2</v>
      </c>
      <c r="U35" s="2">
        <f>(Table2[[#This Row],[Close Price]]-Table2[[#This Row],[200D EMA]])/Table2[[#This Row],[200D EMA]]</f>
        <v>0.3294258696649548</v>
      </c>
      <c r="V35">
        <v>0.78937945789686004</v>
      </c>
      <c r="W35">
        <v>293.39999999999998</v>
      </c>
      <c r="X35">
        <v>301.5</v>
      </c>
      <c r="Y35">
        <v>281.10000000000002</v>
      </c>
      <c r="Z35">
        <v>317</v>
      </c>
      <c r="AA35">
        <v>281.10000000000002</v>
      </c>
      <c r="AB35">
        <v>340.5</v>
      </c>
      <c r="AC35" s="2">
        <f>(Table2[[#This Row],[Close Price]]/Table2[[#This Row],[Day Low]])-1</f>
        <v>2.2835719154737699E-2</v>
      </c>
      <c r="AD35" s="2">
        <f>(Table2[[#This Row],[Day High]]/Table2[[#This Row],[Close Price]])-1</f>
        <v>4.6651116294567085E-3</v>
      </c>
      <c r="AE35" s="2">
        <f>(Table2[[#This Row],[Close Price]]/Table2[[#This Row],[Current Week Low]])-1</f>
        <v>6.7591604411241457E-2</v>
      </c>
      <c r="AF35" s="2">
        <f>(Table2[[#This Row],[Current Week High]]/Table2[[#This Row],[Close Price]])-1</f>
        <v>5.631456181272898E-2</v>
      </c>
      <c r="AG35" s="2">
        <f>(Table2[[#This Row],[Close Price]]/Table2[[#This Row],[Current Month Low]])-1</f>
        <v>6.7591604411241457E-2</v>
      </c>
      <c r="AH35" s="2">
        <f>(Table2[[#This Row],[Current Month High]]/Table2[[#This Row],[Close Price]])-1</f>
        <v>0.1346217927357547</v>
      </c>
      <c r="AI35">
        <v>13.4621792735754</v>
      </c>
      <c r="AJ35">
        <v>142.99595141700399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</v>
      </c>
      <c r="AM35" t="s">
        <v>10196</v>
      </c>
      <c r="AN35">
        <v>-7.39</v>
      </c>
      <c r="AO35" t="s">
        <v>10195</v>
      </c>
      <c r="AP35">
        <v>0.206885458766039</v>
      </c>
      <c r="AQ35">
        <f>(Table2[[#This Row],[Sharpe Ratio]]-AVERAGE(Table2[Sharpe Ratio]))/_xlfn.STDEV.P(Table2[Sharpe Ratio])</f>
        <v>1.7903489696046246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2.628888327106198</v>
      </c>
      <c r="AS35">
        <f>_xlfn.RANK.AVG(Table2[[#This Row],[1Y Return vs Nifty Z-Score]],Table2[1Y Return vs Nifty Z-Score])</f>
        <v>96</v>
      </c>
      <c r="AT35">
        <f>_xlfn.RANK.AVG(Table2[[#This Row],[6M Return vs Nifty Z-Score]],Table2[6M Return vs Nifty Z-Score])</f>
        <v>82</v>
      </c>
      <c r="AU35">
        <f>_xlfn.RANK.AVG(Table2[[#This Row],[Sharpe Ratio Z-Score]],Table2[Sharpe Ratio Z-Score])</f>
        <v>27</v>
      </c>
      <c r="AV35">
        <f>(Table2[[#This Row],[Rank 1Y]]+Table2[[#This Row],[Rank 6M]]+Table2[[#This Row],[Rank Sharpe]])/3</f>
        <v>68.333333333333329</v>
      </c>
    </row>
    <row r="36" spans="1:48" x14ac:dyDescent="0.3">
      <c r="A36" t="s">
        <v>242</v>
      </c>
      <c r="B36" t="s">
        <v>243</v>
      </c>
      <c r="C36" t="s">
        <v>10161</v>
      </c>
      <c r="D36" t="s">
        <v>165</v>
      </c>
      <c r="E36">
        <v>107647.988619825</v>
      </c>
      <c r="F36">
        <v>309.14999999999998</v>
      </c>
      <c r="G36">
        <v>191.197739470703</v>
      </c>
      <c r="H36">
        <f>(Table2[[#This Row],[1Y Return vs Nifty]]-AVERAGE(Table2[1Y Return vs Nifty]))/_xlfn.STDEV.P(Table2[1Y Return vs Nifty])</f>
        <v>2.0147169476044899</v>
      </c>
      <c r="I36">
        <v>1.4826284263015499</v>
      </c>
      <c r="J36">
        <f>(Table2[[#This Row],[1M Return vs Nifty]]-AVERAGE(Table2[1M Return vs Nifty]))/_xlfn.STDEV.P(Table2[1M Return vs Nifty])</f>
        <v>0.31491156527026865</v>
      </c>
      <c r="K36">
        <v>33.489525574260199</v>
      </c>
      <c r="L36">
        <f>(Table2[[#This Row],[6M Return vs Nifty]]-AVERAGE(Table2[6M Return vs Nifty]))/_xlfn.STDEV.P(Table2[6M Return vs Nifty])</f>
        <v>0.86967619888658831</v>
      </c>
      <c r="M36">
        <v>-2.141773536569</v>
      </c>
      <c r="N36">
        <f>(Table2[[#This Row],[1W Return vs Nifty]]-AVERAGE(Table2[1W Return vs Nifty]))/_xlfn.STDEV.P(Table2[1W Return vs Nifty])</f>
        <v>-0.11889758408624702</v>
      </c>
      <c r="O36">
        <v>310.11</v>
      </c>
      <c r="P36">
        <v>299.27731780949898</v>
      </c>
      <c r="Q36">
        <v>236.443815199102</v>
      </c>
      <c r="R36">
        <v>47.250967492782998</v>
      </c>
      <c r="S36" s="2">
        <f>(Table2[[#This Row],[Close Price]]-Table2[[#This Row],[20D EMA]])/Table2[[#This Row],[20D EMA]]</f>
        <v>-3.0956757279676124E-3</v>
      </c>
      <c r="T36" s="2">
        <f>(Table2[[#This Row],[Close Price]]-Table2[[#This Row],[50D EMA]])/Table2[[#This Row],[50D EMA]]</f>
        <v>3.2988407750918568E-2</v>
      </c>
      <c r="U36" s="2">
        <f>(Table2[[#This Row],[Close Price]]-Table2[[#This Row],[200D EMA]])/Table2[[#This Row],[200D EMA]]</f>
        <v>0.30749878037484019</v>
      </c>
      <c r="V36">
        <v>0.75253812144393495</v>
      </c>
      <c r="W36">
        <v>301</v>
      </c>
      <c r="X36">
        <v>311.14999999999998</v>
      </c>
      <c r="Y36">
        <v>283</v>
      </c>
      <c r="Z36">
        <v>315.55</v>
      </c>
      <c r="AA36">
        <v>283</v>
      </c>
      <c r="AB36">
        <v>335.35</v>
      </c>
      <c r="AC36" s="2">
        <f>(Table2[[#This Row],[Close Price]]/Table2[[#This Row],[Day Low]])-1</f>
        <v>2.7076411960132774E-2</v>
      </c>
      <c r="AD36" s="2">
        <f>(Table2[[#This Row],[Day High]]/Table2[[#This Row],[Close Price]])-1</f>
        <v>6.4693514475173686E-3</v>
      </c>
      <c r="AE36" s="2">
        <f>(Table2[[#This Row],[Close Price]]/Table2[[#This Row],[Current Week Low]])-1</f>
        <v>9.2402826855123577E-2</v>
      </c>
      <c r="AF36" s="2">
        <f>(Table2[[#This Row],[Current Week High]]/Table2[[#This Row],[Close Price]])-1</f>
        <v>2.0701924632055668E-2</v>
      </c>
      <c r="AG36" s="2">
        <f>(Table2[[#This Row],[Close Price]]/Table2[[#This Row],[Current Month Low]])-1</f>
        <v>9.2402826855123577E-2</v>
      </c>
      <c r="AH36" s="2">
        <f>(Table2[[#This Row],[Current Month High]]/Table2[[#This Row],[Close Price]])-1</f>
        <v>8.4748503962478017E-2</v>
      </c>
      <c r="AI36">
        <v>8.4748503962478008</v>
      </c>
      <c r="AJ36">
        <v>226.10759493670801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-0.01</v>
      </c>
      <c r="AM36" t="s">
        <v>10195</v>
      </c>
      <c r="AN36">
        <v>-2.29</v>
      </c>
      <c r="AO36" t="s">
        <v>10195</v>
      </c>
      <c r="AP36">
        <v>0.16615623502278301</v>
      </c>
      <c r="AQ36">
        <f>(Table2[[#This Row],[Sharpe Ratio]]-AVERAGE(Table2[Sharpe Ratio]))/_xlfn.STDEV.P(Table2[Sharpe Ratio])</f>
        <v>1.3220391648450238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4.402446292520124</v>
      </c>
      <c r="AS36">
        <f>_xlfn.RANK.AVG(Table2[[#This Row],[1Y Return vs Nifty Z-Score]],Table2[1Y Return vs Nifty Z-Score])</f>
        <v>23</v>
      </c>
      <c r="AT36">
        <f>_xlfn.RANK.AVG(Table2[[#This Row],[6M Return vs Nifty Z-Score]],Table2[6M Return vs Nifty Z-Score])</f>
        <v>117</v>
      </c>
      <c r="AU36">
        <f>_xlfn.RANK.AVG(Table2[[#This Row],[Sharpe Ratio Z-Score]],Table2[Sharpe Ratio Z-Score])</f>
        <v>73</v>
      </c>
      <c r="AV36">
        <f>(Table2[[#This Row],[Rank 1Y]]+Table2[[#This Row],[Rank 6M]]+Table2[[#This Row],[Rank Sharpe]])/3</f>
        <v>71</v>
      </c>
    </row>
    <row r="37" spans="1:48" x14ac:dyDescent="0.3">
      <c r="A37" t="s">
        <v>1190</v>
      </c>
      <c r="B37" t="s">
        <v>1191</v>
      </c>
      <c r="C37" t="s">
        <v>10164</v>
      </c>
      <c r="D37" t="s">
        <v>138</v>
      </c>
      <c r="E37">
        <v>9953.1723214199992</v>
      </c>
      <c r="F37">
        <v>419.7</v>
      </c>
      <c r="G37">
        <v>292.68194462918802</v>
      </c>
      <c r="H37">
        <f>(Table2[[#This Row],[1Y Return vs Nifty]]-AVERAGE(Table2[1Y Return vs Nifty]))/_xlfn.STDEV.P(Table2[1Y Return vs Nifty])</f>
        <v>3.3792894693263644</v>
      </c>
      <c r="I37">
        <v>-9.5401030343664903</v>
      </c>
      <c r="J37">
        <f>(Table2[[#This Row],[1M Return vs Nifty]]-AVERAGE(Table2[1M Return vs Nifty]))/_xlfn.STDEV.P(Table2[1M Return vs Nifty])</f>
        <v>-0.83333572452420079</v>
      </c>
      <c r="K37">
        <v>58.072426288652203</v>
      </c>
      <c r="L37">
        <f>(Table2[[#This Row],[6M Return vs Nifty]]-AVERAGE(Table2[6M Return vs Nifty]))/_xlfn.STDEV.P(Table2[6M Return vs Nifty])</f>
        <v>1.7010146773315762</v>
      </c>
      <c r="M37">
        <v>-7.4894527282330499</v>
      </c>
      <c r="N37">
        <f>(Table2[[#This Row],[1W Return vs Nifty]]-AVERAGE(Table2[1W Return vs Nifty]))/_xlfn.STDEV.P(Table2[1W Return vs Nifty])</f>
        <v>-1.4485982398684372</v>
      </c>
      <c r="O37">
        <v>449.71</v>
      </c>
      <c r="P37">
        <v>431.22923179921099</v>
      </c>
      <c r="Q37">
        <v>304.67687833431</v>
      </c>
      <c r="R37">
        <v>32.915242487729003</v>
      </c>
      <c r="S37" s="2">
        <f>(Table2[[#This Row],[Close Price]]-Table2[[#This Row],[20D EMA]])/Table2[[#This Row],[20D EMA]]</f>
        <v>-6.6731893887171712E-2</v>
      </c>
      <c r="T37" s="2">
        <f>(Table2[[#This Row],[Close Price]]-Table2[[#This Row],[50D EMA]])/Table2[[#This Row],[50D EMA]]</f>
        <v>-2.6735738092493799E-2</v>
      </c>
      <c r="U37" s="2">
        <f>(Table2[[#This Row],[Close Price]]-Table2[[#This Row],[200D EMA]])/Table2[[#This Row],[200D EMA]]</f>
        <v>0.37752494476945381</v>
      </c>
      <c r="V37">
        <v>0.85906128552877603</v>
      </c>
      <c r="W37">
        <v>412</v>
      </c>
      <c r="X37">
        <v>424.7</v>
      </c>
      <c r="Y37">
        <v>390</v>
      </c>
      <c r="Z37">
        <v>433.9</v>
      </c>
      <c r="AA37">
        <v>390</v>
      </c>
      <c r="AB37">
        <v>569.6</v>
      </c>
      <c r="AC37" s="2">
        <f>(Table2[[#This Row],[Close Price]]/Table2[[#This Row],[Day Low]])-1</f>
        <v>1.8689320388349584E-2</v>
      </c>
      <c r="AD37" s="2">
        <f>(Table2[[#This Row],[Day High]]/Table2[[#This Row],[Close Price]])-1</f>
        <v>1.1913271384322188E-2</v>
      </c>
      <c r="AE37" s="2">
        <f>(Table2[[#This Row],[Close Price]]/Table2[[#This Row],[Current Week Low]])-1</f>
        <v>7.6153846153846017E-2</v>
      </c>
      <c r="AF37" s="2">
        <f>(Table2[[#This Row],[Current Week High]]/Table2[[#This Row],[Close Price]])-1</f>
        <v>3.3833690731474908E-2</v>
      </c>
      <c r="AG37" s="2">
        <f>(Table2[[#This Row],[Close Price]]/Table2[[#This Row],[Current Month Low]])-1</f>
        <v>7.6153846153846017E-2</v>
      </c>
      <c r="AH37" s="2">
        <f>(Table2[[#This Row],[Current Month High]]/Table2[[#This Row],[Close Price]])-1</f>
        <v>0.35715987610197764</v>
      </c>
      <c r="AI37">
        <v>35.715987610197701</v>
      </c>
      <c r="AJ37">
        <v>345.30503978779802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-0.01</v>
      </c>
      <c r="AM37" t="s">
        <v>10195</v>
      </c>
      <c r="AN37">
        <v>-20.45</v>
      </c>
      <c r="AO37" t="s">
        <v>10195</v>
      </c>
      <c r="AP37">
        <v>0.11893371440204301</v>
      </c>
      <c r="AQ37">
        <f>(Table2[[#This Row],[Sharpe Ratio]]-AVERAGE(Table2[Sharpe Ratio]))/_xlfn.STDEV.P(Table2[Sharpe Ratio])</f>
        <v>0.77906860514176446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3.5774387874070679</v>
      </c>
      <c r="AS37">
        <f>_xlfn.RANK.AVG(Table2[[#This Row],[1Y Return vs Nifty Z-Score]],Table2[1Y Return vs Nifty Z-Score])</f>
        <v>8</v>
      </c>
      <c r="AT37">
        <f>_xlfn.RANK.AVG(Table2[[#This Row],[6M Return vs Nifty Z-Score]],Table2[6M Return vs Nifty Z-Score])</f>
        <v>43</v>
      </c>
      <c r="AU37">
        <f>_xlfn.RANK.AVG(Table2[[#This Row],[Sharpe Ratio Z-Score]],Table2[Sharpe Ratio Z-Score])</f>
        <v>163</v>
      </c>
      <c r="AV37">
        <f>(Table2[[#This Row],[Rank 1Y]]+Table2[[#This Row],[Rank 6M]]+Table2[[#This Row],[Rank Sharpe]])/3</f>
        <v>71.333333333333329</v>
      </c>
    </row>
    <row r="38" spans="1:48" x14ac:dyDescent="0.3">
      <c r="A38" t="s">
        <v>575</v>
      </c>
      <c r="B38" t="s">
        <v>576</v>
      </c>
      <c r="C38" t="s">
        <v>10154</v>
      </c>
      <c r="D38" t="s">
        <v>46</v>
      </c>
      <c r="E38">
        <v>32605.200000000001</v>
      </c>
      <c r="F38">
        <v>181.14</v>
      </c>
      <c r="G38">
        <v>308.730963504231</v>
      </c>
      <c r="H38">
        <f>(Table2[[#This Row],[1Y Return vs Nifty]]-AVERAGE(Table2[1Y Return vs Nifty]))/_xlfn.STDEV.P(Table2[1Y Return vs Nifty])</f>
        <v>3.5950870914615396</v>
      </c>
      <c r="I38">
        <v>4.1481354078608899</v>
      </c>
      <c r="J38">
        <f>(Table2[[#This Row],[1M Return vs Nifty]]-AVERAGE(Table2[1M Return vs Nifty]))/_xlfn.STDEV.P(Table2[1M Return vs Nifty])</f>
        <v>0.59257968940311001</v>
      </c>
      <c r="K38">
        <v>58.309617485463299</v>
      </c>
      <c r="L38">
        <f>(Table2[[#This Row],[6M Return vs Nifty]]-AVERAGE(Table2[6M Return vs Nifty]))/_xlfn.STDEV.P(Table2[6M Return vs Nifty])</f>
        <v>1.7090359507747885</v>
      </c>
      <c r="M38">
        <v>-3.57995974009929</v>
      </c>
      <c r="N38">
        <f>(Table2[[#This Row],[1W Return vs Nifty]]-AVERAGE(Table2[1W Return vs Nifty]))/_xlfn.STDEV.P(Table2[1W Return vs Nifty])</f>
        <v>-0.47650264404423831</v>
      </c>
      <c r="O38">
        <v>177.04</v>
      </c>
      <c r="P38">
        <v>163.309667234877</v>
      </c>
      <c r="Q38">
        <v>123.02380264765</v>
      </c>
      <c r="R38">
        <v>51.812293829808297</v>
      </c>
      <c r="S38" s="2">
        <f>(Table2[[#This Row],[Close Price]]-Table2[[#This Row],[20D EMA]])/Table2[[#This Row],[20D EMA]]</f>
        <v>2.3158608224130108E-2</v>
      </c>
      <c r="T38" s="2">
        <f>(Table2[[#This Row],[Close Price]]-Table2[[#This Row],[50D EMA]])/Table2[[#This Row],[50D EMA]]</f>
        <v>0.10918112238560168</v>
      </c>
      <c r="U38" s="2">
        <f>(Table2[[#This Row],[Close Price]]-Table2[[#This Row],[200D EMA]])/Table2[[#This Row],[200D EMA]]</f>
        <v>0.47239799210888822</v>
      </c>
      <c r="V38">
        <v>1.09653062509139</v>
      </c>
      <c r="W38">
        <v>175.1</v>
      </c>
      <c r="X38">
        <v>182</v>
      </c>
      <c r="Y38">
        <v>150.15</v>
      </c>
      <c r="Z38">
        <v>186.8</v>
      </c>
      <c r="AA38">
        <v>150.15</v>
      </c>
      <c r="AB38">
        <v>198.3</v>
      </c>
      <c r="AC38" s="2">
        <f>(Table2[[#This Row],[Close Price]]/Table2[[#This Row],[Day Low]])-1</f>
        <v>3.4494574528840527E-2</v>
      </c>
      <c r="AD38" s="2">
        <f>(Table2[[#This Row],[Day High]]/Table2[[#This Row],[Close Price]])-1</f>
        <v>4.7477089543999096E-3</v>
      </c>
      <c r="AE38" s="2">
        <f>(Table2[[#This Row],[Close Price]]/Table2[[#This Row],[Current Week Low]])-1</f>
        <v>0.20639360639360627</v>
      </c>
      <c r="AF38" s="2">
        <f>(Table2[[#This Row],[Current Week High]]/Table2[[#This Row],[Close Price]])-1</f>
        <v>3.1246549630120413E-2</v>
      </c>
      <c r="AG38" s="2">
        <f>(Table2[[#This Row],[Close Price]]/Table2[[#This Row],[Current Month Low]])-1</f>
        <v>0.20639360639360627</v>
      </c>
      <c r="AH38" s="2">
        <f>(Table2[[#This Row],[Current Month High]]/Table2[[#This Row],[Close Price]])-1</f>
        <v>9.4733355415700604E-2</v>
      </c>
      <c r="AI38">
        <v>9.4733355415700604</v>
      </c>
      <c r="AJ38">
        <v>337.536231884058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0.25</v>
      </c>
      <c r="AM38" t="s">
        <v>10196</v>
      </c>
      <c r="AN38">
        <v>-3.96</v>
      </c>
      <c r="AO38" t="s">
        <v>10195</v>
      </c>
      <c r="AP38">
        <v>0.11589150281826199</v>
      </c>
      <c r="AQ38">
        <f>(Table2[[#This Row],[Sharpe Ratio]]-AVERAGE(Table2[Sharpe Ratio]))/_xlfn.STDEV.P(Table2[Sharpe Ratio])</f>
        <v>0.74408886867983925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6.1642889562750396</v>
      </c>
      <c r="AS38">
        <f>_xlfn.RANK.AVG(Table2[[#This Row],[1Y Return vs Nifty Z-Score]],Table2[1Y Return vs Nifty Z-Score])</f>
        <v>7</v>
      </c>
      <c r="AT38">
        <f>_xlfn.RANK.AVG(Table2[[#This Row],[6M Return vs Nifty Z-Score]],Table2[6M Return vs Nifty Z-Score])</f>
        <v>40</v>
      </c>
      <c r="AU38">
        <f>_xlfn.RANK.AVG(Table2[[#This Row],[Sharpe Ratio Z-Score]],Table2[Sharpe Ratio Z-Score])</f>
        <v>173</v>
      </c>
      <c r="AV38">
        <f>(Table2[[#This Row],[Rank 1Y]]+Table2[[#This Row],[Rank 6M]]+Table2[[#This Row],[Rank Sharpe]])/3</f>
        <v>73.333333333333329</v>
      </c>
    </row>
    <row r="39" spans="1:48" x14ac:dyDescent="0.3">
      <c r="A39" t="s">
        <v>852</v>
      </c>
      <c r="B39" t="s">
        <v>853</v>
      </c>
      <c r="C39" t="s">
        <v>10155</v>
      </c>
      <c r="D39" t="s">
        <v>469</v>
      </c>
      <c r="E39">
        <v>17977.478222829999</v>
      </c>
      <c r="F39">
        <v>648.54999999999995</v>
      </c>
      <c r="G39">
        <v>258.637693161958</v>
      </c>
      <c r="H39">
        <f>(Table2[[#This Row],[1Y Return vs Nifty]]-AVERAGE(Table2[1Y Return vs Nifty]))/_xlfn.STDEV.P(Table2[1Y Return vs Nifty])</f>
        <v>2.9215251305090786</v>
      </c>
      <c r="I39">
        <v>13.370551431998599</v>
      </c>
      <c r="J39">
        <f>(Table2[[#This Row],[1M Return vs Nifty]]-AVERAGE(Table2[1M Return vs Nifty]))/_xlfn.STDEV.P(Table2[1M Return vs Nifty])</f>
        <v>1.553286592484229</v>
      </c>
      <c r="K39">
        <v>21.122932588586401</v>
      </c>
      <c r="L39">
        <f>(Table2[[#This Row],[6M Return vs Nifty]]-AVERAGE(Table2[6M Return vs Nifty]))/_xlfn.STDEV.P(Table2[6M Return vs Nifty])</f>
        <v>0.45146580477147774</v>
      </c>
      <c r="M39">
        <v>-7.0935793183664702</v>
      </c>
      <c r="N39">
        <f>(Table2[[#This Row],[1W Return vs Nifty]]-AVERAGE(Table2[1W Return vs Nifty]))/_xlfn.STDEV.P(Table2[1W Return vs Nifty])</f>
        <v>-1.3501642998656669</v>
      </c>
      <c r="O39">
        <v>579.84</v>
      </c>
      <c r="P39">
        <v>542.12604892533898</v>
      </c>
      <c r="Q39">
        <v>448.61307794221398</v>
      </c>
      <c r="R39">
        <v>66.024566983178403</v>
      </c>
      <c r="S39" s="2">
        <f>(Table2[[#This Row],[Close Price]]-Table2[[#This Row],[20D EMA]])/Table2[[#This Row],[20D EMA]]</f>
        <v>0.11849820640176587</v>
      </c>
      <c r="T39" s="2">
        <f>(Table2[[#This Row],[Close Price]]-Table2[[#This Row],[50D EMA]])/Table2[[#This Row],[50D EMA]]</f>
        <v>0.19630849926069052</v>
      </c>
      <c r="U39" s="2">
        <f>(Table2[[#This Row],[Close Price]]-Table2[[#This Row],[200D EMA]])/Table2[[#This Row],[200D EMA]]</f>
        <v>0.4456778722878425</v>
      </c>
      <c r="V39">
        <v>2.1683050705545499</v>
      </c>
      <c r="W39">
        <v>623.15</v>
      </c>
      <c r="X39">
        <v>649.5</v>
      </c>
      <c r="Y39">
        <v>550</v>
      </c>
      <c r="Z39">
        <v>653.75</v>
      </c>
      <c r="AA39">
        <v>497.3</v>
      </c>
      <c r="AB39">
        <v>684.65</v>
      </c>
      <c r="AC39" s="2">
        <f>(Table2[[#This Row],[Close Price]]/Table2[[#This Row],[Day Low]])-1</f>
        <v>4.0760651528524372E-2</v>
      </c>
      <c r="AD39" s="2">
        <f>(Table2[[#This Row],[Day High]]/Table2[[#This Row],[Close Price]])-1</f>
        <v>1.4648061059285844E-3</v>
      </c>
      <c r="AE39" s="2">
        <f>(Table2[[#This Row],[Close Price]]/Table2[[#This Row],[Current Week Low]])-1</f>
        <v>0.17918181818181811</v>
      </c>
      <c r="AF39" s="2">
        <f>(Table2[[#This Row],[Current Week High]]/Table2[[#This Row],[Close Price]])-1</f>
        <v>8.0178860535040641E-3</v>
      </c>
      <c r="AG39" s="2">
        <f>(Table2[[#This Row],[Close Price]]/Table2[[#This Row],[Current Month Low]])-1</f>
        <v>0.30414236879147394</v>
      </c>
      <c r="AH39" s="2">
        <f>(Table2[[#This Row],[Current Month High]]/Table2[[#This Row],[Close Price]])-1</f>
        <v>5.5662632025287317E-2</v>
      </c>
      <c r="AI39">
        <v>5.56626320252873</v>
      </c>
      <c r="AJ39">
        <v>290.457555689343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0.09</v>
      </c>
      <c r="AM39" t="s">
        <v>10196</v>
      </c>
      <c r="AN39">
        <v>13.85</v>
      </c>
      <c r="AO39" t="s">
        <v>10196</v>
      </c>
      <c r="AP39">
        <v>0.226845880361916</v>
      </c>
      <c r="AQ39">
        <f>(Table2[[#This Row],[Sharpe Ratio]]-AVERAGE(Table2[Sharpe Ratio]))/_xlfn.STDEV.P(Table2[Sharpe Ratio])</f>
        <v>2.0198564406875295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5.5959696685866476</v>
      </c>
      <c r="AS39">
        <f>_xlfn.RANK.AVG(Table2[[#This Row],[1Y Return vs Nifty Z-Score]],Table2[1Y Return vs Nifty Z-Score])</f>
        <v>10</v>
      </c>
      <c r="AT39">
        <f>_xlfn.RANK.AVG(Table2[[#This Row],[6M Return vs Nifty Z-Score]],Table2[6M Return vs Nifty Z-Score])</f>
        <v>204</v>
      </c>
      <c r="AU39">
        <f>_xlfn.RANK.AVG(Table2[[#This Row],[Sharpe Ratio Z-Score]],Table2[Sharpe Ratio Z-Score])</f>
        <v>14</v>
      </c>
      <c r="AV39">
        <f>(Table2[[#This Row],[Rank 1Y]]+Table2[[#This Row],[Rank 6M]]+Table2[[#This Row],[Rank Sharpe]])/3</f>
        <v>76</v>
      </c>
    </row>
    <row r="40" spans="1:48" x14ac:dyDescent="0.3">
      <c r="A40" t="s">
        <v>1300</v>
      </c>
      <c r="B40" t="s">
        <v>1301</v>
      </c>
      <c r="C40" t="s">
        <v>10161</v>
      </c>
      <c r="D40" t="s">
        <v>916</v>
      </c>
      <c r="E40">
        <v>8513.7188673599994</v>
      </c>
      <c r="F40">
        <v>896.7</v>
      </c>
      <c r="G40">
        <v>120.29844109180701</v>
      </c>
      <c r="H40">
        <f>(Table2[[#This Row],[1Y Return vs Nifty]]-AVERAGE(Table2[1Y Return vs Nifty]))/_xlfn.STDEV.P(Table2[1Y Return vs Nifty])</f>
        <v>1.0613938740669453</v>
      </c>
      <c r="I40">
        <v>-10.316033273318601</v>
      </c>
      <c r="J40">
        <f>(Table2[[#This Row],[1M Return vs Nifty]]-AVERAGE(Table2[1M Return vs Nifty]))/_xlfn.STDEV.P(Table2[1M Return vs Nifty])</f>
        <v>-0.91416503594537724</v>
      </c>
      <c r="K40">
        <v>50.255598384008699</v>
      </c>
      <c r="L40">
        <f>(Table2[[#This Row],[6M Return vs Nifty]]-AVERAGE(Table2[6M Return vs Nifty]))/_xlfn.STDEV.P(Table2[6M Return vs Nifty])</f>
        <v>1.4366671175373749</v>
      </c>
      <c r="M40">
        <v>-1.6090694869209301</v>
      </c>
      <c r="N40">
        <f>(Table2[[#This Row],[1W Return vs Nifty]]-AVERAGE(Table2[1W Return vs Nifty]))/_xlfn.STDEV.P(Table2[1W Return vs Nifty])</f>
        <v>1.3559300249488922E-2</v>
      </c>
      <c r="O40">
        <v>916.89</v>
      </c>
      <c r="P40">
        <v>872.32439951728304</v>
      </c>
      <c r="Q40">
        <v>682.58642804834301</v>
      </c>
      <c r="R40">
        <v>35.130446562031103</v>
      </c>
      <c r="S40" s="2">
        <f>(Table2[[#This Row],[Close Price]]-Table2[[#This Row],[20D EMA]])/Table2[[#This Row],[20D EMA]]</f>
        <v>-2.2020089650884991E-2</v>
      </c>
      <c r="T40" s="2">
        <f>(Table2[[#This Row],[Close Price]]-Table2[[#This Row],[50D EMA]])/Table2[[#This Row],[50D EMA]]</f>
        <v>2.7943274882836818E-2</v>
      </c>
      <c r="U40" s="2">
        <f>(Table2[[#This Row],[Close Price]]-Table2[[#This Row],[200D EMA]])/Table2[[#This Row],[200D EMA]]</f>
        <v>0.3136797966579154</v>
      </c>
      <c r="V40">
        <v>0.66237669860913595</v>
      </c>
      <c r="W40">
        <v>893.1</v>
      </c>
      <c r="X40">
        <v>906.3</v>
      </c>
      <c r="Y40">
        <v>857.05</v>
      </c>
      <c r="Z40">
        <v>918.45</v>
      </c>
      <c r="AA40">
        <v>857.05</v>
      </c>
      <c r="AB40">
        <v>978.5</v>
      </c>
      <c r="AC40" s="2">
        <f>(Table2[[#This Row],[Close Price]]/Table2[[#This Row],[Day Low]])-1</f>
        <v>4.0309035942223126E-3</v>
      </c>
      <c r="AD40" s="2">
        <f>(Table2[[#This Row],[Day High]]/Table2[[#This Row],[Close Price]])-1</f>
        <v>1.0705921712947264E-2</v>
      </c>
      <c r="AE40" s="2">
        <f>(Table2[[#This Row],[Close Price]]/Table2[[#This Row],[Current Week Low]])-1</f>
        <v>4.6263345195729721E-2</v>
      </c>
      <c r="AF40" s="2">
        <f>(Table2[[#This Row],[Current Week High]]/Table2[[#This Row],[Close Price]])-1</f>
        <v>2.4255603880896537E-2</v>
      </c>
      <c r="AG40" s="2">
        <f>(Table2[[#This Row],[Close Price]]/Table2[[#This Row],[Current Month Low]])-1</f>
        <v>4.6263345195729721E-2</v>
      </c>
      <c r="AH40" s="2">
        <f>(Table2[[#This Row],[Current Month High]]/Table2[[#This Row],[Close Price]])-1</f>
        <v>9.1223374595739815E-2</v>
      </c>
      <c r="AI40">
        <v>18.0996988959518</v>
      </c>
      <c r="AJ40">
        <v>162.53842775581899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</v>
      </c>
      <c r="AM40">
        <v>0</v>
      </c>
      <c r="AN40">
        <v>-5.97</v>
      </c>
      <c r="AO40" t="s">
        <v>10195</v>
      </c>
      <c r="AP40">
        <v>0.160290808012469</v>
      </c>
      <c r="AQ40">
        <f>(Table2[[#This Row],[Sharpe Ratio]]-AVERAGE(Table2[Sharpe Ratio]))/_xlfn.STDEV.P(Table2[Sharpe Ratio])</f>
        <v>1.2545977376440778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2.8520529935525096</v>
      </c>
      <c r="AS40">
        <f>_xlfn.RANK.AVG(Table2[[#This Row],[1Y Return vs Nifty Z-Score]],Table2[1Y Return vs Nifty Z-Score])</f>
        <v>90</v>
      </c>
      <c r="AT40">
        <f>_xlfn.RANK.AVG(Table2[[#This Row],[6M Return vs Nifty Z-Score]],Table2[6M Return vs Nifty Z-Score])</f>
        <v>61</v>
      </c>
      <c r="AU40">
        <f>_xlfn.RANK.AVG(Table2[[#This Row],[Sharpe Ratio Z-Score]],Table2[Sharpe Ratio Z-Score])</f>
        <v>77</v>
      </c>
      <c r="AV40">
        <f>(Table2[[#This Row],[Rank 1Y]]+Table2[[#This Row],[Rank 6M]]+Table2[[#This Row],[Rank Sharpe]])/3</f>
        <v>76</v>
      </c>
    </row>
    <row r="41" spans="1:48" x14ac:dyDescent="0.3">
      <c r="A41" t="s">
        <v>743</v>
      </c>
      <c r="B41" t="s">
        <v>744</v>
      </c>
      <c r="C41" t="s">
        <v>10153</v>
      </c>
      <c r="D41" t="s">
        <v>43</v>
      </c>
      <c r="E41">
        <v>21635.7307244</v>
      </c>
      <c r="F41">
        <v>4178.2</v>
      </c>
      <c r="G41">
        <v>129.45405407853599</v>
      </c>
      <c r="H41">
        <f>(Table2[[#This Row],[1Y Return vs Nifty]]-AVERAGE(Table2[1Y Return vs Nifty]))/_xlfn.STDEV.P(Table2[1Y Return vs Nifty])</f>
        <v>1.1845016806630511</v>
      </c>
      <c r="I41">
        <v>-6.3125400584219102</v>
      </c>
      <c r="J41">
        <f>(Table2[[#This Row],[1M Return vs Nifty]]-AVERAGE(Table2[1M Return vs Nifty]))/_xlfn.STDEV.P(Table2[1M Return vs Nifty])</f>
        <v>-0.49711775051354395</v>
      </c>
      <c r="K41">
        <v>75.293874135991004</v>
      </c>
      <c r="L41">
        <f>(Table2[[#This Row],[6M Return vs Nifty]]-AVERAGE(Table2[6M Return vs Nifty]))/_xlfn.STDEV.P(Table2[6M Return vs Nifty])</f>
        <v>2.2834053567864454</v>
      </c>
      <c r="M41">
        <v>-5.5041466658101204</v>
      </c>
      <c r="N41">
        <f>(Table2[[#This Row],[1W Return vs Nifty]]-AVERAGE(Table2[1W Return vs Nifty]))/_xlfn.STDEV.P(Table2[1W Return vs Nifty])</f>
        <v>-0.95495180400011892</v>
      </c>
      <c r="O41">
        <v>4216.96</v>
      </c>
      <c r="P41">
        <v>4009.3972377551399</v>
      </c>
      <c r="Q41">
        <v>3134.6950871624499</v>
      </c>
      <c r="R41">
        <v>46.6735490873617</v>
      </c>
      <c r="S41" s="2">
        <f>(Table2[[#This Row],[Close Price]]-Table2[[#This Row],[20D EMA]])/Table2[[#This Row],[20D EMA]]</f>
        <v>-9.1914554560631866E-3</v>
      </c>
      <c r="T41" s="2">
        <f>(Table2[[#This Row],[Close Price]]-Table2[[#This Row],[50D EMA]])/Table2[[#This Row],[50D EMA]]</f>
        <v>4.2101780451011754E-2</v>
      </c>
      <c r="U41" s="2">
        <f>(Table2[[#This Row],[Close Price]]-Table2[[#This Row],[200D EMA]])/Table2[[#This Row],[200D EMA]]</f>
        <v>0.33288880858333769</v>
      </c>
      <c r="V41">
        <v>2.2698174432828302</v>
      </c>
      <c r="W41">
        <v>4106.6499999999996</v>
      </c>
      <c r="X41">
        <v>4399</v>
      </c>
      <c r="Y41">
        <v>4053.25</v>
      </c>
      <c r="Z41">
        <v>4340</v>
      </c>
      <c r="AA41">
        <v>3950.05</v>
      </c>
      <c r="AB41">
        <v>4821.3</v>
      </c>
      <c r="AC41" s="2">
        <f>(Table2[[#This Row],[Close Price]]/Table2[[#This Row],[Day Low]])-1</f>
        <v>1.7422960320455871E-2</v>
      </c>
      <c r="AD41" s="2">
        <f>(Table2[[#This Row],[Day High]]/Table2[[#This Row],[Close Price]])-1</f>
        <v>5.2845723038629222E-2</v>
      </c>
      <c r="AE41" s="2">
        <f>(Table2[[#This Row],[Close Price]]/Table2[[#This Row],[Current Week Low]])-1</f>
        <v>3.0827114044285508E-2</v>
      </c>
      <c r="AF41" s="2">
        <f>(Table2[[#This Row],[Current Week High]]/Table2[[#This Row],[Close Price]])-1</f>
        <v>3.8724809726676579E-2</v>
      </c>
      <c r="AG41" s="2">
        <f>(Table2[[#This Row],[Close Price]]/Table2[[#This Row],[Current Month Low]])-1</f>
        <v>5.7758762547309495E-2</v>
      </c>
      <c r="AH41" s="2">
        <f>(Table2[[#This Row],[Current Month High]]/Table2[[#This Row],[Close Price]])-1</f>
        <v>0.1539179551002825</v>
      </c>
      <c r="AI41">
        <v>15.391795510028199</v>
      </c>
      <c r="AJ41">
        <v>155.54740061161999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0.12</v>
      </c>
      <c r="AM41" t="s">
        <v>10196</v>
      </c>
      <c r="AN41">
        <v>-3.57</v>
      </c>
      <c r="AO41" t="s">
        <v>10195</v>
      </c>
      <c r="AP41">
        <v>0.13350576338065201</v>
      </c>
      <c r="AQ41">
        <f>(Table2[[#This Row],[Sharpe Ratio]]-AVERAGE(Table2[Sharpe Ratio]))/_xlfn.STDEV.P(Table2[Sharpe Ratio])</f>
        <v>0.9466198812264135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2.9624573641622471</v>
      </c>
      <c r="AS41">
        <f>_xlfn.RANK.AVG(Table2[[#This Row],[1Y Return vs Nifty Z-Score]],Table2[1Y Return vs Nifty Z-Score])</f>
        <v>79</v>
      </c>
      <c r="AT41">
        <f>_xlfn.RANK.AVG(Table2[[#This Row],[6M Return vs Nifty Z-Score]],Table2[6M Return vs Nifty Z-Score])</f>
        <v>21</v>
      </c>
      <c r="AU41">
        <f>_xlfn.RANK.AVG(Table2[[#This Row],[Sharpe Ratio Z-Score]],Table2[Sharpe Ratio Z-Score])</f>
        <v>131</v>
      </c>
      <c r="AV41">
        <f>(Table2[[#This Row],[Rank 1Y]]+Table2[[#This Row],[Rank 6M]]+Table2[[#This Row],[Rank Sharpe]])/3</f>
        <v>77</v>
      </c>
    </row>
    <row r="42" spans="1:48" x14ac:dyDescent="0.3">
      <c r="A42" t="s">
        <v>751</v>
      </c>
      <c r="B42" t="s">
        <v>752</v>
      </c>
      <c r="C42" t="s">
        <v>10154</v>
      </c>
      <c r="D42" t="s">
        <v>46</v>
      </c>
      <c r="E42">
        <v>21230.63237322</v>
      </c>
      <c r="F42">
        <v>338.15</v>
      </c>
      <c r="G42">
        <v>120.13922004651801</v>
      </c>
      <c r="H42">
        <f>(Table2[[#This Row],[1Y Return vs Nifty]]-AVERAGE(Table2[1Y Return vs Nifty]))/_xlfn.STDEV.P(Table2[1Y Return vs Nifty])</f>
        <v>1.0592529629474079</v>
      </c>
      <c r="I42">
        <v>1.6455992187630299</v>
      </c>
      <c r="J42">
        <f>(Table2[[#This Row],[1M Return vs Nifty]]-AVERAGE(Table2[1M Return vs Nifty]))/_xlfn.STDEV.P(Table2[1M Return vs Nifty])</f>
        <v>0.33188837101277285</v>
      </c>
      <c r="K42">
        <v>58.204087127332301</v>
      </c>
      <c r="L42">
        <f>(Table2[[#This Row],[6M Return vs Nifty]]-AVERAGE(Table2[6M Return vs Nifty]))/_xlfn.STDEV.P(Table2[6M Return vs Nifty])</f>
        <v>1.7054671511291464</v>
      </c>
      <c r="M42">
        <v>3.09704030629148</v>
      </c>
      <c r="N42">
        <f>(Table2[[#This Row],[1W Return vs Nifty]]-AVERAGE(Table2[1W Return vs Nifty]))/_xlfn.STDEV.P(Table2[1W Return vs Nifty])</f>
        <v>1.183733698140081</v>
      </c>
      <c r="O42">
        <v>326.22000000000003</v>
      </c>
      <c r="P42">
        <v>309.840411505784</v>
      </c>
      <c r="Q42">
        <v>242.357301851421</v>
      </c>
      <c r="R42">
        <v>60.830022831436402</v>
      </c>
      <c r="S42" s="2">
        <f>(Table2[[#This Row],[Close Price]]-Table2[[#This Row],[20D EMA]])/Table2[[#This Row],[20D EMA]]</f>
        <v>3.6570412604990339E-2</v>
      </c>
      <c r="T42" s="2">
        <f>(Table2[[#This Row],[Close Price]]-Table2[[#This Row],[50D EMA]])/Table2[[#This Row],[50D EMA]]</f>
        <v>9.1368289748374215E-2</v>
      </c>
      <c r="U42" s="2">
        <f>(Table2[[#This Row],[Close Price]]-Table2[[#This Row],[200D EMA]])/Table2[[#This Row],[200D EMA]]</f>
        <v>0.39525402130159637</v>
      </c>
      <c r="V42">
        <v>1.1632000144474901</v>
      </c>
      <c r="W42">
        <v>330.55</v>
      </c>
      <c r="X42">
        <v>338.45</v>
      </c>
      <c r="Y42">
        <v>295.5</v>
      </c>
      <c r="Z42">
        <v>349.7</v>
      </c>
      <c r="AA42">
        <v>295.5</v>
      </c>
      <c r="AB42">
        <v>349.7</v>
      </c>
      <c r="AC42" s="2">
        <f>(Table2[[#This Row],[Close Price]]/Table2[[#This Row],[Day Low]])-1</f>
        <v>2.2991983058538779E-2</v>
      </c>
      <c r="AD42" s="2">
        <f>(Table2[[#This Row],[Day High]]/Table2[[#This Row],[Close Price]])-1</f>
        <v>8.8718024545331176E-4</v>
      </c>
      <c r="AE42" s="2">
        <f>(Table2[[#This Row],[Close Price]]/Table2[[#This Row],[Current Week Low]])-1</f>
        <v>0.14433164128595588</v>
      </c>
      <c r="AF42" s="2">
        <f>(Table2[[#This Row],[Current Week High]]/Table2[[#This Row],[Close Price]])-1</f>
        <v>3.4156439449948284E-2</v>
      </c>
      <c r="AG42" s="2">
        <f>(Table2[[#This Row],[Close Price]]/Table2[[#This Row],[Current Month Low]])-1</f>
        <v>0.14433164128595588</v>
      </c>
      <c r="AH42" s="2">
        <f>(Table2[[#This Row],[Current Month High]]/Table2[[#This Row],[Close Price]])-1</f>
        <v>3.4156439449948284E-2</v>
      </c>
      <c r="AI42">
        <v>3.4156439449948199</v>
      </c>
      <c r="AJ42">
        <v>149.18938835666901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0.25</v>
      </c>
      <c r="AM42" t="s">
        <v>10196</v>
      </c>
      <c r="AN42">
        <v>0.71</v>
      </c>
      <c r="AO42" t="s">
        <v>10196</v>
      </c>
      <c r="AP42">
        <v>0.145272962671847</v>
      </c>
      <c r="AQ42">
        <f>(Table2[[#This Row],[Sharpe Ratio]]-AVERAGE(Table2[Sharpe Ratio]))/_xlfn.STDEV.P(Table2[Sharpe Ratio])</f>
        <v>1.0819206381807935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5.3622628214102015</v>
      </c>
      <c r="AS42">
        <f>_xlfn.RANK.AVG(Table2[[#This Row],[1Y Return vs Nifty Z-Score]],Table2[1Y Return vs Nifty Z-Score])</f>
        <v>91</v>
      </c>
      <c r="AT42">
        <f>_xlfn.RANK.AVG(Table2[[#This Row],[6M Return vs Nifty Z-Score]],Table2[6M Return vs Nifty Z-Score])</f>
        <v>41</v>
      </c>
      <c r="AU42">
        <f>_xlfn.RANK.AVG(Table2[[#This Row],[Sharpe Ratio Z-Score]],Table2[Sharpe Ratio Z-Score])</f>
        <v>105</v>
      </c>
      <c r="AV42">
        <f>(Table2[[#This Row],[Rank 1Y]]+Table2[[#This Row],[Rank 6M]]+Table2[[#This Row],[Rank Sharpe]])/3</f>
        <v>79</v>
      </c>
    </row>
    <row r="43" spans="1:48" x14ac:dyDescent="0.3">
      <c r="A43" t="s">
        <v>1016</v>
      </c>
      <c r="B43" t="s">
        <v>1017</v>
      </c>
      <c r="C43" t="s">
        <v>10161</v>
      </c>
      <c r="D43" t="s">
        <v>407</v>
      </c>
      <c r="E43">
        <v>12967.039980816</v>
      </c>
      <c r="F43">
        <v>209.76</v>
      </c>
      <c r="G43">
        <v>253.50518286165101</v>
      </c>
      <c r="H43">
        <f>(Table2[[#This Row],[1Y Return vs Nifty]]-AVERAGE(Table2[1Y Return vs Nifty]))/_xlfn.STDEV.P(Table2[1Y Return vs Nifty])</f>
        <v>2.8525125929194513</v>
      </c>
      <c r="I43">
        <v>5.7236418736802301</v>
      </c>
      <c r="J43">
        <f>(Table2[[#This Row],[1M Return vs Nifty]]-AVERAGE(Table2[1M Return vs Nifty]))/_xlfn.STDEV.P(Table2[1M Return vs Nifty])</f>
        <v>0.75670153487180836</v>
      </c>
      <c r="K43">
        <v>23.888071273972201</v>
      </c>
      <c r="L43">
        <f>(Table2[[#This Row],[6M Return vs Nifty]]-AVERAGE(Table2[6M Return vs Nifty]))/_xlfn.STDEV.P(Table2[6M Return vs Nifty])</f>
        <v>0.54497658342634159</v>
      </c>
      <c r="M43">
        <v>1.4823471787485001</v>
      </c>
      <c r="N43">
        <f>(Table2[[#This Row],[1W Return vs Nifty]]-AVERAGE(Table2[1W Return vs Nifty]))/_xlfn.STDEV.P(Table2[1W Return vs Nifty])</f>
        <v>0.78224018410735352</v>
      </c>
      <c r="O43">
        <v>190.4</v>
      </c>
      <c r="P43">
        <v>182.30138162703801</v>
      </c>
      <c r="Q43">
        <v>150.12822704048801</v>
      </c>
      <c r="R43">
        <v>67.934774890778499</v>
      </c>
      <c r="S43" s="2">
        <f>(Table2[[#This Row],[Close Price]]-Table2[[#This Row],[20D EMA]])/Table2[[#This Row],[20D EMA]]</f>
        <v>0.10168067226890748</v>
      </c>
      <c r="T43" s="2">
        <f>(Table2[[#This Row],[Close Price]]-Table2[[#This Row],[50D EMA]])/Table2[[#This Row],[50D EMA]]</f>
        <v>0.15062210789569494</v>
      </c>
      <c r="U43" s="2">
        <f>(Table2[[#This Row],[Close Price]]-Table2[[#This Row],[200D EMA]])/Table2[[#This Row],[200D EMA]]</f>
        <v>0.39720560307043334</v>
      </c>
      <c r="V43">
        <v>2.2361060078671402</v>
      </c>
      <c r="W43">
        <v>206.01</v>
      </c>
      <c r="X43">
        <v>217.8</v>
      </c>
      <c r="Y43">
        <v>184</v>
      </c>
      <c r="Z43">
        <v>212.8</v>
      </c>
      <c r="AA43">
        <v>171.25</v>
      </c>
      <c r="AB43">
        <v>212.8</v>
      </c>
      <c r="AC43" s="2">
        <f>(Table2[[#This Row],[Close Price]]/Table2[[#This Row],[Day Low]])-1</f>
        <v>1.8202999854376012E-2</v>
      </c>
      <c r="AD43" s="2">
        <f>(Table2[[#This Row],[Day High]]/Table2[[#This Row],[Close Price]])-1</f>
        <v>3.8329519450801097E-2</v>
      </c>
      <c r="AE43" s="2">
        <f>(Table2[[#This Row],[Close Price]]/Table2[[#This Row],[Current Week Low]])-1</f>
        <v>0.1399999999999999</v>
      </c>
      <c r="AF43" s="2">
        <f>(Table2[[#This Row],[Current Week High]]/Table2[[#This Row],[Close Price]])-1</f>
        <v>1.449275362318847E-2</v>
      </c>
      <c r="AG43" s="2">
        <f>(Table2[[#This Row],[Close Price]]/Table2[[#This Row],[Current Month Low]])-1</f>
        <v>0.22487591240875915</v>
      </c>
      <c r="AH43" s="2">
        <f>(Table2[[#This Row],[Current Month High]]/Table2[[#This Row],[Close Price]])-1</f>
        <v>1.449275362318847E-2</v>
      </c>
      <c r="AI43">
        <v>1.4492753623188399</v>
      </c>
      <c r="AJ43">
        <v>283.824336688014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0.02</v>
      </c>
      <c r="AM43" t="s">
        <v>10196</v>
      </c>
      <c r="AN43">
        <v>10.95</v>
      </c>
      <c r="AO43" t="s">
        <v>10196</v>
      </c>
      <c r="AP43">
        <v>0.174925035353303</v>
      </c>
      <c r="AQ43">
        <f>(Table2[[#This Row],[Sharpe Ratio]]-AVERAGE(Table2[Sharpe Ratio]))/_xlfn.STDEV.P(Table2[Sharpe Ratio])</f>
        <v>1.4228639484610313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6.3592948437859853</v>
      </c>
      <c r="AS43">
        <f>_xlfn.RANK.AVG(Table2[[#This Row],[1Y Return vs Nifty Z-Score]],Table2[1Y Return vs Nifty Z-Score])</f>
        <v>11</v>
      </c>
      <c r="AT43">
        <f>_xlfn.RANK.AVG(Table2[[#This Row],[6M Return vs Nifty Z-Score]],Table2[6M Return vs Nifty Z-Score])</f>
        <v>171</v>
      </c>
      <c r="AU43">
        <f>_xlfn.RANK.AVG(Table2[[#This Row],[Sharpe Ratio Z-Score]],Table2[Sharpe Ratio Z-Score])</f>
        <v>59</v>
      </c>
      <c r="AV43">
        <f>(Table2[[#This Row],[Rank 1Y]]+Table2[[#This Row],[Rank 6M]]+Table2[[#This Row],[Rank Sharpe]])/3</f>
        <v>80.333333333333329</v>
      </c>
    </row>
    <row r="44" spans="1:48" x14ac:dyDescent="0.3">
      <c r="A44" t="s">
        <v>1384</v>
      </c>
      <c r="B44" t="s">
        <v>1385</v>
      </c>
      <c r="C44" t="s">
        <v>10161</v>
      </c>
      <c r="D44" t="s">
        <v>359</v>
      </c>
      <c r="E44">
        <v>7586.2386763799996</v>
      </c>
      <c r="F44">
        <v>334.3</v>
      </c>
      <c r="G44">
        <v>119.026695012866</v>
      </c>
      <c r="H44">
        <f>(Table2[[#This Row],[1Y Return vs Nifty]]-AVERAGE(Table2[1Y Return vs Nifty]))/_xlfn.STDEV.P(Table2[1Y Return vs Nifty])</f>
        <v>1.0442937770496772</v>
      </c>
      <c r="I44">
        <v>-3.7499579817714501</v>
      </c>
      <c r="J44">
        <f>(Table2[[#This Row],[1M Return vs Nifty]]-AVERAGE(Table2[1M Return vs Nifty]))/_xlfn.STDEV.P(Table2[1M Return vs Nifty])</f>
        <v>-0.23017140106383657</v>
      </c>
      <c r="K44">
        <v>84.543876299111403</v>
      </c>
      <c r="L44">
        <f>(Table2[[#This Row],[6M Return vs Nifty]]-AVERAGE(Table2[6M Return vs Nifty]))/_xlfn.STDEV.P(Table2[6M Return vs Nifty])</f>
        <v>2.5962196504795951</v>
      </c>
      <c r="M44">
        <v>-2.62681789434839</v>
      </c>
      <c r="N44">
        <f>(Table2[[#This Row],[1W Return vs Nifty]]-AVERAGE(Table2[1W Return vs Nifty]))/_xlfn.STDEV.P(Table2[1W Return vs Nifty])</f>
        <v>-0.23950388403559217</v>
      </c>
      <c r="O44">
        <v>328.34</v>
      </c>
      <c r="P44">
        <v>308.69303742924001</v>
      </c>
      <c r="Q44">
        <v>238.57893301451301</v>
      </c>
      <c r="R44">
        <v>53.160504076909596</v>
      </c>
      <c r="S44" s="2">
        <f>(Table2[[#This Row],[Close Price]]-Table2[[#This Row],[20D EMA]])/Table2[[#This Row],[20D EMA]]</f>
        <v>1.8151915697143316E-2</v>
      </c>
      <c r="T44" s="2">
        <f>(Table2[[#This Row],[Close Price]]-Table2[[#This Row],[50D EMA]])/Table2[[#This Row],[50D EMA]]</f>
        <v>8.2952834906844131E-2</v>
      </c>
      <c r="U44" s="2">
        <f>(Table2[[#This Row],[Close Price]]-Table2[[#This Row],[200D EMA]])/Table2[[#This Row],[200D EMA]]</f>
        <v>0.40121340881201856</v>
      </c>
      <c r="V44">
        <v>1.01180132809803</v>
      </c>
      <c r="W44">
        <v>330.55</v>
      </c>
      <c r="X44">
        <v>345.6</v>
      </c>
      <c r="Y44">
        <v>307.35000000000002</v>
      </c>
      <c r="Z44">
        <v>339.7</v>
      </c>
      <c r="AA44">
        <v>307.35000000000002</v>
      </c>
      <c r="AB44">
        <v>362.5</v>
      </c>
      <c r="AC44" s="2">
        <f>(Table2[[#This Row],[Close Price]]/Table2[[#This Row],[Day Low]])-1</f>
        <v>1.1344728482831634E-2</v>
      </c>
      <c r="AD44" s="2">
        <f>(Table2[[#This Row],[Day High]]/Table2[[#This Row],[Close Price]])-1</f>
        <v>3.380197427460363E-2</v>
      </c>
      <c r="AE44" s="2">
        <f>(Table2[[#This Row],[Close Price]]/Table2[[#This Row],[Current Week Low]])-1</f>
        <v>8.768504961769974E-2</v>
      </c>
      <c r="AF44" s="2">
        <f>(Table2[[#This Row],[Current Week High]]/Table2[[#This Row],[Close Price]])-1</f>
        <v>1.6153155848040557E-2</v>
      </c>
      <c r="AG44" s="2">
        <f>(Table2[[#This Row],[Close Price]]/Table2[[#This Row],[Current Month Low]])-1</f>
        <v>8.768504961769974E-2</v>
      </c>
      <c r="AH44" s="2">
        <f>(Table2[[#This Row],[Current Month High]]/Table2[[#This Row],[Close Price]])-1</f>
        <v>8.4355369428656957E-2</v>
      </c>
      <c r="AI44">
        <v>8.4355369428656903</v>
      </c>
      <c r="AJ44">
        <v>158.146718146718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0.06</v>
      </c>
      <c r="AM44" t="s">
        <v>10196</v>
      </c>
      <c r="AN44">
        <v>2.12</v>
      </c>
      <c r="AO44" t="s">
        <v>10196</v>
      </c>
      <c r="AP44">
        <v>0.13095226005477201</v>
      </c>
      <c r="AQ44">
        <f>(Table2[[#This Row],[Sharpe Ratio]]-AVERAGE(Table2[Sharpe Ratio]))/_xlfn.STDEV.P(Table2[Sharpe Ratio])</f>
        <v>0.91725937459034323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4.088097517020187</v>
      </c>
      <c r="AS44">
        <f>_xlfn.RANK.AVG(Table2[[#This Row],[1Y Return vs Nifty Z-Score]],Table2[1Y Return vs Nifty Z-Score])</f>
        <v>92</v>
      </c>
      <c r="AT44">
        <f>_xlfn.RANK.AVG(Table2[[#This Row],[6M Return vs Nifty Z-Score]],Table2[6M Return vs Nifty Z-Score])</f>
        <v>14</v>
      </c>
      <c r="AU44">
        <f>_xlfn.RANK.AVG(Table2[[#This Row],[Sharpe Ratio Z-Score]],Table2[Sharpe Ratio Z-Score])</f>
        <v>139</v>
      </c>
      <c r="AV44">
        <f>(Table2[[#This Row],[Rank 1Y]]+Table2[[#This Row],[Rank 6M]]+Table2[[#This Row],[Rank Sharpe]])/3</f>
        <v>81.666666666666671</v>
      </c>
    </row>
    <row r="45" spans="1:48" x14ac:dyDescent="0.3">
      <c r="A45" t="s">
        <v>1064</v>
      </c>
      <c r="B45" t="s">
        <v>1065</v>
      </c>
      <c r="C45" t="s">
        <v>10159</v>
      </c>
      <c r="D45" t="s">
        <v>825</v>
      </c>
      <c r="E45">
        <v>11657.7748617</v>
      </c>
      <c r="F45">
        <v>250.5</v>
      </c>
      <c r="G45">
        <v>176.259134515809</v>
      </c>
      <c r="H45">
        <f>(Table2[[#This Row],[1Y Return vs Nifty]]-AVERAGE(Table2[1Y Return vs Nifty]))/_xlfn.STDEV.P(Table2[1Y Return vs Nifty])</f>
        <v>1.8138501250041434</v>
      </c>
      <c r="I45">
        <v>3.8789687704963098</v>
      </c>
      <c r="J45">
        <f>(Table2[[#This Row],[1M Return vs Nifty]]-AVERAGE(Table2[1M Return vs Nifty]))/_xlfn.STDEV.P(Table2[1M Return vs Nifty])</f>
        <v>0.56454037238265897</v>
      </c>
      <c r="K45">
        <v>36.700748758969198</v>
      </c>
      <c r="L45">
        <f>(Table2[[#This Row],[6M Return vs Nifty]]-AVERAGE(Table2[6M Return vs Nifty]))/_xlfn.STDEV.P(Table2[6M Return vs Nifty])</f>
        <v>0.97827255321186646</v>
      </c>
      <c r="M45">
        <v>1.2964094780592601</v>
      </c>
      <c r="N45">
        <f>(Table2[[#This Row],[1W Return vs Nifty]]-AVERAGE(Table2[1W Return vs Nifty]))/_xlfn.STDEV.P(Table2[1W Return vs Nifty])</f>
        <v>0.73600676701559631</v>
      </c>
      <c r="O45">
        <v>245.45</v>
      </c>
      <c r="P45">
        <v>230.90995533592499</v>
      </c>
      <c r="Q45">
        <v>181.82093344903299</v>
      </c>
      <c r="R45">
        <v>54.863437853068802</v>
      </c>
      <c r="S45" s="2">
        <f>(Table2[[#This Row],[Close Price]]-Table2[[#This Row],[20D EMA]])/Table2[[#This Row],[20D EMA]]</f>
        <v>2.0574455082501573E-2</v>
      </c>
      <c r="T45" s="2">
        <f>(Table2[[#This Row],[Close Price]]-Table2[[#This Row],[50D EMA]])/Table2[[#This Row],[50D EMA]]</f>
        <v>8.4838458504639391E-2</v>
      </c>
      <c r="U45" s="2">
        <f>(Table2[[#This Row],[Close Price]]-Table2[[#This Row],[200D EMA]])/Table2[[#This Row],[200D EMA]]</f>
        <v>0.37772914948882236</v>
      </c>
      <c r="V45">
        <v>0.73432933058633498</v>
      </c>
      <c r="W45">
        <v>248.41</v>
      </c>
      <c r="X45">
        <v>257.5</v>
      </c>
      <c r="Y45">
        <v>234.01</v>
      </c>
      <c r="Z45">
        <v>258.5</v>
      </c>
      <c r="AA45">
        <v>234.01</v>
      </c>
      <c r="AB45">
        <v>260.75</v>
      </c>
      <c r="AC45" s="2">
        <f>(Table2[[#This Row],[Close Price]]/Table2[[#This Row],[Day Low]])-1</f>
        <v>8.4135099231110733E-3</v>
      </c>
      <c r="AD45" s="2">
        <f>(Table2[[#This Row],[Day High]]/Table2[[#This Row],[Close Price]])-1</f>
        <v>2.7944111776447178E-2</v>
      </c>
      <c r="AE45" s="2">
        <f>(Table2[[#This Row],[Close Price]]/Table2[[#This Row],[Current Week Low]])-1</f>
        <v>7.0467074056664192E-2</v>
      </c>
      <c r="AF45" s="2">
        <f>(Table2[[#This Row],[Current Week High]]/Table2[[#This Row],[Close Price]])-1</f>
        <v>3.1936127744510934E-2</v>
      </c>
      <c r="AG45" s="2">
        <f>(Table2[[#This Row],[Close Price]]/Table2[[#This Row],[Current Month Low]])-1</f>
        <v>7.0467074056664192E-2</v>
      </c>
      <c r="AH45" s="2">
        <f>(Table2[[#This Row],[Current Month High]]/Table2[[#This Row],[Close Price]])-1</f>
        <v>4.0918163672654773E-2</v>
      </c>
      <c r="AI45">
        <v>4.0918163672654702</v>
      </c>
      <c r="AJ45">
        <v>210.024752475247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0.14000000000000001</v>
      </c>
      <c r="AM45" t="s">
        <v>10196</v>
      </c>
      <c r="AN45">
        <v>-2.68</v>
      </c>
      <c r="AO45" t="s">
        <v>10195</v>
      </c>
      <c r="AP45">
        <v>0.143451347685988</v>
      </c>
      <c r="AQ45">
        <f>(Table2[[#This Row],[Sharpe Ratio]]-AVERAGE(Table2[Sharpe Ratio]))/_xlfn.STDEV.P(Table2[Sharpe Ratio])</f>
        <v>1.0609754769434387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5.1536452945577036</v>
      </c>
      <c r="AS45">
        <f>_xlfn.RANK.AVG(Table2[[#This Row],[1Y Return vs Nifty Z-Score]],Table2[1Y Return vs Nifty Z-Score])</f>
        <v>38</v>
      </c>
      <c r="AT45">
        <f>_xlfn.RANK.AVG(Table2[[#This Row],[6M Return vs Nifty Z-Score]],Table2[6M Return vs Nifty Z-Score])</f>
        <v>106</v>
      </c>
      <c r="AU45">
        <f>_xlfn.RANK.AVG(Table2[[#This Row],[Sharpe Ratio Z-Score]],Table2[Sharpe Ratio Z-Score])</f>
        <v>109</v>
      </c>
      <c r="AV45">
        <f>(Table2[[#This Row],[Rank 1Y]]+Table2[[#This Row],[Rank 6M]]+Table2[[#This Row],[Rank Sharpe]])/3</f>
        <v>84.333333333333329</v>
      </c>
    </row>
    <row r="46" spans="1:48" x14ac:dyDescent="0.3">
      <c r="A46" t="s">
        <v>1371</v>
      </c>
      <c r="B46" t="s">
        <v>1372</v>
      </c>
      <c r="C46" t="s">
        <v>10151</v>
      </c>
      <c r="D46" t="s">
        <v>539</v>
      </c>
      <c r="E46">
        <v>7720.9517750000005</v>
      </c>
      <c r="F46">
        <v>387.25</v>
      </c>
      <c r="G46">
        <v>96.084212619637796</v>
      </c>
      <c r="H46">
        <f>(Table2[[#This Row],[1Y Return vs Nifty]]-AVERAGE(Table2[1Y Return vs Nifty]))/_xlfn.STDEV.P(Table2[1Y Return vs Nifty])</f>
        <v>0.73580556447515522</v>
      </c>
      <c r="I46">
        <v>-4.9122313311713102</v>
      </c>
      <c r="J46">
        <f>(Table2[[#This Row],[1M Return vs Nifty]]-AVERAGE(Table2[1M Return vs Nifty]))/_xlfn.STDEV.P(Table2[1M Return vs Nifty])</f>
        <v>-0.35124640213873776</v>
      </c>
      <c r="K46">
        <v>29.657595623404799</v>
      </c>
      <c r="L46">
        <f>(Table2[[#This Row],[6M Return vs Nifty]]-AVERAGE(Table2[6M Return vs Nifty]))/_xlfn.STDEV.P(Table2[6M Return vs Nifty])</f>
        <v>0.74008893610327953</v>
      </c>
      <c r="M46">
        <v>-2.78211233019737</v>
      </c>
      <c r="N46">
        <f>(Table2[[#This Row],[1W Return vs Nifty]]-AVERAGE(Table2[1W Return vs Nifty]))/_xlfn.STDEV.P(Table2[1W Return vs Nifty])</f>
        <v>-0.27811785203681377</v>
      </c>
      <c r="O46">
        <v>381.74</v>
      </c>
      <c r="P46">
        <v>365.99222754762201</v>
      </c>
      <c r="Q46">
        <v>295.34152299324398</v>
      </c>
      <c r="R46">
        <v>56.929726819072897</v>
      </c>
      <c r="S46" s="2">
        <f>(Table2[[#This Row],[Close Price]]-Table2[[#This Row],[20D EMA]])/Table2[[#This Row],[20D EMA]]</f>
        <v>1.4433907895426182E-2</v>
      </c>
      <c r="T46" s="2">
        <f>(Table2[[#This Row],[Close Price]]-Table2[[#This Row],[50D EMA]])/Table2[[#This Row],[50D EMA]]</f>
        <v>5.8082578952067997E-2</v>
      </c>
      <c r="U46" s="2">
        <f>(Table2[[#This Row],[Close Price]]-Table2[[#This Row],[200D EMA]])/Table2[[#This Row],[200D EMA]]</f>
        <v>0.31119388860488284</v>
      </c>
      <c r="V46">
        <v>0.84044617288252599</v>
      </c>
      <c r="W46">
        <v>384.6</v>
      </c>
      <c r="X46">
        <v>390.35</v>
      </c>
      <c r="Y46">
        <v>358.1</v>
      </c>
      <c r="Z46">
        <v>393.3</v>
      </c>
      <c r="AA46">
        <v>358.1</v>
      </c>
      <c r="AB46">
        <v>401</v>
      </c>
      <c r="AC46" s="2">
        <f>(Table2[[#This Row],[Close Price]]/Table2[[#This Row],[Day Low]])-1</f>
        <v>6.890275611024288E-3</v>
      </c>
      <c r="AD46" s="2">
        <f>(Table2[[#This Row],[Day High]]/Table2[[#This Row],[Close Price]])-1</f>
        <v>8.0051646223371353E-3</v>
      </c>
      <c r="AE46" s="2">
        <f>(Table2[[#This Row],[Close Price]]/Table2[[#This Row],[Current Week Low]])-1</f>
        <v>8.1401843060597612E-2</v>
      </c>
      <c r="AF46" s="2">
        <f>(Table2[[#This Row],[Current Week High]]/Table2[[#This Row],[Close Price]])-1</f>
        <v>1.5622982569399646E-2</v>
      </c>
      <c r="AG46" s="2">
        <f>(Table2[[#This Row],[Close Price]]/Table2[[#This Row],[Current Month Low]])-1</f>
        <v>8.1401843060597612E-2</v>
      </c>
      <c r="AH46" s="2">
        <f>(Table2[[#This Row],[Current Month High]]/Table2[[#This Row],[Close Price]])-1</f>
        <v>3.5506778566817276E-2</v>
      </c>
      <c r="AI46">
        <v>16.513879922530599</v>
      </c>
      <c r="AJ46">
        <v>123.134543359262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0.06</v>
      </c>
      <c r="AM46" t="s">
        <v>10196</v>
      </c>
      <c r="AN46">
        <v>-1.05</v>
      </c>
      <c r="AO46" t="s">
        <v>10195</v>
      </c>
      <c r="AP46">
        <v>0.32471830612534602</v>
      </c>
      <c r="AQ46">
        <f>(Table2[[#This Row],[Sharpe Ratio]]-AVERAGE(Table2[Sharpe Ratio]))/_xlfn.STDEV.P(Table2[Sharpe Ratio])</f>
        <v>3.1452060640819557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3.9917363104848387</v>
      </c>
      <c r="AS46">
        <f>_xlfn.RANK.AVG(Table2[[#This Row],[1Y Return vs Nifty Z-Score]],Table2[1Y Return vs Nifty Z-Score])</f>
        <v>115</v>
      </c>
      <c r="AT46">
        <f>_xlfn.RANK.AVG(Table2[[#This Row],[6M Return vs Nifty Z-Score]],Table2[6M Return vs Nifty Z-Score])</f>
        <v>139</v>
      </c>
      <c r="AU46">
        <f>_xlfn.RANK.AVG(Table2[[#This Row],[Sharpe Ratio Z-Score]],Table2[Sharpe Ratio Z-Score])</f>
        <v>1</v>
      </c>
      <c r="AV46">
        <f>(Table2[[#This Row],[Rank 1Y]]+Table2[[#This Row],[Rank 6M]]+Table2[[#This Row],[Rank Sharpe]])/3</f>
        <v>85</v>
      </c>
    </row>
    <row r="47" spans="1:48" x14ac:dyDescent="0.3">
      <c r="A47" t="s">
        <v>927</v>
      </c>
      <c r="B47" t="s">
        <v>928</v>
      </c>
      <c r="C47" t="s">
        <v>10151</v>
      </c>
      <c r="D47" t="s">
        <v>250</v>
      </c>
      <c r="E47">
        <v>15758.9767458799</v>
      </c>
      <c r="F47">
        <v>3796.4</v>
      </c>
      <c r="G47">
        <v>234.52402081194899</v>
      </c>
      <c r="H47">
        <f>(Table2[[#This Row],[1Y Return vs Nifty]]-AVERAGE(Table2[1Y Return vs Nifty]))/_xlfn.STDEV.P(Table2[1Y Return vs Nifty])</f>
        <v>2.5972889142896163</v>
      </c>
      <c r="I47">
        <v>-5.6383601692206797</v>
      </c>
      <c r="J47">
        <f>(Table2[[#This Row],[1M Return vs Nifty]]-AVERAGE(Table2[1M Return vs Nifty]))/_xlfn.STDEV.P(Table2[1M Return vs Nifty])</f>
        <v>-0.42688785936800278</v>
      </c>
      <c r="K47">
        <v>14.894448669732901</v>
      </c>
      <c r="L47">
        <f>(Table2[[#This Row],[6M Return vs Nifty]]-AVERAGE(Table2[6M Return vs Nifty]))/_xlfn.STDEV.P(Table2[6M Return vs Nifty])</f>
        <v>0.2408324704763386</v>
      </c>
      <c r="M47">
        <v>-5.6486169383942997</v>
      </c>
      <c r="N47">
        <f>(Table2[[#This Row],[1W Return vs Nifty]]-AVERAGE(Table2[1W Return vs Nifty]))/_xlfn.STDEV.P(Table2[1W Return vs Nifty])</f>
        <v>-0.990874343350584</v>
      </c>
      <c r="O47">
        <v>3912.13</v>
      </c>
      <c r="P47">
        <v>3921.35941261367</v>
      </c>
      <c r="Q47">
        <v>3255.1455953445702</v>
      </c>
      <c r="R47">
        <v>30.366802256580598</v>
      </c>
      <c r="S47" s="2">
        <f>(Table2[[#This Row],[Close Price]]-Table2[[#This Row],[20D EMA]])/Table2[[#This Row],[20D EMA]]</f>
        <v>-2.958235027977087E-2</v>
      </c>
      <c r="T47" s="2">
        <f>(Table2[[#This Row],[Close Price]]-Table2[[#This Row],[50D EMA]])/Table2[[#This Row],[50D EMA]]</f>
        <v>-3.1866350279374608E-2</v>
      </c>
      <c r="U47" s="2">
        <f>(Table2[[#This Row],[Close Price]]-Table2[[#This Row],[200D EMA]])/Table2[[#This Row],[200D EMA]]</f>
        <v>0.16627655777656111</v>
      </c>
      <c r="V47">
        <v>1.6953549289751799</v>
      </c>
      <c r="W47">
        <v>3728.6</v>
      </c>
      <c r="X47">
        <v>3770.8</v>
      </c>
      <c r="Y47">
        <v>3420.3</v>
      </c>
      <c r="Z47">
        <v>3939</v>
      </c>
      <c r="AA47">
        <v>3420.3</v>
      </c>
      <c r="AB47">
        <v>4294.2</v>
      </c>
      <c r="AC47" s="2">
        <f>(Table2[[#This Row],[Close Price]]/Table2[[#This Row],[Day Low]])-1</f>
        <v>1.8183768706753201E-2</v>
      </c>
      <c r="AD47" s="2">
        <f>(Table2[[#This Row],[Day High]]/Table2[[#This Row],[Close Price]])-1</f>
        <v>-6.743230428827296E-3</v>
      </c>
      <c r="AE47" s="2">
        <f>(Table2[[#This Row],[Close Price]]/Table2[[#This Row],[Current Week Low]])-1</f>
        <v>0.10996111452211799</v>
      </c>
      <c r="AF47" s="2">
        <f>(Table2[[#This Row],[Current Week High]]/Table2[[#This Row],[Close Price]])-1</f>
        <v>3.7561900748077193E-2</v>
      </c>
      <c r="AG47" s="2">
        <f>(Table2[[#This Row],[Close Price]]/Table2[[#This Row],[Current Month Low]])-1</f>
        <v>0.10996111452211799</v>
      </c>
      <c r="AH47" s="2">
        <f>(Table2[[#This Row],[Current Month High]]/Table2[[#This Row],[Close Price]])-1</f>
        <v>0.13112422294805604</v>
      </c>
      <c r="AI47">
        <v>13.263881572015499</v>
      </c>
      <c r="AJ47">
        <v>262.75381013807203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-0.12</v>
      </c>
      <c r="AM47" t="s">
        <v>10195</v>
      </c>
      <c r="AN47">
        <v>-5.33</v>
      </c>
      <c r="AO47" t="s">
        <v>10195</v>
      </c>
      <c r="AP47">
        <v>0.27757734045309901</v>
      </c>
      <c r="AQ47">
        <f>(Table2[[#This Row],[Sharpe Ratio]]-AVERAGE(Table2[Sharpe Ratio]))/_xlfn.STDEV.P(Table2[Sharpe Ratio])</f>
        <v>2.6031732335690854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13</v>
      </c>
      <c r="AT47">
        <f>_xlfn.RANK.AVG(Table2[[#This Row],[6M Return vs Nifty Z-Score]],Table2[6M Return vs Nifty Z-Score])</f>
        <v>244</v>
      </c>
      <c r="AU47">
        <f>_xlfn.RANK.AVG(Table2[[#This Row],[Sharpe Ratio Z-Score]],Table2[Sharpe Ratio Z-Score])</f>
        <v>3</v>
      </c>
      <c r="AV47">
        <f>(Table2[[#This Row],[Rank 1Y]]+Table2[[#This Row],[Rank 6M]]+Table2[[#This Row],[Rank Sharpe]])/3</f>
        <v>86.666666666666671</v>
      </c>
    </row>
    <row r="48" spans="1:48" x14ac:dyDescent="0.3">
      <c r="A48" t="s">
        <v>1443</v>
      </c>
      <c r="B48" t="s">
        <v>1444</v>
      </c>
      <c r="C48" t="s">
        <v>10154</v>
      </c>
      <c r="D48" t="s">
        <v>46</v>
      </c>
      <c r="E48">
        <v>7064.5896675000004</v>
      </c>
      <c r="F48">
        <v>517.5</v>
      </c>
      <c r="G48">
        <v>99.538143115325795</v>
      </c>
      <c r="H48">
        <f>(Table2[[#This Row],[1Y Return vs Nifty]]-AVERAGE(Table2[1Y Return vs Nifty]))/_xlfn.STDEV.P(Table2[1Y Return vs Nifty])</f>
        <v>0.78224765503488991</v>
      </c>
      <c r="I48">
        <v>4.9436003893809897</v>
      </c>
      <c r="J48">
        <f>(Table2[[#This Row],[1M Return vs Nifty]]-AVERAGE(Table2[1M Return vs Nifty]))/_xlfn.STDEV.P(Table2[1M Return vs Nifty])</f>
        <v>0.67544395153415038</v>
      </c>
      <c r="K48">
        <v>43.691409959979097</v>
      </c>
      <c r="L48">
        <f>(Table2[[#This Row],[6M Return vs Nifty]]-AVERAGE(Table2[6M Return vs Nifty]))/_xlfn.STDEV.P(Table2[6M Return vs Nifty])</f>
        <v>1.2146810110131701</v>
      </c>
      <c r="M48">
        <v>-1.1339250144914499</v>
      </c>
      <c r="N48">
        <f>(Table2[[#This Row],[1W Return vs Nifty]]-AVERAGE(Table2[1W Return vs Nifty]))/_xlfn.STDEV.P(Table2[1W Return vs Nifty])</f>
        <v>0.1317039932904647</v>
      </c>
      <c r="O48">
        <v>484.8</v>
      </c>
      <c r="P48">
        <v>452.03423181507901</v>
      </c>
      <c r="Q48">
        <v>360.94042490250803</v>
      </c>
      <c r="R48">
        <v>66.289829430446403</v>
      </c>
      <c r="S48" s="2">
        <f>(Table2[[#This Row],[Close Price]]-Table2[[#This Row],[20D EMA]])/Table2[[#This Row],[20D EMA]]</f>
        <v>6.7450495049504927E-2</v>
      </c>
      <c r="T48" s="2">
        <f>(Table2[[#This Row],[Close Price]]-Table2[[#This Row],[50D EMA]])/Table2[[#This Row],[50D EMA]]</f>
        <v>0.14482480214397156</v>
      </c>
      <c r="U48" s="2">
        <f>(Table2[[#This Row],[Close Price]]-Table2[[#This Row],[200D EMA]])/Table2[[#This Row],[200D EMA]]</f>
        <v>0.43375461515506214</v>
      </c>
      <c r="V48">
        <v>0.692074023399744</v>
      </c>
      <c r="W48">
        <v>508.4</v>
      </c>
      <c r="X48">
        <v>522.15</v>
      </c>
      <c r="Y48">
        <v>454</v>
      </c>
      <c r="Z48">
        <v>522.15</v>
      </c>
      <c r="AA48">
        <v>446</v>
      </c>
      <c r="AB48">
        <v>540.79999999999995</v>
      </c>
      <c r="AC48" s="2">
        <f>(Table2[[#This Row],[Close Price]]/Table2[[#This Row],[Day Low]])-1</f>
        <v>1.789929189614492E-2</v>
      </c>
      <c r="AD48" s="2">
        <f>(Table2[[#This Row],[Day High]]/Table2[[#This Row],[Close Price]])-1</f>
        <v>8.9855072463767005E-3</v>
      </c>
      <c r="AE48" s="2">
        <f>(Table2[[#This Row],[Close Price]]/Table2[[#This Row],[Current Week Low]])-1</f>
        <v>0.13986784140969166</v>
      </c>
      <c r="AF48" s="2">
        <f>(Table2[[#This Row],[Current Week High]]/Table2[[#This Row],[Close Price]])-1</f>
        <v>8.9855072463767005E-3</v>
      </c>
      <c r="AG48" s="2">
        <f>(Table2[[#This Row],[Close Price]]/Table2[[#This Row],[Current Month Low]])-1</f>
        <v>0.16031390134529144</v>
      </c>
      <c r="AH48" s="2">
        <f>(Table2[[#This Row],[Current Month High]]/Table2[[#This Row],[Close Price]])-1</f>
        <v>4.5024154589371923E-2</v>
      </c>
      <c r="AI48">
        <v>4.5024154589371896</v>
      </c>
      <c r="AJ48">
        <v>126.526592252133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0.28000000000000003</v>
      </c>
      <c r="AM48" t="s">
        <v>10196</v>
      </c>
      <c r="AN48">
        <v>6.45</v>
      </c>
      <c r="AO48" t="s">
        <v>10196</v>
      </c>
      <c r="AP48">
        <v>0.16866391262632199</v>
      </c>
      <c r="AQ48">
        <f>(Table2[[#This Row],[Sharpe Ratio]]-AVERAGE(Table2[Sharpe Ratio]))/_xlfn.STDEV.P(Table2[Sharpe Ratio])</f>
        <v>1.3508727614860061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4.154949372358681</v>
      </c>
      <c r="AS48">
        <f>_xlfn.RANK.AVG(Table2[[#This Row],[1Y Return vs Nifty Z-Score]],Table2[1Y Return vs Nifty Z-Score])</f>
        <v>109</v>
      </c>
      <c r="AT48">
        <f>_xlfn.RANK.AVG(Table2[[#This Row],[6M Return vs Nifty Z-Score]],Table2[6M Return vs Nifty Z-Score])</f>
        <v>85</v>
      </c>
      <c r="AU48">
        <f>_xlfn.RANK.AVG(Table2[[#This Row],[Sharpe Ratio Z-Score]],Table2[Sharpe Ratio Z-Score])</f>
        <v>67</v>
      </c>
      <c r="AV48">
        <f>(Table2[[#This Row],[Rank 1Y]]+Table2[[#This Row],[Rank 6M]]+Table2[[#This Row],[Rank Sharpe]])/3</f>
        <v>87</v>
      </c>
    </row>
    <row r="49" spans="1:48" x14ac:dyDescent="0.3">
      <c r="A49" t="s">
        <v>1004</v>
      </c>
      <c r="B49" t="s">
        <v>1005</v>
      </c>
      <c r="C49" t="s">
        <v>631</v>
      </c>
      <c r="D49" t="s">
        <v>472</v>
      </c>
      <c r="E49">
        <v>13223.103825389901</v>
      </c>
      <c r="F49">
        <v>1986.9</v>
      </c>
      <c r="G49">
        <v>60.366377683594798</v>
      </c>
      <c r="H49">
        <f>(Table2[[#This Row],[1Y Return vs Nifty]]-AVERAGE(Table2[1Y Return vs Nifty]))/_xlfn.STDEV.P(Table2[1Y Return vs Nifty])</f>
        <v>0.25553796014198205</v>
      </c>
      <c r="I49">
        <v>20.257604996566801</v>
      </c>
      <c r="J49">
        <f>(Table2[[#This Row],[1M Return vs Nifty]]-AVERAGE(Table2[1M Return vs Nifty]))/_xlfn.STDEV.P(Table2[1M Return vs Nifty])</f>
        <v>2.2707168064382488</v>
      </c>
      <c r="K49">
        <v>72.721750754902601</v>
      </c>
      <c r="L49">
        <f>(Table2[[#This Row],[6M Return vs Nifty]]-AVERAGE(Table2[6M Return vs Nifty]))/_xlfn.STDEV.P(Table2[6M Return vs Nifty])</f>
        <v>2.1964219221279411</v>
      </c>
      <c r="M49">
        <v>-19.681049366888502</v>
      </c>
      <c r="N49">
        <f>(Table2[[#This Row],[1W Return vs Nifty]]-AVERAGE(Table2[1W Return vs Nifty]))/_xlfn.STDEV.P(Table2[1W Return vs Nifty])</f>
        <v>-4.4800392565102065</v>
      </c>
      <c r="O49">
        <v>2389.6999999999998</v>
      </c>
      <c r="P49">
        <v>1699.6459221677501</v>
      </c>
      <c r="Q49">
        <v>1312.57928184867</v>
      </c>
      <c r="R49">
        <v>50.147925477181097</v>
      </c>
      <c r="S49" s="2">
        <f>(Table2[[#This Row],[Close Price]]-Table2[[#This Row],[20D EMA]])/Table2[[#This Row],[20D EMA]]</f>
        <v>-0.16855672260116322</v>
      </c>
      <c r="T49" s="2">
        <f>(Table2[[#This Row],[Close Price]]-Table2[[#This Row],[50D EMA]])/Table2[[#This Row],[50D EMA]]</f>
        <v>0.16900818816773466</v>
      </c>
      <c r="U49" s="2">
        <f>(Table2[[#This Row],[Close Price]]-Table2[[#This Row],[200D EMA]])/Table2[[#This Row],[200D EMA]]</f>
        <v>0.51373713380695729</v>
      </c>
      <c r="V49">
        <v>0.53161911628964698</v>
      </c>
      <c r="W49">
        <v>2001.1</v>
      </c>
      <c r="X49">
        <v>2086.1999999999998</v>
      </c>
      <c r="Y49">
        <v>1887</v>
      </c>
      <c r="Z49">
        <v>2050</v>
      </c>
      <c r="AA49">
        <v>1810.7</v>
      </c>
      <c r="AB49">
        <v>3496</v>
      </c>
      <c r="AC49" s="2">
        <f>(Table2[[#This Row],[Close Price]]/Table2[[#This Row],[Day Low]])-1</f>
        <v>-7.0960971465693357E-3</v>
      </c>
      <c r="AD49" s="2">
        <f>(Table2[[#This Row],[Day High]]/Table2[[#This Row],[Close Price]])-1</f>
        <v>4.9977351653329061E-2</v>
      </c>
      <c r="AE49" s="2">
        <f>(Table2[[#This Row],[Close Price]]/Table2[[#This Row],[Current Week Low]])-1</f>
        <v>5.2941176470588269E-2</v>
      </c>
      <c r="AF49" s="2">
        <f>(Table2[[#This Row],[Current Week High]]/Table2[[#This Row],[Close Price]])-1</f>
        <v>3.1758014998238382E-2</v>
      </c>
      <c r="AG49" s="2">
        <f>(Table2[[#This Row],[Close Price]]/Table2[[#This Row],[Current Month Low]])-1</f>
        <v>9.7310432429447147E-2</v>
      </c>
      <c r="AH49" s="2">
        <f>(Table2[[#This Row],[Current Month High]]/Table2[[#This Row],[Close Price]])-1</f>
        <v>0.75952488801650797</v>
      </c>
      <c r="AI49">
        <v>19.784589058331999</v>
      </c>
      <c r="AJ49">
        <v>121.165661669874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-0.19</v>
      </c>
      <c r="AM49" t="s">
        <v>10195</v>
      </c>
      <c r="AN49">
        <v>-38.479999999999997</v>
      </c>
      <c r="AO49" t="s">
        <v>10195</v>
      </c>
      <c r="AP49">
        <v>0.20519553656790901</v>
      </c>
      <c r="AQ49">
        <f>(Table2[[#This Row],[Sharpe Ratio]]-AVERAGE(Table2[Sharpe Ratio]))/_xlfn.STDEV.P(Table2[Sharpe Ratio])</f>
        <v>1.7709180288223021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2.0135554610202675</v>
      </c>
      <c r="AS49">
        <f>_xlfn.RANK.AVG(Table2[[#This Row],[1Y Return vs Nifty Z-Score]],Table2[1Y Return vs Nifty Z-Score])</f>
        <v>212</v>
      </c>
      <c r="AT49">
        <f>_xlfn.RANK.AVG(Table2[[#This Row],[6M Return vs Nifty Z-Score]],Table2[6M Return vs Nifty Z-Score])</f>
        <v>25</v>
      </c>
      <c r="AU49">
        <f>_xlfn.RANK.AVG(Table2[[#This Row],[Sharpe Ratio Z-Score]],Table2[Sharpe Ratio Z-Score])</f>
        <v>29</v>
      </c>
      <c r="AV49">
        <f>(Table2[[#This Row],[Rank 1Y]]+Table2[[#This Row],[Rank 6M]]+Table2[[#This Row],[Rank Sharpe]])/3</f>
        <v>88.666666666666671</v>
      </c>
    </row>
    <row r="50" spans="1:48" x14ac:dyDescent="0.3">
      <c r="A50" t="s">
        <v>1246</v>
      </c>
      <c r="B50" t="s">
        <v>1247</v>
      </c>
      <c r="C50" t="s">
        <v>10154</v>
      </c>
      <c r="D50" t="s">
        <v>46</v>
      </c>
      <c r="E50">
        <v>9213.1265813499995</v>
      </c>
      <c r="F50">
        <v>54.85</v>
      </c>
      <c r="G50">
        <v>159.45961372469301</v>
      </c>
      <c r="H50">
        <f>(Table2[[#This Row],[1Y Return vs Nifty]]-AVERAGE(Table2[1Y Return vs Nifty]))/_xlfn.STDEV.P(Table2[1Y Return vs Nifty])</f>
        <v>1.5879611365270483</v>
      </c>
      <c r="I50">
        <v>-6.5206689479317603</v>
      </c>
      <c r="J50">
        <f>(Table2[[#This Row],[1M Return vs Nifty]]-AVERAGE(Table2[1M Return vs Nifty]))/_xlfn.STDEV.P(Table2[1M Return vs Nifty])</f>
        <v>-0.51879871354529095</v>
      </c>
      <c r="K50">
        <v>46.703358845427303</v>
      </c>
      <c r="L50">
        <f>(Table2[[#This Row],[6M Return vs Nifty]]-AVERAGE(Table2[6M Return vs Nifty]))/_xlfn.STDEV.P(Table2[6M Return vs Nifty])</f>
        <v>1.3165383561928079</v>
      </c>
      <c r="M50">
        <v>-4.1274775183170203</v>
      </c>
      <c r="N50">
        <f>(Table2[[#This Row],[1W Return vs Nifty]]-AVERAGE(Table2[1W Return vs Nifty]))/_xlfn.STDEV.P(Table2[1W Return vs Nifty])</f>
        <v>-0.61264296261147444</v>
      </c>
      <c r="O50">
        <v>48.77</v>
      </c>
      <c r="P50">
        <v>45.535279249482997</v>
      </c>
      <c r="Q50">
        <v>36.690303377091503</v>
      </c>
      <c r="R50">
        <v>73.294610380195095</v>
      </c>
      <c r="S50" s="2">
        <f>(Table2[[#This Row],[Close Price]]-Table2[[#This Row],[20D EMA]])/Table2[[#This Row],[20D EMA]]</f>
        <v>0.12466680336272294</v>
      </c>
      <c r="T50" s="2">
        <f>(Table2[[#This Row],[Close Price]]-Table2[[#This Row],[50D EMA]])/Table2[[#This Row],[50D EMA]]</f>
        <v>0.20456052766213711</v>
      </c>
      <c r="U50" s="2">
        <f>(Table2[[#This Row],[Close Price]]-Table2[[#This Row],[200D EMA]])/Table2[[#This Row],[200D EMA]]</f>
        <v>0.49494539296306156</v>
      </c>
      <c r="V50">
        <v>1.5353560919734901</v>
      </c>
      <c r="W50">
        <v>53.2</v>
      </c>
      <c r="X50">
        <v>56.5</v>
      </c>
      <c r="Y50">
        <v>42.66</v>
      </c>
      <c r="Z50">
        <v>55.4</v>
      </c>
      <c r="AA50">
        <v>42.66</v>
      </c>
      <c r="AB50">
        <v>55.4</v>
      </c>
      <c r="AC50" s="2">
        <f>(Table2[[#This Row],[Close Price]]/Table2[[#This Row],[Day Low]])-1</f>
        <v>3.1015037593984829E-2</v>
      </c>
      <c r="AD50" s="2">
        <f>(Table2[[#This Row],[Day High]]/Table2[[#This Row],[Close Price]])-1</f>
        <v>3.008204193254338E-2</v>
      </c>
      <c r="AE50" s="2">
        <f>(Table2[[#This Row],[Close Price]]/Table2[[#This Row],[Current Week Low]])-1</f>
        <v>0.28574777308954546</v>
      </c>
      <c r="AF50" s="2">
        <f>(Table2[[#This Row],[Current Week High]]/Table2[[#This Row],[Close Price]])-1</f>
        <v>1.0027347310847645E-2</v>
      </c>
      <c r="AG50" s="2">
        <f>(Table2[[#This Row],[Close Price]]/Table2[[#This Row],[Current Month Low]])-1</f>
        <v>0.28574777308954546</v>
      </c>
      <c r="AH50" s="2">
        <f>(Table2[[#This Row],[Current Month High]]/Table2[[#This Row],[Close Price]])-1</f>
        <v>1.0027347310847645E-2</v>
      </c>
      <c r="AI50">
        <v>1.0027347310847601</v>
      </c>
      <c r="AJ50">
        <v>208.01821334220199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0.44</v>
      </c>
      <c r="AM50" t="s">
        <v>10196</v>
      </c>
      <c r="AN50">
        <v>13.7</v>
      </c>
      <c r="AO50" t="s">
        <v>10196</v>
      </c>
      <c r="AP50">
        <v>0.12850628008687401</v>
      </c>
      <c r="AQ50">
        <f>(Table2[[#This Row],[Sharpe Ratio]]-AVERAGE(Table2[Sharpe Ratio]))/_xlfn.STDEV.P(Table2[Sharpe Ratio])</f>
        <v>0.88913518522614321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2.6621930017892339</v>
      </c>
      <c r="AS50">
        <f>_xlfn.RANK.AVG(Table2[[#This Row],[1Y Return vs Nifty Z-Score]],Table2[1Y Return vs Nifty Z-Score])</f>
        <v>49</v>
      </c>
      <c r="AT50">
        <f>_xlfn.RANK.AVG(Table2[[#This Row],[6M Return vs Nifty Z-Score]],Table2[6M Return vs Nifty Z-Score])</f>
        <v>74</v>
      </c>
      <c r="AU50">
        <f>_xlfn.RANK.AVG(Table2[[#This Row],[Sharpe Ratio Z-Score]],Table2[Sharpe Ratio Z-Score])</f>
        <v>143</v>
      </c>
      <c r="AV50">
        <f>(Table2[[#This Row],[Rank 1Y]]+Table2[[#This Row],[Rank 6M]]+Table2[[#This Row],[Rank Sharpe]])/3</f>
        <v>88.666666666666671</v>
      </c>
    </row>
    <row r="51" spans="1:48" x14ac:dyDescent="0.3">
      <c r="A51" t="s">
        <v>581</v>
      </c>
      <c r="B51" t="s">
        <v>582</v>
      </c>
      <c r="C51" t="s">
        <v>10161</v>
      </c>
      <c r="D51" t="s">
        <v>235</v>
      </c>
      <c r="E51">
        <v>32483.714657349999</v>
      </c>
      <c r="F51">
        <v>8086.9</v>
      </c>
      <c r="G51">
        <v>88.025960071182396</v>
      </c>
      <c r="H51">
        <f>(Table2[[#This Row],[1Y Return vs Nifty]]-AVERAGE(Table2[1Y Return vs Nifty]))/_xlfn.STDEV.P(Table2[1Y Return vs Nifty])</f>
        <v>0.62745303825153986</v>
      </c>
      <c r="I51">
        <v>-6.4497292551800598</v>
      </c>
      <c r="J51">
        <f>(Table2[[#This Row],[1M Return vs Nifty]]-AVERAGE(Table2[1M Return vs Nifty]))/_xlfn.STDEV.P(Table2[1M Return vs Nifty])</f>
        <v>-0.5114088655541964</v>
      </c>
      <c r="K51">
        <v>29.872606064635399</v>
      </c>
      <c r="L51">
        <f>(Table2[[#This Row],[6M Return vs Nifty]]-AVERAGE(Table2[6M Return vs Nifty]))/_xlfn.STDEV.P(Table2[6M Return vs Nifty])</f>
        <v>0.74736010622022941</v>
      </c>
      <c r="M51">
        <v>-9.2692847310330002</v>
      </c>
      <c r="N51">
        <f>(Table2[[#This Row],[1W Return vs Nifty]]-AVERAGE(Table2[1W Return vs Nifty]))/_xlfn.STDEV.P(Table2[1W Return vs Nifty])</f>
        <v>-1.8911535421749668</v>
      </c>
      <c r="O51">
        <v>8435.3799999999992</v>
      </c>
      <c r="P51">
        <v>8205.1441547480008</v>
      </c>
      <c r="Q51">
        <v>6710.4794267790603</v>
      </c>
      <c r="R51">
        <v>34.6941501012058</v>
      </c>
      <c r="S51" s="2">
        <f>(Table2[[#This Row],[Close Price]]-Table2[[#This Row],[20D EMA]])/Table2[[#This Row],[20D EMA]]</f>
        <v>-4.131171328381171E-2</v>
      </c>
      <c r="T51" s="2">
        <f>(Table2[[#This Row],[Close Price]]-Table2[[#This Row],[50D EMA]])/Table2[[#This Row],[50D EMA]]</f>
        <v>-1.4410978346989532E-2</v>
      </c>
      <c r="U51" s="2">
        <f>(Table2[[#This Row],[Close Price]]-Table2[[#This Row],[200D EMA]])/Table2[[#This Row],[200D EMA]]</f>
        <v>0.20511508726606775</v>
      </c>
      <c r="V51">
        <v>1.0172542832779099</v>
      </c>
      <c r="W51">
        <v>7971.65</v>
      </c>
      <c r="X51">
        <v>8075</v>
      </c>
      <c r="Y51">
        <v>7595</v>
      </c>
      <c r="Z51">
        <v>8398</v>
      </c>
      <c r="AA51">
        <v>7595</v>
      </c>
      <c r="AB51">
        <v>9099</v>
      </c>
      <c r="AC51" s="2">
        <f>(Table2[[#This Row],[Close Price]]/Table2[[#This Row],[Day Low]])-1</f>
        <v>1.4457483707889907E-2</v>
      </c>
      <c r="AD51" s="2">
        <f>(Table2[[#This Row],[Day High]]/Table2[[#This Row],[Close Price]])-1</f>
        <v>-1.4715156611309066E-3</v>
      </c>
      <c r="AE51" s="2">
        <f>(Table2[[#This Row],[Close Price]]/Table2[[#This Row],[Current Week Low]])-1</f>
        <v>6.4766293614219927E-2</v>
      </c>
      <c r="AF51" s="2">
        <f>(Table2[[#This Row],[Current Week High]]/Table2[[#This Row],[Close Price]])-1</f>
        <v>3.8469623712423795E-2</v>
      </c>
      <c r="AG51" s="2">
        <f>(Table2[[#This Row],[Close Price]]/Table2[[#This Row],[Current Month Low]])-1</f>
        <v>6.4766293614219927E-2</v>
      </c>
      <c r="AH51" s="2">
        <f>(Table2[[#This Row],[Current Month High]]/Table2[[#This Row],[Close Price]])-1</f>
        <v>0.12515302526307992</v>
      </c>
      <c r="AI51">
        <v>12.515302526307901</v>
      </c>
      <c r="AJ51">
        <v>144.81646862938001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-0.03</v>
      </c>
      <c r="AM51" t="s">
        <v>10195</v>
      </c>
      <c r="AN51">
        <v>-8.74</v>
      </c>
      <c r="AO51" t="s">
        <v>10195</v>
      </c>
      <c r="AP51">
        <v>0.25706236609219801</v>
      </c>
      <c r="AQ51">
        <f>(Table2[[#This Row],[Sharpe Ratio]]-AVERAGE(Table2[Sharpe Ratio]))/_xlfn.STDEV.P(Table2[Sharpe Ratio])</f>
        <v>2.3672894441268038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1.3395401808694101</v>
      </c>
      <c r="AS51">
        <f>_xlfn.RANK.AVG(Table2[[#This Row],[1Y Return vs Nifty Z-Score]],Table2[1Y Return vs Nifty Z-Score])</f>
        <v>126</v>
      </c>
      <c r="AT51">
        <f>_xlfn.RANK.AVG(Table2[[#This Row],[6M Return vs Nifty Z-Score]],Table2[6M Return vs Nifty Z-Score])</f>
        <v>137</v>
      </c>
      <c r="AU51">
        <f>_xlfn.RANK.AVG(Table2[[#This Row],[Sharpe Ratio Z-Score]],Table2[Sharpe Ratio Z-Score])</f>
        <v>7</v>
      </c>
      <c r="AV51">
        <f>(Table2[[#This Row],[Rank 1Y]]+Table2[[#This Row],[Rank 6M]]+Table2[[#This Row],[Rank Sharpe]])/3</f>
        <v>90</v>
      </c>
    </row>
    <row r="52" spans="1:48" x14ac:dyDescent="0.3">
      <c r="A52" t="s">
        <v>893</v>
      </c>
      <c r="B52" t="s">
        <v>894</v>
      </c>
      <c r="C52" t="s">
        <v>10161</v>
      </c>
      <c r="D52" t="s">
        <v>895</v>
      </c>
      <c r="E52">
        <v>16840.130574855</v>
      </c>
      <c r="F52">
        <v>1414.95</v>
      </c>
      <c r="G52">
        <v>87.908712066834298</v>
      </c>
      <c r="H52">
        <f>(Table2[[#This Row],[1Y Return vs Nifty]]-AVERAGE(Table2[1Y Return vs Nifty]))/_xlfn.STDEV.P(Table2[1Y Return vs Nifty])</f>
        <v>0.62587650321625743</v>
      </c>
      <c r="I52">
        <v>-9.8702190124647196</v>
      </c>
      <c r="J52">
        <f>(Table2[[#This Row],[1M Return vs Nifty]]-AVERAGE(Table2[1M Return vs Nifty]))/_xlfn.STDEV.P(Table2[1M Return vs Nifty])</f>
        <v>-0.8677241860885333</v>
      </c>
      <c r="K52">
        <v>42.105280710444397</v>
      </c>
      <c r="L52">
        <f>(Table2[[#This Row],[6M Return vs Nifty]]-AVERAGE(Table2[6M Return vs Nifty]))/_xlfn.STDEV.P(Table2[6M Return vs Nifty])</f>
        <v>1.1610416829190169</v>
      </c>
      <c r="M52">
        <v>-3.6133458922483701</v>
      </c>
      <c r="N52">
        <f>(Table2[[#This Row],[1W Return vs Nifty]]-AVERAGE(Table2[1W Return vs Nifty]))/_xlfn.STDEV.P(Table2[1W Return vs Nifty])</f>
        <v>-0.48480411217940178</v>
      </c>
      <c r="O52">
        <v>1435.38</v>
      </c>
      <c r="P52">
        <v>1438.04170710724</v>
      </c>
      <c r="Q52">
        <v>1194.1812968634299</v>
      </c>
      <c r="R52">
        <v>46.6361828875269</v>
      </c>
      <c r="S52" s="2">
        <f>(Table2[[#This Row],[Close Price]]-Table2[[#This Row],[20D EMA]])/Table2[[#This Row],[20D EMA]]</f>
        <v>-1.4233164736864149E-2</v>
      </c>
      <c r="T52" s="2">
        <f>(Table2[[#This Row],[Close Price]]-Table2[[#This Row],[50D EMA]])/Table2[[#This Row],[50D EMA]]</f>
        <v>-1.6057745052256607E-2</v>
      </c>
      <c r="U52" s="2">
        <f>(Table2[[#This Row],[Close Price]]-Table2[[#This Row],[200D EMA]])/Table2[[#This Row],[200D EMA]]</f>
        <v>0.18487034063959043</v>
      </c>
      <c r="V52">
        <v>0.70276806952650295</v>
      </c>
      <c r="W52">
        <v>1387.6</v>
      </c>
      <c r="X52">
        <v>1414.5</v>
      </c>
      <c r="Y52">
        <v>1335</v>
      </c>
      <c r="Z52">
        <v>1422.6</v>
      </c>
      <c r="AA52">
        <v>1335</v>
      </c>
      <c r="AB52">
        <v>1603</v>
      </c>
      <c r="AC52" s="2">
        <f>(Table2[[#This Row],[Close Price]]/Table2[[#This Row],[Day Low]])-1</f>
        <v>1.9710291150187409E-2</v>
      </c>
      <c r="AD52" s="2">
        <f>(Table2[[#This Row],[Day High]]/Table2[[#This Row],[Close Price]])-1</f>
        <v>-3.1803243930883518E-4</v>
      </c>
      <c r="AE52" s="2">
        <f>(Table2[[#This Row],[Close Price]]/Table2[[#This Row],[Current Week Low]])-1</f>
        <v>5.9887640449438173E-2</v>
      </c>
      <c r="AF52" s="2">
        <f>(Table2[[#This Row],[Current Week High]]/Table2[[#This Row],[Close Price]])-1</f>
        <v>5.406551468249754E-3</v>
      </c>
      <c r="AG52" s="2">
        <f>(Table2[[#This Row],[Close Price]]/Table2[[#This Row],[Current Month Low]])-1</f>
        <v>5.9887640449438173E-2</v>
      </c>
      <c r="AH52" s="2">
        <f>(Table2[[#This Row],[Current Month High]]/Table2[[#This Row],[Close Price]])-1</f>
        <v>0.13290222269338137</v>
      </c>
      <c r="AI52">
        <v>19.7922188063182</v>
      </c>
      <c r="AJ52">
        <v>129.68103238373499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-0.08</v>
      </c>
      <c r="AM52" t="s">
        <v>10195</v>
      </c>
      <c r="AN52">
        <v>-5.18</v>
      </c>
      <c r="AO52" t="s">
        <v>10195</v>
      </c>
      <c r="AP52">
        <v>0.17111444828640601</v>
      </c>
      <c r="AQ52">
        <f>(Table2[[#This Row],[Sharpe Ratio]]-AVERAGE(Table2[Sharpe Ratio]))/_xlfn.STDEV.P(Table2[Sharpe Ratio])</f>
        <v>1.3790493327794968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127</v>
      </c>
      <c r="AT52">
        <f>_xlfn.RANK.AVG(Table2[[#This Row],[6M Return vs Nifty Z-Score]],Table2[6M Return vs Nifty Z-Score])</f>
        <v>88</v>
      </c>
      <c r="AU52">
        <f>_xlfn.RANK.AVG(Table2[[#This Row],[Sharpe Ratio Z-Score]],Table2[Sharpe Ratio Z-Score])</f>
        <v>62</v>
      </c>
      <c r="AV52">
        <f>(Table2[[#This Row],[Rank 1Y]]+Table2[[#This Row],[Rank 6M]]+Table2[[#This Row],[Rank Sharpe]])/3</f>
        <v>92.333333333333329</v>
      </c>
    </row>
    <row r="53" spans="1:48" x14ac:dyDescent="0.3">
      <c r="A53" t="s">
        <v>378</v>
      </c>
      <c r="B53" t="s">
        <v>379</v>
      </c>
      <c r="C53" t="s">
        <v>10164</v>
      </c>
      <c r="D53" t="s">
        <v>138</v>
      </c>
      <c r="E53">
        <v>63721.889561639997</v>
      </c>
      <c r="F53">
        <v>3565.3</v>
      </c>
      <c r="G53">
        <v>94.569114701797801</v>
      </c>
      <c r="H53">
        <f>(Table2[[#This Row],[1Y Return vs Nifty]]-AVERAGE(Table2[1Y Return vs Nifty]))/_xlfn.STDEV.P(Table2[1Y Return vs Nifty])</f>
        <v>0.71543332050700481</v>
      </c>
      <c r="I53">
        <v>2.64215394159466</v>
      </c>
      <c r="J53">
        <f>(Table2[[#This Row],[1M Return vs Nifty]]-AVERAGE(Table2[1M Return vs Nifty]))/_xlfn.STDEV.P(Table2[1M Return vs Nifty])</f>
        <v>0.43570032213454563</v>
      </c>
      <c r="K53">
        <v>36.8271867601064</v>
      </c>
      <c r="L53">
        <f>(Table2[[#This Row],[6M Return vs Nifty]]-AVERAGE(Table2[6M Return vs Nifty]))/_xlfn.STDEV.P(Table2[6M Return vs Nifty])</f>
        <v>0.98254840237646446</v>
      </c>
      <c r="M53">
        <v>-6.1624782267016496</v>
      </c>
      <c r="N53">
        <f>(Table2[[#This Row],[1W Return vs Nifty]]-AVERAGE(Table2[1W Return vs Nifty]))/_xlfn.STDEV.P(Table2[1W Return vs Nifty])</f>
        <v>-1.1186459742869463</v>
      </c>
      <c r="O53">
        <v>3777.87</v>
      </c>
      <c r="P53">
        <v>3549.4804152533002</v>
      </c>
      <c r="Q53">
        <v>2844.4178012728298</v>
      </c>
      <c r="R53">
        <v>32.115846192658999</v>
      </c>
      <c r="S53" s="2">
        <f>(Table2[[#This Row],[Close Price]]-Table2[[#This Row],[20D EMA]])/Table2[[#This Row],[20D EMA]]</f>
        <v>-5.6267155831195813E-2</v>
      </c>
      <c r="T53" s="2">
        <f>(Table2[[#This Row],[Close Price]]-Table2[[#This Row],[50D EMA]])/Table2[[#This Row],[50D EMA]]</f>
        <v>4.4568733718653511E-3</v>
      </c>
      <c r="U53" s="2">
        <f>(Table2[[#This Row],[Close Price]]-Table2[[#This Row],[200D EMA]])/Table2[[#This Row],[200D EMA]]</f>
        <v>0.25343752187339974</v>
      </c>
      <c r="V53">
        <v>0.60941028810787601</v>
      </c>
      <c r="W53">
        <v>3431.65</v>
      </c>
      <c r="X53">
        <v>3549.85</v>
      </c>
      <c r="Y53">
        <v>3549</v>
      </c>
      <c r="Z53">
        <v>3950</v>
      </c>
      <c r="AA53">
        <v>3519</v>
      </c>
      <c r="AB53">
        <v>4137</v>
      </c>
      <c r="AC53" s="2">
        <f>(Table2[[#This Row],[Close Price]]/Table2[[#This Row],[Day Low]])-1</f>
        <v>3.8946279486544499E-2</v>
      </c>
      <c r="AD53" s="2">
        <f>(Table2[[#This Row],[Day High]]/Table2[[#This Row],[Close Price]])-1</f>
        <v>-4.3334361764789664E-3</v>
      </c>
      <c r="AE53" s="2">
        <f>(Table2[[#This Row],[Close Price]]/Table2[[#This Row],[Current Week Low]])-1</f>
        <v>4.5928430543815679E-3</v>
      </c>
      <c r="AF53" s="2">
        <f>(Table2[[#This Row],[Current Week High]]/Table2[[#This Row],[Close Price]])-1</f>
        <v>0.10790115838779335</v>
      </c>
      <c r="AG53" s="2">
        <f>(Table2[[#This Row],[Close Price]]/Table2[[#This Row],[Current Month Low]])-1</f>
        <v>1.315714691673775E-2</v>
      </c>
      <c r="AH53" s="2">
        <f>(Table2[[#This Row],[Current Month High]]/Table2[[#This Row],[Close Price]])-1</f>
        <v>0.16035116259501292</v>
      </c>
      <c r="AI53">
        <v>16.035116259501201</v>
      </c>
      <c r="AJ53">
        <v>120.82313957449399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0.06</v>
      </c>
      <c r="AM53" t="s">
        <v>10196</v>
      </c>
      <c r="AN53">
        <v>-5.03</v>
      </c>
      <c r="AO53" t="s">
        <v>10195</v>
      </c>
      <c r="AP53">
        <v>0.17631212053527101</v>
      </c>
      <c r="AQ53">
        <f>(Table2[[#This Row],[Sharpe Ratio]]-AVERAGE(Table2[Sharpe Ratio]))/_xlfn.STDEV.P(Table2[Sharpe Ratio])</f>
        <v>1.4388128306407446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2.4538489013718134</v>
      </c>
      <c r="AS53">
        <f>_xlfn.RANK.AVG(Table2[[#This Row],[1Y Return vs Nifty Z-Score]],Table2[1Y Return vs Nifty Z-Score])</f>
        <v>117</v>
      </c>
      <c r="AT53">
        <f>_xlfn.RANK.AVG(Table2[[#This Row],[6M Return vs Nifty Z-Score]],Table2[6M Return vs Nifty Z-Score])</f>
        <v>105</v>
      </c>
      <c r="AU53">
        <f>_xlfn.RANK.AVG(Table2[[#This Row],[Sharpe Ratio Z-Score]],Table2[Sharpe Ratio Z-Score])</f>
        <v>57</v>
      </c>
      <c r="AV53">
        <f>(Table2[[#This Row],[Rank 1Y]]+Table2[[#This Row],[Rank 6M]]+Table2[[#This Row],[Rank Sharpe]])/3</f>
        <v>93</v>
      </c>
    </row>
    <row r="54" spans="1:48" x14ac:dyDescent="0.3">
      <c r="A54" t="s">
        <v>757</v>
      </c>
      <c r="B54" t="s">
        <v>758</v>
      </c>
      <c r="C54" t="s">
        <v>10161</v>
      </c>
      <c r="D54" t="s">
        <v>165</v>
      </c>
      <c r="E54">
        <v>20871.134095871999</v>
      </c>
      <c r="F54">
        <v>160.08000000000001</v>
      </c>
      <c r="G54">
        <v>178.722784782638</v>
      </c>
      <c r="H54">
        <f>(Table2[[#This Row],[1Y Return vs Nifty]]-AVERAGE(Table2[1Y Return vs Nifty]))/_xlfn.STDEV.P(Table2[1Y Return vs Nifty])</f>
        <v>1.8469767524630425</v>
      </c>
      <c r="I54">
        <v>2.7241083771371302</v>
      </c>
      <c r="J54">
        <f>(Table2[[#This Row],[1M Return vs Nifty]]-AVERAGE(Table2[1M Return vs Nifty]))/_xlfn.STDEV.P(Table2[1M Return vs Nifty])</f>
        <v>0.44423758522891243</v>
      </c>
      <c r="K54">
        <v>31.9310944076753</v>
      </c>
      <c r="L54">
        <f>(Table2[[#This Row],[6M Return vs Nifty]]-AVERAGE(Table2[6M Return vs Nifty]))/_xlfn.STDEV.P(Table2[6M Return vs Nifty])</f>
        <v>0.81697355773604907</v>
      </c>
      <c r="M54">
        <v>-8.7855949826031594</v>
      </c>
      <c r="N54">
        <f>(Table2[[#This Row],[1W Return vs Nifty]]-AVERAGE(Table2[1W Return vs Nifty]))/_xlfn.STDEV.P(Table2[1W Return vs Nifty])</f>
        <v>-1.7708840658973244</v>
      </c>
      <c r="O54">
        <v>155.06</v>
      </c>
      <c r="P54">
        <v>150.33707225613699</v>
      </c>
      <c r="Q54">
        <v>121.478161802952</v>
      </c>
      <c r="R54">
        <v>56.362972115950903</v>
      </c>
      <c r="S54" s="2">
        <f>(Table2[[#This Row],[Close Price]]-Table2[[#This Row],[20D EMA]])/Table2[[#This Row],[20D EMA]]</f>
        <v>3.2374564684638271E-2</v>
      </c>
      <c r="T54" s="2">
        <f>(Table2[[#This Row],[Close Price]]-Table2[[#This Row],[50D EMA]])/Table2[[#This Row],[50D EMA]]</f>
        <v>6.4807220186272455E-2</v>
      </c>
      <c r="U54" s="2">
        <f>(Table2[[#This Row],[Close Price]]-Table2[[#This Row],[200D EMA]])/Table2[[#This Row],[200D EMA]]</f>
        <v>0.31776771745742666</v>
      </c>
      <c r="V54">
        <v>1.5504507266660801</v>
      </c>
      <c r="W54">
        <v>156.49</v>
      </c>
      <c r="X54">
        <v>166</v>
      </c>
      <c r="Y54">
        <v>140.1</v>
      </c>
      <c r="Z54">
        <v>161</v>
      </c>
      <c r="AA54">
        <v>140.1</v>
      </c>
      <c r="AB54">
        <v>175.8</v>
      </c>
      <c r="AC54" s="2">
        <f>(Table2[[#This Row],[Close Price]]/Table2[[#This Row],[Day Low]])-1</f>
        <v>2.2940762988050478E-2</v>
      </c>
      <c r="AD54" s="2">
        <f>(Table2[[#This Row],[Day High]]/Table2[[#This Row],[Close Price]])-1</f>
        <v>3.6981509245377131E-2</v>
      </c>
      <c r="AE54" s="2">
        <f>(Table2[[#This Row],[Close Price]]/Table2[[#This Row],[Current Week Low]])-1</f>
        <v>0.14261241970021432</v>
      </c>
      <c r="AF54" s="2">
        <f>(Table2[[#This Row],[Current Week High]]/Table2[[#This Row],[Close Price]])-1</f>
        <v>5.7471264367814356E-3</v>
      </c>
      <c r="AG54" s="2">
        <f>(Table2[[#This Row],[Close Price]]/Table2[[#This Row],[Current Month Low]])-1</f>
        <v>0.14261241970021432</v>
      </c>
      <c r="AH54" s="2">
        <f>(Table2[[#This Row],[Current Month High]]/Table2[[#This Row],[Close Price]])-1</f>
        <v>9.8200899550224818E-2</v>
      </c>
      <c r="AI54">
        <v>10.5697151424287</v>
      </c>
      <c r="AJ54">
        <v>244.258064516129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-0.02</v>
      </c>
      <c r="AM54" t="s">
        <v>10195</v>
      </c>
      <c r="AN54">
        <v>0.81</v>
      </c>
      <c r="AO54" t="s">
        <v>10196</v>
      </c>
      <c r="AP54">
        <v>0.132766402999074</v>
      </c>
      <c r="AQ54">
        <f>(Table2[[#This Row],[Sharpe Ratio]]-AVERAGE(Table2[Sharpe Ratio]))/_xlfn.STDEV.P(Table2[Sharpe Ratio])</f>
        <v>0.93811862134170687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2.2754224508723864</v>
      </c>
      <c r="AS54">
        <f>_xlfn.RANK.AVG(Table2[[#This Row],[1Y Return vs Nifty Z-Score]],Table2[1Y Return vs Nifty Z-Score])</f>
        <v>36</v>
      </c>
      <c r="AT54">
        <f>_xlfn.RANK.AVG(Table2[[#This Row],[6M Return vs Nifty Z-Score]],Table2[6M Return vs Nifty Z-Score])</f>
        <v>122</v>
      </c>
      <c r="AU54">
        <f>_xlfn.RANK.AVG(Table2[[#This Row],[Sharpe Ratio Z-Score]],Table2[Sharpe Ratio Z-Score])</f>
        <v>132</v>
      </c>
      <c r="AV54">
        <f>(Table2[[#This Row],[Rank 1Y]]+Table2[[#This Row],[Rank 6M]]+Table2[[#This Row],[Rank Sharpe]])/3</f>
        <v>96.666666666666671</v>
      </c>
    </row>
    <row r="55" spans="1:48" x14ac:dyDescent="0.3">
      <c r="A55" t="s">
        <v>373</v>
      </c>
      <c r="B55" t="s">
        <v>374</v>
      </c>
      <c r="C55" t="s">
        <v>10163</v>
      </c>
      <c r="D55" t="s">
        <v>375</v>
      </c>
      <c r="E55">
        <v>65744.708157675006</v>
      </c>
      <c r="F55">
        <v>10987.65</v>
      </c>
      <c r="G55">
        <v>149.57465299159699</v>
      </c>
      <c r="H55">
        <f>(Table2[[#This Row],[1Y Return vs Nifty]]-AVERAGE(Table2[1Y Return vs Nifty]))/_xlfn.STDEV.P(Table2[1Y Return vs Nifty])</f>
        <v>1.4550464058690353</v>
      </c>
      <c r="I55">
        <v>-8.1526778161347195</v>
      </c>
      <c r="J55">
        <f>(Table2[[#This Row],[1M Return vs Nifty]]-AVERAGE(Table2[1M Return vs Nifty]))/_xlfn.STDEV.P(Table2[1M Return vs Nifty])</f>
        <v>-0.68880646221641884</v>
      </c>
      <c r="K55">
        <v>71.804165248005503</v>
      </c>
      <c r="L55">
        <f>(Table2[[#This Row],[6M Return vs Nifty]]-AVERAGE(Table2[6M Return vs Nifty]))/_xlfn.STDEV.P(Table2[6M Return vs Nifty])</f>
        <v>2.165391241574429</v>
      </c>
      <c r="M55">
        <v>-10.8260542043074</v>
      </c>
      <c r="N55">
        <f>(Table2[[#This Row],[1W Return vs Nifty]]-AVERAGE(Table2[1W Return vs Nifty]))/_xlfn.STDEV.P(Table2[1W Return vs Nifty])</f>
        <v>-2.2782443371391512</v>
      </c>
      <c r="O55">
        <v>11726.84</v>
      </c>
      <c r="P55">
        <v>10867.3436247073</v>
      </c>
      <c r="Q55">
        <v>8088.0518296748896</v>
      </c>
      <c r="R55">
        <v>26.238716702736198</v>
      </c>
      <c r="S55" s="2">
        <f>(Table2[[#This Row],[Close Price]]-Table2[[#This Row],[20D EMA]])/Table2[[#This Row],[20D EMA]]</f>
        <v>-6.3034031333249238E-2</v>
      </c>
      <c r="T55" s="2">
        <f>(Table2[[#This Row],[Close Price]]-Table2[[#This Row],[50D EMA]])/Table2[[#This Row],[50D EMA]]</f>
        <v>1.1070449177587266E-2</v>
      </c>
      <c r="U55" s="2">
        <f>(Table2[[#This Row],[Close Price]]-Table2[[#This Row],[200D EMA]])/Table2[[#This Row],[200D EMA]]</f>
        <v>0.35850390568548857</v>
      </c>
      <c r="V55">
        <v>0.93564408061368998</v>
      </c>
      <c r="W55">
        <v>10741.45</v>
      </c>
      <c r="X55">
        <v>10949.95</v>
      </c>
      <c r="Y55">
        <v>10620</v>
      </c>
      <c r="Z55">
        <v>11475</v>
      </c>
      <c r="AA55">
        <v>10620</v>
      </c>
      <c r="AB55">
        <v>12879</v>
      </c>
      <c r="AC55" s="2">
        <f>(Table2[[#This Row],[Close Price]]/Table2[[#This Row],[Day Low]])-1</f>
        <v>2.292055541849547E-2</v>
      </c>
      <c r="AD55" s="2">
        <f>(Table2[[#This Row],[Day High]]/Table2[[#This Row],[Close Price]])-1</f>
        <v>-3.4311249448243375E-3</v>
      </c>
      <c r="AE55" s="2">
        <f>(Table2[[#This Row],[Close Price]]/Table2[[#This Row],[Current Week Low]])-1</f>
        <v>3.4618644067796467E-2</v>
      </c>
      <c r="AF55" s="2">
        <f>(Table2[[#This Row],[Current Week High]]/Table2[[#This Row],[Close Price]])-1</f>
        <v>4.4354343285415876E-2</v>
      </c>
      <c r="AG55" s="2">
        <f>(Table2[[#This Row],[Close Price]]/Table2[[#This Row],[Current Month Low]])-1</f>
        <v>3.4618644067796467E-2</v>
      </c>
      <c r="AH55" s="2">
        <f>(Table2[[#This Row],[Current Month High]]/Table2[[#This Row],[Close Price]])-1</f>
        <v>0.1721341688168081</v>
      </c>
      <c r="AI55">
        <v>17.2134168816808</v>
      </c>
      <c r="AJ55">
        <v>177.95724766000501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0.17</v>
      </c>
      <c r="AM55" t="s">
        <v>10196</v>
      </c>
      <c r="AN55">
        <v>-12.14</v>
      </c>
      <c r="AO55" t="s">
        <v>10195</v>
      </c>
      <c r="AP55">
        <v>9.4135228919203007E-2</v>
      </c>
      <c r="AQ55">
        <f>(Table2[[#This Row],[Sharpe Ratio]]-AVERAGE(Table2[Sharpe Ratio]))/_xlfn.STDEV.P(Table2[Sharpe Ratio])</f>
        <v>0.49393245896796073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1.1473193070558549</v>
      </c>
      <c r="AS55">
        <f>_xlfn.RANK.AVG(Table2[[#This Row],[1Y Return vs Nifty Z-Score]],Table2[1Y Return vs Nifty Z-Score])</f>
        <v>56</v>
      </c>
      <c r="AT55">
        <f>_xlfn.RANK.AVG(Table2[[#This Row],[6M Return vs Nifty Z-Score]],Table2[6M Return vs Nifty Z-Score])</f>
        <v>26</v>
      </c>
      <c r="AU55">
        <f>_xlfn.RANK.AVG(Table2[[#This Row],[Sharpe Ratio Z-Score]],Table2[Sharpe Ratio Z-Score])</f>
        <v>212</v>
      </c>
      <c r="AV55">
        <f>(Table2[[#This Row],[Rank 1Y]]+Table2[[#This Row],[Rank 6M]]+Table2[[#This Row],[Rank Sharpe]])/3</f>
        <v>98</v>
      </c>
    </row>
    <row r="56" spans="1:48" x14ac:dyDescent="0.3">
      <c r="A56" t="s">
        <v>166</v>
      </c>
      <c r="B56" t="s">
        <v>167</v>
      </c>
      <c r="C56" t="s">
        <v>10151</v>
      </c>
      <c r="D56" t="s">
        <v>116</v>
      </c>
      <c r="E56">
        <v>159191.55692</v>
      </c>
      <c r="F56">
        <v>604.54999999999995</v>
      </c>
      <c r="G56">
        <v>225.451315896463</v>
      </c>
      <c r="H56">
        <f>(Table2[[#This Row],[1Y Return vs Nifty]]-AVERAGE(Table2[1Y Return vs Nifty]))/_xlfn.STDEV.P(Table2[1Y Return vs Nifty])</f>
        <v>2.4752959026083494</v>
      </c>
      <c r="I56">
        <v>14.221172946761801</v>
      </c>
      <c r="J56">
        <f>(Table2[[#This Row],[1M Return vs Nifty]]-AVERAGE(Table2[1M Return vs Nifty]))/_xlfn.STDEV.P(Table2[1M Return vs Nifty])</f>
        <v>1.6418965574872697</v>
      </c>
      <c r="K56">
        <v>15.520612442720701</v>
      </c>
      <c r="L56">
        <f>(Table2[[#This Row],[6M Return vs Nifty]]-AVERAGE(Table2[6M Return vs Nifty]))/_xlfn.STDEV.P(Table2[6M Return vs Nifty])</f>
        <v>0.26200792264697254</v>
      </c>
      <c r="M56">
        <v>-2.8161021251406702</v>
      </c>
      <c r="N56">
        <f>(Table2[[#This Row],[1W Return vs Nifty]]-AVERAGE(Table2[1W Return vs Nifty]))/_xlfn.STDEV.P(Table2[1W Return vs Nifty])</f>
        <v>-0.28656941597813246</v>
      </c>
      <c r="O56">
        <v>591.41999999999996</v>
      </c>
      <c r="P56">
        <v>556.65081288721001</v>
      </c>
      <c r="Q56">
        <v>449.10601637507699</v>
      </c>
      <c r="R56">
        <v>52.1323460141761</v>
      </c>
      <c r="S56" s="2">
        <f>(Table2[[#This Row],[Close Price]]-Table2[[#This Row],[20D EMA]])/Table2[[#This Row],[20D EMA]]</f>
        <v>2.2200804842582255E-2</v>
      </c>
      <c r="T56" s="2">
        <f>(Table2[[#This Row],[Close Price]]-Table2[[#This Row],[50D EMA]])/Table2[[#This Row],[50D EMA]]</f>
        <v>8.6048894574228166E-2</v>
      </c>
      <c r="U56" s="2">
        <f>(Table2[[#This Row],[Close Price]]-Table2[[#This Row],[200D EMA]])/Table2[[#This Row],[200D EMA]]</f>
        <v>0.346118684580484</v>
      </c>
      <c r="V56">
        <v>0.65664414973765595</v>
      </c>
      <c r="W56">
        <v>592.04999999999995</v>
      </c>
      <c r="X56">
        <v>605.65</v>
      </c>
      <c r="Y56">
        <v>566.54999999999995</v>
      </c>
      <c r="Z56">
        <v>624.1</v>
      </c>
      <c r="AA56">
        <v>526.25</v>
      </c>
      <c r="AB56">
        <v>654</v>
      </c>
      <c r="AC56" s="2">
        <f>(Table2[[#This Row],[Close Price]]/Table2[[#This Row],[Day Low]])-1</f>
        <v>2.1113081665399935E-2</v>
      </c>
      <c r="AD56" s="2">
        <f>(Table2[[#This Row],[Day High]]/Table2[[#This Row],[Close Price]])-1</f>
        <v>1.8195351914647162E-3</v>
      </c>
      <c r="AE56" s="2">
        <f>(Table2[[#This Row],[Close Price]]/Table2[[#This Row],[Current Week Low]])-1</f>
        <v>6.7072632600829518E-2</v>
      </c>
      <c r="AF56" s="2">
        <f>(Table2[[#This Row],[Current Week High]]/Table2[[#This Row],[Close Price]])-1</f>
        <v>3.2338102721032325E-2</v>
      </c>
      <c r="AG56" s="2">
        <f>(Table2[[#This Row],[Close Price]]/Table2[[#This Row],[Current Month Low]])-1</f>
        <v>0.14878859857482185</v>
      </c>
      <c r="AH56" s="2">
        <f>(Table2[[#This Row],[Current Month High]]/Table2[[#This Row],[Close Price]])-1</f>
        <v>8.1796377470846116E-2</v>
      </c>
      <c r="AI56">
        <v>8.1796377470846107</v>
      </c>
      <c r="AJ56">
        <v>272.37449953803502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</v>
      </c>
      <c r="AM56" t="s">
        <v>10196</v>
      </c>
      <c r="AN56">
        <v>4.1500000000000004</v>
      </c>
      <c r="AO56" t="s">
        <v>10196</v>
      </c>
      <c r="AP56">
        <v>0.19013236580538301</v>
      </c>
      <c r="AQ56">
        <f>(Table2[[#This Row],[Sharpe Ratio]]-AVERAGE(Table2[Sharpe Ratio]))/_xlfn.STDEV.P(Table2[Sharpe Ratio])</f>
        <v>1.5977197718821086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5.6903507386465684</v>
      </c>
      <c r="AS56">
        <f>_xlfn.RANK.AVG(Table2[[#This Row],[1Y Return vs Nifty Z-Score]],Table2[1Y Return vs Nifty Z-Score])</f>
        <v>15</v>
      </c>
      <c r="AT56">
        <f>_xlfn.RANK.AVG(Table2[[#This Row],[6M Return vs Nifty Z-Score]],Table2[6M Return vs Nifty Z-Score])</f>
        <v>239</v>
      </c>
      <c r="AU56">
        <f>_xlfn.RANK.AVG(Table2[[#This Row],[Sharpe Ratio Z-Score]],Table2[Sharpe Ratio Z-Score])</f>
        <v>41</v>
      </c>
      <c r="AV56">
        <f>(Table2[[#This Row],[Rank 1Y]]+Table2[[#This Row],[Rank 6M]]+Table2[[#This Row],[Rank Sharpe]])/3</f>
        <v>98.333333333333329</v>
      </c>
    </row>
    <row r="57" spans="1:48" x14ac:dyDescent="0.3">
      <c r="A57" t="s">
        <v>467</v>
      </c>
      <c r="B57" t="s">
        <v>468</v>
      </c>
      <c r="C57" t="s">
        <v>10155</v>
      </c>
      <c r="D57" t="s">
        <v>469</v>
      </c>
      <c r="E57">
        <v>45887.25</v>
      </c>
      <c r="F57">
        <v>539.85</v>
      </c>
      <c r="G57">
        <v>90.551509760742803</v>
      </c>
      <c r="H57">
        <f>(Table2[[#This Row],[1Y Return vs Nifty]]-AVERAGE(Table2[1Y Return vs Nifty]))/_xlfn.STDEV.P(Table2[1Y Return vs Nifty])</f>
        <v>0.66141197504604266</v>
      </c>
      <c r="I57">
        <v>-7.07855219107421</v>
      </c>
      <c r="J57">
        <f>(Table2[[#This Row],[1M Return vs Nifty]]-AVERAGE(Table2[1M Return vs Nifty]))/_xlfn.STDEV.P(Table2[1M Return vs Nifty])</f>
        <v>-0.57691388438528191</v>
      </c>
      <c r="K57">
        <v>57.4229921473056</v>
      </c>
      <c r="L57">
        <f>(Table2[[#This Row],[6M Return vs Nifty]]-AVERAGE(Table2[6M Return vs Nifty]))/_xlfn.STDEV.P(Table2[6M Return vs Nifty])</f>
        <v>1.6790522735782538</v>
      </c>
      <c r="M57">
        <v>-0.967949090399575</v>
      </c>
      <c r="N57">
        <f>(Table2[[#This Row],[1W Return vs Nifty]]-AVERAGE(Table2[1W Return vs Nifty]))/_xlfn.STDEV.P(Table2[1W Return vs Nifty])</f>
        <v>0.17297391379224891</v>
      </c>
      <c r="O57">
        <v>553.42999999999995</v>
      </c>
      <c r="P57">
        <v>525.90644062284298</v>
      </c>
      <c r="Q57">
        <v>403.20219373843003</v>
      </c>
      <c r="R57">
        <v>30.892812114966901</v>
      </c>
      <c r="S57" s="2">
        <f>(Table2[[#This Row],[Close Price]]-Table2[[#This Row],[20D EMA]])/Table2[[#This Row],[20D EMA]]</f>
        <v>-2.4537881936288111E-2</v>
      </c>
      <c r="T57" s="2">
        <f>(Table2[[#This Row],[Close Price]]-Table2[[#This Row],[50D EMA]])/Table2[[#This Row],[50D EMA]]</f>
        <v>2.651338394076971E-2</v>
      </c>
      <c r="U57" s="2">
        <f>(Table2[[#This Row],[Close Price]]-Table2[[#This Row],[200D EMA]])/Table2[[#This Row],[200D EMA]]</f>
        <v>0.33890640572808423</v>
      </c>
      <c r="V57">
        <v>0.55414912127712102</v>
      </c>
      <c r="W57">
        <v>532.6</v>
      </c>
      <c r="X57">
        <v>540.25</v>
      </c>
      <c r="Y57">
        <v>523.4</v>
      </c>
      <c r="Z57">
        <v>555</v>
      </c>
      <c r="AA57">
        <v>523.4</v>
      </c>
      <c r="AB57">
        <v>585.5</v>
      </c>
      <c r="AC57" s="2">
        <f>(Table2[[#This Row],[Close Price]]/Table2[[#This Row],[Day Low]])-1</f>
        <v>1.3612467142320783E-2</v>
      </c>
      <c r="AD57" s="2">
        <f>(Table2[[#This Row],[Day High]]/Table2[[#This Row],[Close Price]])-1</f>
        <v>7.4094655922940511E-4</v>
      </c>
      <c r="AE57" s="2">
        <f>(Table2[[#This Row],[Close Price]]/Table2[[#This Row],[Current Week Low]])-1</f>
        <v>3.1429117309896837E-2</v>
      </c>
      <c r="AF57" s="2">
        <f>(Table2[[#This Row],[Current Week High]]/Table2[[#This Row],[Close Price]])-1</f>
        <v>2.8063350930814135E-2</v>
      </c>
      <c r="AG57" s="2">
        <f>(Table2[[#This Row],[Close Price]]/Table2[[#This Row],[Current Month Low]])-1</f>
        <v>3.1429117309896837E-2</v>
      </c>
      <c r="AH57" s="2">
        <f>(Table2[[#This Row],[Current Month High]]/Table2[[#This Row],[Close Price]])-1</f>
        <v>8.4560526072056996E-2</v>
      </c>
      <c r="AI57">
        <v>14.9115495044919</v>
      </c>
      <c r="AJ57">
        <v>123.355399255275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0.04</v>
      </c>
      <c r="AM57" t="s">
        <v>10196</v>
      </c>
      <c r="AN57">
        <v>-4.95</v>
      </c>
      <c r="AO57" t="s">
        <v>10195</v>
      </c>
      <c r="AP57">
        <v>0.13245518183570301</v>
      </c>
      <c r="AQ57">
        <f>(Table2[[#This Row],[Sharpe Ratio]]-AVERAGE(Table2[Sharpe Ratio]))/_xlfn.STDEV.P(Table2[Sharpe Ratio])</f>
        <v>0.93454016074608959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2.8710644387773527</v>
      </c>
      <c r="AS57">
        <f>_xlfn.RANK.AVG(Table2[[#This Row],[1Y Return vs Nifty Z-Score]],Table2[1Y Return vs Nifty Z-Score])</f>
        <v>123</v>
      </c>
      <c r="AT57">
        <f>_xlfn.RANK.AVG(Table2[[#This Row],[6M Return vs Nifty Z-Score]],Table2[6M Return vs Nifty Z-Score])</f>
        <v>44</v>
      </c>
      <c r="AU57">
        <f>_xlfn.RANK.AVG(Table2[[#This Row],[Sharpe Ratio Z-Score]],Table2[Sharpe Ratio Z-Score])</f>
        <v>134</v>
      </c>
      <c r="AV57">
        <f>(Table2[[#This Row],[Rank 1Y]]+Table2[[#This Row],[Rank 6M]]+Table2[[#This Row],[Rank Sharpe]])/3</f>
        <v>100.33333333333333</v>
      </c>
    </row>
    <row r="58" spans="1:48" x14ac:dyDescent="0.3">
      <c r="A58" t="s">
        <v>276</v>
      </c>
      <c r="B58" t="s">
        <v>277</v>
      </c>
      <c r="C58" t="s">
        <v>10161</v>
      </c>
      <c r="D58" t="s">
        <v>278</v>
      </c>
      <c r="E58">
        <v>98166.221999999994</v>
      </c>
      <c r="F58">
        <v>3541.35</v>
      </c>
      <c r="G58">
        <v>62.080485321185897</v>
      </c>
      <c r="H58">
        <f>(Table2[[#This Row],[1Y Return vs Nifty]]-AVERAGE(Table2[1Y Return vs Nifty]))/_xlfn.STDEV.P(Table2[1Y Return vs Nifty])</f>
        <v>0.27858611998003391</v>
      </c>
      <c r="I58">
        <v>-10.695380233979201</v>
      </c>
      <c r="J58">
        <f>(Table2[[#This Row],[1M Return vs Nifty]]-AVERAGE(Table2[1M Return vs Nifty]))/_xlfn.STDEV.P(Table2[1M Return vs Nifty])</f>
        <v>-0.95368193073906604</v>
      </c>
      <c r="K58">
        <v>49.340814758533199</v>
      </c>
      <c r="L58">
        <f>(Table2[[#This Row],[6M Return vs Nifty]]-AVERAGE(Table2[6M Return vs Nifty]))/_xlfn.STDEV.P(Table2[6M Return vs Nifty])</f>
        <v>1.4057311903193161</v>
      </c>
      <c r="M58">
        <v>-6.4047575271954296</v>
      </c>
      <c r="N58">
        <f>(Table2[[#This Row],[1W Return vs Nifty]]-AVERAGE(Table2[1W Return vs Nifty]))/_xlfn.STDEV.P(Table2[1W Return vs Nifty])</f>
        <v>-1.1788887325382662</v>
      </c>
      <c r="O58">
        <v>3800.92</v>
      </c>
      <c r="P58">
        <v>3710.0798107279202</v>
      </c>
      <c r="Q58">
        <v>2931.6124019477302</v>
      </c>
      <c r="R58">
        <v>23.352594524791702</v>
      </c>
      <c r="S58" s="2">
        <f>(Table2[[#This Row],[Close Price]]-Table2[[#This Row],[20D EMA]])/Table2[[#This Row],[20D EMA]]</f>
        <v>-6.8291361038906415E-2</v>
      </c>
      <c r="T58" s="2">
        <f>(Table2[[#This Row],[Close Price]]-Table2[[#This Row],[50D EMA]])/Table2[[#This Row],[50D EMA]]</f>
        <v>-4.5478754996059065E-2</v>
      </c>
      <c r="U58" s="2">
        <f>(Table2[[#This Row],[Close Price]]-Table2[[#This Row],[200D EMA]])/Table2[[#This Row],[200D EMA]]</f>
        <v>0.20798711236422895</v>
      </c>
      <c r="V58">
        <v>0.86680076473107404</v>
      </c>
      <c r="W58">
        <v>3452.05</v>
      </c>
      <c r="X58">
        <v>3609.25</v>
      </c>
      <c r="Y58">
        <v>3407.05</v>
      </c>
      <c r="Z58">
        <v>3690.9</v>
      </c>
      <c r="AA58">
        <v>3407.05</v>
      </c>
      <c r="AB58">
        <v>4154</v>
      </c>
      <c r="AC58" s="2">
        <f>(Table2[[#This Row],[Close Price]]/Table2[[#This Row],[Day Low]])-1</f>
        <v>2.5868686722382295E-2</v>
      </c>
      <c r="AD58" s="2">
        <f>(Table2[[#This Row],[Day High]]/Table2[[#This Row],[Close Price]])-1</f>
        <v>1.9173479040478947E-2</v>
      </c>
      <c r="AE58" s="2">
        <f>(Table2[[#This Row],[Close Price]]/Table2[[#This Row],[Current Week Low]])-1</f>
        <v>3.9418265068020597E-2</v>
      </c>
      <c r="AF58" s="2">
        <f>(Table2[[#This Row],[Current Week High]]/Table2[[#This Row],[Close Price]])-1</f>
        <v>4.2229658181202057E-2</v>
      </c>
      <c r="AG58" s="2">
        <f>(Table2[[#This Row],[Close Price]]/Table2[[#This Row],[Current Month Low]])-1</f>
        <v>3.9418265068020597E-2</v>
      </c>
      <c r="AH58" s="2">
        <f>(Table2[[#This Row],[Current Month High]]/Table2[[#This Row],[Close Price]])-1</f>
        <v>0.17299899755742865</v>
      </c>
      <c r="AI58">
        <v>17.805356714247299</v>
      </c>
      <c r="AJ58">
        <v>114.198874977318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-0.08</v>
      </c>
      <c r="AM58" t="s">
        <v>10195</v>
      </c>
      <c r="AN58">
        <v>-14.34</v>
      </c>
      <c r="AO58" t="s">
        <v>10195</v>
      </c>
      <c r="AP58">
        <v>0.20193752914493601</v>
      </c>
      <c r="AQ58">
        <f>(Table2[[#This Row],[Sharpe Ratio]]-AVERAGE(Table2[Sharpe Ratio]))/_xlfn.STDEV.P(Table2[Sharpe Ratio])</f>
        <v>1.7334570443023001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1.2852036913243179</v>
      </c>
      <c r="AS58">
        <f>_xlfn.RANK.AVG(Table2[[#This Row],[1Y Return vs Nifty Z-Score]],Table2[1Y Return vs Nifty Z-Score])</f>
        <v>208</v>
      </c>
      <c r="AT58">
        <f>_xlfn.RANK.AVG(Table2[[#This Row],[6M Return vs Nifty Z-Score]],Table2[6M Return vs Nifty Z-Score])</f>
        <v>63</v>
      </c>
      <c r="AU58">
        <f>_xlfn.RANK.AVG(Table2[[#This Row],[Sharpe Ratio Z-Score]],Table2[Sharpe Ratio Z-Score])</f>
        <v>31</v>
      </c>
      <c r="AV58">
        <f>(Table2[[#This Row],[Rank 1Y]]+Table2[[#This Row],[Rank 6M]]+Table2[[#This Row],[Rank Sharpe]])/3</f>
        <v>100.66666666666667</v>
      </c>
    </row>
    <row r="59" spans="1:48" x14ac:dyDescent="0.3">
      <c r="A59" t="s">
        <v>73</v>
      </c>
      <c r="B59" t="s">
        <v>74</v>
      </c>
      <c r="C59" t="s">
        <v>10155</v>
      </c>
      <c r="D59" t="s">
        <v>57</v>
      </c>
      <c r="E59">
        <v>336162.9686424</v>
      </c>
      <c r="F59">
        <v>2805.5</v>
      </c>
      <c r="G59">
        <v>57.268010060749702</v>
      </c>
      <c r="H59">
        <f>(Table2[[#This Row],[1Y Return vs Nifty]]-AVERAGE(Table2[1Y Return vs Nifty]))/_xlfn.STDEV.P(Table2[1Y Return vs Nifty])</f>
        <v>0.21387682367523356</v>
      </c>
      <c r="I59">
        <v>-3.9253319509539799</v>
      </c>
      <c r="J59">
        <f>(Table2[[#This Row],[1M Return vs Nifty]]-AVERAGE(Table2[1M Return vs Nifty]))/_xlfn.STDEV.P(Table2[1M Return vs Nifty])</f>
        <v>-0.24844025625031091</v>
      </c>
      <c r="K59">
        <v>58.522529640911401</v>
      </c>
      <c r="L59">
        <f>(Table2[[#This Row],[6M Return vs Nifty]]-AVERAGE(Table2[6M Return vs Nifty]))/_xlfn.STDEV.P(Table2[6M Return vs Nifty])</f>
        <v>1.7162361615802222</v>
      </c>
      <c r="M59">
        <v>3.1557426140240001</v>
      </c>
      <c r="N59">
        <f>(Table2[[#This Row],[1W Return vs Nifty]]-AVERAGE(Table2[1W Return vs Nifty]))/_xlfn.STDEV.P(Table2[1W Return vs Nifty])</f>
        <v>1.1983300294251618</v>
      </c>
      <c r="O59">
        <v>2797.4</v>
      </c>
      <c r="P59">
        <v>2677.73797545149</v>
      </c>
      <c r="Q59">
        <v>2134.48380437787</v>
      </c>
      <c r="R59">
        <v>51.191294391020399</v>
      </c>
      <c r="S59" s="2">
        <f>(Table2[[#This Row],[Close Price]]-Table2[[#This Row],[20D EMA]])/Table2[[#This Row],[20D EMA]]</f>
        <v>2.8955458640165543E-3</v>
      </c>
      <c r="T59" s="2">
        <f>(Table2[[#This Row],[Close Price]]-Table2[[#This Row],[50D EMA]])/Table2[[#This Row],[50D EMA]]</f>
        <v>4.7712668573170684E-2</v>
      </c>
      <c r="U59" s="2">
        <f>(Table2[[#This Row],[Close Price]]-Table2[[#This Row],[200D EMA]])/Table2[[#This Row],[200D EMA]]</f>
        <v>0.31436930757959469</v>
      </c>
      <c r="V59">
        <v>1.10489833826964</v>
      </c>
      <c r="W59">
        <v>2781.8</v>
      </c>
      <c r="X59">
        <v>2805.95</v>
      </c>
      <c r="Y59">
        <v>2725</v>
      </c>
      <c r="Z59">
        <v>2854.5</v>
      </c>
      <c r="AA59">
        <v>2687.15</v>
      </c>
      <c r="AB59">
        <v>2940</v>
      </c>
      <c r="AC59" s="2">
        <f>(Table2[[#This Row],[Close Price]]/Table2[[#This Row],[Day Low]])-1</f>
        <v>8.519663527212451E-3</v>
      </c>
      <c r="AD59" s="2">
        <f>(Table2[[#This Row],[Day High]]/Table2[[#This Row],[Close Price]])-1</f>
        <v>1.6039921582589045E-4</v>
      </c>
      <c r="AE59" s="2">
        <f>(Table2[[#This Row],[Close Price]]/Table2[[#This Row],[Current Week Low]])-1</f>
        <v>2.9541284403669765E-2</v>
      </c>
      <c r="AF59" s="2">
        <f>(Table2[[#This Row],[Current Week High]]/Table2[[#This Row],[Close Price]])-1</f>
        <v>1.7465692389948329E-2</v>
      </c>
      <c r="AG59" s="2">
        <f>(Table2[[#This Row],[Close Price]]/Table2[[#This Row],[Current Month Low]])-1</f>
        <v>4.4042945127737543E-2</v>
      </c>
      <c r="AH59" s="2">
        <f>(Table2[[#This Row],[Current Month High]]/Table2[[#This Row],[Close Price]])-1</f>
        <v>4.7941543396899045E-2</v>
      </c>
      <c r="AI59">
        <v>7.41400819818214</v>
      </c>
      <c r="AJ59">
        <v>98.163517570192397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0.12</v>
      </c>
      <c r="AM59" t="s">
        <v>10196</v>
      </c>
      <c r="AN59">
        <v>-2.61</v>
      </c>
      <c r="AO59" t="s">
        <v>10195</v>
      </c>
      <c r="AP59">
        <v>0.18898532417135</v>
      </c>
      <c r="AQ59">
        <f>(Table2[[#This Row],[Sharpe Ratio]]-AVERAGE(Table2[Sharpe Ratio]))/_xlfn.STDEV.P(Table2[Sharpe Ratio])</f>
        <v>1.5845309410055055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4.4645336994358118</v>
      </c>
      <c r="AS59">
        <f>_xlfn.RANK.AVG(Table2[[#This Row],[1Y Return vs Nifty Z-Score]],Table2[1Y Return vs Nifty Z-Score])</f>
        <v>223</v>
      </c>
      <c r="AT59">
        <f>_xlfn.RANK.AVG(Table2[[#This Row],[6M Return vs Nifty Z-Score]],Table2[6M Return vs Nifty Z-Score])</f>
        <v>39</v>
      </c>
      <c r="AU59">
        <f>_xlfn.RANK.AVG(Table2[[#This Row],[Sharpe Ratio Z-Score]],Table2[Sharpe Ratio Z-Score])</f>
        <v>43</v>
      </c>
      <c r="AV59">
        <f>(Table2[[#This Row],[Rank 1Y]]+Table2[[#This Row],[Rank 6M]]+Table2[[#This Row],[Rank Sharpe]])/3</f>
        <v>101.66666666666667</v>
      </c>
    </row>
    <row r="60" spans="1:48" x14ac:dyDescent="0.3">
      <c r="A60" t="s">
        <v>577</v>
      </c>
      <c r="B60" t="s">
        <v>578</v>
      </c>
      <c r="C60" t="s">
        <v>10151</v>
      </c>
      <c r="D60" t="s">
        <v>250</v>
      </c>
      <c r="E60">
        <v>32600.0670716799</v>
      </c>
      <c r="F60">
        <v>6443.3</v>
      </c>
      <c r="G60">
        <v>149.51188990629899</v>
      </c>
      <c r="H60">
        <f>(Table2[[#This Row],[1Y Return vs Nifty]]-AVERAGE(Table2[1Y Return vs Nifty]))/_xlfn.STDEV.P(Table2[1Y Return vs Nifty])</f>
        <v>1.4542024835912544</v>
      </c>
      <c r="I60">
        <v>-9.7141177449782603</v>
      </c>
      <c r="J60">
        <f>(Table2[[#This Row],[1M Return vs Nifty]]-AVERAGE(Table2[1M Return vs Nifty]))/_xlfn.STDEV.P(Table2[1M Return vs Nifty])</f>
        <v>-0.85146298459193581</v>
      </c>
      <c r="K60">
        <v>28.1968184677845</v>
      </c>
      <c r="L60">
        <f>(Table2[[#This Row],[6M Return vs Nifty]]-AVERAGE(Table2[6M Return vs Nifty]))/_xlfn.STDEV.P(Table2[6M Return vs Nifty])</f>
        <v>0.69068873423086141</v>
      </c>
      <c r="M60">
        <v>-3.2760227765422298</v>
      </c>
      <c r="N60">
        <f>(Table2[[#This Row],[1W Return vs Nifty]]-AVERAGE(Table2[1W Return vs Nifty]))/_xlfn.STDEV.P(Table2[1W Return vs Nifty])</f>
        <v>-0.40092870528062452</v>
      </c>
      <c r="O60">
        <v>6451.3</v>
      </c>
      <c r="P60">
        <v>6514.92820859944</v>
      </c>
      <c r="Q60">
        <v>5612.3420871952403</v>
      </c>
      <c r="R60">
        <v>52.063875423037601</v>
      </c>
      <c r="S60" s="2">
        <f>(Table2[[#This Row],[Close Price]]-Table2[[#This Row],[20D EMA]])/Table2[[#This Row],[20D EMA]]</f>
        <v>-1.2400601429169314E-3</v>
      </c>
      <c r="T60" s="2">
        <f>(Table2[[#This Row],[Close Price]]-Table2[[#This Row],[50D EMA]])/Table2[[#This Row],[50D EMA]]</f>
        <v>-1.099447396901374E-2</v>
      </c>
      <c r="U60" s="2">
        <f>(Table2[[#This Row],[Close Price]]-Table2[[#This Row],[200D EMA]])/Table2[[#This Row],[200D EMA]]</f>
        <v>0.14805902774540777</v>
      </c>
      <c r="V60">
        <v>0.95289340934257405</v>
      </c>
      <c r="W60">
        <v>6311.5</v>
      </c>
      <c r="X60">
        <v>6443.3</v>
      </c>
      <c r="Y60">
        <v>6100</v>
      </c>
      <c r="Z60">
        <v>6467</v>
      </c>
      <c r="AA60">
        <v>6100</v>
      </c>
      <c r="AB60">
        <v>6801.3</v>
      </c>
      <c r="AC60" s="2">
        <f>(Table2[[#This Row],[Close Price]]/Table2[[#This Row],[Day Low]])-1</f>
        <v>2.0882516042145305E-2</v>
      </c>
      <c r="AD60" s="2">
        <f>(Table2[[#This Row],[Day High]]/Table2[[#This Row],[Close Price]])-1</f>
        <v>0</v>
      </c>
      <c r="AE60" s="2">
        <f>(Table2[[#This Row],[Close Price]]/Table2[[#This Row],[Current Week Low]])-1</f>
        <v>5.6278688524590281E-2</v>
      </c>
      <c r="AF60" s="2">
        <f>(Table2[[#This Row],[Current Week High]]/Table2[[#This Row],[Close Price]])-1</f>
        <v>3.6782394114815986E-3</v>
      </c>
      <c r="AG60" s="2">
        <f>(Table2[[#This Row],[Close Price]]/Table2[[#This Row],[Current Month Low]])-1</f>
        <v>5.6278688524590281E-2</v>
      </c>
      <c r="AH60" s="2">
        <f>(Table2[[#This Row],[Current Month High]]/Table2[[#This Row],[Close Price]])-1</f>
        <v>5.556159111014547E-2</v>
      </c>
      <c r="AI60">
        <v>51.426287771793902</v>
      </c>
      <c r="AJ60">
        <v>174.99626555131101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-0.05</v>
      </c>
      <c r="AM60" t="s">
        <v>10195</v>
      </c>
      <c r="AN60">
        <v>-1.77</v>
      </c>
      <c r="AO60" t="s">
        <v>10195</v>
      </c>
      <c r="AP60">
        <v>0.14677241519721301</v>
      </c>
      <c r="AQ60">
        <f>(Table2[[#This Row],[Sharpe Ratio]]-AVERAGE(Table2[Sharpe Ratio]))/_xlfn.STDEV.P(Table2[Sharpe Ratio])</f>
        <v>1.0991615343939634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57</v>
      </c>
      <c r="AT60">
        <f>_xlfn.RANK.AVG(Table2[[#This Row],[6M Return vs Nifty Z-Score]],Table2[6M Return vs Nifty Z-Score])</f>
        <v>147</v>
      </c>
      <c r="AU60">
        <f>_xlfn.RANK.AVG(Table2[[#This Row],[Sharpe Ratio Z-Score]],Table2[Sharpe Ratio Z-Score])</f>
        <v>102</v>
      </c>
      <c r="AV60">
        <f>(Table2[[#This Row],[Rank 1Y]]+Table2[[#This Row],[Rank 6M]]+Table2[[#This Row],[Rank Sharpe]])/3</f>
        <v>102</v>
      </c>
    </row>
    <row r="61" spans="1:48" x14ac:dyDescent="0.3">
      <c r="A61" t="s">
        <v>874</v>
      </c>
      <c r="B61" t="s">
        <v>875</v>
      </c>
      <c r="C61" t="s">
        <v>10161</v>
      </c>
      <c r="D61" t="s">
        <v>278</v>
      </c>
      <c r="E61">
        <v>17373.63917572</v>
      </c>
      <c r="F61">
        <v>998.26</v>
      </c>
      <c r="G61">
        <v>102.678767568312</v>
      </c>
      <c r="H61">
        <f>(Table2[[#This Row],[1Y Return vs Nifty]]-AVERAGE(Table2[1Y Return vs Nifty]))/_xlfn.STDEV.P(Table2[1Y Return vs Nifty])</f>
        <v>0.82447698345993936</v>
      </c>
      <c r="I61">
        <v>0.64792134785709798</v>
      </c>
      <c r="J61">
        <f>(Table2[[#This Row],[1M Return vs Nifty]]-AVERAGE(Table2[1M Return vs Nifty]))/_xlfn.STDEV.P(Table2[1M Return vs Nifty])</f>
        <v>0.22795942060303259</v>
      </c>
      <c r="K61">
        <v>30.784080755947802</v>
      </c>
      <c r="L61">
        <f>(Table2[[#This Row],[6M Return vs Nifty]]-AVERAGE(Table2[6M Return vs Nifty]))/_xlfn.STDEV.P(Table2[6M Return vs Nifty])</f>
        <v>0.77818413271817433</v>
      </c>
      <c r="M61">
        <v>2.0827138099319402</v>
      </c>
      <c r="N61">
        <f>(Table2[[#This Row],[1W Return vs Nifty]]-AVERAGE(Table2[1W Return vs Nifty]))/_xlfn.STDEV.P(Table2[1W Return vs Nifty])</f>
        <v>0.93152137218586906</v>
      </c>
      <c r="O61">
        <v>4838.6400000000003</v>
      </c>
      <c r="P61">
        <v>942.04356741960203</v>
      </c>
      <c r="Q61">
        <v>794.48453100530799</v>
      </c>
      <c r="R61">
        <v>59.815633714423797</v>
      </c>
      <c r="S61" s="2">
        <f>(Table2[[#This Row],[Close Price]]-Table2[[#This Row],[20D EMA]])/Table2[[#This Row],[20D EMA]]</f>
        <v>-0.79368996246879286</v>
      </c>
      <c r="T61" s="2">
        <f>(Table2[[#This Row],[Close Price]]-Table2[[#This Row],[50D EMA]])/Table2[[#This Row],[50D EMA]]</f>
        <v>5.9674981629971917E-2</v>
      </c>
      <c r="U61" s="2">
        <f>(Table2[[#This Row],[Close Price]]-Table2[[#This Row],[200D EMA]])/Table2[[#This Row],[200D EMA]]</f>
        <v>0.25648764833324433</v>
      </c>
      <c r="V61">
        <v>1.62049111903605</v>
      </c>
      <c r="W61">
        <v>975</v>
      </c>
      <c r="X61">
        <v>1017.95</v>
      </c>
      <c r="Y61">
        <v>4612</v>
      </c>
      <c r="Z61">
        <v>5125.5</v>
      </c>
      <c r="AA61">
        <v>4612</v>
      </c>
      <c r="AB61">
        <v>5300</v>
      </c>
      <c r="AC61" s="2">
        <f>(Table2[[#This Row],[Close Price]]/Table2[[#This Row],[Day Low]])-1</f>
        <v>2.3856410256410276E-2</v>
      </c>
      <c r="AD61" s="2">
        <f>(Table2[[#This Row],[Day High]]/Table2[[#This Row],[Close Price]])-1</f>
        <v>1.9724320317352273E-2</v>
      </c>
      <c r="AE61" s="2">
        <f>(Table2[[#This Row],[Close Price]]/Table2[[#This Row],[Current Week Low]])-1</f>
        <v>-0.78355160450997396</v>
      </c>
      <c r="AF61" s="2">
        <f>(Table2[[#This Row],[Current Week High]]/Table2[[#This Row],[Close Price]])-1</f>
        <v>4.1344339150121208</v>
      </c>
      <c r="AG61" s="2">
        <f>(Table2[[#This Row],[Close Price]]/Table2[[#This Row],[Current Month Low]])-1</f>
        <v>-0.78355160450997396</v>
      </c>
      <c r="AH61" s="2">
        <f>(Table2[[#This Row],[Current Month High]]/Table2[[#This Row],[Close Price]])-1</f>
        <v>4.309238074249194</v>
      </c>
      <c r="AI61">
        <v>6.1847614849838504</v>
      </c>
      <c r="AJ61">
        <v>131.72237697307301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0.02</v>
      </c>
      <c r="AM61" t="s">
        <v>10196</v>
      </c>
      <c r="AN61">
        <v>1.33</v>
      </c>
      <c r="AO61" t="s">
        <v>10196</v>
      </c>
      <c r="AP61">
        <v>0.166473693010039</v>
      </c>
      <c r="AQ61">
        <f>(Table2[[#This Row],[Sharpe Ratio]]-AVERAGE(Table2[Sharpe Ratio]))/_xlfn.STDEV.P(Table2[Sharpe Ratio])</f>
        <v>1.3256893372364347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4.0878312462034501</v>
      </c>
      <c r="AS61">
        <f>_xlfn.RANK.AVG(Table2[[#This Row],[1Y Return vs Nifty Z-Score]],Table2[1Y Return vs Nifty Z-Score])</f>
        <v>106</v>
      </c>
      <c r="AT61">
        <f>_xlfn.RANK.AVG(Table2[[#This Row],[6M Return vs Nifty Z-Score]],Table2[6M Return vs Nifty Z-Score])</f>
        <v>129</v>
      </c>
      <c r="AU61">
        <f>_xlfn.RANK.AVG(Table2[[#This Row],[Sharpe Ratio Z-Score]],Table2[Sharpe Ratio Z-Score])</f>
        <v>71</v>
      </c>
      <c r="AV61">
        <f>(Table2[[#This Row],[Rank 1Y]]+Table2[[#This Row],[Rank 6M]]+Table2[[#This Row],[Rank Sharpe]])/3</f>
        <v>102</v>
      </c>
    </row>
    <row r="62" spans="1:48" x14ac:dyDescent="0.3">
      <c r="A62" t="s">
        <v>562</v>
      </c>
      <c r="B62" t="s">
        <v>563</v>
      </c>
      <c r="C62" t="s">
        <v>10163</v>
      </c>
      <c r="D62" t="s">
        <v>375</v>
      </c>
      <c r="E62">
        <v>34124.858290420001</v>
      </c>
      <c r="F62">
        <v>1659.65</v>
      </c>
      <c r="G62">
        <v>87.239037719186001</v>
      </c>
      <c r="H62">
        <f>(Table2[[#This Row],[1Y Return vs Nifty]]-AVERAGE(Table2[1Y Return vs Nifty]))/_xlfn.STDEV.P(Table2[1Y Return vs Nifty])</f>
        <v>0.61687195702233699</v>
      </c>
      <c r="I62">
        <v>-4.0521383972761598</v>
      </c>
      <c r="J62">
        <f>(Table2[[#This Row],[1M Return vs Nifty]]-AVERAGE(Table2[1M Return vs Nifty]))/_xlfn.STDEV.P(Table2[1M Return vs Nifty])</f>
        <v>-0.26164979136757904</v>
      </c>
      <c r="K62">
        <v>38.943002451884297</v>
      </c>
      <c r="L62">
        <f>(Table2[[#This Row],[6M Return vs Nifty]]-AVERAGE(Table2[6M Return vs Nifty]))/_xlfn.STDEV.P(Table2[6M Return vs Nifty])</f>
        <v>1.0541005360448434</v>
      </c>
      <c r="M62">
        <v>-2.7928239012636702</v>
      </c>
      <c r="N62">
        <f>(Table2[[#This Row],[1W Return vs Nifty]]-AVERAGE(Table2[1W Return vs Nifty]))/_xlfn.STDEV.P(Table2[1W Return vs Nifty])</f>
        <v>-0.28078128463268059</v>
      </c>
      <c r="O62">
        <v>1673.97</v>
      </c>
      <c r="P62">
        <v>1614.1969474510299</v>
      </c>
      <c r="Q62">
        <v>1309.1460716930901</v>
      </c>
      <c r="R62">
        <v>46.485646902785398</v>
      </c>
      <c r="S62" s="2">
        <f>(Table2[[#This Row],[Close Price]]-Table2[[#This Row],[20D EMA]])/Table2[[#This Row],[20D EMA]]</f>
        <v>-8.5545141191299343E-3</v>
      </c>
      <c r="T62" s="2">
        <f>(Table2[[#This Row],[Close Price]]-Table2[[#This Row],[50D EMA]])/Table2[[#This Row],[50D EMA]]</f>
        <v>2.8158306593718221E-2</v>
      </c>
      <c r="U62" s="2">
        <f>(Table2[[#This Row],[Close Price]]-Table2[[#This Row],[200D EMA]])/Table2[[#This Row],[200D EMA]]</f>
        <v>0.26773477451115207</v>
      </c>
      <c r="V62">
        <v>0.87338525762895403</v>
      </c>
      <c r="W62">
        <v>1624.9</v>
      </c>
      <c r="X62">
        <v>1677.5</v>
      </c>
      <c r="Y62">
        <v>1554.5</v>
      </c>
      <c r="Z62">
        <v>1700.8</v>
      </c>
      <c r="AA62">
        <v>1554.5</v>
      </c>
      <c r="AB62">
        <v>1897.8</v>
      </c>
      <c r="AC62" s="2">
        <f>(Table2[[#This Row],[Close Price]]/Table2[[#This Row],[Day Low]])-1</f>
        <v>2.1385931441934902E-2</v>
      </c>
      <c r="AD62" s="2">
        <f>(Table2[[#This Row],[Day High]]/Table2[[#This Row],[Close Price]])-1</f>
        <v>1.0755279727653333E-2</v>
      </c>
      <c r="AE62" s="2">
        <f>(Table2[[#This Row],[Close Price]]/Table2[[#This Row],[Current Week Low]])-1</f>
        <v>6.7642328723062084E-2</v>
      </c>
      <c r="AF62" s="2">
        <f>(Table2[[#This Row],[Current Week High]]/Table2[[#This Row],[Close Price]])-1</f>
        <v>2.4794384358147736E-2</v>
      </c>
      <c r="AG62" s="2">
        <f>(Table2[[#This Row],[Close Price]]/Table2[[#This Row],[Current Month Low]])-1</f>
        <v>6.7642328723062084E-2</v>
      </c>
      <c r="AH62" s="2">
        <f>(Table2[[#This Row],[Current Month High]]/Table2[[#This Row],[Close Price]])-1</f>
        <v>0.14349411020395864</v>
      </c>
      <c r="AI62">
        <v>14.349411020395801</v>
      </c>
      <c r="AJ62">
        <v>136.51845518027599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0.03</v>
      </c>
      <c r="AM62" t="s">
        <v>10196</v>
      </c>
      <c r="AN62">
        <v>-2.67</v>
      </c>
      <c r="AO62" t="s">
        <v>10195</v>
      </c>
      <c r="AP62">
        <v>0.15716431170512099</v>
      </c>
      <c r="AQ62">
        <f>(Table2[[#This Row],[Sharpe Ratio]]-AVERAGE(Table2[Sharpe Ratio]))/_xlfn.STDEV.P(Table2[Sharpe Ratio])</f>
        <v>1.2186488846901051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2.3471903017570259</v>
      </c>
      <c r="AS62">
        <f>_xlfn.RANK.AVG(Table2[[#This Row],[1Y Return vs Nifty Z-Score]],Table2[1Y Return vs Nifty Z-Score])</f>
        <v>129</v>
      </c>
      <c r="AT62">
        <f>_xlfn.RANK.AVG(Table2[[#This Row],[6M Return vs Nifty Z-Score]],Table2[6M Return vs Nifty Z-Score])</f>
        <v>96</v>
      </c>
      <c r="AU62">
        <f>_xlfn.RANK.AVG(Table2[[#This Row],[Sharpe Ratio Z-Score]],Table2[Sharpe Ratio Z-Score])</f>
        <v>82</v>
      </c>
      <c r="AV62">
        <f>(Table2[[#This Row],[Rank 1Y]]+Table2[[#This Row],[Rank 6M]]+Table2[[#This Row],[Rank Sharpe]])/3</f>
        <v>102.33333333333333</v>
      </c>
    </row>
    <row r="63" spans="1:48" x14ac:dyDescent="0.3">
      <c r="A63" t="s">
        <v>745</v>
      </c>
      <c r="B63" t="s">
        <v>746</v>
      </c>
      <c r="C63" t="s">
        <v>10154</v>
      </c>
      <c r="D63" t="s">
        <v>225</v>
      </c>
      <c r="E63">
        <v>21595.59144688</v>
      </c>
      <c r="F63">
        <v>1329.4</v>
      </c>
      <c r="G63">
        <v>98.623928936032698</v>
      </c>
      <c r="H63">
        <f>(Table2[[#This Row],[1Y Return vs Nifty]]-AVERAGE(Table2[1Y Return vs Nifty]))/_xlfn.STDEV.P(Table2[1Y Return vs Nifty])</f>
        <v>0.76995498795350847</v>
      </c>
      <c r="I63">
        <v>7.0115500493587701</v>
      </c>
      <c r="J63">
        <f>(Table2[[#This Row],[1M Return vs Nifty]]-AVERAGE(Table2[1M Return vs Nifty]))/_xlfn.STDEV.P(Table2[1M Return vs Nifty])</f>
        <v>0.89086402240984697</v>
      </c>
      <c r="K63">
        <v>66.511628224395594</v>
      </c>
      <c r="L63">
        <f>(Table2[[#This Row],[6M Return vs Nifty]]-AVERAGE(Table2[6M Return vs Nifty]))/_xlfn.STDEV.P(Table2[6M Return vs Nifty])</f>
        <v>1.9864095287391443</v>
      </c>
      <c r="M63">
        <v>-2.8736632545488301</v>
      </c>
      <c r="N63">
        <f>(Table2[[#This Row],[1W Return vs Nifty]]-AVERAGE(Table2[1W Return vs Nifty]))/_xlfn.STDEV.P(Table2[1W Return vs Nifty])</f>
        <v>-0.30088199322489451</v>
      </c>
      <c r="O63">
        <v>1286.94</v>
      </c>
      <c r="P63">
        <v>1234.59467809586</v>
      </c>
      <c r="Q63">
        <v>1003.55101018304</v>
      </c>
      <c r="R63">
        <v>57.749216066717999</v>
      </c>
      <c r="S63" s="2">
        <f>(Table2[[#This Row],[Close Price]]-Table2[[#This Row],[20D EMA]])/Table2[[#This Row],[20D EMA]]</f>
        <v>3.2992991126237457E-2</v>
      </c>
      <c r="T63" s="2">
        <f>(Table2[[#This Row],[Close Price]]-Table2[[#This Row],[50D EMA]])/Table2[[#This Row],[50D EMA]]</f>
        <v>7.6790645210264671E-2</v>
      </c>
      <c r="U63" s="2">
        <f>(Table2[[#This Row],[Close Price]]-Table2[[#This Row],[200D EMA]])/Table2[[#This Row],[200D EMA]]</f>
        <v>0.32469599104636215</v>
      </c>
      <c r="V63">
        <v>1.3266623691628601</v>
      </c>
      <c r="W63">
        <v>1312.5</v>
      </c>
      <c r="X63">
        <v>1344.2</v>
      </c>
      <c r="Y63">
        <v>1250</v>
      </c>
      <c r="Z63">
        <v>1363.6</v>
      </c>
      <c r="AA63">
        <v>1145</v>
      </c>
      <c r="AB63">
        <v>1427.85</v>
      </c>
      <c r="AC63" s="2">
        <f>(Table2[[#This Row],[Close Price]]/Table2[[#This Row],[Day Low]])-1</f>
        <v>1.2876190476190486E-2</v>
      </c>
      <c r="AD63" s="2">
        <f>(Table2[[#This Row],[Day High]]/Table2[[#This Row],[Close Price]])-1</f>
        <v>1.1132841883556566E-2</v>
      </c>
      <c r="AE63" s="2">
        <f>(Table2[[#This Row],[Close Price]]/Table2[[#This Row],[Current Week Low]])-1</f>
        <v>6.3520000000000021E-2</v>
      </c>
      <c r="AF63" s="2">
        <f>(Table2[[#This Row],[Current Week High]]/Table2[[#This Row],[Close Price]])-1</f>
        <v>2.5725891379569488E-2</v>
      </c>
      <c r="AG63" s="2">
        <f>(Table2[[#This Row],[Close Price]]/Table2[[#This Row],[Current Month Low]])-1</f>
        <v>0.16104803493449782</v>
      </c>
      <c r="AH63" s="2">
        <f>(Table2[[#This Row],[Current Month High]]/Table2[[#This Row],[Close Price]])-1</f>
        <v>7.4055965097036047E-2</v>
      </c>
      <c r="AI63">
        <v>7.4055965097036003</v>
      </c>
      <c r="AJ63">
        <v>135.56303712235299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-0.01</v>
      </c>
      <c r="AM63" t="s">
        <v>10195</v>
      </c>
      <c r="AN63">
        <v>8.26</v>
      </c>
      <c r="AO63" t="s">
        <v>10196</v>
      </c>
      <c r="AP63">
        <v>0.117857816314808</v>
      </c>
      <c r="AQ63">
        <f>(Table2[[#This Row],[Sharpe Ratio]]-AVERAGE(Table2[Sharpe Ratio]))/_xlfn.STDEV.P(Table2[Sharpe Ratio])</f>
        <v>0.7666977918321275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4.1130443377097325</v>
      </c>
      <c r="AS63">
        <f>_xlfn.RANK.AVG(Table2[[#This Row],[1Y Return vs Nifty Z-Score]],Table2[1Y Return vs Nifty Z-Score])</f>
        <v>111</v>
      </c>
      <c r="AT63">
        <f>_xlfn.RANK.AVG(Table2[[#This Row],[6M Return vs Nifty Z-Score]],Table2[6M Return vs Nifty Z-Score])</f>
        <v>30</v>
      </c>
      <c r="AU63">
        <f>_xlfn.RANK.AVG(Table2[[#This Row],[Sharpe Ratio Z-Score]],Table2[Sharpe Ratio Z-Score])</f>
        <v>168</v>
      </c>
      <c r="AV63">
        <f>(Table2[[#This Row],[Rank 1Y]]+Table2[[#This Row],[Rank 6M]]+Table2[[#This Row],[Rank Sharpe]])/3</f>
        <v>103</v>
      </c>
    </row>
    <row r="64" spans="1:48" x14ac:dyDescent="0.3">
      <c r="A64" t="s">
        <v>337</v>
      </c>
      <c r="B64" t="s">
        <v>338</v>
      </c>
      <c r="C64" t="s">
        <v>10157</v>
      </c>
      <c r="D64" t="s">
        <v>89</v>
      </c>
      <c r="E64">
        <v>73027.317244880003</v>
      </c>
      <c r="F64">
        <v>1519.45</v>
      </c>
      <c r="G64">
        <v>127.52648198585</v>
      </c>
      <c r="H64">
        <f>(Table2[[#This Row],[1Y Return vs Nifty]]-AVERAGE(Table2[1Y Return vs Nifty]))/_xlfn.STDEV.P(Table2[1Y Return vs Nifty])</f>
        <v>1.1585832443190944</v>
      </c>
      <c r="I64">
        <v>-4.3293052691229503</v>
      </c>
      <c r="J64">
        <f>(Table2[[#This Row],[1M Return vs Nifty]]-AVERAGE(Table2[1M Return vs Nifty]))/_xlfn.STDEV.P(Table2[1M Return vs Nifty])</f>
        <v>-0.29052249960278448</v>
      </c>
      <c r="K64">
        <v>38.1425075511738</v>
      </c>
      <c r="L64">
        <f>(Table2[[#This Row],[6M Return vs Nifty]]-AVERAGE(Table2[6M Return vs Nifty]))/_xlfn.STDEV.P(Table2[6M Return vs Nifty])</f>
        <v>1.0270295967569494</v>
      </c>
      <c r="M64">
        <v>-3.42293573015735</v>
      </c>
      <c r="N64">
        <f>(Table2[[#This Row],[1W Return vs Nifty]]-AVERAGE(Table2[1W Return vs Nifty]))/_xlfn.STDEV.P(Table2[1W Return vs Nifty])</f>
        <v>-0.4374586173721044</v>
      </c>
      <c r="O64">
        <v>1515.45</v>
      </c>
      <c r="P64">
        <v>1485.85409056353</v>
      </c>
      <c r="Q64">
        <v>1216.9958617623799</v>
      </c>
      <c r="R64">
        <v>50.934245682847703</v>
      </c>
      <c r="S64" s="2">
        <f>(Table2[[#This Row],[Close Price]]-Table2[[#This Row],[20D EMA]])/Table2[[#This Row],[20D EMA]]</f>
        <v>2.6394800224355799E-3</v>
      </c>
      <c r="T64" s="2">
        <f>(Table2[[#This Row],[Close Price]]-Table2[[#This Row],[50D EMA]])/Table2[[#This Row],[50D EMA]]</f>
        <v>2.2610503716235245E-2</v>
      </c>
      <c r="U64" s="2">
        <f>(Table2[[#This Row],[Close Price]]-Table2[[#This Row],[200D EMA]])/Table2[[#This Row],[200D EMA]]</f>
        <v>0.24852519859814828</v>
      </c>
      <c r="V64">
        <v>0.66538355853434095</v>
      </c>
      <c r="W64">
        <v>1502.15</v>
      </c>
      <c r="X64">
        <v>1539.65</v>
      </c>
      <c r="Y64">
        <v>1456.05</v>
      </c>
      <c r="Z64">
        <v>1609.2</v>
      </c>
      <c r="AA64">
        <v>1450</v>
      </c>
      <c r="AB64">
        <v>1687</v>
      </c>
      <c r="AC64" s="2">
        <f>(Table2[[#This Row],[Close Price]]/Table2[[#This Row],[Day Low]])-1</f>
        <v>1.1516825882901038E-2</v>
      </c>
      <c r="AD64" s="2">
        <f>(Table2[[#This Row],[Day High]]/Table2[[#This Row],[Close Price]])-1</f>
        <v>1.3294284115963118E-2</v>
      </c>
      <c r="AE64" s="2">
        <f>(Table2[[#This Row],[Close Price]]/Table2[[#This Row],[Current Week Low]])-1</f>
        <v>4.3542460767143965E-2</v>
      </c>
      <c r="AF64" s="2">
        <f>(Table2[[#This Row],[Current Week High]]/Table2[[#This Row],[Close Price]])-1</f>
        <v>5.906742571325152E-2</v>
      </c>
      <c r="AG64" s="2">
        <f>(Table2[[#This Row],[Close Price]]/Table2[[#This Row],[Current Month Low]])-1</f>
        <v>4.789655172413787E-2</v>
      </c>
      <c r="AH64" s="2">
        <f>(Table2[[#This Row],[Current Month High]]/Table2[[#This Row],[Close Price]])-1</f>
        <v>0.11027016354601993</v>
      </c>
      <c r="AI64">
        <v>11.0270163546019</v>
      </c>
      <c r="AJ64">
        <v>152.820299500831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</v>
      </c>
      <c r="AM64" t="s">
        <v>10197</v>
      </c>
      <c r="AN64">
        <v>0.66</v>
      </c>
      <c r="AO64" t="s">
        <v>10196</v>
      </c>
      <c r="AP64">
        <v>0.13668340584154701</v>
      </c>
      <c r="AQ64">
        <f>(Table2[[#This Row],[Sharpe Ratio]]-AVERAGE(Table2[Sharpe Ratio]))/_xlfn.STDEV.P(Table2[Sharpe Ratio])</f>
        <v>0.98315681917146724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2.4407885432726224</v>
      </c>
      <c r="AS64">
        <f>_xlfn.RANK.AVG(Table2[[#This Row],[1Y Return vs Nifty Z-Score]],Table2[1Y Return vs Nifty Z-Score])</f>
        <v>83</v>
      </c>
      <c r="AT64">
        <f>_xlfn.RANK.AVG(Table2[[#This Row],[6M Return vs Nifty Z-Score]],Table2[6M Return vs Nifty Z-Score])</f>
        <v>104</v>
      </c>
      <c r="AU64">
        <f>_xlfn.RANK.AVG(Table2[[#This Row],[Sharpe Ratio Z-Score]],Table2[Sharpe Ratio Z-Score])</f>
        <v>125</v>
      </c>
      <c r="AV64">
        <f>(Table2[[#This Row],[Rank 1Y]]+Table2[[#This Row],[Rank 6M]]+Table2[[#This Row],[Rank Sharpe]])/3</f>
        <v>104</v>
      </c>
    </row>
    <row r="65" spans="1:48" x14ac:dyDescent="0.3">
      <c r="A65" t="s">
        <v>1351</v>
      </c>
      <c r="B65" t="s">
        <v>1352</v>
      </c>
      <c r="C65" t="s">
        <v>10163</v>
      </c>
      <c r="D65" t="s">
        <v>92</v>
      </c>
      <c r="E65">
        <v>7996.5367059500004</v>
      </c>
      <c r="F65">
        <v>3266.5</v>
      </c>
      <c r="G65">
        <v>94.973229334317793</v>
      </c>
      <c r="H65">
        <f>(Table2[[#This Row],[1Y Return vs Nifty]]-AVERAGE(Table2[1Y Return vs Nifty]))/_xlfn.STDEV.P(Table2[1Y Return vs Nifty])</f>
        <v>0.72086710916703667</v>
      </c>
      <c r="I65">
        <v>-0.116558635751649</v>
      </c>
      <c r="J65">
        <f>(Table2[[#This Row],[1M Return vs Nifty]]-AVERAGE(Table2[1M Return vs Nifty]))/_xlfn.STDEV.P(Table2[1M Return vs Nifty])</f>
        <v>0.14832289199729407</v>
      </c>
      <c r="K65">
        <v>24.1077514429033</v>
      </c>
      <c r="L65">
        <f>(Table2[[#This Row],[6M Return vs Nifty]]-AVERAGE(Table2[6M Return vs Nifty]))/_xlfn.STDEV.P(Table2[6M Return vs Nifty])</f>
        <v>0.55240567324391543</v>
      </c>
      <c r="M65">
        <v>3.0934668663854099</v>
      </c>
      <c r="N65">
        <f>(Table2[[#This Row],[1W Return vs Nifty]]-AVERAGE(Table2[1W Return vs Nifty]))/_xlfn.STDEV.P(Table2[1W Return vs Nifty])</f>
        <v>1.1828451621572371</v>
      </c>
      <c r="O65">
        <v>2857.4</v>
      </c>
      <c r="P65">
        <v>2708.32523828276</v>
      </c>
      <c r="Q65">
        <v>2327.1438261329499</v>
      </c>
      <c r="R65">
        <v>82.653949402635504</v>
      </c>
      <c r="S65" s="2">
        <f>(Table2[[#This Row],[Close Price]]-Table2[[#This Row],[20D EMA]])/Table2[[#This Row],[20D EMA]]</f>
        <v>0.14317211450969408</v>
      </c>
      <c r="T65" s="2">
        <f>(Table2[[#This Row],[Close Price]]-Table2[[#This Row],[50D EMA]])/Table2[[#This Row],[50D EMA]]</f>
        <v>0.20609591264273569</v>
      </c>
      <c r="U65" s="2">
        <f>(Table2[[#This Row],[Close Price]]-Table2[[#This Row],[200D EMA]])/Table2[[#This Row],[200D EMA]]</f>
        <v>0.40365196311393975</v>
      </c>
      <c r="V65">
        <v>1.4728390004096601</v>
      </c>
      <c r="W65">
        <v>3155.6</v>
      </c>
      <c r="X65">
        <v>3228.8</v>
      </c>
      <c r="Y65">
        <v>2712.1</v>
      </c>
      <c r="Z65">
        <v>3355</v>
      </c>
      <c r="AA65">
        <v>2664.55</v>
      </c>
      <c r="AB65">
        <v>3355</v>
      </c>
      <c r="AC65" s="2">
        <f>(Table2[[#This Row],[Close Price]]/Table2[[#This Row],[Day Low]])-1</f>
        <v>3.5143871213081601E-2</v>
      </c>
      <c r="AD65" s="2">
        <f>(Table2[[#This Row],[Day High]]/Table2[[#This Row],[Close Price]])-1</f>
        <v>-1.1541405173733255E-2</v>
      </c>
      <c r="AE65" s="2">
        <f>(Table2[[#This Row],[Close Price]]/Table2[[#This Row],[Current Week Low]])-1</f>
        <v>0.20441724125216632</v>
      </c>
      <c r="AF65" s="2">
        <f>(Table2[[#This Row],[Current Week High]]/Table2[[#This Row],[Close Price]])-1</f>
        <v>2.7093219041787853E-2</v>
      </c>
      <c r="AG65" s="2">
        <f>(Table2[[#This Row],[Close Price]]/Table2[[#This Row],[Current Month Low]])-1</f>
        <v>0.22591056651216901</v>
      </c>
      <c r="AH65" s="2">
        <f>(Table2[[#This Row],[Current Month High]]/Table2[[#This Row],[Close Price]])-1</f>
        <v>2.7093219041787853E-2</v>
      </c>
      <c r="AI65">
        <v>2.7093219041787799</v>
      </c>
      <c r="AJ65">
        <v>135.831347917117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0.27</v>
      </c>
      <c r="AM65" t="s">
        <v>10196</v>
      </c>
      <c r="AN65">
        <v>16.14</v>
      </c>
      <c r="AO65" t="s">
        <v>10196</v>
      </c>
      <c r="AP65">
        <v>0.20487696537609901</v>
      </c>
      <c r="AQ65">
        <f>(Table2[[#This Row],[Sharpe Ratio]]-AVERAGE(Table2[Sharpe Ratio]))/_xlfn.STDEV.P(Table2[Sharpe Ratio])</f>
        <v>1.7672550566630727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4.3716958932285559</v>
      </c>
      <c r="AS65">
        <f>_xlfn.RANK.AVG(Table2[[#This Row],[1Y Return vs Nifty Z-Score]],Table2[1Y Return vs Nifty Z-Score])</f>
        <v>116</v>
      </c>
      <c r="AT65">
        <f>_xlfn.RANK.AVG(Table2[[#This Row],[6M Return vs Nifty Z-Score]],Table2[6M Return vs Nifty Z-Score])</f>
        <v>167</v>
      </c>
      <c r="AU65">
        <f>_xlfn.RANK.AVG(Table2[[#This Row],[Sharpe Ratio Z-Score]],Table2[Sharpe Ratio Z-Score])</f>
        <v>30</v>
      </c>
      <c r="AV65">
        <f>(Table2[[#This Row],[Rank 1Y]]+Table2[[#This Row],[Rank 6M]]+Table2[[#This Row],[Rank Sharpe]])/3</f>
        <v>104.33333333333333</v>
      </c>
    </row>
    <row r="66" spans="1:48" x14ac:dyDescent="0.3">
      <c r="A66" t="s">
        <v>819</v>
      </c>
      <c r="B66" t="s">
        <v>820</v>
      </c>
      <c r="C66" t="s">
        <v>10161</v>
      </c>
      <c r="D66" t="s">
        <v>654</v>
      </c>
      <c r="E66">
        <v>19138.354642499999</v>
      </c>
      <c r="F66">
        <v>4595.6499999999996</v>
      </c>
      <c r="G66">
        <v>135.16714392955299</v>
      </c>
      <c r="H66">
        <f>(Table2[[#This Row],[1Y Return vs Nifty]]-AVERAGE(Table2[1Y Return vs Nifty]))/_xlfn.STDEV.P(Table2[1Y Return vs Nifty])</f>
        <v>1.2613207818488095</v>
      </c>
      <c r="I66">
        <v>1.74899973115292</v>
      </c>
      <c r="J66">
        <f>(Table2[[#This Row],[1M Return vs Nifty]]-AVERAGE(Table2[1M Return vs Nifty]))/_xlfn.STDEV.P(Table2[1M Return vs Nifty])</f>
        <v>0.34265969013078895</v>
      </c>
      <c r="K66">
        <v>31.6485730501775</v>
      </c>
      <c r="L66">
        <f>(Table2[[#This Row],[6M Return vs Nifty]]-AVERAGE(Table2[6M Return vs Nifty]))/_xlfn.STDEV.P(Table2[6M Return vs Nifty])</f>
        <v>0.80741932008935313</v>
      </c>
      <c r="M66">
        <v>-5.8350351387091397</v>
      </c>
      <c r="N66">
        <f>(Table2[[#This Row],[1W Return vs Nifty]]-AVERAGE(Table2[1W Return vs Nifty]))/_xlfn.STDEV.P(Table2[1W Return vs Nifty])</f>
        <v>-1.0372272366944431</v>
      </c>
      <c r="O66">
        <v>4717.1099999999997</v>
      </c>
      <c r="P66">
        <v>4423.69982787547</v>
      </c>
      <c r="Q66">
        <v>3444.9657588538698</v>
      </c>
      <c r="R66">
        <v>38.663047508065198</v>
      </c>
      <c r="S66" s="2">
        <f>(Table2[[#This Row],[Close Price]]-Table2[[#This Row],[20D EMA]])/Table2[[#This Row],[20D EMA]]</f>
        <v>-2.5748816542332072E-2</v>
      </c>
      <c r="T66" s="2">
        <f>(Table2[[#This Row],[Close Price]]-Table2[[#This Row],[50D EMA]])/Table2[[#This Row],[50D EMA]]</f>
        <v>3.8870216971098291E-2</v>
      </c>
      <c r="U66" s="2">
        <f>(Table2[[#This Row],[Close Price]]-Table2[[#This Row],[200D EMA]])/Table2[[#This Row],[200D EMA]]</f>
        <v>0.33401906483069344</v>
      </c>
      <c r="V66">
        <v>0.70170852574664999</v>
      </c>
      <c r="W66">
        <v>4421.95</v>
      </c>
      <c r="X66">
        <v>4572.6499999999996</v>
      </c>
      <c r="Y66">
        <v>4280</v>
      </c>
      <c r="Z66">
        <v>4810.1000000000004</v>
      </c>
      <c r="AA66">
        <v>4280</v>
      </c>
      <c r="AB66">
        <v>5488</v>
      </c>
      <c r="AC66" s="2">
        <f>(Table2[[#This Row],[Close Price]]/Table2[[#This Row],[Day Low]])-1</f>
        <v>3.9281312543108848E-2</v>
      </c>
      <c r="AD66" s="2">
        <f>(Table2[[#This Row],[Day High]]/Table2[[#This Row],[Close Price]])-1</f>
        <v>-5.0047327363920147E-3</v>
      </c>
      <c r="AE66" s="2">
        <f>(Table2[[#This Row],[Close Price]]/Table2[[#This Row],[Current Week Low]])-1</f>
        <v>7.3749999999999982E-2</v>
      </c>
      <c r="AF66" s="2">
        <f>(Table2[[#This Row],[Current Week High]]/Table2[[#This Row],[Close Price]])-1</f>
        <v>4.6663692839968407E-2</v>
      </c>
      <c r="AG66" s="2">
        <f>(Table2[[#This Row],[Close Price]]/Table2[[#This Row],[Current Month Low]])-1</f>
        <v>7.3749999999999982E-2</v>
      </c>
      <c r="AH66" s="2">
        <f>(Table2[[#This Row],[Current Month High]]/Table2[[#This Row],[Close Price]])-1</f>
        <v>0.19417275031823578</v>
      </c>
      <c r="AI66">
        <v>19.4172750318235</v>
      </c>
      <c r="AJ66">
        <v>171.92390757669801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0.23</v>
      </c>
      <c r="AM66" t="s">
        <v>10196</v>
      </c>
      <c r="AN66">
        <v>-9.18</v>
      </c>
      <c r="AO66" t="s">
        <v>10195</v>
      </c>
      <c r="AP66">
        <v>0.141119585535735</v>
      </c>
      <c r="AQ66">
        <f>(Table2[[#This Row],[Sharpe Ratio]]-AVERAGE(Table2[Sharpe Ratio]))/_xlfn.STDEV.P(Table2[Sharpe Ratio])</f>
        <v>1.0341645786013947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2.4083371339759028</v>
      </c>
      <c r="AS66">
        <f>_xlfn.RANK.AVG(Table2[[#This Row],[1Y Return vs Nifty Z-Score]],Table2[1Y Return vs Nifty Z-Score])</f>
        <v>75</v>
      </c>
      <c r="AT66">
        <f>_xlfn.RANK.AVG(Table2[[#This Row],[6M Return vs Nifty Z-Score]],Table2[6M Return vs Nifty Z-Score])</f>
        <v>123</v>
      </c>
      <c r="AU66">
        <f>_xlfn.RANK.AVG(Table2[[#This Row],[Sharpe Ratio Z-Score]],Table2[Sharpe Ratio Z-Score])</f>
        <v>116</v>
      </c>
      <c r="AV66">
        <f>(Table2[[#This Row],[Rank 1Y]]+Table2[[#This Row],[Rank 6M]]+Table2[[#This Row],[Rank Sharpe]])/3</f>
        <v>104.66666666666667</v>
      </c>
    </row>
    <row r="67" spans="1:48" x14ac:dyDescent="0.3">
      <c r="A67" t="s">
        <v>992</v>
      </c>
      <c r="B67" t="s">
        <v>993</v>
      </c>
      <c r="C67" t="s">
        <v>10162</v>
      </c>
      <c r="D67" t="s">
        <v>386</v>
      </c>
      <c r="E67">
        <v>13543.10621575</v>
      </c>
      <c r="F67">
        <v>290.75</v>
      </c>
      <c r="G67">
        <v>171.97885202082699</v>
      </c>
      <c r="H67">
        <f>(Table2[[#This Row],[1Y Return vs Nifty]]-AVERAGE(Table2[1Y Return vs Nifty]))/_xlfn.STDEV.P(Table2[1Y Return vs Nifty])</f>
        <v>1.756296776000343</v>
      </c>
      <c r="I67">
        <v>9.8076015672781303</v>
      </c>
      <c r="J67">
        <f>(Table2[[#This Row],[1M Return vs Nifty]]-AVERAGE(Table2[1M Return vs Nifty]))/_xlfn.STDEV.P(Table2[1M Return vs Nifty])</f>
        <v>1.1821310816712218</v>
      </c>
      <c r="K67">
        <v>39.231420210804004</v>
      </c>
      <c r="L67">
        <f>(Table2[[#This Row],[6M Return vs Nifty]]-AVERAGE(Table2[6M Return vs Nifty]))/_xlfn.STDEV.P(Table2[6M Return vs Nifty])</f>
        <v>1.0638541767417873</v>
      </c>
      <c r="M67">
        <v>-7.3838755355238996</v>
      </c>
      <c r="N67">
        <f>(Table2[[#This Row],[1W Return vs Nifty]]-AVERAGE(Table2[1W Return vs Nifty]))/_xlfn.STDEV.P(Table2[1W Return vs Nifty])</f>
        <v>-1.4223464664636614</v>
      </c>
      <c r="O67">
        <v>292.14999999999998</v>
      </c>
      <c r="P67">
        <v>269.223130677732</v>
      </c>
      <c r="Q67">
        <v>213.694183081494</v>
      </c>
      <c r="R67">
        <v>45.046161100518198</v>
      </c>
      <c r="S67" s="2">
        <f>(Table2[[#This Row],[Close Price]]-Table2[[#This Row],[20D EMA]])/Table2[[#This Row],[20D EMA]]</f>
        <v>-4.7920588738660872E-3</v>
      </c>
      <c r="T67" s="2">
        <f>(Table2[[#This Row],[Close Price]]-Table2[[#This Row],[50D EMA]])/Table2[[#This Row],[50D EMA]]</f>
        <v>7.995921178123544E-2</v>
      </c>
      <c r="U67" s="2">
        <f>(Table2[[#This Row],[Close Price]]-Table2[[#This Row],[200D EMA]])/Table2[[#This Row],[200D EMA]]</f>
        <v>0.36058921121460819</v>
      </c>
      <c r="V67">
        <v>2.6896593235342401</v>
      </c>
      <c r="W67">
        <v>283.05</v>
      </c>
      <c r="X67">
        <v>298.8</v>
      </c>
      <c r="Y67">
        <v>278.14999999999998</v>
      </c>
      <c r="Z67">
        <v>334.9</v>
      </c>
      <c r="AA67">
        <v>246.65</v>
      </c>
      <c r="AB67">
        <v>384.2</v>
      </c>
      <c r="AC67" s="2">
        <f>(Table2[[#This Row],[Close Price]]/Table2[[#This Row],[Day Low]])-1</f>
        <v>2.7203674262497701E-2</v>
      </c>
      <c r="AD67" s="2">
        <f>(Table2[[#This Row],[Day High]]/Table2[[#This Row],[Close Price]])-1</f>
        <v>2.7687016337059278E-2</v>
      </c>
      <c r="AE67" s="2">
        <f>(Table2[[#This Row],[Close Price]]/Table2[[#This Row],[Current Week Low]])-1</f>
        <v>4.5299298939421195E-2</v>
      </c>
      <c r="AF67" s="2">
        <f>(Table2[[#This Row],[Current Week High]]/Table2[[#This Row],[Close Price]])-1</f>
        <v>0.15184866723989665</v>
      </c>
      <c r="AG67" s="2">
        <f>(Table2[[#This Row],[Close Price]]/Table2[[#This Row],[Current Month Low]])-1</f>
        <v>0.17879586458544483</v>
      </c>
      <c r="AH67" s="2">
        <f>(Table2[[#This Row],[Current Month High]]/Table2[[#This Row],[Close Price]])-1</f>
        <v>0.32141014617368868</v>
      </c>
      <c r="AI67">
        <v>32.141014617368803</v>
      </c>
      <c r="AJ67">
        <v>200.361570247933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0.25</v>
      </c>
      <c r="AM67" t="s">
        <v>10196</v>
      </c>
      <c r="AN67">
        <v>8.15</v>
      </c>
      <c r="AO67" t="s">
        <v>10196</v>
      </c>
      <c r="AP67">
        <v>0.110649449015674</v>
      </c>
      <c r="AQ67">
        <f>(Table2[[#This Row],[Sharpe Ratio]]-AVERAGE(Table2[Sharpe Ratio]))/_xlfn.STDEV.P(Table2[Sharpe Ratio])</f>
        <v>0.68381506605830533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3.2637506340079963</v>
      </c>
      <c r="AS67">
        <f>_xlfn.RANK.AVG(Table2[[#This Row],[1Y Return vs Nifty Z-Score]],Table2[1Y Return vs Nifty Z-Score])</f>
        <v>40</v>
      </c>
      <c r="AT67">
        <f>_xlfn.RANK.AVG(Table2[[#This Row],[6M Return vs Nifty Z-Score]],Table2[6M Return vs Nifty Z-Score])</f>
        <v>95</v>
      </c>
      <c r="AU67">
        <f>_xlfn.RANK.AVG(Table2[[#This Row],[Sharpe Ratio Z-Score]],Table2[Sharpe Ratio Z-Score])</f>
        <v>181</v>
      </c>
      <c r="AV67">
        <f>(Table2[[#This Row],[Rank 1Y]]+Table2[[#This Row],[Rank 6M]]+Table2[[#This Row],[Rank Sharpe]])/3</f>
        <v>105.33333333333333</v>
      </c>
    </row>
    <row r="68" spans="1:48" x14ac:dyDescent="0.3">
      <c r="A68" t="s">
        <v>281</v>
      </c>
      <c r="B68" t="s">
        <v>282</v>
      </c>
      <c r="C68" t="s">
        <v>10150</v>
      </c>
      <c r="D68" t="s">
        <v>283</v>
      </c>
      <c r="E68">
        <v>96325.308666240002</v>
      </c>
      <c r="F68">
        <v>11108.4</v>
      </c>
      <c r="G68">
        <v>164.36560507640601</v>
      </c>
      <c r="H68">
        <f>(Table2[[#This Row],[1Y Return vs Nifty]]-AVERAGE(Table2[1Y Return vs Nifty]))/_xlfn.STDEV.P(Table2[1Y Return vs Nifty])</f>
        <v>1.6539278648459819</v>
      </c>
      <c r="I68">
        <v>10.162234323689299</v>
      </c>
      <c r="J68">
        <f>(Table2[[#This Row],[1M Return vs Nifty]]-AVERAGE(Table2[1M Return vs Nifty]))/_xlfn.STDEV.P(Table2[1M Return vs Nifty])</f>
        <v>1.2190734768365656</v>
      </c>
      <c r="K68">
        <v>54.454288423995997</v>
      </c>
      <c r="L68">
        <f>(Table2[[#This Row],[6M Return vs Nifty]]-AVERAGE(Table2[6M Return vs Nifty]))/_xlfn.STDEV.P(Table2[6M Return vs Nifty])</f>
        <v>1.5786573826350019</v>
      </c>
      <c r="M68">
        <v>0.32521806735372899</v>
      </c>
      <c r="N68">
        <f>(Table2[[#This Row],[1W Return vs Nifty]]-AVERAGE(Table2[1W Return vs Nifty]))/_xlfn.STDEV.P(Table2[1W Return vs Nifty])</f>
        <v>0.49451998192231761</v>
      </c>
      <c r="O68">
        <v>10434.73</v>
      </c>
      <c r="P68">
        <v>9551.1766141742391</v>
      </c>
      <c r="Q68">
        <v>7333.4625153407796</v>
      </c>
      <c r="R68">
        <v>73.962945319240106</v>
      </c>
      <c r="S68" s="2">
        <f>(Table2[[#This Row],[Close Price]]-Table2[[#This Row],[20D EMA]])/Table2[[#This Row],[20D EMA]]</f>
        <v>6.4560367158517762E-2</v>
      </c>
      <c r="T68" s="2">
        <f>(Table2[[#This Row],[Close Price]]-Table2[[#This Row],[50D EMA]])/Table2[[#This Row],[50D EMA]]</f>
        <v>0.16303995295352336</v>
      </c>
      <c r="U68" s="2">
        <f>(Table2[[#This Row],[Close Price]]-Table2[[#This Row],[200D EMA]])/Table2[[#This Row],[200D EMA]]</f>
        <v>0.51475513466694278</v>
      </c>
      <c r="V68">
        <v>1.28095261173395</v>
      </c>
      <c r="W68">
        <v>10720.4</v>
      </c>
      <c r="X68">
        <v>11370</v>
      </c>
      <c r="Y68">
        <v>10370</v>
      </c>
      <c r="Z68">
        <v>11395.95</v>
      </c>
      <c r="AA68">
        <v>9890.15</v>
      </c>
      <c r="AB68">
        <v>11395.95</v>
      </c>
      <c r="AC68" s="2">
        <f>(Table2[[#This Row],[Close Price]]/Table2[[#This Row],[Day Low]])-1</f>
        <v>3.6192679377635262E-2</v>
      </c>
      <c r="AD68" s="2">
        <f>(Table2[[#This Row],[Day High]]/Table2[[#This Row],[Close Price]])-1</f>
        <v>2.3549746138057825E-2</v>
      </c>
      <c r="AE68" s="2">
        <f>(Table2[[#This Row],[Close Price]]/Table2[[#This Row],[Current Week Low]])-1</f>
        <v>7.1205400192863921E-2</v>
      </c>
      <c r="AF68" s="2">
        <f>(Table2[[#This Row],[Current Week High]]/Table2[[#This Row],[Close Price]])-1</f>
        <v>2.5885816139137985E-2</v>
      </c>
      <c r="AG68" s="2">
        <f>(Table2[[#This Row],[Close Price]]/Table2[[#This Row],[Current Month Low]])-1</f>
        <v>0.12317811155543645</v>
      </c>
      <c r="AH68" s="2">
        <f>(Table2[[#This Row],[Current Month High]]/Table2[[#This Row],[Close Price]])-1</f>
        <v>2.5885816139137985E-2</v>
      </c>
      <c r="AI68">
        <v>2.58858161391379</v>
      </c>
      <c r="AJ68">
        <v>193.931335582456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0.17</v>
      </c>
      <c r="AM68" t="s">
        <v>10196</v>
      </c>
      <c r="AN68">
        <v>6.55</v>
      </c>
      <c r="AO68" t="s">
        <v>10196</v>
      </c>
      <c r="AP68">
        <v>8.9659290372370998E-2</v>
      </c>
      <c r="AQ68">
        <f>(Table2[[#This Row],[Sharpe Ratio]]-AVERAGE(Table2[Sharpe Ratio]))/_xlfn.STDEV.P(Table2[Sharpe Ratio])</f>
        <v>0.44246754718382808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5.3886462534236959</v>
      </c>
      <c r="AS68">
        <f>_xlfn.RANK.AVG(Table2[[#This Row],[1Y Return vs Nifty Z-Score]],Table2[1Y Return vs Nifty Z-Score])</f>
        <v>48</v>
      </c>
      <c r="AT68">
        <f>_xlfn.RANK.AVG(Table2[[#This Row],[6M Return vs Nifty Z-Score]],Table2[6M Return vs Nifty Z-Score])</f>
        <v>49</v>
      </c>
      <c r="AU68">
        <f>_xlfn.RANK.AVG(Table2[[#This Row],[Sharpe Ratio Z-Score]],Table2[Sharpe Ratio Z-Score])</f>
        <v>221</v>
      </c>
      <c r="AV68">
        <f>(Table2[[#This Row],[Rank 1Y]]+Table2[[#This Row],[Rank 6M]]+Table2[[#This Row],[Rank Sharpe]])/3</f>
        <v>106</v>
      </c>
    </row>
    <row r="69" spans="1:48" x14ac:dyDescent="0.3">
      <c r="A69" t="s">
        <v>1238</v>
      </c>
      <c r="B69" t="s">
        <v>1239</v>
      </c>
      <c r="C69" t="s">
        <v>10154</v>
      </c>
      <c r="D69" t="s">
        <v>46</v>
      </c>
      <c r="E69">
        <v>9249.3073469999999</v>
      </c>
      <c r="F69">
        <v>1380.75</v>
      </c>
      <c r="G69">
        <v>78.370277920171006</v>
      </c>
      <c r="H69">
        <f>(Table2[[#This Row],[1Y Return vs Nifty]]-AVERAGE(Table2[1Y Return vs Nifty]))/_xlfn.STDEV.P(Table2[1Y Return vs Nifty])</f>
        <v>0.49762122332847769</v>
      </c>
      <c r="I69">
        <v>9.6585535345235503</v>
      </c>
      <c r="J69">
        <f>(Table2[[#This Row],[1M Return vs Nifty]]-AVERAGE(Table2[1M Return vs Nifty]))/_xlfn.STDEV.P(Table2[1M Return vs Nifty])</f>
        <v>1.1666046216217931</v>
      </c>
      <c r="K69">
        <v>59.329046493927599</v>
      </c>
      <c r="L69">
        <f>(Table2[[#This Row],[6M Return vs Nifty]]-AVERAGE(Table2[6M Return vs Nifty]))/_xlfn.STDEV.P(Table2[6M Return vs Nifty])</f>
        <v>1.7435107497672131</v>
      </c>
      <c r="M69">
        <v>-4.4001727171242404</v>
      </c>
      <c r="N69">
        <f>(Table2[[#This Row],[1W Return vs Nifty]]-AVERAGE(Table2[1W Return vs Nifty]))/_xlfn.STDEV.P(Table2[1W Return vs Nifty])</f>
        <v>-0.68044863525687926</v>
      </c>
      <c r="O69">
        <v>1367.17</v>
      </c>
      <c r="P69">
        <v>1285.2884615357</v>
      </c>
      <c r="Q69">
        <v>1044.1893643369001</v>
      </c>
      <c r="R69">
        <v>48.423423980753299</v>
      </c>
      <c r="S69" s="2">
        <f>(Table2[[#This Row],[Close Price]]-Table2[[#This Row],[20D EMA]])/Table2[[#This Row],[20D EMA]]</f>
        <v>9.9329271414673563E-3</v>
      </c>
      <c r="T69" s="2">
        <f>(Table2[[#This Row],[Close Price]]-Table2[[#This Row],[50D EMA]])/Table2[[#This Row],[50D EMA]]</f>
        <v>7.427246203567392E-2</v>
      </c>
      <c r="U69" s="2">
        <f>(Table2[[#This Row],[Close Price]]-Table2[[#This Row],[200D EMA]])/Table2[[#This Row],[200D EMA]]</f>
        <v>0.32231762471247605</v>
      </c>
      <c r="V69">
        <v>1.14088390501856</v>
      </c>
      <c r="W69">
        <v>1360</v>
      </c>
      <c r="X69">
        <v>1379.25</v>
      </c>
      <c r="Y69">
        <v>1333</v>
      </c>
      <c r="Z69">
        <v>1450</v>
      </c>
      <c r="AA69">
        <v>1232.6500000000001</v>
      </c>
      <c r="AB69">
        <v>1542.45</v>
      </c>
      <c r="AC69" s="2">
        <f>(Table2[[#This Row],[Close Price]]/Table2[[#This Row],[Day Low]])-1</f>
        <v>1.5257352941176361E-2</v>
      </c>
      <c r="AD69" s="2">
        <f>(Table2[[#This Row],[Day High]]/Table2[[#This Row],[Close Price]])-1</f>
        <v>-1.0863661053774898E-3</v>
      </c>
      <c r="AE69" s="2">
        <f>(Table2[[#This Row],[Close Price]]/Table2[[#This Row],[Current Week Low]])-1</f>
        <v>3.5821455363840959E-2</v>
      </c>
      <c r="AF69" s="2">
        <f>(Table2[[#This Row],[Current Week High]]/Table2[[#This Row],[Close Price]])-1</f>
        <v>5.0153901864928407E-2</v>
      </c>
      <c r="AG69" s="2">
        <f>(Table2[[#This Row],[Close Price]]/Table2[[#This Row],[Current Month Low]])-1</f>
        <v>0.12014764937330136</v>
      </c>
      <c r="AH69" s="2">
        <f>(Table2[[#This Row],[Current Month High]]/Table2[[#This Row],[Close Price]])-1</f>
        <v>0.11711026615969589</v>
      </c>
      <c r="AI69">
        <v>11.7110266159695</v>
      </c>
      <c r="AJ69">
        <v>112.423076923076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0.16</v>
      </c>
      <c r="AM69" t="s">
        <v>10196</v>
      </c>
      <c r="AN69">
        <v>-5.82</v>
      </c>
      <c r="AO69" t="s">
        <v>10195</v>
      </c>
      <c r="AP69">
        <v>0.13250101383264101</v>
      </c>
      <c r="AQ69">
        <f>(Table2[[#This Row],[Sharpe Ratio]]-AVERAGE(Table2[Sharpe Ratio]))/_xlfn.STDEV.P(Table2[Sharpe Ratio])</f>
        <v>0.93506714288729309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3.662355102347898</v>
      </c>
      <c r="AS69">
        <f>_xlfn.RANK.AVG(Table2[[#This Row],[1Y Return vs Nifty Z-Score]],Table2[1Y Return vs Nifty Z-Score])</f>
        <v>151</v>
      </c>
      <c r="AT69">
        <f>_xlfn.RANK.AVG(Table2[[#This Row],[6M Return vs Nifty Z-Score]],Table2[6M Return vs Nifty Z-Score])</f>
        <v>35</v>
      </c>
      <c r="AU69">
        <f>_xlfn.RANK.AVG(Table2[[#This Row],[Sharpe Ratio Z-Score]],Table2[Sharpe Ratio Z-Score])</f>
        <v>133</v>
      </c>
      <c r="AV69">
        <f>(Table2[[#This Row],[Rank 1Y]]+Table2[[#This Row],[Rank 6M]]+Table2[[#This Row],[Rank Sharpe]])/3</f>
        <v>106.33333333333333</v>
      </c>
    </row>
    <row r="70" spans="1:48" x14ac:dyDescent="0.3">
      <c r="A70" t="s">
        <v>105</v>
      </c>
      <c r="B70" t="s">
        <v>106</v>
      </c>
      <c r="C70" t="s">
        <v>10157</v>
      </c>
      <c r="D70" t="s">
        <v>65</v>
      </c>
      <c r="E70">
        <v>267941.54823126999</v>
      </c>
      <c r="F70">
        <v>694.7</v>
      </c>
      <c r="G70">
        <v>167.790178588114</v>
      </c>
      <c r="H70">
        <f>(Table2[[#This Row],[1Y Return vs Nifty]]-AVERAGE(Table2[1Y Return vs Nifty]))/_xlfn.STDEV.P(Table2[1Y Return vs Nifty])</f>
        <v>1.6999752167998696</v>
      </c>
      <c r="I70">
        <v>-7.7587060428173302</v>
      </c>
      <c r="J70">
        <f>(Table2[[#This Row],[1M Return vs Nifty]]-AVERAGE(Table2[1M Return vs Nifty]))/_xlfn.STDEV.P(Table2[1M Return vs Nifty])</f>
        <v>-0.64776608827812499</v>
      </c>
      <c r="K70">
        <v>19.8141052867981</v>
      </c>
      <c r="L70">
        <f>(Table2[[#This Row],[6M Return vs Nifty]]-AVERAGE(Table2[6M Return vs Nifty]))/_xlfn.STDEV.P(Table2[6M Return vs Nifty])</f>
        <v>0.40720420561125603</v>
      </c>
      <c r="M70">
        <v>-0.776978305034007</v>
      </c>
      <c r="N70">
        <f>(Table2[[#This Row],[1W Return vs Nifty]]-AVERAGE(Table2[1W Return vs Nifty]))/_xlfn.STDEV.P(Table2[1W Return vs Nifty])</f>
        <v>0.22045880760032688</v>
      </c>
      <c r="O70">
        <v>709.45</v>
      </c>
      <c r="P70">
        <v>697.45998783498601</v>
      </c>
      <c r="Q70">
        <v>572.971368911838</v>
      </c>
      <c r="R70">
        <v>34.260336474170998</v>
      </c>
      <c r="S70" s="2">
        <f>(Table2[[#This Row],[Close Price]]-Table2[[#This Row],[20D EMA]])/Table2[[#This Row],[20D EMA]]</f>
        <v>-2.0790753400521528E-2</v>
      </c>
      <c r="T70" s="2">
        <f>(Table2[[#This Row],[Close Price]]-Table2[[#This Row],[50D EMA]])/Table2[[#This Row],[50D EMA]]</f>
        <v>-3.9571988115810839E-3</v>
      </c>
      <c r="U70" s="2">
        <f>(Table2[[#This Row],[Close Price]]-Table2[[#This Row],[200D EMA]])/Table2[[#This Row],[200D EMA]]</f>
        <v>0.21245150751484093</v>
      </c>
      <c r="V70">
        <v>0.45391000938200199</v>
      </c>
      <c r="W70">
        <v>686.15</v>
      </c>
      <c r="X70">
        <v>709.45</v>
      </c>
      <c r="Y70">
        <v>646.5</v>
      </c>
      <c r="Z70">
        <v>729</v>
      </c>
      <c r="AA70">
        <v>646.5</v>
      </c>
      <c r="AB70">
        <v>745</v>
      </c>
      <c r="AC70" s="2">
        <f>(Table2[[#This Row],[Close Price]]/Table2[[#This Row],[Day Low]])-1</f>
        <v>1.2460832179552739E-2</v>
      </c>
      <c r="AD70" s="2">
        <f>(Table2[[#This Row],[Day High]]/Table2[[#This Row],[Close Price]])-1</f>
        <v>2.1232186555347532E-2</v>
      </c>
      <c r="AE70" s="2">
        <f>(Table2[[#This Row],[Close Price]]/Table2[[#This Row],[Current Week Low]])-1</f>
        <v>7.4555297757153971E-2</v>
      </c>
      <c r="AF70" s="2">
        <f>(Table2[[#This Row],[Current Week High]]/Table2[[#This Row],[Close Price]])-1</f>
        <v>4.9373830430401444E-2</v>
      </c>
      <c r="AG70" s="2">
        <f>(Table2[[#This Row],[Close Price]]/Table2[[#This Row],[Current Month Low]])-1</f>
        <v>7.4555297757153971E-2</v>
      </c>
      <c r="AH70" s="2">
        <f>(Table2[[#This Row],[Current Month High]]/Table2[[#This Row],[Close Price]])-1</f>
        <v>7.2405354829422786E-2</v>
      </c>
      <c r="AI70">
        <v>28.9549445803944</v>
      </c>
      <c r="AJ70">
        <v>192.936959730128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0.11</v>
      </c>
      <c r="AM70" t="s">
        <v>10196</v>
      </c>
      <c r="AN70">
        <v>-2</v>
      </c>
      <c r="AO70" t="s">
        <v>10195</v>
      </c>
      <c r="AP70">
        <v>0.170042780253291</v>
      </c>
      <c r="AQ70">
        <f>(Table2[[#This Row],[Sharpe Ratio]]-AVERAGE(Table2[Sharpe Ratio]))/_xlfn.STDEV.P(Table2[Sharpe Ratio])</f>
        <v>1.366727157171171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3.0465992989044985</v>
      </c>
      <c r="AS70">
        <f>_xlfn.RANK.AVG(Table2[[#This Row],[1Y Return vs Nifty Z-Score]],Table2[1Y Return vs Nifty Z-Score])</f>
        <v>43</v>
      </c>
      <c r="AT70">
        <f>_xlfn.RANK.AVG(Table2[[#This Row],[6M Return vs Nifty Z-Score]],Table2[6M Return vs Nifty Z-Score])</f>
        <v>213</v>
      </c>
      <c r="AU70">
        <f>_xlfn.RANK.AVG(Table2[[#This Row],[Sharpe Ratio Z-Score]],Table2[Sharpe Ratio Z-Score])</f>
        <v>65</v>
      </c>
      <c r="AV70">
        <f>(Table2[[#This Row],[Rank 1Y]]+Table2[[#This Row],[Rank 6M]]+Table2[[#This Row],[Rank Sharpe]])/3</f>
        <v>107</v>
      </c>
    </row>
    <row r="71" spans="1:48" x14ac:dyDescent="0.3">
      <c r="A71" t="s">
        <v>680</v>
      </c>
      <c r="B71" t="s">
        <v>681</v>
      </c>
      <c r="C71" t="s">
        <v>10168</v>
      </c>
      <c r="D71" t="s">
        <v>682</v>
      </c>
      <c r="E71">
        <v>25255.046544000001</v>
      </c>
      <c r="F71">
        <v>2286.6999999999998</v>
      </c>
      <c r="G71">
        <v>112.201995397095</v>
      </c>
      <c r="H71">
        <f>(Table2[[#This Row],[1Y Return vs Nifty]]-AVERAGE(Table2[1Y Return vs Nifty]))/_xlfn.STDEV.P(Table2[1Y Return vs Nifty])</f>
        <v>0.95252779681518251</v>
      </c>
      <c r="I71">
        <v>-4.5896844987190599</v>
      </c>
      <c r="J71">
        <f>(Table2[[#This Row],[1M Return vs Nifty]]-AVERAGE(Table2[1M Return vs Nifty]))/_xlfn.STDEV.P(Table2[1M Return vs Nifty])</f>
        <v>-0.31764642489928124</v>
      </c>
      <c r="K71">
        <v>55.133557123284199</v>
      </c>
      <c r="L71">
        <f>(Table2[[#This Row],[6M Return vs Nifty]]-AVERAGE(Table2[6M Return vs Nifty]))/_xlfn.STDEV.P(Table2[6M Return vs Nifty])</f>
        <v>1.6016287241167235</v>
      </c>
      <c r="M71">
        <v>-2.0785125279228999E-2</v>
      </c>
      <c r="N71">
        <f>(Table2[[#This Row],[1W Return vs Nifty]]-AVERAGE(Table2[1W Return vs Nifty]))/_xlfn.STDEV.P(Table2[1W Return vs Nifty])</f>
        <v>0.40848627353084405</v>
      </c>
      <c r="O71">
        <v>2220.34</v>
      </c>
      <c r="P71">
        <v>2146.2894706770899</v>
      </c>
      <c r="Q71">
        <v>1696.3657392421701</v>
      </c>
      <c r="R71">
        <v>60.534109677294303</v>
      </c>
      <c r="S71" s="2">
        <f>(Table2[[#This Row],[Close Price]]-Table2[[#This Row],[20D EMA]])/Table2[[#This Row],[20D EMA]]</f>
        <v>2.9887314555428299E-2</v>
      </c>
      <c r="T71" s="2">
        <f>(Table2[[#This Row],[Close Price]]-Table2[[#This Row],[50D EMA]])/Table2[[#This Row],[50D EMA]]</f>
        <v>6.542012680079666E-2</v>
      </c>
      <c r="U71" s="2">
        <f>(Table2[[#This Row],[Close Price]]-Table2[[#This Row],[200D EMA]])/Table2[[#This Row],[200D EMA]]</f>
        <v>0.34799940077872243</v>
      </c>
      <c r="V71">
        <v>1.20477792824352</v>
      </c>
      <c r="W71">
        <v>2245</v>
      </c>
      <c r="X71">
        <v>2285</v>
      </c>
      <c r="Y71">
        <v>2036.6</v>
      </c>
      <c r="Z71">
        <v>2319.9499999999998</v>
      </c>
      <c r="AA71">
        <v>2036.6</v>
      </c>
      <c r="AB71">
        <v>2420</v>
      </c>
      <c r="AC71" s="2">
        <f>(Table2[[#This Row],[Close Price]]/Table2[[#This Row],[Day Low]])-1</f>
        <v>1.8574610244988854E-2</v>
      </c>
      <c r="AD71" s="2">
        <f>(Table2[[#This Row],[Day High]]/Table2[[#This Row],[Close Price]])-1</f>
        <v>-7.4342939607285885E-4</v>
      </c>
      <c r="AE71" s="2">
        <f>(Table2[[#This Row],[Close Price]]/Table2[[#This Row],[Current Week Low]])-1</f>
        <v>0.12280271039968582</v>
      </c>
      <c r="AF71" s="2">
        <f>(Table2[[#This Row],[Current Week High]]/Table2[[#This Row],[Close Price]])-1</f>
        <v>1.4540604364367882E-2</v>
      </c>
      <c r="AG71" s="2">
        <f>(Table2[[#This Row],[Close Price]]/Table2[[#This Row],[Current Month Low]])-1</f>
        <v>0.12280271039968582</v>
      </c>
      <c r="AH71" s="2">
        <f>(Table2[[#This Row],[Current Month High]]/Table2[[#This Row],[Close Price]])-1</f>
        <v>5.8293610880308044E-2</v>
      </c>
      <c r="AI71">
        <v>5.8293610880308</v>
      </c>
      <c r="AJ71">
        <v>144.344713362184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0.06</v>
      </c>
      <c r="AM71" t="s">
        <v>10196</v>
      </c>
      <c r="AN71">
        <v>0.27</v>
      </c>
      <c r="AO71" t="s">
        <v>10196</v>
      </c>
      <c r="AP71">
        <v>0.11316177599860799</v>
      </c>
      <c r="AQ71">
        <f>(Table2[[#This Row],[Sharpe Ratio]]-AVERAGE(Table2[Sharpe Ratio]))/_xlfn.STDEV.P(Table2[Sharpe Ratio])</f>
        <v>0.71270212185604587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3.3576984914195149</v>
      </c>
      <c r="AS71">
        <f>_xlfn.RANK.AVG(Table2[[#This Row],[1Y Return vs Nifty Z-Score]],Table2[1Y Return vs Nifty Z-Score])</f>
        <v>99</v>
      </c>
      <c r="AT71">
        <f>_xlfn.RANK.AVG(Table2[[#This Row],[6M Return vs Nifty Z-Score]],Table2[6M Return vs Nifty Z-Score])</f>
        <v>47</v>
      </c>
      <c r="AU71">
        <f>_xlfn.RANK.AVG(Table2[[#This Row],[Sharpe Ratio Z-Score]],Table2[Sharpe Ratio Z-Score])</f>
        <v>175</v>
      </c>
      <c r="AV71">
        <f>(Table2[[#This Row],[Rank 1Y]]+Table2[[#This Row],[Rank 6M]]+Table2[[#This Row],[Rank Sharpe]])/3</f>
        <v>107</v>
      </c>
    </row>
    <row r="72" spans="1:48" x14ac:dyDescent="0.3">
      <c r="A72" t="s">
        <v>1369</v>
      </c>
      <c r="B72" t="s">
        <v>1370</v>
      </c>
      <c r="C72" t="s">
        <v>10167</v>
      </c>
      <c r="D72" t="s">
        <v>1157</v>
      </c>
      <c r="E72">
        <v>7750.4293017</v>
      </c>
      <c r="F72">
        <v>606.29999999999995</v>
      </c>
      <c r="G72">
        <v>83.9639384146259</v>
      </c>
      <c r="H72">
        <f>(Table2[[#This Row],[1Y Return vs Nifty]]-AVERAGE(Table2[1Y Return vs Nifty]))/_xlfn.STDEV.P(Table2[1Y Return vs Nifty])</f>
        <v>0.57283445867533944</v>
      </c>
      <c r="I72">
        <v>18.096840203023799</v>
      </c>
      <c r="J72">
        <f>(Table2[[#This Row],[1M Return vs Nifty]]-AVERAGE(Table2[1M Return vs Nifty]))/_xlfn.STDEV.P(Table2[1M Return vs Nifty])</f>
        <v>2.0456281043391149</v>
      </c>
      <c r="K72">
        <v>32.354314979363302</v>
      </c>
      <c r="L72">
        <f>(Table2[[#This Row],[6M Return vs Nifty]]-AVERAGE(Table2[6M Return vs Nifty]))/_xlfn.STDEV.P(Table2[6M Return vs Nifty])</f>
        <v>0.83128592673600754</v>
      </c>
      <c r="M72">
        <v>-2.4250956216770398</v>
      </c>
      <c r="N72">
        <f>(Table2[[#This Row],[1W Return vs Nifty]]-AVERAGE(Table2[1W Return vs Nifty]))/_xlfn.STDEV.P(Table2[1W Return vs Nifty])</f>
        <v>-0.18934563245702241</v>
      </c>
      <c r="O72">
        <v>521.02</v>
      </c>
      <c r="P72">
        <v>482.362313676572</v>
      </c>
      <c r="Q72">
        <v>417.26829794929898</v>
      </c>
      <c r="R72">
        <v>76.631151350840597</v>
      </c>
      <c r="S72" s="2">
        <f>(Table2[[#This Row],[Close Price]]-Table2[[#This Row],[20D EMA]])/Table2[[#This Row],[20D EMA]]</f>
        <v>0.16367893746881113</v>
      </c>
      <c r="T72" s="2">
        <f>(Table2[[#This Row],[Close Price]]-Table2[[#This Row],[50D EMA]])/Table2[[#This Row],[50D EMA]]</f>
        <v>0.25693899131292669</v>
      </c>
      <c r="U72" s="2">
        <f>(Table2[[#This Row],[Close Price]]-Table2[[#This Row],[200D EMA]])/Table2[[#This Row],[200D EMA]]</f>
        <v>0.45302195968328668</v>
      </c>
      <c r="V72">
        <v>1.7731977099756799</v>
      </c>
      <c r="W72">
        <v>591.15</v>
      </c>
      <c r="X72">
        <v>624.9</v>
      </c>
      <c r="Y72">
        <v>530</v>
      </c>
      <c r="Z72">
        <v>619.79999999999995</v>
      </c>
      <c r="AA72">
        <v>412</v>
      </c>
      <c r="AB72">
        <v>619.79999999999995</v>
      </c>
      <c r="AC72" s="2">
        <f>(Table2[[#This Row],[Close Price]]/Table2[[#This Row],[Day Low]])-1</f>
        <v>2.5628013194620713E-2</v>
      </c>
      <c r="AD72" s="2">
        <f>(Table2[[#This Row],[Day High]]/Table2[[#This Row],[Close Price]])-1</f>
        <v>3.0677882236516574E-2</v>
      </c>
      <c r="AE72" s="2">
        <f>(Table2[[#This Row],[Close Price]]/Table2[[#This Row],[Current Week Low]])-1</f>
        <v>0.14396226415094326</v>
      </c>
      <c r="AF72" s="2">
        <f>(Table2[[#This Row],[Current Week High]]/Table2[[#This Row],[Close Price]])-1</f>
        <v>2.2266204849084703E-2</v>
      </c>
      <c r="AG72" s="2">
        <f>(Table2[[#This Row],[Close Price]]/Table2[[#This Row],[Current Month Low]])-1</f>
        <v>0.47160194174757275</v>
      </c>
      <c r="AH72" s="2">
        <f>(Table2[[#This Row],[Current Month High]]/Table2[[#This Row],[Close Price]])-1</f>
        <v>2.2266204849084703E-2</v>
      </c>
      <c r="AI72">
        <v>2.2266204849084699</v>
      </c>
      <c r="AJ72">
        <v>116.419775120471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0.27</v>
      </c>
      <c r="AM72" t="s">
        <v>10196</v>
      </c>
      <c r="AN72">
        <v>32.659999999999997</v>
      </c>
      <c r="AO72" t="s">
        <v>10196</v>
      </c>
      <c r="AP72">
        <v>0.15672402103616301</v>
      </c>
      <c r="AQ72">
        <f>(Table2[[#This Row],[Sharpe Ratio]]-AVERAGE(Table2[Sharpe Ratio]))/_xlfn.STDEV.P(Table2[Sharpe Ratio])</f>
        <v>1.2135863664718116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4.4739892237652512</v>
      </c>
      <c r="AS72">
        <f>_xlfn.RANK.AVG(Table2[[#This Row],[1Y Return vs Nifty Z-Score]],Table2[1Y Return vs Nifty Z-Score])</f>
        <v>139</v>
      </c>
      <c r="AT72">
        <f>_xlfn.RANK.AVG(Table2[[#This Row],[6M Return vs Nifty Z-Score]],Table2[6M Return vs Nifty Z-Score])</f>
        <v>120</v>
      </c>
      <c r="AU72">
        <f>_xlfn.RANK.AVG(Table2[[#This Row],[Sharpe Ratio Z-Score]],Table2[Sharpe Ratio Z-Score])</f>
        <v>83</v>
      </c>
      <c r="AV72">
        <f>(Table2[[#This Row],[Rank 1Y]]+Table2[[#This Row],[Rank 6M]]+Table2[[#This Row],[Rank Sharpe]])/3</f>
        <v>114</v>
      </c>
    </row>
    <row r="73" spans="1:48" x14ac:dyDescent="0.3">
      <c r="A73" t="s">
        <v>1123</v>
      </c>
      <c r="B73" t="s">
        <v>1124</v>
      </c>
      <c r="C73" t="s">
        <v>10156</v>
      </c>
      <c r="D73" t="s">
        <v>60</v>
      </c>
      <c r="E73">
        <v>10738.681242445</v>
      </c>
      <c r="F73">
        <v>8370.0499999999993</v>
      </c>
      <c r="G73">
        <v>136.48628405396201</v>
      </c>
      <c r="H73">
        <f>(Table2[[#This Row],[1Y Return vs Nifty]]-AVERAGE(Table2[1Y Return vs Nifty]))/_xlfn.STDEV.P(Table2[1Y Return vs Nifty])</f>
        <v>1.279058146626493</v>
      </c>
      <c r="I73">
        <v>18.2923955014077</v>
      </c>
      <c r="J73">
        <f>(Table2[[#This Row],[1M Return vs Nifty]]-AVERAGE(Table2[1M Return vs Nifty]))/_xlfn.STDEV.P(Table2[1M Return vs Nifty])</f>
        <v>2.0659992657137254</v>
      </c>
      <c r="K73">
        <v>35.523630868569597</v>
      </c>
      <c r="L73">
        <f>(Table2[[#This Row],[6M Return vs Nifty]]-AVERAGE(Table2[6M Return vs Nifty]))/_xlfn.STDEV.P(Table2[6M Return vs Nifty])</f>
        <v>0.9384650704691051</v>
      </c>
      <c r="M73">
        <v>-3.87525154480109</v>
      </c>
      <c r="N73">
        <f>(Table2[[#This Row],[1W Return vs Nifty]]-AVERAGE(Table2[1W Return vs Nifty]))/_xlfn.STDEV.P(Table2[1W Return vs Nifty])</f>
        <v>-0.54992696369511629</v>
      </c>
      <c r="O73">
        <v>7853.51</v>
      </c>
      <c r="P73">
        <v>7325.4306887763796</v>
      </c>
      <c r="Q73">
        <v>6072.3922583257799</v>
      </c>
      <c r="R73">
        <v>67.645802910500294</v>
      </c>
      <c r="S73" s="2">
        <f>(Table2[[#This Row],[Close Price]]-Table2[[#This Row],[20D EMA]])/Table2[[#This Row],[20D EMA]]</f>
        <v>6.5771865064155902E-2</v>
      </c>
      <c r="T73" s="2">
        <f>(Table2[[#This Row],[Close Price]]-Table2[[#This Row],[50D EMA]])/Table2[[#This Row],[50D EMA]]</f>
        <v>0.1426017603066162</v>
      </c>
      <c r="U73" s="2">
        <f>(Table2[[#This Row],[Close Price]]-Table2[[#This Row],[200D EMA]])/Table2[[#This Row],[200D EMA]]</f>
        <v>0.37837768772660063</v>
      </c>
      <c r="V73">
        <v>1.0529212253829301</v>
      </c>
      <c r="W73">
        <v>8299.2999999999993</v>
      </c>
      <c r="X73">
        <v>8500</v>
      </c>
      <c r="Y73">
        <v>7920.1</v>
      </c>
      <c r="Z73">
        <v>8449</v>
      </c>
      <c r="AA73">
        <v>7496.05</v>
      </c>
      <c r="AB73">
        <v>8650</v>
      </c>
      <c r="AC73" s="2">
        <f>(Table2[[#This Row],[Close Price]]/Table2[[#This Row],[Day Low]])-1</f>
        <v>8.5248153458725717E-3</v>
      </c>
      <c r="AD73" s="2">
        <f>(Table2[[#This Row],[Day High]]/Table2[[#This Row],[Close Price]])-1</f>
        <v>1.5525594231814654E-2</v>
      </c>
      <c r="AE73" s="2">
        <f>(Table2[[#This Row],[Close Price]]/Table2[[#This Row],[Current Week Low]])-1</f>
        <v>5.6811151374351221E-2</v>
      </c>
      <c r="AF73" s="2">
        <f>(Table2[[#This Row],[Current Week High]]/Table2[[#This Row],[Close Price]])-1</f>
        <v>9.4324406664239024E-3</v>
      </c>
      <c r="AG73" s="2">
        <f>(Table2[[#This Row],[Close Price]]/Table2[[#This Row],[Current Month Low]])-1</f>
        <v>0.11659473989634539</v>
      </c>
      <c r="AH73" s="2">
        <f>(Table2[[#This Row],[Current Month High]]/Table2[[#This Row],[Close Price]])-1</f>
        <v>3.3446634130023245E-2</v>
      </c>
      <c r="AI73">
        <v>3.3446634130023201</v>
      </c>
      <c r="AJ73">
        <v>163.656838656838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0.03</v>
      </c>
      <c r="AM73" t="s">
        <v>10196</v>
      </c>
      <c r="AN73">
        <v>7.62</v>
      </c>
      <c r="AO73" t="s">
        <v>10196</v>
      </c>
      <c r="AP73">
        <v>0.120884496192831</v>
      </c>
      <c r="AQ73">
        <f>(Table2[[#This Row],[Sharpe Ratio]]-AVERAGE(Table2[Sharpe Ratio]))/_xlfn.STDEV.P(Table2[Sharpe Ratio])</f>
        <v>0.8014989427620286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4.5350944618762359</v>
      </c>
      <c r="AS73">
        <f>_xlfn.RANK.AVG(Table2[[#This Row],[1Y Return vs Nifty Z-Score]],Table2[1Y Return vs Nifty Z-Score])</f>
        <v>74</v>
      </c>
      <c r="AT73">
        <f>_xlfn.RANK.AVG(Table2[[#This Row],[6M Return vs Nifty Z-Score]],Table2[6M Return vs Nifty Z-Score])</f>
        <v>110</v>
      </c>
      <c r="AU73">
        <f>_xlfn.RANK.AVG(Table2[[#This Row],[Sharpe Ratio Z-Score]],Table2[Sharpe Ratio Z-Score])</f>
        <v>159</v>
      </c>
      <c r="AV73">
        <f>(Table2[[#This Row],[Rank 1Y]]+Table2[[#This Row],[Rank 6M]]+Table2[[#This Row],[Rank Sharpe]])/3</f>
        <v>114.33333333333333</v>
      </c>
    </row>
    <row r="74" spans="1:48" x14ac:dyDescent="0.3">
      <c r="A74" t="s">
        <v>1345</v>
      </c>
      <c r="B74" t="s">
        <v>1346</v>
      </c>
      <c r="C74" t="s">
        <v>10164</v>
      </c>
      <c r="D74" t="s">
        <v>138</v>
      </c>
      <c r="E74">
        <v>8028.92596065</v>
      </c>
      <c r="F74">
        <v>962.85</v>
      </c>
      <c r="G74">
        <v>81.176045246898497</v>
      </c>
      <c r="H74">
        <f>(Table2[[#This Row],[1Y Return vs Nifty]]-AVERAGE(Table2[1Y Return vs Nifty]))/_xlfn.STDEV.P(Table2[1Y Return vs Nifty])</f>
        <v>0.53534801037300583</v>
      </c>
      <c r="I74">
        <v>-9.0715578408879001</v>
      </c>
      <c r="J74">
        <f>(Table2[[#This Row],[1M Return vs Nifty]]-AVERAGE(Table2[1M Return vs Nifty]))/_xlfn.STDEV.P(Table2[1M Return vs Nifty])</f>
        <v>-0.78452697412710004</v>
      </c>
      <c r="K74">
        <v>26.2254636156879</v>
      </c>
      <c r="L74">
        <f>(Table2[[#This Row],[6M Return vs Nifty]]-AVERAGE(Table2[6M Return vs Nifty]))/_xlfn.STDEV.P(Table2[6M Return vs Nifty])</f>
        <v>0.62402194163963309</v>
      </c>
      <c r="M74">
        <v>-4.4866036215087401</v>
      </c>
      <c r="N74">
        <f>(Table2[[#This Row],[1W Return vs Nifty]]-AVERAGE(Table2[1W Return vs Nifty]))/_xlfn.STDEV.P(Table2[1W Return vs Nifty])</f>
        <v>-0.70193968326496947</v>
      </c>
      <c r="O74">
        <v>956.56</v>
      </c>
      <c r="P74">
        <v>919.92242754398899</v>
      </c>
      <c r="Q74">
        <v>721.84485644517497</v>
      </c>
      <c r="R74">
        <v>52.3617593912793</v>
      </c>
      <c r="S74" s="2">
        <f>(Table2[[#This Row],[Close Price]]-Table2[[#This Row],[20D EMA]])/Table2[[#This Row],[20D EMA]]</f>
        <v>6.5756460650665694E-3</v>
      </c>
      <c r="T74" s="2">
        <f>(Table2[[#This Row],[Close Price]]-Table2[[#This Row],[50D EMA]])/Table2[[#This Row],[50D EMA]]</f>
        <v>4.6664339481992154E-2</v>
      </c>
      <c r="U74" s="2">
        <f>(Table2[[#This Row],[Close Price]]-Table2[[#This Row],[200D EMA]])/Table2[[#This Row],[200D EMA]]</f>
        <v>0.33387388079716779</v>
      </c>
      <c r="V74">
        <v>1.23737088972915</v>
      </c>
      <c r="W74">
        <v>947.95</v>
      </c>
      <c r="X74">
        <v>983.25</v>
      </c>
      <c r="Y74">
        <v>854.9</v>
      </c>
      <c r="Z74">
        <v>971.5</v>
      </c>
      <c r="AA74">
        <v>854.9</v>
      </c>
      <c r="AB74">
        <v>1110</v>
      </c>
      <c r="AC74" s="2">
        <f>(Table2[[#This Row],[Close Price]]/Table2[[#This Row],[Day Low]])-1</f>
        <v>1.5718128593280145E-2</v>
      </c>
      <c r="AD74" s="2">
        <f>(Table2[[#This Row],[Day High]]/Table2[[#This Row],[Close Price]])-1</f>
        <v>2.1187100794516356E-2</v>
      </c>
      <c r="AE74" s="2">
        <f>(Table2[[#This Row],[Close Price]]/Table2[[#This Row],[Current Week Low]])-1</f>
        <v>0.12627207860568501</v>
      </c>
      <c r="AF74" s="2">
        <f>(Table2[[#This Row],[Current Week High]]/Table2[[#This Row],[Close Price]])-1</f>
        <v>8.9837461702237942E-3</v>
      </c>
      <c r="AG74" s="2">
        <f>(Table2[[#This Row],[Close Price]]/Table2[[#This Row],[Current Month Low]])-1</f>
        <v>0.12627207860568501</v>
      </c>
      <c r="AH74" s="2">
        <f>(Table2[[#This Row],[Current Month High]]/Table2[[#This Row],[Close Price]])-1</f>
        <v>0.15282754323103287</v>
      </c>
      <c r="AI74">
        <v>15.2827543231032</v>
      </c>
      <c r="AJ74">
        <v>166.127694859038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0.12</v>
      </c>
      <c r="AM74" t="s">
        <v>10196</v>
      </c>
      <c r="AN74">
        <v>-7.49</v>
      </c>
      <c r="AO74" t="s">
        <v>10195</v>
      </c>
      <c r="AP74">
        <v>0.18424980492787801</v>
      </c>
      <c r="AQ74">
        <f>(Table2[[#This Row],[Sharpe Ratio]]-AVERAGE(Table2[Sharpe Ratio]))/_xlfn.STDEV.P(Table2[Sharpe Ratio])</f>
        <v>1.5300813372928173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1.2029846319133868</v>
      </c>
      <c r="AS74">
        <f>_xlfn.RANK.AVG(Table2[[#This Row],[1Y Return vs Nifty Z-Score]],Table2[1Y Return vs Nifty Z-Score])</f>
        <v>142</v>
      </c>
      <c r="AT74">
        <f>_xlfn.RANK.AVG(Table2[[#This Row],[6M Return vs Nifty Z-Score]],Table2[6M Return vs Nifty Z-Score])</f>
        <v>155</v>
      </c>
      <c r="AU74">
        <f>_xlfn.RANK.AVG(Table2[[#This Row],[Sharpe Ratio Z-Score]],Table2[Sharpe Ratio Z-Score])</f>
        <v>48</v>
      </c>
      <c r="AV74">
        <f>(Table2[[#This Row],[Rank 1Y]]+Table2[[#This Row],[Rank 6M]]+Table2[[#This Row],[Rank Sharpe]])/3</f>
        <v>115</v>
      </c>
    </row>
    <row r="75" spans="1:48" x14ac:dyDescent="0.3">
      <c r="A75" t="s">
        <v>632</v>
      </c>
      <c r="B75" t="s">
        <v>633</v>
      </c>
      <c r="C75" t="s">
        <v>10155</v>
      </c>
      <c r="D75" t="s">
        <v>469</v>
      </c>
      <c r="E75">
        <v>28802.701532679999</v>
      </c>
      <c r="F75">
        <v>1573.7</v>
      </c>
      <c r="G75">
        <v>127.671280536933</v>
      </c>
      <c r="H75">
        <f>(Table2[[#This Row],[1Y Return vs Nifty]]-AVERAGE(Table2[1Y Return vs Nifty]))/_xlfn.STDEV.P(Table2[1Y Return vs Nifty])</f>
        <v>1.1605302283220182</v>
      </c>
      <c r="I75">
        <v>6.5866357766814296</v>
      </c>
      <c r="J75">
        <f>(Table2[[#This Row],[1M Return vs Nifty]]-AVERAGE(Table2[1M Return vs Nifty]))/_xlfn.STDEV.P(Table2[1M Return vs Nifty])</f>
        <v>0.84660034205641366</v>
      </c>
      <c r="K75">
        <v>82.991399281903</v>
      </c>
      <c r="L75">
        <f>(Table2[[#This Row],[6M Return vs Nifty]]-AVERAGE(Table2[6M Return vs Nifty]))/_xlfn.STDEV.P(Table2[6M Return vs Nifty])</f>
        <v>2.5437183652854012</v>
      </c>
      <c r="M75">
        <v>-0.96529617444945504</v>
      </c>
      <c r="N75">
        <f>(Table2[[#This Row],[1W Return vs Nifty]]-AVERAGE(Table2[1W Return vs Nifty]))/_xlfn.STDEV.P(Table2[1W Return vs Nifty])</f>
        <v>0.17363356145475423</v>
      </c>
      <c r="O75">
        <v>1569.1</v>
      </c>
      <c r="P75">
        <v>1431.9322458577201</v>
      </c>
      <c r="Q75">
        <v>1051.10711761784</v>
      </c>
      <c r="R75">
        <v>47.277317084606999</v>
      </c>
      <c r="S75" s="2">
        <f>(Table2[[#This Row],[Close Price]]-Table2[[#This Row],[20D EMA]])/Table2[[#This Row],[20D EMA]]</f>
        <v>2.9316168504238968E-3</v>
      </c>
      <c r="T75" s="2">
        <f>(Table2[[#This Row],[Close Price]]-Table2[[#This Row],[50D EMA]])/Table2[[#This Row],[50D EMA]]</f>
        <v>9.9004512645332457E-2</v>
      </c>
      <c r="U75" s="2">
        <f>(Table2[[#This Row],[Close Price]]-Table2[[#This Row],[200D EMA]])/Table2[[#This Row],[200D EMA]]</f>
        <v>0.49718327811016078</v>
      </c>
      <c r="V75">
        <v>0.35681599686929499</v>
      </c>
      <c r="W75">
        <v>1552</v>
      </c>
      <c r="X75">
        <v>1587.65</v>
      </c>
      <c r="Y75">
        <v>1404</v>
      </c>
      <c r="Z75">
        <v>1606</v>
      </c>
      <c r="AA75">
        <v>1404</v>
      </c>
      <c r="AB75">
        <v>1745</v>
      </c>
      <c r="AC75" s="2">
        <f>(Table2[[#This Row],[Close Price]]/Table2[[#This Row],[Day Low]])-1</f>
        <v>1.3981958762886659E-2</v>
      </c>
      <c r="AD75" s="2">
        <f>(Table2[[#This Row],[Day High]]/Table2[[#This Row],[Close Price]])-1</f>
        <v>8.8644595539175697E-3</v>
      </c>
      <c r="AE75" s="2">
        <f>(Table2[[#This Row],[Close Price]]/Table2[[#This Row],[Current Week Low]])-1</f>
        <v>0.12086894586894581</v>
      </c>
      <c r="AF75" s="2">
        <f>(Table2[[#This Row],[Current Week High]]/Table2[[#This Row],[Close Price]])-1</f>
        <v>2.0524877676812547E-2</v>
      </c>
      <c r="AG75" s="2">
        <f>(Table2[[#This Row],[Close Price]]/Table2[[#This Row],[Current Month Low]])-1</f>
        <v>0.12086894586894581</v>
      </c>
      <c r="AH75" s="2">
        <f>(Table2[[#This Row],[Current Month High]]/Table2[[#This Row],[Close Price]])-1</f>
        <v>0.10885175065133113</v>
      </c>
      <c r="AI75">
        <v>12.8518777403571</v>
      </c>
      <c r="AJ75">
        <v>162.72120200333799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0.25</v>
      </c>
      <c r="AM75" t="s">
        <v>10196</v>
      </c>
      <c r="AN75">
        <v>-7.14</v>
      </c>
      <c r="AO75" t="s">
        <v>10195</v>
      </c>
      <c r="AP75">
        <v>7.7467292161607998E-2</v>
      </c>
      <c r="AQ75">
        <f>(Table2[[#This Row],[Sharpe Ratio]]-AVERAGE(Table2[Sharpe Ratio]))/_xlfn.STDEV.P(Table2[Sharpe Ratio])</f>
        <v>0.30228239811976731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5.0267648952383546</v>
      </c>
      <c r="AS75">
        <f>_xlfn.RANK.AVG(Table2[[#This Row],[1Y Return vs Nifty Z-Score]],Table2[1Y Return vs Nifty Z-Score])</f>
        <v>82</v>
      </c>
      <c r="AT75">
        <f>_xlfn.RANK.AVG(Table2[[#This Row],[6M Return vs Nifty Z-Score]],Table2[6M Return vs Nifty Z-Score])</f>
        <v>16</v>
      </c>
      <c r="AU75">
        <f>_xlfn.RANK.AVG(Table2[[#This Row],[Sharpe Ratio Z-Score]],Table2[Sharpe Ratio Z-Score])</f>
        <v>251</v>
      </c>
      <c r="AV75">
        <f>(Table2[[#This Row],[Rank 1Y]]+Table2[[#This Row],[Rank 6M]]+Table2[[#This Row],[Rank Sharpe]])/3</f>
        <v>116.33333333333333</v>
      </c>
    </row>
    <row r="76" spans="1:48" x14ac:dyDescent="0.3">
      <c r="A76" t="s">
        <v>954</v>
      </c>
      <c r="B76" t="s">
        <v>955</v>
      </c>
      <c r="C76" t="s">
        <v>10149</v>
      </c>
      <c r="D76" t="s">
        <v>18</v>
      </c>
      <c r="E76">
        <v>15121.952670000001</v>
      </c>
      <c r="F76">
        <v>1015.5</v>
      </c>
      <c r="G76">
        <v>105.18368509886901</v>
      </c>
      <c r="H76">
        <f>(Table2[[#This Row],[1Y Return vs Nifty]]-AVERAGE(Table2[1Y Return vs Nifty]))/_xlfn.STDEV.P(Table2[1Y Return vs Nifty])</f>
        <v>0.85815849701211722</v>
      </c>
      <c r="I76">
        <v>-1.3743650839889801</v>
      </c>
      <c r="J76">
        <f>(Table2[[#This Row],[1M Return vs Nifty]]-AVERAGE(Table2[1M Return vs Nifty]))/_xlfn.STDEV.P(Table2[1M Return vs Nifty])</f>
        <v>1.7296126950167377E-2</v>
      </c>
      <c r="K76">
        <v>20.690603030786001</v>
      </c>
      <c r="L76">
        <f>(Table2[[#This Row],[6M Return vs Nifty]]-AVERAGE(Table2[6M Return vs Nifty]))/_xlfn.STDEV.P(Table2[6M Return vs Nifty])</f>
        <v>0.43684539032387909</v>
      </c>
      <c r="M76">
        <v>-17.8527722064008</v>
      </c>
      <c r="N76">
        <f>(Table2[[#This Row],[1W Return vs Nifty]]-AVERAGE(Table2[1W Return vs Nifty]))/_xlfn.STDEV.P(Table2[1W Return vs Nifty])</f>
        <v>-4.0254380637083589</v>
      </c>
      <c r="O76">
        <v>1029.3699999999999</v>
      </c>
      <c r="P76">
        <v>989.70106024635197</v>
      </c>
      <c r="Q76">
        <v>828.25091718112003</v>
      </c>
      <c r="R76">
        <v>45.542615958220097</v>
      </c>
      <c r="S76" s="2">
        <f>(Table2[[#This Row],[Close Price]]-Table2[[#This Row],[20D EMA]])/Table2[[#This Row],[20D EMA]]</f>
        <v>-1.3474260955730099E-2</v>
      </c>
      <c r="T76" s="2">
        <f>(Table2[[#This Row],[Close Price]]-Table2[[#This Row],[50D EMA]])/Table2[[#This Row],[50D EMA]]</f>
        <v>2.6067406401713129E-2</v>
      </c>
      <c r="U76" s="2">
        <f>(Table2[[#This Row],[Close Price]]-Table2[[#This Row],[200D EMA]])/Table2[[#This Row],[200D EMA]]</f>
        <v>0.22607772467812767</v>
      </c>
      <c r="V76">
        <v>2.3164102145308099</v>
      </c>
      <c r="W76">
        <v>994.4</v>
      </c>
      <c r="X76">
        <v>1028.8499999999999</v>
      </c>
      <c r="Y76">
        <v>950.3</v>
      </c>
      <c r="Z76">
        <v>1046.8</v>
      </c>
      <c r="AA76">
        <v>945.65</v>
      </c>
      <c r="AB76">
        <v>1275</v>
      </c>
      <c r="AC76" s="2">
        <f>(Table2[[#This Row],[Close Price]]/Table2[[#This Row],[Day Low]])-1</f>
        <v>2.1218825422365306E-2</v>
      </c>
      <c r="AD76" s="2">
        <f>(Table2[[#This Row],[Day High]]/Table2[[#This Row],[Close Price]])-1</f>
        <v>1.3146233382570038E-2</v>
      </c>
      <c r="AE76" s="2">
        <f>(Table2[[#This Row],[Close Price]]/Table2[[#This Row],[Current Week Low]])-1</f>
        <v>6.8609912659160388E-2</v>
      </c>
      <c r="AF76" s="2">
        <f>(Table2[[#This Row],[Current Week High]]/Table2[[#This Row],[Close Price]])-1</f>
        <v>3.0822255046774938E-2</v>
      </c>
      <c r="AG76" s="2">
        <f>(Table2[[#This Row],[Close Price]]/Table2[[#This Row],[Current Month Low]])-1</f>
        <v>7.3864537619626747E-2</v>
      </c>
      <c r="AH76" s="2">
        <f>(Table2[[#This Row],[Current Month High]]/Table2[[#This Row],[Close Price]])-1</f>
        <v>0.25553914327917293</v>
      </c>
      <c r="AI76">
        <v>25.553914327917202</v>
      </c>
      <c r="AJ76">
        <v>191.89422247772299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-0.01</v>
      </c>
      <c r="AM76" t="s">
        <v>10195</v>
      </c>
      <c r="AN76">
        <v>7.15</v>
      </c>
      <c r="AO76" t="s">
        <v>10196</v>
      </c>
      <c r="AP76">
        <v>0.18916825177772401</v>
      </c>
      <c r="AQ76">
        <f>(Table2[[#This Row],[Sharpe Ratio]]-AVERAGE(Table2[Sharpe Ratio]))/_xlfn.STDEV.P(Table2[Sharpe Ratio])</f>
        <v>1.5866342659342143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-1.1265037834879812</v>
      </c>
      <c r="AS76">
        <f>_xlfn.RANK.AVG(Table2[[#This Row],[1Y Return vs Nifty Z-Score]],Table2[1Y Return vs Nifty Z-Score])</f>
        <v>102</v>
      </c>
      <c r="AT76">
        <f>_xlfn.RANK.AVG(Table2[[#This Row],[6M Return vs Nifty Z-Score]],Table2[6M Return vs Nifty Z-Score])</f>
        <v>209</v>
      </c>
      <c r="AU76">
        <f>_xlfn.RANK.AVG(Table2[[#This Row],[Sharpe Ratio Z-Score]],Table2[Sharpe Ratio Z-Score])</f>
        <v>42</v>
      </c>
      <c r="AV76">
        <f>(Table2[[#This Row],[Rank 1Y]]+Table2[[#This Row],[Rank 6M]]+Table2[[#This Row],[Rank Sharpe]])/3</f>
        <v>117.66666666666667</v>
      </c>
    </row>
    <row r="77" spans="1:48" x14ac:dyDescent="0.3">
      <c r="A77" t="s">
        <v>244</v>
      </c>
      <c r="B77" t="s">
        <v>245</v>
      </c>
      <c r="C77" t="s">
        <v>10161</v>
      </c>
      <c r="D77" t="s">
        <v>165</v>
      </c>
      <c r="E77">
        <v>106540.58795274</v>
      </c>
      <c r="F77">
        <v>697.1</v>
      </c>
      <c r="G77">
        <v>49.372111099827798</v>
      </c>
      <c r="H77">
        <f>(Table2[[#This Row],[1Y Return vs Nifty]]-AVERAGE(Table2[1Y Return vs Nifty]))/_xlfn.STDEV.P(Table2[1Y Return vs Nifty])</f>
        <v>0.10770732922493899</v>
      </c>
      <c r="I77">
        <v>-3.3566498993733198</v>
      </c>
      <c r="J77">
        <f>(Table2[[#This Row],[1M Return vs Nifty]]-AVERAGE(Table2[1M Return vs Nifty]))/_xlfn.STDEV.P(Table2[1M Return vs Nifty])</f>
        <v>-0.18920016437178871</v>
      </c>
      <c r="K77">
        <v>41.340299703404398</v>
      </c>
      <c r="L77">
        <f>(Table2[[#This Row],[6M Return vs Nifty]]-AVERAGE(Table2[6M Return vs Nifty]))/_xlfn.STDEV.P(Table2[6M Return vs Nifty])</f>
        <v>1.1351717437356548</v>
      </c>
      <c r="M77">
        <v>-6.2646004133546302</v>
      </c>
      <c r="N77">
        <f>(Table2[[#This Row],[1W Return vs Nifty]]-AVERAGE(Table2[1W Return vs Nifty]))/_xlfn.STDEV.P(Table2[1W Return vs Nifty])</f>
        <v>-1.1440386602906341</v>
      </c>
      <c r="O77">
        <v>705.75</v>
      </c>
      <c r="P77">
        <v>672.93456347883705</v>
      </c>
      <c r="Q77">
        <v>543.26146169056904</v>
      </c>
      <c r="R77">
        <v>45.054190882987903</v>
      </c>
      <c r="S77" s="2">
        <f>(Table2[[#This Row],[Close Price]]-Table2[[#This Row],[20D EMA]])/Table2[[#This Row],[20D EMA]]</f>
        <v>-1.2256464753807974E-2</v>
      </c>
      <c r="T77" s="2">
        <f>(Table2[[#This Row],[Close Price]]-Table2[[#This Row],[50D EMA]])/Table2[[#This Row],[50D EMA]]</f>
        <v>3.591052954129164E-2</v>
      </c>
      <c r="U77" s="2">
        <f>(Table2[[#This Row],[Close Price]]-Table2[[#This Row],[200D EMA]])/Table2[[#This Row],[200D EMA]]</f>
        <v>0.28317587231515123</v>
      </c>
      <c r="V77">
        <v>0.87912077493637997</v>
      </c>
      <c r="W77">
        <v>699</v>
      </c>
      <c r="X77">
        <v>736.95</v>
      </c>
      <c r="Y77">
        <v>645</v>
      </c>
      <c r="Z77">
        <v>709</v>
      </c>
      <c r="AA77">
        <v>645</v>
      </c>
      <c r="AB77">
        <v>783.75</v>
      </c>
      <c r="AC77" s="2">
        <f>(Table2[[#This Row],[Close Price]]/Table2[[#This Row],[Day Low]])-1</f>
        <v>-2.7181688125893499E-3</v>
      </c>
      <c r="AD77" s="2">
        <f>(Table2[[#This Row],[Day High]]/Table2[[#This Row],[Close Price]])-1</f>
        <v>5.716539951226518E-2</v>
      </c>
      <c r="AE77" s="2">
        <f>(Table2[[#This Row],[Close Price]]/Table2[[#This Row],[Current Week Low]])-1</f>
        <v>8.0775193798449552E-2</v>
      </c>
      <c r="AF77" s="2">
        <f>(Table2[[#This Row],[Current Week High]]/Table2[[#This Row],[Close Price]])-1</f>
        <v>1.7070721560751734E-2</v>
      </c>
      <c r="AG77" s="2">
        <f>(Table2[[#This Row],[Close Price]]/Table2[[#This Row],[Current Month Low]])-1</f>
        <v>8.0775193798449552E-2</v>
      </c>
      <c r="AH77" s="2">
        <f>(Table2[[#This Row],[Current Month High]]/Table2[[#This Row],[Close Price]])-1</f>
        <v>0.12430067422177582</v>
      </c>
      <c r="AI77">
        <v>12.430067422177499</v>
      </c>
      <c r="AJ77">
        <v>94.070155902004402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0.18</v>
      </c>
      <c r="AM77" t="s">
        <v>10196</v>
      </c>
      <c r="AN77">
        <v>-9.73</v>
      </c>
      <c r="AO77" t="s">
        <v>10195</v>
      </c>
      <c r="AP77">
        <v>0.238951766232602</v>
      </c>
      <c r="AQ77">
        <f>(Table2[[#This Row],[Sharpe Ratio]]-AVERAGE(Table2[Sharpe Ratio]))/_xlfn.STDEV.P(Table2[Sharpe Ratio])</f>
        <v>2.1590514590920162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2.0686917073901876</v>
      </c>
      <c r="AS77">
        <f>_xlfn.RANK.AVG(Table2[[#This Row],[1Y Return vs Nifty Z-Score]],Table2[1Y Return vs Nifty Z-Score])</f>
        <v>255</v>
      </c>
      <c r="AT77">
        <f>_xlfn.RANK.AVG(Table2[[#This Row],[6M Return vs Nifty Z-Score]],Table2[6M Return vs Nifty Z-Score])</f>
        <v>90</v>
      </c>
      <c r="AU77">
        <f>_xlfn.RANK.AVG(Table2[[#This Row],[Sharpe Ratio Z-Score]],Table2[Sharpe Ratio Z-Score])</f>
        <v>9</v>
      </c>
      <c r="AV77">
        <f>(Table2[[#This Row],[Rank 1Y]]+Table2[[#This Row],[Rank 6M]]+Table2[[#This Row],[Rank Sharpe]])/3</f>
        <v>118</v>
      </c>
    </row>
    <row r="78" spans="1:48" x14ac:dyDescent="0.3">
      <c r="A78" t="s">
        <v>1529</v>
      </c>
      <c r="B78" t="s">
        <v>1530</v>
      </c>
      <c r="C78" t="s">
        <v>10154</v>
      </c>
      <c r="D78" t="s">
        <v>46</v>
      </c>
      <c r="E78">
        <v>6292.3434789599996</v>
      </c>
      <c r="F78">
        <v>831.6</v>
      </c>
      <c r="G78">
        <v>121.680418295642</v>
      </c>
      <c r="H78">
        <f>(Table2[[#This Row],[1Y Return vs Nifty]]-AVERAGE(Table2[1Y Return vs Nifty]))/_xlfn.STDEV.P(Table2[1Y Return vs Nifty])</f>
        <v>1.0799761560590468</v>
      </c>
      <c r="I78">
        <v>-10.9992574415835</v>
      </c>
      <c r="J78">
        <f>(Table2[[#This Row],[1M Return vs Nifty]]-AVERAGE(Table2[1M Return vs Nifty]))/_xlfn.STDEV.P(Table2[1M Return vs Nifty])</f>
        <v>-0.98533707731566622</v>
      </c>
      <c r="K78">
        <v>28.456216292695299</v>
      </c>
      <c r="L78">
        <f>(Table2[[#This Row],[6M Return vs Nifty]]-AVERAGE(Table2[6M Return vs Nifty]))/_xlfn.STDEV.P(Table2[6M Return vs Nifty])</f>
        <v>0.69946098595081541</v>
      </c>
      <c r="M78">
        <v>-6.0095966131251304</v>
      </c>
      <c r="N78">
        <f>(Table2[[#This Row],[1W Return vs Nifty]]-AVERAGE(Table2[1W Return vs Nifty]))/_xlfn.STDEV.P(Table2[1W Return vs Nifty])</f>
        <v>-1.0806319546451888</v>
      </c>
      <c r="O78">
        <v>840.86</v>
      </c>
      <c r="P78">
        <v>797.28553311986695</v>
      </c>
      <c r="Q78">
        <v>634.86835510708602</v>
      </c>
      <c r="R78">
        <v>44.745668144307501</v>
      </c>
      <c r="S78" s="2">
        <f>(Table2[[#This Row],[Close Price]]-Table2[[#This Row],[20D EMA]])/Table2[[#This Row],[20D EMA]]</f>
        <v>-1.1012534785814512E-2</v>
      </c>
      <c r="T78" s="2">
        <f>(Table2[[#This Row],[Close Price]]-Table2[[#This Row],[50D EMA]])/Table2[[#This Row],[50D EMA]]</f>
        <v>4.3039118928769146E-2</v>
      </c>
      <c r="U78" s="2">
        <f>(Table2[[#This Row],[Close Price]]-Table2[[#This Row],[200D EMA]])/Table2[[#This Row],[200D EMA]]</f>
        <v>0.30987785626790365</v>
      </c>
      <c r="V78">
        <v>0.55928210080399399</v>
      </c>
      <c r="W78">
        <v>831.6</v>
      </c>
      <c r="X78">
        <v>858</v>
      </c>
      <c r="Y78">
        <v>781.2</v>
      </c>
      <c r="Z78">
        <v>868.7</v>
      </c>
      <c r="AA78">
        <v>781.2</v>
      </c>
      <c r="AB78">
        <v>936.8</v>
      </c>
      <c r="AC78" s="2">
        <f>(Table2[[#This Row],[Close Price]]/Table2[[#This Row],[Day Low]])-1</f>
        <v>0</v>
      </c>
      <c r="AD78" s="2">
        <f>(Table2[[#This Row],[Day High]]/Table2[[#This Row],[Close Price]])-1</f>
        <v>3.1746031746031633E-2</v>
      </c>
      <c r="AE78" s="2">
        <f>(Table2[[#This Row],[Close Price]]/Table2[[#This Row],[Current Week Low]])-1</f>
        <v>6.4516129032258007E-2</v>
      </c>
      <c r="AF78" s="2">
        <f>(Table2[[#This Row],[Current Week High]]/Table2[[#This Row],[Close Price]])-1</f>
        <v>4.4612794612794548E-2</v>
      </c>
      <c r="AG78" s="2">
        <f>(Table2[[#This Row],[Close Price]]/Table2[[#This Row],[Current Month Low]])-1</f>
        <v>6.4516129032258007E-2</v>
      </c>
      <c r="AH78" s="2">
        <f>(Table2[[#This Row],[Current Month High]]/Table2[[#This Row],[Close Price]])-1</f>
        <v>0.12650312650312645</v>
      </c>
      <c r="AI78">
        <v>12.6503126503126</v>
      </c>
      <c r="AJ78">
        <v>148.68421052631501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0.17</v>
      </c>
      <c r="AM78" t="s">
        <v>10196</v>
      </c>
      <c r="AN78">
        <v>-7.94</v>
      </c>
      <c r="AO78" t="s">
        <v>10195</v>
      </c>
      <c r="AP78">
        <v>0.13543321234931299</v>
      </c>
      <c r="AQ78">
        <f>(Table2[[#This Row],[Sharpe Ratio]]-AVERAGE(Table2[Sharpe Ratio]))/_xlfn.STDEV.P(Table2[Sharpe Ratio])</f>
        <v>0.9687819350845398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0.68225004513354714</v>
      </c>
      <c r="AS78">
        <f>_xlfn.RANK.AVG(Table2[[#This Row],[1Y Return vs Nifty Z-Score]],Table2[1Y Return vs Nifty Z-Score])</f>
        <v>88</v>
      </c>
      <c r="AT78">
        <f>_xlfn.RANK.AVG(Table2[[#This Row],[6M Return vs Nifty Z-Score]],Table2[6M Return vs Nifty Z-Score])</f>
        <v>145</v>
      </c>
      <c r="AU78">
        <f>_xlfn.RANK.AVG(Table2[[#This Row],[Sharpe Ratio Z-Score]],Table2[Sharpe Ratio Z-Score])</f>
        <v>126</v>
      </c>
      <c r="AV78">
        <f>(Table2[[#This Row],[Rank 1Y]]+Table2[[#This Row],[Rank 6M]]+Table2[[#This Row],[Rank Sharpe]])/3</f>
        <v>119.66666666666667</v>
      </c>
    </row>
    <row r="79" spans="1:48" x14ac:dyDescent="0.3">
      <c r="A79" t="s">
        <v>120</v>
      </c>
      <c r="B79" t="s">
        <v>121</v>
      </c>
      <c r="C79" t="s">
        <v>10161</v>
      </c>
      <c r="D79" t="s">
        <v>122</v>
      </c>
      <c r="E79">
        <v>241132.58586304999</v>
      </c>
      <c r="F79">
        <v>6771.1</v>
      </c>
      <c r="G79">
        <v>59.154720128566403</v>
      </c>
      <c r="H79">
        <f>(Table2[[#This Row],[1Y Return vs Nifty]]-AVERAGE(Table2[1Y Return vs Nifty]))/_xlfn.STDEV.P(Table2[1Y Return vs Nifty])</f>
        <v>0.23924582283109311</v>
      </c>
      <c r="I79">
        <v>-11.8276279459709</v>
      </c>
      <c r="J79">
        <f>(Table2[[#This Row],[1M Return vs Nifty]]-AVERAGE(Table2[1M Return vs Nifty]))/_xlfn.STDEV.P(Table2[1M Return vs Nifty])</f>
        <v>-1.0716291356863654</v>
      </c>
      <c r="K79">
        <v>47.460165150075198</v>
      </c>
      <c r="L79">
        <f>(Table2[[#This Row],[6M Return vs Nifty]]-AVERAGE(Table2[6M Return vs Nifty]))/_xlfn.STDEV.P(Table2[6M Return vs Nifty])</f>
        <v>1.342131845305149</v>
      </c>
      <c r="M79">
        <v>-8.2855962740284408</v>
      </c>
      <c r="N79">
        <f>(Table2[[#This Row],[1W Return vs Nifty]]-AVERAGE(Table2[1W Return vs Nifty]))/_xlfn.STDEV.P(Table2[1W Return vs Nifty])</f>
        <v>-1.646559365994156</v>
      </c>
      <c r="O79">
        <v>7330.44</v>
      </c>
      <c r="P79">
        <v>7111.6099758896498</v>
      </c>
      <c r="Q79">
        <v>5572.1357916214001</v>
      </c>
      <c r="R79">
        <v>23.820352281090202</v>
      </c>
      <c r="S79" s="2">
        <f>(Table2[[#This Row],[Close Price]]-Table2[[#This Row],[20D EMA]])/Table2[[#This Row],[20D EMA]]</f>
        <v>-7.6303741658072272E-2</v>
      </c>
      <c r="T79" s="2">
        <f>(Table2[[#This Row],[Close Price]]-Table2[[#This Row],[50D EMA]])/Table2[[#This Row],[50D EMA]]</f>
        <v>-4.7880856380492415E-2</v>
      </c>
      <c r="U79" s="2">
        <f>(Table2[[#This Row],[Close Price]]-Table2[[#This Row],[200D EMA]])/Table2[[#This Row],[200D EMA]]</f>
        <v>0.21517139086621601</v>
      </c>
      <c r="V79">
        <v>0.89943810896248599</v>
      </c>
      <c r="W79">
        <v>6671.15</v>
      </c>
      <c r="X79">
        <v>6887.9</v>
      </c>
      <c r="Y79">
        <v>6635</v>
      </c>
      <c r="Z79">
        <v>7104.75</v>
      </c>
      <c r="AA79">
        <v>6635</v>
      </c>
      <c r="AB79">
        <v>7968.7</v>
      </c>
      <c r="AC79" s="2">
        <f>(Table2[[#This Row],[Close Price]]/Table2[[#This Row],[Day Low]])-1</f>
        <v>1.4982424319645249E-2</v>
      </c>
      <c r="AD79" s="2">
        <f>(Table2[[#This Row],[Day High]]/Table2[[#This Row],[Close Price]])-1</f>
        <v>1.7249782162425564E-2</v>
      </c>
      <c r="AE79" s="2">
        <f>(Table2[[#This Row],[Close Price]]/Table2[[#This Row],[Current Week Low]])-1</f>
        <v>2.0512434061793483E-2</v>
      </c>
      <c r="AF79" s="2">
        <f>(Table2[[#This Row],[Current Week High]]/Table2[[#This Row],[Close Price]])-1</f>
        <v>4.927559776107282E-2</v>
      </c>
      <c r="AG79" s="2">
        <f>(Table2[[#This Row],[Close Price]]/Table2[[#This Row],[Current Month Low]])-1</f>
        <v>2.0512434061793483E-2</v>
      </c>
      <c r="AH79" s="2">
        <f>(Table2[[#This Row],[Current Month High]]/Table2[[#This Row],[Close Price]])-1</f>
        <v>0.17686934176130897</v>
      </c>
      <c r="AI79">
        <v>17.686934176130801</v>
      </c>
      <c r="AJ79">
        <v>108.598274799753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0.03</v>
      </c>
      <c r="AM79" t="s">
        <v>10196</v>
      </c>
      <c r="AN79">
        <v>-14.13</v>
      </c>
      <c r="AO79" t="s">
        <v>10195</v>
      </c>
      <c r="AP79">
        <v>0.16247831023477999</v>
      </c>
      <c r="AQ79">
        <f>(Table2[[#This Row],[Sharpe Ratio]]-AVERAGE(Table2[Sharpe Ratio]))/_xlfn.STDEV.P(Table2[Sharpe Ratio])</f>
        <v>1.2797499169514792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0.14293908340719996</v>
      </c>
      <c r="AS79">
        <f>_xlfn.RANK.AVG(Table2[[#This Row],[1Y Return vs Nifty Z-Score]],Table2[1Y Return vs Nifty Z-Score])</f>
        <v>215</v>
      </c>
      <c r="AT79">
        <f>_xlfn.RANK.AVG(Table2[[#This Row],[6M Return vs Nifty Z-Score]],Table2[6M Return vs Nifty Z-Score])</f>
        <v>70</v>
      </c>
      <c r="AU79">
        <f>_xlfn.RANK.AVG(Table2[[#This Row],[Sharpe Ratio Z-Score]],Table2[Sharpe Ratio Z-Score])</f>
        <v>76</v>
      </c>
      <c r="AV79">
        <f>(Table2[[#This Row],[Rank 1Y]]+Table2[[#This Row],[Rank 6M]]+Table2[[#This Row],[Rank Sharpe]])/3</f>
        <v>120.33333333333333</v>
      </c>
    </row>
    <row r="80" spans="1:48" x14ac:dyDescent="0.3">
      <c r="A80" t="s">
        <v>423</v>
      </c>
      <c r="B80" t="s">
        <v>424</v>
      </c>
      <c r="C80" t="s">
        <v>10161</v>
      </c>
      <c r="D80" t="s">
        <v>278</v>
      </c>
      <c r="E80">
        <v>55635.662654294902</v>
      </c>
      <c r="F80">
        <v>4940.05</v>
      </c>
      <c r="G80">
        <v>77.760695142882497</v>
      </c>
      <c r="H80">
        <f>(Table2[[#This Row],[1Y Return vs Nifty]]-AVERAGE(Table2[1Y Return vs Nifty]))/_xlfn.STDEV.P(Table2[1Y Return vs Nifty])</f>
        <v>0.48942467780394233</v>
      </c>
      <c r="I80">
        <v>-6.3255280808109298</v>
      </c>
      <c r="J80">
        <f>(Table2[[#This Row],[1M Return vs Nifty]]-AVERAGE(Table2[1M Return vs Nifty]))/_xlfn.STDEV.P(Table2[1M Return vs Nifty])</f>
        <v>-0.49847072382702773</v>
      </c>
      <c r="K80">
        <v>49.310345857566404</v>
      </c>
      <c r="L80">
        <f>(Table2[[#This Row],[6M Return vs Nifty]]-AVERAGE(Table2[6M Return vs Nifty]))/_xlfn.STDEV.P(Table2[6M Return vs Nifty])</f>
        <v>1.4047008005348105</v>
      </c>
      <c r="M80">
        <v>-2.2749343049755102</v>
      </c>
      <c r="N80">
        <f>(Table2[[#This Row],[1W Return vs Nifty]]-AVERAGE(Table2[1W Return vs Nifty]))/_xlfn.STDEV.P(Table2[1W Return vs Nifty])</f>
        <v>-0.15200801474757086</v>
      </c>
      <c r="O80">
        <v>5154.3500000000004</v>
      </c>
      <c r="P80">
        <v>5071.4860159561204</v>
      </c>
      <c r="Q80">
        <v>4104.7322041933003</v>
      </c>
      <c r="R80">
        <v>28.733788183248301</v>
      </c>
      <c r="S80" s="2">
        <f>(Table2[[#This Row],[Close Price]]-Table2[[#This Row],[20D EMA]])/Table2[[#This Row],[20D EMA]]</f>
        <v>-4.1576532443470114E-2</v>
      </c>
      <c r="T80" s="2">
        <f>(Table2[[#This Row],[Close Price]]-Table2[[#This Row],[50D EMA]])/Table2[[#This Row],[50D EMA]]</f>
        <v>-2.5916667332334293E-2</v>
      </c>
      <c r="U80" s="2">
        <f>(Table2[[#This Row],[Close Price]]-Table2[[#This Row],[200D EMA]])/Table2[[#This Row],[200D EMA]]</f>
        <v>0.20350116749476577</v>
      </c>
      <c r="V80">
        <v>0.43113638235787</v>
      </c>
      <c r="W80">
        <v>4899.05</v>
      </c>
      <c r="X80">
        <v>5025</v>
      </c>
      <c r="Y80">
        <v>4801.55</v>
      </c>
      <c r="Z80">
        <v>5068</v>
      </c>
      <c r="AA80">
        <v>4801.55</v>
      </c>
      <c r="AB80">
        <v>5839.95</v>
      </c>
      <c r="AC80" s="2">
        <f>(Table2[[#This Row],[Close Price]]/Table2[[#This Row],[Day Low]])-1</f>
        <v>8.3689694940856096E-3</v>
      </c>
      <c r="AD80" s="2">
        <f>(Table2[[#This Row],[Day High]]/Table2[[#This Row],[Close Price]])-1</f>
        <v>1.7196182224876289E-2</v>
      </c>
      <c r="AE80" s="2">
        <f>(Table2[[#This Row],[Close Price]]/Table2[[#This Row],[Current Week Low]])-1</f>
        <v>2.884485218314925E-2</v>
      </c>
      <c r="AF80" s="2">
        <f>(Table2[[#This Row],[Current Week High]]/Table2[[#This Row],[Close Price]])-1</f>
        <v>2.5900547565308019E-2</v>
      </c>
      <c r="AG80" s="2">
        <f>(Table2[[#This Row],[Close Price]]/Table2[[#This Row],[Current Month Low]])-1</f>
        <v>2.884485218314925E-2</v>
      </c>
      <c r="AH80" s="2">
        <f>(Table2[[#This Row],[Current Month High]]/Table2[[#This Row],[Close Price]])-1</f>
        <v>0.18216414813615245</v>
      </c>
      <c r="AI80">
        <v>18.216414813615199</v>
      </c>
      <c r="AJ80">
        <v>102.876796714579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-0.02</v>
      </c>
      <c r="AM80" t="s">
        <v>10195</v>
      </c>
      <c r="AN80">
        <v>-12.27</v>
      </c>
      <c r="AO80" t="s">
        <v>10195</v>
      </c>
      <c r="AP80">
        <v>0.128393556324716</v>
      </c>
      <c r="AQ80">
        <f>(Table2[[#This Row],[Sharpe Ratio]]-AVERAGE(Table2[Sharpe Ratio]))/_xlfn.STDEV.P(Table2[Sharpe Ratio])</f>
        <v>0.88783907304436538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2.1314858128085197</v>
      </c>
      <c r="AS80">
        <f>_xlfn.RANK.AVG(Table2[[#This Row],[1Y Return vs Nifty Z-Score]],Table2[1Y Return vs Nifty Z-Score])</f>
        <v>155</v>
      </c>
      <c r="AT80">
        <f>_xlfn.RANK.AVG(Table2[[#This Row],[6M Return vs Nifty Z-Score]],Table2[6M Return vs Nifty Z-Score])</f>
        <v>65</v>
      </c>
      <c r="AU80">
        <f>_xlfn.RANK.AVG(Table2[[#This Row],[Sharpe Ratio Z-Score]],Table2[Sharpe Ratio Z-Score])</f>
        <v>144</v>
      </c>
      <c r="AV80">
        <f>(Table2[[#This Row],[Rank 1Y]]+Table2[[#This Row],[Rank 6M]]+Table2[[#This Row],[Rank Sharpe]])/3</f>
        <v>121.33333333333333</v>
      </c>
    </row>
    <row r="81" spans="1:48" x14ac:dyDescent="0.3">
      <c r="A81" t="s">
        <v>1296</v>
      </c>
      <c r="B81" t="s">
        <v>1297</v>
      </c>
      <c r="C81" t="s">
        <v>10157</v>
      </c>
      <c r="D81" t="s">
        <v>65</v>
      </c>
      <c r="E81">
        <v>8597.5394818599998</v>
      </c>
      <c r="F81">
        <v>16.010000000000002</v>
      </c>
      <c r="G81">
        <v>189.820990913044</v>
      </c>
      <c r="H81">
        <f>(Table2[[#This Row],[1Y Return vs Nifty]]-AVERAGE(Table2[1Y Return vs Nifty]))/_xlfn.STDEV.P(Table2[1Y Return vs Nifty])</f>
        <v>1.9962049708080238</v>
      </c>
      <c r="I81">
        <v>-20.613911321066102</v>
      </c>
      <c r="J81">
        <f>(Table2[[#This Row],[1M Return vs Nifty]]-AVERAGE(Table2[1M Return vs Nifty]))/_xlfn.STDEV.P(Table2[1M Return vs Nifty])</f>
        <v>-1.9869037306285366</v>
      </c>
      <c r="K81">
        <v>44.719955906478802</v>
      </c>
      <c r="L81">
        <f>(Table2[[#This Row],[6M Return vs Nifty]]-AVERAGE(Table2[6M Return vs Nifty]))/_xlfn.STDEV.P(Table2[6M Return vs Nifty])</f>
        <v>1.2494641243694073</v>
      </c>
      <c r="M81">
        <v>-4.4100866623536099</v>
      </c>
      <c r="N81">
        <f>(Table2[[#This Row],[1W Return vs Nifty]]-AVERAGE(Table2[1W Return vs Nifty]))/_xlfn.STDEV.P(Table2[1W Return vs Nifty])</f>
        <v>-0.68291373815486722</v>
      </c>
      <c r="O81">
        <v>16.350000000000001</v>
      </c>
      <c r="P81">
        <v>15.7457277459306</v>
      </c>
      <c r="Q81">
        <v>11.652130527542999</v>
      </c>
      <c r="R81">
        <v>46.893245109548502</v>
      </c>
      <c r="S81" s="2">
        <f>(Table2[[#This Row],[Close Price]]-Table2[[#This Row],[20D EMA]])/Table2[[#This Row],[20D EMA]]</f>
        <v>-2.0795107033639133E-2</v>
      </c>
      <c r="T81" s="2">
        <f>(Table2[[#This Row],[Close Price]]-Table2[[#This Row],[50D EMA]])/Table2[[#This Row],[50D EMA]]</f>
        <v>1.6783743395899997E-2</v>
      </c>
      <c r="U81" s="2">
        <f>(Table2[[#This Row],[Close Price]]-Table2[[#This Row],[200D EMA]])/Table2[[#This Row],[200D EMA]]</f>
        <v>0.37399765323225526</v>
      </c>
      <c r="V81">
        <v>0.47718750597576598</v>
      </c>
      <c r="W81">
        <v>16.11</v>
      </c>
      <c r="X81">
        <v>16.809999999999999</v>
      </c>
      <c r="Y81">
        <v>14.64</v>
      </c>
      <c r="Z81">
        <v>16.010000000000002</v>
      </c>
      <c r="AA81">
        <v>14.64</v>
      </c>
      <c r="AB81">
        <v>18.25</v>
      </c>
      <c r="AC81" s="2">
        <f>(Table2[[#This Row],[Close Price]]/Table2[[#This Row],[Day Low]])-1</f>
        <v>-6.2073246430787155E-3</v>
      </c>
      <c r="AD81" s="2">
        <f>(Table2[[#This Row],[Day High]]/Table2[[#This Row],[Close Price]])-1</f>
        <v>4.9968769519050493E-2</v>
      </c>
      <c r="AE81" s="2">
        <f>(Table2[[#This Row],[Close Price]]/Table2[[#This Row],[Current Week Low]])-1</f>
        <v>9.3579234972677616E-2</v>
      </c>
      <c r="AF81" s="2">
        <f>(Table2[[#This Row],[Current Week High]]/Table2[[#This Row],[Close Price]])-1</f>
        <v>0</v>
      </c>
      <c r="AG81" s="2">
        <f>(Table2[[#This Row],[Close Price]]/Table2[[#This Row],[Current Month Low]])-1</f>
        <v>9.3579234972677616E-2</v>
      </c>
      <c r="AH81" s="2">
        <f>(Table2[[#This Row],[Current Month High]]/Table2[[#This Row],[Close Price]])-1</f>
        <v>0.13991255465334151</v>
      </c>
      <c r="AI81">
        <v>31.7926296064959</v>
      </c>
      <c r="AJ81">
        <v>244.30107526881699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0.52</v>
      </c>
      <c r="AM81" t="s">
        <v>10196</v>
      </c>
      <c r="AN81">
        <v>-5.71</v>
      </c>
      <c r="AO81" t="s">
        <v>10195</v>
      </c>
      <c r="AP81">
        <v>7.5509306724168002E-2</v>
      </c>
      <c r="AQ81">
        <f>(Table2[[#This Row],[Sharpe Ratio]]-AVERAGE(Table2[Sharpe Ratio]))/_xlfn.STDEV.P(Table2[Sharpe Ratio])</f>
        <v>0.27976923205233162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0.85562085844635882</v>
      </c>
      <c r="AS81">
        <f>_xlfn.RANK.AVG(Table2[[#This Row],[1Y Return vs Nifty Z-Score]],Table2[1Y Return vs Nifty Z-Score])</f>
        <v>27</v>
      </c>
      <c r="AT81">
        <f>_xlfn.RANK.AVG(Table2[[#This Row],[6M Return vs Nifty Z-Score]],Table2[6M Return vs Nifty Z-Score])</f>
        <v>83</v>
      </c>
      <c r="AU81">
        <f>_xlfn.RANK.AVG(Table2[[#This Row],[Sharpe Ratio Z-Score]],Table2[Sharpe Ratio Z-Score])</f>
        <v>254</v>
      </c>
      <c r="AV81">
        <f>(Table2[[#This Row],[Rank 1Y]]+Table2[[#This Row],[Rank 6M]]+Table2[[#This Row],[Rank Sharpe]])/3</f>
        <v>121.33333333333333</v>
      </c>
    </row>
    <row r="82" spans="1:48" x14ac:dyDescent="0.3">
      <c r="A82" t="s">
        <v>1406</v>
      </c>
      <c r="B82" t="s">
        <v>1407</v>
      </c>
      <c r="C82" t="s">
        <v>10150</v>
      </c>
      <c r="D82" t="s">
        <v>21</v>
      </c>
      <c r="E82">
        <v>7356.16393281</v>
      </c>
      <c r="F82">
        <v>888.3</v>
      </c>
      <c r="G82">
        <v>53.222508421934599</v>
      </c>
      <c r="H82">
        <f>(Table2[[#This Row],[1Y Return vs Nifty]]-AVERAGE(Table2[1Y Return vs Nifty]))/_xlfn.STDEV.P(Table2[1Y Return vs Nifty])</f>
        <v>0.15948037484571492</v>
      </c>
      <c r="I82">
        <v>-3.4848031859892101</v>
      </c>
      <c r="J82">
        <f>(Table2[[#This Row],[1M Return vs Nifty]]-AVERAGE(Table2[1M Return vs Nifty]))/_xlfn.STDEV.P(Table2[1M Return vs Nifty])</f>
        <v>-0.20255000098533821</v>
      </c>
      <c r="K82">
        <v>85.085659665929001</v>
      </c>
      <c r="L82">
        <f>(Table2[[#This Row],[6M Return vs Nifty]]-AVERAGE(Table2[6M Return vs Nifty]))/_xlfn.STDEV.P(Table2[6M Return vs Nifty])</f>
        <v>2.6145415468680571</v>
      </c>
      <c r="M82">
        <v>0.29772675894643902</v>
      </c>
      <c r="N82">
        <f>(Table2[[#This Row],[1W Return vs Nifty]]-AVERAGE(Table2[1W Return vs Nifty]))/_xlfn.STDEV.P(Table2[1W Return vs Nifty])</f>
        <v>0.48768426693132372</v>
      </c>
      <c r="O82">
        <v>874.04</v>
      </c>
      <c r="P82">
        <v>835.01792726178905</v>
      </c>
      <c r="Q82">
        <v>660.26482098983297</v>
      </c>
      <c r="R82">
        <v>56.101145096215802</v>
      </c>
      <c r="S82" s="2">
        <f>(Table2[[#This Row],[Close Price]]-Table2[[#This Row],[20D EMA]])/Table2[[#This Row],[20D EMA]]</f>
        <v>1.6315042789803662E-2</v>
      </c>
      <c r="T82" s="2">
        <f>(Table2[[#This Row],[Close Price]]-Table2[[#This Row],[50D EMA]])/Table2[[#This Row],[50D EMA]]</f>
        <v>6.3809495579256317E-2</v>
      </c>
      <c r="U82" s="2">
        <f>(Table2[[#This Row],[Close Price]]-Table2[[#This Row],[200D EMA]])/Table2[[#This Row],[200D EMA]]</f>
        <v>0.34536926966411613</v>
      </c>
      <c r="V82">
        <v>1.1858671683963</v>
      </c>
      <c r="W82">
        <v>876.55</v>
      </c>
      <c r="X82">
        <v>890.05</v>
      </c>
      <c r="Y82">
        <v>840</v>
      </c>
      <c r="Z82">
        <v>896.85</v>
      </c>
      <c r="AA82">
        <v>835.05</v>
      </c>
      <c r="AB82">
        <v>921</v>
      </c>
      <c r="AC82" s="2">
        <f>(Table2[[#This Row],[Close Price]]/Table2[[#This Row],[Day Low]])-1</f>
        <v>1.3404825737265424E-2</v>
      </c>
      <c r="AD82" s="2">
        <f>(Table2[[#This Row],[Day High]]/Table2[[#This Row],[Close Price]])-1</f>
        <v>1.9700551615444706E-3</v>
      </c>
      <c r="AE82" s="2">
        <f>(Table2[[#This Row],[Close Price]]/Table2[[#This Row],[Current Week Low]])-1</f>
        <v>5.7499999999999885E-2</v>
      </c>
      <c r="AF82" s="2">
        <f>(Table2[[#This Row],[Current Week High]]/Table2[[#This Row],[Close Price]])-1</f>
        <v>9.6251266464033591E-3</v>
      </c>
      <c r="AG82" s="2">
        <f>(Table2[[#This Row],[Close Price]]/Table2[[#This Row],[Current Month Low]])-1</f>
        <v>6.3768636608586338E-2</v>
      </c>
      <c r="AH82" s="2">
        <f>(Table2[[#This Row],[Current Month High]]/Table2[[#This Row],[Close Price]])-1</f>
        <v>3.6811887875717764E-2</v>
      </c>
      <c r="AI82">
        <v>3.6811887875717701</v>
      </c>
      <c r="AJ82">
        <v>114.048192771084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</v>
      </c>
      <c r="AM82" t="s">
        <v>10197</v>
      </c>
      <c r="AN82">
        <v>0.27</v>
      </c>
      <c r="AO82" t="s">
        <v>10196</v>
      </c>
      <c r="AP82">
        <v>0.13971476029933899</v>
      </c>
      <c r="AQ82">
        <f>(Table2[[#This Row],[Sharpe Ratio]]-AVERAGE(Table2[Sharpe Ratio]))/_xlfn.STDEV.P(Table2[Sharpe Ratio])</f>
        <v>1.0180117190152378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4.0771679066749957</v>
      </c>
      <c r="AS82">
        <f>_xlfn.RANK.AVG(Table2[[#This Row],[1Y Return vs Nifty Z-Score]],Table2[1Y Return vs Nifty Z-Score])</f>
        <v>238</v>
      </c>
      <c r="AT82">
        <f>_xlfn.RANK.AVG(Table2[[#This Row],[6M Return vs Nifty Z-Score]],Table2[6M Return vs Nifty Z-Score])</f>
        <v>11</v>
      </c>
      <c r="AU82">
        <f>_xlfn.RANK.AVG(Table2[[#This Row],[Sharpe Ratio Z-Score]],Table2[Sharpe Ratio Z-Score])</f>
        <v>120</v>
      </c>
      <c r="AV82">
        <f>(Table2[[#This Row],[Rank 1Y]]+Table2[[#This Row],[Rank 6M]]+Table2[[#This Row],[Rank Sharpe]])/3</f>
        <v>123</v>
      </c>
    </row>
    <row r="83" spans="1:48" x14ac:dyDescent="0.3">
      <c r="A83" t="s">
        <v>1306</v>
      </c>
      <c r="B83" t="s">
        <v>1307</v>
      </c>
      <c r="C83" t="s">
        <v>10161</v>
      </c>
      <c r="D83" t="s">
        <v>654</v>
      </c>
      <c r="E83">
        <v>8423.0132822550004</v>
      </c>
      <c r="F83">
        <v>261.69</v>
      </c>
      <c r="G83">
        <v>148.06790902506299</v>
      </c>
      <c r="H83">
        <f>(Table2[[#This Row],[1Y Return vs Nifty]]-AVERAGE(Table2[1Y Return vs Nifty]))/_xlfn.STDEV.P(Table2[1Y Return vs Nifty])</f>
        <v>1.4347864904389285</v>
      </c>
      <c r="I83">
        <v>20.8418004740337</v>
      </c>
      <c r="J83">
        <f>(Table2[[#This Row],[1M Return vs Nifty]]-AVERAGE(Table2[1M Return vs Nifty]))/_xlfn.STDEV.P(Table2[1M Return vs Nifty])</f>
        <v>2.3315729450555365</v>
      </c>
      <c r="K83">
        <v>13.983424733830301</v>
      </c>
      <c r="L83">
        <f>(Table2[[#This Row],[6M Return vs Nifty]]-AVERAGE(Table2[6M Return vs Nifty]))/_xlfn.STDEV.P(Table2[6M Return vs Nifty])</f>
        <v>0.21002368751376366</v>
      </c>
      <c r="M83">
        <v>-1.9541263431535001</v>
      </c>
      <c r="N83">
        <f>(Table2[[#This Row],[1W Return vs Nifty]]-AVERAGE(Table2[1W Return vs Nifty]))/_xlfn.STDEV.P(Table2[1W Return vs Nifty])</f>
        <v>-7.2239101556251489E-2</v>
      </c>
      <c r="O83">
        <v>260.57</v>
      </c>
      <c r="P83">
        <v>233.80930697458101</v>
      </c>
      <c r="Q83">
        <v>182.68915237455599</v>
      </c>
      <c r="R83">
        <v>44.288085521797598</v>
      </c>
      <c r="S83" s="2">
        <f>(Table2[[#This Row],[Close Price]]-Table2[[#This Row],[20D EMA]])/Table2[[#This Row],[20D EMA]]</f>
        <v>4.2982691791073595E-3</v>
      </c>
      <c r="T83" s="2">
        <f>(Table2[[#This Row],[Close Price]]-Table2[[#This Row],[50D EMA]])/Table2[[#This Row],[50D EMA]]</f>
        <v>0.11924543717350863</v>
      </c>
      <c r="U83" s="2">
        <f>(Table2[[#This Row],[Close Price]]-Table2[[#This Row],[200D EMA]])/Table2[[#This Row],[200D EMA]]</f>
        <v>0.43243316091079992</v>
      </c>
      <c r="V83">
        <v>1.3679086505109199</v>
      </c>
      <c r="W83">
        <v>260.05</v>
      </c>
      <c r="X83">
        <v>270.39999999999998</v>
      </c>
      <c r="Y83">
        <v>250</v>
      </c>
      <c r="Z83">
        <v>281</v>
      </c>
      <c r="AA83">
        <v>248</v>
      </c>
      <c r="AB83">
        <v>296.49</v>
      </c>
      <c r="AC83" s="2">
        <f>(Table2[[#This Row],[Close Price]]/Table2[[#This Row],[Day Low]])-1</f>
        <v>6.306479523168651E-3</v>
      </c>
      <c r="AD83" s="2">
        <f>(Table2[[#This Row],[Day High]]/Table2[[#This Row],[Close Price]])-1</f>
        <v>3.3283656234475822E-2</v>
      </c>
      <c r="AE83" s="2">
        <f>(Table2[[#This Row],[Close Price]]/Table2[[#This Row],[Current Week Low]])-1</f>
        <v>4.6759999999999913E-2</v>
      </c>
      <c r="AF83" s="2">
        <f>(Table2[[#This Row],[Current Week High]]/Table2[[#This Row],[Close Price]])-1</f>
        <v>7.3789598379762289E-2</v>
      </c>
      <c r="AG83" s="2">
        <f>(Table2[[#This Row],[Close Price]]/Table2[[#This Row],[Current Month Low]])-1</f>
        <v>5.5201612903225783E-2</v>
      </c>
      <c r="AH83" s="2">
        <f>(Table2[[#This Row],[Current Month High]]/Table2[[#This Row],[Close Price]])-1</f>
        <v>0.1329817723260347</v>
      </c>
      <c r="AI83">
        <v>13.2981772326034</v>
      </c>
      <c r="AJ83">
        <v>205.17784256559699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0.36</v>
      </c>
      <c r="AM83" t="s">
        <v>10196</v>
      </c>
      <c r="AN83">
        <v>-4.26</v>
      </c>
      <c r="AO83" t="s">
        <v>10195</v>
      </c>
      <c r="AP83">
        <v>0.17785087351819601</v>
      </c>
      <c r="AQ83">
        <f>(Table2[[#This Row],[Sharpe Ratio]]-AVERAGE(Table2[Sharpe Ratio]))/_xlfn.STDEV.P(Table2[Sharpe Ratio])</f>
        <v>1.4565056085230184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5.3606496299749962</v>
      </c>
      <c r="AS83">
        <f>_xlfn.RANK.AVG(Table2[[#This Row],[1Y Return vs Nifty Z-Score]],Table2[1Y Return vs Nifty Z-Score])</f>
        <v>59</v>
      </c>
      <c r="AT83">
        <f>_xlfn.RANK.AVG(Table2[[#This Row],[6M Return vs Nifty Z-Score]],Table2[6M Return vs Nifty Z-Score])</f>
        <v>256</v>
      </c>
      <c r="AU83">
        <f>_xlfn.RANK.AVG(Table2[[#This Row],[Sharpe Ratio Z-Score]],Table2[Sharpe Ratio Z-Score])</f>
        <v>55</v>
      </c>
      <c r="AV83">
        <f>(Table2[[#This Row],[Rank 1Y]]+Table2[[#This Row],[Rank 6M]]+Table2[[#This Row],[Rank Sharpe]])/3</f>
        <v>123.33333333333333</v>
      </c>
    </row>
    <row r="84" spans="1:48" x14ac:dyDescent="0.3">
      <c r="A84" t="s">
        <v>1415</v>
      </c>
      <c r="B84" t="s">
        <v>1416</v>
      </c>
      <c r="C84" t="s">
        <v>10154</v>
      </c>
      <c r="D84" t="s">
        <v>46</v>
      </c>
      <c r="E84">
        <v>7292.9084544429898</v>
      </c>
      <c r="F84">
        <v>259.79000000000002</v>
      </c>
      <c r="G84">
        <v>150.809475195646</v>
      </c>
      <c r="H84">
        <f>(Table2[[#This Row],[1Y Return vs Nifty]]-AVERAGE(Table2[1Y Return vs Nifty]))/_xlfn.STDEV.P(Table2[1Y Return vs Nifty])</f>
        <v>1.4716500186797767</v>
      </c>
      <c r="I84">
        <v>-1.7752630968015699</v>
      </c>
      <c r="J84">
        <f>(Table2[[#This Row],[1M Return vs Nifty]]-AVERAGE(Table2[1M Return vs Nifty]))/_xlfn.STDEV.P(Table2[1M Return vs Nifty])</f>
        <v>-2.4465759233726479E-2</v>
      </c>
      <c r="K84">
        <v>45.585472519489798</v>
      </c>
      <c r="L84">
        <f>(Table2[[#This Row],[6M Return vs Nifty]]-AVERAGE(Table2[6M Return vs Nifty]))/_xlfn.STDEV.P(Table2[6M Return vs Nifty])</f>
        <v>1.2787339519007113</v>
      </c>
      <c r="M84">
        <v>2.9112092985875302</v>
      </c>
      <c r="N84">
        <f>(Table2[[#This Row],[1W Return vs Nifty]]-AVERAGE(Table2[1W Return vs Nifty]))/_xlfn.STDEV.P(Table2[1W Return vs Nifty])</f>
        <v>1.1375268102636009</v>
      </c>
      <c r="O84">
        <v>233.29</v>
      </c>
      <c r="P84">
        <v>217.18429170058999</v>
      </c>
      <c r="Q84">
        <v>173.744951522669</v>
      </c>
      <c r="R84">
        <v>73.630617526497204</v>
      </c>
      <c r="S84" s="2">
        <f>(Table2[[#This Row],[Close Price]]-Table2[[#This Row],[20D EMA]])/Table2[[#This Row],[20D EMA]]</f>
        <v>0.11359252432594637</v>
      </c>
      <c r="T84" s="2">
        <f>(Table2[[#This Row],[Close Price]]-Table2[[#This Row],[50D EMA]])/Table2[[#This Row],[50D EMA]]</f>
        <v>0.19617306558315095</v>
      </c>
      <c r="U84" s="2">
        <f>(Table2[[#This Row],[Close Price]]-Table2[[#This Row],[200D EMA]])/Table2[[#This Row],[200D EMA]]</f>
        <v>0.49523769020767477</v>
      </c>
      <c r="V84">
        <v>0.88834520875656997</v>
      </c>
      <c r="W84">
        <v>253.86</v>
      </c>
      <c r="X84">
        <v>263</v>
      </c>
      <c r="Y84">
        <v>209.03</v>
      </c>
      <c r="Z84">
        <v>263</v>
      </c>
      <c r="AA84">
        <v>209.03</v>
      </c>
      <c r="AB84">
        <v>263</v>
      </c>
      <c r="AC84" s="2">
        <f>(Table2[[#This Row],[Close Price]]/Table2[[#This Row],[Day Low]])-1</f>
        <v>2.3359331915228987E-2</v>
      </c>
      <c r="AD84" s="2">
        <f>(Table2[[#This Row],[Day High]]/Table2[[#This Row],[Close Price]])-1</f>
        <v>1.2356133800377256E-2</v>
      </c>
      <c r="AE84" s="2">
        <f>(Table2[[#This Row],[Close Price]]/Table2[[#This Row],[Current Week Low]])-1</f>
        <v>0.24283595656125923</v>
      </c>
      <c r="AF84" s="2">
        <f>(Table2[[#This Row],[Current Week High]]/Table2[[#This Row],[Close Price]])-1</f>
        <v>1.2356133800377256E-2</v>
      </c>
      <c r="AG84" s="2">
        <f>(Table2[[#This Row],[Close Price]]/Table2[[#This Row],[Current Month Low]])-1</f>
        <v>0.24283595656125923</v>
      </c>
      <c r="AH84" s="2">
        <f>(Table2[[#This Row],[Current Month High]]/Table2[[#This Row],[Close Price]])-1</f>
        <v>1.2356133800377256E-2</v>
      </c>
      <c r="AI84">
        <v>1.23561338003772</v>
      </c>
      <c r="AJ84">
        <v>192.06295671725599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0.4</v>
      </c>
      <c r="AM84" t="s">
        <v>10196</v>
      </c>
      <c r="AN84">
        <v>12.16</v>
      </c>
      <c r="AO84" t="s">
        <v>10196</v>
      </c>
      <c r="AP84">
        <v>8.2773475003246E-2</v>
      </c>
      <c r="AQ84">
        <f>(Table2[[#This Row],[Sharpe Ratio]]-AVERAGE(Table2[Sharpe Ratio]))/_xlfn.STDEV.P(Table2[Sharpe Ratio])</f>
        <v>0.36329356460431633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4.2267385862146787</v>
      </c>
      <c r="AS84">
        <f>_xlfn.RANK.AVG(Table2[[#This Row],[1Y Return vs Nifty Z-Score]],Table2[1Y Return vs Nifty Z-Score])</f>
        <v>53</v>
      </c>
      <c r="AT84">
        <f>_xlfn.RANK.AVG(Table2[[#This Row],[6M Return vs Nifty Z-Score]],Table2[6M Return vs Nifty Z-Score])</f>
        <v>80</v>
      </c>
      <c r="AU84">
        <f>_xlfn.RANK.AVG(Table2[[#This Row],[Sharpe Ratio Z-Score]],Table2[Sharpe Ratio Z-Score])</f>
        <v>239</v>
      </c>
      <c r="AV84">
        <f>(Table2[[#This Row],[Rank 1Y]]+Table2[[#This Row],[Rank 6M]]+Table2[[#This Row],[Rank Sharpe]])/3</f>
        <v>124</v>
      </c>
    </row>
    <row r="85" spans="1:48" x14ac:dyDescent="0.3">
      <c r="A85" t="s">
        <v>1000</v>
      </c>
      <c r="B85" t="s">
        <v>1001</v>
      </c>
      <c r="C85" t="s">
        <v>10156</v>
      </c>
      <c r="D85" t="s">
        <v>60</v>
      </c>
      <c r="E85">
        <v>13311.3662214</v>
      </c>
      <c r="F85">
        <v>867.75</v>
      </c>
      <c r="G85">
        <v>237.01053339670401</v>
      </c>
      <c r="H85">
        <f>(Table2[[#This Row],[1Y Return vs Nifty]]-AVERAGE(Table2[1Y Return vs Nifty]))/_xlfn.STDEV.P(Table2[1Y Return vs Nifty])</f>
        <v>2.6307229520571047</v>
      </c>
      <c r="I85">
        <v>43.862343410574503</v>
      </c>
      <c r="J85">
        <f>(Table2[[#This Row],[1M Return vs Nifty]]-AVERAGE(Table2[1M Return vs Nifty]))/_xlfn.STDEV.P(Table2[1M Return vs Nifty])</f>
        <v>4.7296424372500043</v>
      </c>
      <c r="K85">
        <v>79.877685606465903</v>
      </c>
      <c r="L85">
        <f>(Table2[[#This Row],[6M Return vs Nifty]]-AVERAGE(Table2[6M Return vs Nifty]))/_xlfn.STDEV.P(Table2[6M Return vs Nifty])</f>
        <v>2.4384195635156098</v>
      </c>
      <c r="M85">
        <v>2.7391187003383801</v>
      </c>
      <c r="N85">
        <f>(Table2[[#This Row],[1W Return vs Nifty]]-AVERAGE(Table2[1W Return vs Nifty]))/_xlfn.STDEV.P(Table2[1W Return vs Nifty])</f>
        <v>1.0947364757755969</v>
      </c>
      <c r="O85">
        <v>801.74</v>
      </c>
      <c r="P85">
        <v>708.81690422057898</v>
      </c>
      <c r="Q85">
        <v>524.17918043630004</v>
      </c>
      <c r="R85">
        <v>62.204223446925504</v>
      </c>
      <c r="S85" s="2">
        <f>(Table2[[#This Row],[Close Price]]-Table2[[#This Row],[20D EMA]])/Table2[[#This Row],[20D EMA]]</f>
        <v>8.2333424801057681E-2</v>
      </c>
      <c r="T85" s="2">
        <f>(Table2[[#This Row],[Close Price]]-Table2[[#This Row],[50D EMA]])/Table2[[#This Row],[50D EMA]]</f>
        <v>0.22422306075528092</v>
      </c>
      <c r="U85" s="2">
        <f>(Table2[[#This Row],[Close Price]]-Table2[[#This Row],[200D EMA]])/Table2[[#This Row],[200D EMA]]</f>
        <v>0.65544537514391377</v>
      </c>
      <c r="V85">
        <v>0.77003117783834996</v>
      </c>
      <c r="W85">
        <v>850</v>
      </c>
      <c r="X85">
        <v>874.5</v>
      </c>
      <c r="Y85">
        <v>750</v>
      </c>
      <c r="Z85">
        <v>899</v>
      </c>
      <c r="AA85">
        <v>730.5</v>
      </c>
      <c r="AB85">
        <v>995</v>
      </c>
      <c r="AC85" s="2">
        <f>(Table2[[#This Row],[Close Price]]/Table2[[#This Row],[Day Low]])-1</f>
        <v>2.0882352941176574E-2</v>
      </c>
      <c r="AD85" s="2">
        <f>(Table2[[#This Row],[Day High]]/Table2[[#This Row],[Close Price]])-1</f>
        <v>7.7787381158167523E-3</v>
      </c>
      <c r="AE85" s="2">
        <f>(Table2[[#This Row],[Close Price]]/Table2[[#This Row],[Current Week Low]])-1</f>
        <v>0.15700000000000003</v>
      </c>
      <c r="AF85" s="2">
        <f>(Table2[[#This Row],[Current Week High]]/Table2[[#This Row],[Close Price]])-1</f>
        <v>3.6012676462114701E-2</v>
      </c>
      <c r="AG85" s="2">
        <f>(Table2[[#This Row],[Close Price]]/Table2[[#This Row],[Current Month Low]])-1</f>
        <v>0.18788501026694049</v>
      </c>
      <c r="AH85" s="2">
        <f>(Table2[[#This Row],[Current Month High]]/Table2[[#This Row],[Close Price]])-1</f>
        <v>0.14664361855373098</v>
      </c>
      <c r="AI85">
        <v>14.664361855373</v>
      </c>
      <c r="AJ85">
        <v>306.91676436107798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0.47</v>
      </c>
      <c r="AM85" t="s">
        <v>10196</v>
      </c>
      <c r="AN85">
        <v>-4.5</v>
      </c>
      <c r="AO85" t="s">
        <v>10195</v>
      </c>
      <c r="AP85">
        <v>4.7522105684173997E-2</v>
      </c>
      <c r="AQ85">
        <f>(Table2[[#This Row],[Sharpe Ratio]]-AVERAGE(Table2[Sharpe Ratio]))/_xlfn.STDEV.P(Table2[Sharpe Ratio])</f>
        <v>-4.2031171938366009E-2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10.85149025665995</v>
      </c>
      <c r="AS85">
        <f>_xlfn.RANK.AVG(Table2[[#This Row],[1Y Return vs Nifty Z-Score]],Table2[1Y Return vs Nifty Z-Score])</f>
        <v>12</v>
      </c>
      <c r="AT85">
        <f>_xlfn.RANK.AVG(Table2[[#This Row],[6M Return vs Nifty Z-Score]],Table2[6M Return vs Nifty Z-Score])</f>
        <v>17</v>
      </c>
      <c r="AU85">
        <f>_xlfn.RANK.AVG(Table2[[#This Row],[Sharpe Ratio Z-Score]],Table2[Sharpe Ratio Z-Score])</f>
        <v>348</v>
      </c>
      <c r="AV85">
        <f>(Table2[[#This Row],[Rank 1Y]]+Table2[[#This Row],[Rank 6M]]+Table2[[#This Row],[Rank Sharpe]])/3</f>
        <v>125.66666666666667</v>
      </c>
    </row>
    <row r="86" spans="1:48" x14ac:dyDescent="0.3">
      <c r="A86" t="s">
        <v>1162</v>
      </c>
      <c r="B86" t="s">
        <v>1163</v>
      </c>
      <c r="C86" t="s">
        <v>631</v>
      </c>
      <c r="D86" t="s">
        <v>472</v>
      </c>
      <c r="E86">
        <v>10286.00208531</v>
      </c>
      <c r="F86">
        <v>393.15</v>
      </c>
      <c r="G86">
        <v>167.337524583592</v>
      </c>
      <c r="H86">
        <f>(Table2[[#This Row],[1Y Return vs Nifty]]-AVERAGE(Table2[1Y Return vs Nifty]))/_xlfn.STDEV.P(Table2[1Y Return vs Nifty])</f>
        <v>1.6938887601394121</v>
      </c>
      <c r="I86">
        <v>-2.22702766610736</v>
      </c>
      <c r="J86">
        <f>(Table2[[#This Row],[1M Return vs Nifty]]-AVERAGE(Table2[1M Return vs Nifty]))/_xlfn.STDEV.P(Table2[1M Return vs Nifty])</f>
        <v>-7.1526457771246763E-2</v>
      </c>
      <c r="K86">
        <v>17.847495179743198</v>
      </c>
      <c r="L86">
        <f>(Table2[[#This Row],[6M Return vs Nifty]]-AVERAGE(Table2[6M Return vs Nifty]))/_xlfn.STDEV.P(Table2[6M Return vs Nifty])</f>
        <v>0.34069786963860998</v>
      </c>
      <c r="M86">
        <v>-3.41644342109758</v>
      </c>
      <c r="N86">
        <f>(Table2[[#This Row],[1W Return vs Nifty]]-AVERAGE(Table2[1W Return vs Nifty]))/_xlfn.STDEV.P(Table2[1W Return vs Nifty])</f>
        <v>-0.43584430445150629</v>
      </c>
      <c r="O86">
        <v>378.65</v>
      </c>
      <c r="P86">
        <v>366.62616696524799</v>
      </c>
      <c r="Q86">
        <v>296.03979602865201</v>
      </c>
      <c r="R86">
        <v>63.914253804157298</v>
      </c>
      <c r="S86" s="2">
        <f>(Table2[[#This Row],[Close Price]]-Table2[[#This Row],[20D EMA]])/Table2[[#This Row],[20D EMA]]</f>
        <v>3.8293938993793741E-2</v>
      </c>
      <c r="T86" s="2">
        <f>(Table2[[#This Row],[Close Price]]-Table2[[#This Row],[50D EMA]])/Table2[[#This Row],[50D EMA]]</f>
        <v>7.234571731282384E-2</v>
      </c>
      <c r="U86" s="2">
        <f>(Table2[[#This Row],[Close Price]]-Table2[[#This Row],[200D EMA]])/Table2[[#This Row],[200D EMA]]</f>
        <v>0.32803091095884024</v>
      </c>
      <c r="V86">
        <v>0.69810288271009002</v>
      </c>
      <c r="W86">
        <v>386.05</v>
      </c>
      <c r="X86">
        <v>397.1</v>
      </c>
      <c r="Y86">
        <v>360</v>
      </c>
      <c r="Z86">
        <v>396</v>
      </c>
      <c r="AA86">
        <v>360</v>
      </c>
      <c r="AB86">
        <v>403.65</v>
      </c>
      <c r="AC86" s="2">
        <f>(Table2[[#This Row],[Close Price]]/Table2[[#This Row],[Day Low]])-1</f>
        <v>1.8391400077710118E-2</v>
      </c>
      <c r="AD86" s="2">
        <f>(Table2[[#This Row],[Day High]]/Table2[[#This Row],[Close Price]])-1</f>
        <v>1.0047055831107876E-2</v>
      </c>
      <c r="AE86" s="2">
        <f>(Table2[[#This Row],[Close Price]]/Table2[[#This Row],[Current Week Low]])-1</f>
        <v>9.2083333333333295E-2</v>
      </c>
      <c r="AF86" s="2">
        <f>(Table2[[#This Row],[Current Week High]]/Table2[[#This Row],[Close Price]])-1</f>
        <v>7.2491415490272271E-3</v>
      </c>
      <c r="AG86" s="2">
        <f>(Table2[[#This Row],[Close Price]]/Table2[[#This Row],[Current Month Low]])-1</f>
        <v>9.2083333333333295E-2</v>
      </c>
      <c r="AH86" s="2">
        <f>(Table2[[#This Row],[Current Month High]]/Table2[[#This Row],[Close Price]])-1</f>
        <v>2.6707363601678802E-2</v>
      </c>
      <c r="AI86">
        <v>2.6707363601678802</v>
      </c>
      <c r="AJ86">
        <v>215.403128760529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0.06</v>
      </c>
      <c r="AM86" t="s">
        <v>10196</v>
      </c>
      <c r="AN86">
        <v>0.56000000000000005</v>
      </c>
      <c r="AO86" t="s">
        <v>10196</v>
      </c>
      <c r="AP86">
        <v>0.14295157515215501</v>
      </c>
      <c r="AQ86">
        <f>(Table2[[#This Row],[Sharpe Ratio]]-AVERAGE(Table2[Sharpe Ratio]))/_xlfn.STDEV.P(Table2[Sharpe Ratio])</f>
        <v>1.0552290286629877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2.5824448962182571</v>
      </c>
      <c r="AS86">
        <f>_xlfn.RANK.AVG(Table2[[#This Row],[1Y Return vs Nifty Z-Score]],Table2[1Y Return vs Nifty Z-Score])</f>
        <v>45</v>
      </c>
      <c r="AT86">
        <f>_xlfn.RANK.AVG(Table2[[#This Row],[6M Return vs Nifty Z-Score]],Table2[6M Return vs Nifty Z-Score])</f>
        <v>224</v>
      </c>
      <c r="AU86">
        <f>_xlfn.RANK.AVG(Table2[[#This Row],[Sharpe Ratio Z-Score]],Table2[Sharpe Ratio Z-Score])</f>
        <v>110</v>
      </c>
      <c r="AV86">
        <f>(Table2[[#This Row],[Rank 1Y]]+Table2[[#This Row],[Rank 6M]]+Table2[[#This Row],[Rank Sharpe]])/3</f>
        <v>126.33333333333333</v>
      </c>
    </row>
    <row r="87" spans="1:48" x14ac:dyDescent="0.3">
      <c r="A87" t="s">
        <v>537</v>
      </c>
      <c r="B87" t="s">
        <v>538</v>
      </c>
      <c r="C87" t="s">
        <v>10151</v>
      </c>
      <c r="D87" t="s">
        <v>539</v>
      </c>
      <c r="E87">
        <v>37123.092223079999</v>
      </c>
      <c r="F87">
        <v>1021.2</v>
      </c>
      <c r="G87">
        <v>71.756729535305993</v>
      </c>
      <c r="H87">
        <f>(Table2[[#This Row],[1Y Return vs Nifty]]-AVERAGE(Table2[1Y Return vs Nifty]))/_xlfn.STDEV.P(Table2[1Y Return vs Nifty])</f>
        <v>0.40869441562503933</v>
      </c>
      <c r="I87">
        <v>16.508187033576501</v>
      </c>
      <c r="J87">
        <f>(Table2[[#This Row],[1M Return vs Nifty]]-AVERAGE(Table2[1M Return vs Nifty]))/_xlfn.STDEV.P(Table2[1M Return vs Nifty])</f>
        <v>1.8801367555976207</v>
      </c>
      <c r="K87">
        <v>51.715639267359499</v>
      </c>
      <c r="L87">
        <f>(Table2[[#This Row],[6M Return vs Nifty]]-AVERAGE(Table2[6M Return vs Nifty]))/_xlfn.STDEV.P(Table2[6M Return vs Nifty])</f>
        <v>1.4860424203356211</v>
      </c>
      <c r="M87">
        <v>2.88197584319551</v>
      </c>
      <c r="N87">
        <f>(Table2[[#This Row],[1W Return vs Nifty]]-AVERAGE(Table2[1W Return vs Nifty]))/_xlfn.STDEV.P(Table2[1W Return vs Nifty])</f>
        <v>1.1302579103516275</v>
      </c>
      <c r="O87">
        <v>956.61</v>
      </c>
      <c r="P87">
        <v>887.52441650448998</v>
      </c>
      <c r="Q87">
        <v>729.92365014160202</v>
      </c>
      <c r="R87">
        <v>68.043642867995402</v>
      </c>
      <c r="S87" s="2">
        <f>(Table2[[#This Row],[Close Price]]-Table2[[#This Row],[20D EMA]])/Table2[[#This Row],[20D EMA]]</f>
        <v>6.751967886599558E-2</v>
      </c>
      <c r="T87" s="2">
        <f>(Table2[[#This Row],[Close Price]]-Table2[[#This Row],[50D EMA]])/Table2[[#This Row],[50D EMA]]</f>
        <v>0.15061623208293312</v>
      </c>
      <c r="U87" s="2">
        <f>(Table2[[#This Row],[Close Price]]-Table2[[#This Row],[200D EMA]])/Table2[[#This Row],[200D EMA]]</f>
        <v>0.39905043466106582</v>
      </c>
      <c r="V87">
        <v>0.70490268034091796</v>
      </c>
      <c r="W87">
        <v>1001.8</v>
      </c>
      <c r="X87">
        <v>1016.8</v>
      </c>
      <c r="Y87">
        <v>957.4</v>
      </c>
      <c r="Z87">
        <v>1039</v>
      </c>
      <c r="AA87">
        <v>920.2</v>
      </c>
      <c r="AB87">
        <v>1039</v>
      </c>
      <c r="AC87" s="2">
        <f>(Table2[[#This Row],[Close Price]]/Table2[[#This Row],[Day Low]])-1</f>
        <v>1.9365142743062558E-2</v>
      </c>
      <c r="AD87" s="2">
        <f>(Table2[[#This Row],[Day High]]/Table2[[#This Row],[Close Price]])-1</f>
        <v>-4.3086564825696172E-3</v>
      </c>
      <c r="AE87" s="2">
        <f>(Table2[[#This Row],[Close Price]]/Table2[[#This Row],[Current Week Low]])-1</f>
        <v>6.6638813453102186E-2</v>
      </c>
      <c r="AF87" s="2">
        <f>(Table2[[#This Row],[Current Week High]]/Table2[[#This Row],[Close Price]])-1</f>
        <v>1.7430473952213088E-2</v>
      </c>
      <c r="AG87" s="2">
        <f>(Table2[[#This Row],[Close Price]]/Table2[[#This Row],[Current Month Low]])-1</f>
        <v>0.1097587480982396</v>
      </c>
      <c r="AH87" s="2">
        <f>(Table2[[#This Row],[Current Month High]]/Table2[[#This Row],[Close Price]])-1</f>
        <v>1.7430473952213088E-2</v>
      </c>
      <c r="AI87">
        <v>4.2890716803760203</v>
      </c>
      <c r="AJ87">
        <v>114.98947368421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0.25</v>
      </c>
      <c r="AM87" t="s">
        <v>10196</v>
      </c>
      <c r="AN87">
        <v>5.86</v>
      </c>
      <c r="AO87" t="s">
        <v>10196</v>
      </c>
      <c r="AP87">
        <v>0.125596357490457</v>
      </c>
      <c r="AQ87">
        <f>(Table2[[#This Row],[Sharpe Ratio]]-AVERAGE(Table2[Sharpe Ratio]))/_xlfn.STDEV.P(Table2[Sharpe Ratio])</f>
        <v>0.85567652439862751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5.7608080263085357</v>
      </c>
      <c r="AS87">
        <f>_xlfn.RANK.AVG(Table2[[#This Row],[1Y Return vs Nifty Z-Score]],Table2[1Y Return vs Nifty Z-Score])</f>
        <v>177</v>
      </c>
      <c r="AT87">
        <f>_xlfn.RANK.AVG(Table2[[#This Row],[6M Return vs Nifty Z-Score]],Table2[6M Return vs Nifty Z-Score])</f>
        <v>55</v>
      </c>
      <c r="AU87">
        <f>_xlfn.RANK.AVG(Table2[[#This Row],[Sharpe Ratio Z-Score]],Table2[Sharpe Ratio Z-Score])</f>
        <v>150</v>
      </c>
      <c r="AV87">
        <f>(Table2[[#This Row],[Rank 1Y]]+Table2[[#This Row],[Rank 6M]]+Table2[[#This Row],[Rank Sharpe]])/3</f>
        <v>127.33333333333333</v>
      </c>
    </row>
    <row r="88" spans="1:48" x14ac:dyDescent="0.3">
      <c r="A88" t="s">
        <v>1688</v>
      </c>
      <c r="B88" t="s">
        <v>1689</v>
      </c>
      <c r="C88" t="s">
        <v>10161</v>
      </c>
      <c r="D88" t="s">
        <v>626</v>
      </c>
      <c r="E88">
        <v>4732.8934799999997</v>
      </c>
      <c r="F88">
        <v>1093.3499999999999</v>
      </c>
      <c r="G88">
        <v>67.011116045425894</v>
      </c>
      <c r="H88">
        <f>(Table2[[#This Row],[1Y Return vs Nifty]]-AVERAGE(Table2[1Y Return vs Nifty]))/_xlfn.STDEV.P(Table2[1Y Return vs Nifty])</f>
        <v>0.34488415316212639</v>
      </c>
      <c r="I88">
        <v>-4.6635307373021702</v>
      </c>
      <c r="J88">
        <f>(Table2[[#This Row],[1M Return vs Nifty]]-AVERAGE(Table2[1M Return vs Nifty]))/_xlfn.STDEV.P(Table2[1M Return vs Nifty])</f>
        <v>-0.32533905023603538</v>
      </c>
      <c r="K88">
        <v>31.510440324048101</v>
      </c>
      <c r="L88">
        <f>(Table2[[#This Row],[6M Return vs Nifty]]-AVERAGE(Table2[6M Return vs Nifty]))/_xlfn.STDEV.P(Table2[6M Return vs Nifty])</f>
        <v>0.80274798159687644</v>
      </c>
      <c r="M88">
        <v>0.60455476240365202</v>
      </c>
      <c r="N88">
        <f>(Table2[[#This Row],[1W Return vs Nifty]]-AVERAGE(Table2[1W Return vs Nifty]))/_xlfn.STDEV.P(Table2[1W Return vs Nifty])</f>
        <v>0.56397706288762739</v>
      </c>
      <c r="O88">
        <v>1092.8900000000001</v>
      </c>
      <c r="P88">
        <v>1119.39069713356</v>
      </c>
      <c r="Q88">
        <v>999.22786330982899</v>
      </c>
      <c r="R88">
        <v>52.402557598595003</v>
      </c>
      <c r="S88" s="2">
        <f>(Table2[[#This Row],[Close Price]]-Table2[[#This Row],[20D EMA]])/Table2[[#This Row],[20D EMA]]</f>
        <v>4.2090237809826148E-4</v>
      </c>
      <c r="T88" s="2">
        <f>(Table2[[#This Row],[Close Price]]-Table2[[#This Row],[50D EMA]])/Table2[[#This Row],[50D EMA]]</f>
        <v>-2.3263278138940146E-2</v>
      </c>
      <c r="U88" s="2">
        <f>(Table2[[#This Row],[Close Price]]-Table2[[#This Row],[200D EMA]])/Table2[[#This Row],[200D EMA]]</f>
        <v>9.4194868003782461E-2</v>
      </c>
      <c r="V88">
        <v>0.52666359062687595</v>
      </c>
      <c r="W88">
        <v>1070.0999999999999</v>
      </c>
      <c r="X88">
        <v>1105</v>
      </c>
      <c r="Y88">
        <v>1001.05</v>
      </c>
      <c r="Z88">
        <v>1102</v>
      </c>
      <c r="AA88">
        <v>1001.05</v>
      </c>
      <c r="AB88">
        <v>1148</v>
      </c>
      <c r="AC88" s="2">
        <f>(Table2[[#This Row],[Close Price]]/Table2[[#This Row],[Day Low]])-1</f>
        <v>2.1726941407345102E-2</v>
      </c>
      <c r="AD88" s="2">
        <f>(Table2[[#This Row],[Day High]]/Table2[[#This Row],[Close Price]])-1</f>
        <v>1.065532537613767E-2</v>
      </c>
      <c r="AE88" s="2">
        <f>(Table2[[#This Row],[Close Price]]/Table2[[#This Row],[Current Week Low]])-1</f>
        <v>9.2203186654013169E-2</v>
      </c>
      <c r="AF88" s="2">
        <f>(Table2[[#This Row],[Current Week High]]/Table2[[#This Row],[Close Price]])-1</f>
        <v>7.9114647642566371E-3</v>
      </c>
      <c r="AG88" s="2">
        <f>(Table2[[#This Row],[Close Price]]/Table2[[#This Row],[Current Month Low]])-1</f>
        <v>9.2203186654013169E-2</v>
      </c>
      <c r="AH88" s="2">
        <f>(Table2[[#This Row],[Current Month High]]/Table2[[#This Row],[Close Price]])-1</f>
        <v>4.9983994146430843E-2</v>
      </c>
      <c r="AI88">
        <v>36.731147391045802</v>
      </c>
      <c r="AJ88">
        <v>96.416060361088597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-0.25</v>
      </c>
      <c r="AM88" t="s">
        <v>10195</v>
      </c>
      <c r="AN88">
        <v>-2.39</v>
      </c>
      <c r="AO88" t="s">
        <v>10195</v>
      </c>
      <c r="AP88">
        <v>0.166398990539845</v>
      </c>
      <c r="AQ88">
        <f>(Table2[[#This Row],[Sharpe Ratio]]-AVERAGE(Table2[Sharpe Ratio]))/_xlfn.STDEV.P(Table2[Sharpe Ratio])</f>
        <v>1.3248303987147447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192</v>
      </c>
      <c r="AT88">
        <f>_xlfn.RANK.AVG(Table2[[#This Row],[6M Return vs Nifty Z-Score]],Table2[6M Return vs Nifty Z-Score])</f>
        <v>125</v>
      </c>
      <c r="AU88">
        <f>_xlfn.RANK.AVG(Table2[[#This Row],[Sharpe Ratio Z-Score]],Table2[Sharpe Ratio Z-Score])</f>
        <v>72</v>
      </c>
      <c r="AV88">
        <f>(Table2[[#This Row],[Rank 1Y]]+Table2[[#This Row],[Rank 6M]]+Table2[[#This Row],[Rank Sharpe]])/3</f>
        <v>129.66666666666666</v>
      </c>
    </row>
    <row r="89" spans="1:48" x14ac:dyDescent="0.3">
      <c r="A89" t="s">
        <v>416</v>
      </c>
      <c r="B89" t="s">
        <v>417</v>
      </c>
      <c r="C89" t="s">
        <v>10157</v>
      </c>
      <c r="D89" t="s">
        <v>101</v>
      </c>
      <c r="E89">
        <v>56777.680688400003</v>
      </c>
      <c r="F89">
        <v>144.47999999999999</v>
      </c>
      <c r="G89">
        <v>128.92919461483999</v>
      </c>
      <c r="H89">
        <f>(Table2[[#This Row],[1Y Return vs Nifty]]-AVERAGE(Table2[1Y Return vs Nifty]))/_xlfn.STDEV.P(Table2[1Y Return vs Nifty])</f>
        <v>1.1774443380863737</v>
      </c>
      <c r="I89">
        <v>7.6365521260197902</v>
      </c>
      <c r="J89">
        <f>(Table2[[#This Row],[1M Return vs Nifty]]-AVERAGE(Table2[1M Return vs Nifty]))/_xlfn.STDEV.P(Table2[1M Return vs Nifty])</f>
        <v>0.95597101909235882</v>
      </c>
      <c r="K89">
        <v>13.8940129498323</v>
      </c>
      <c r="L89">
        <f>(Table2[[#This Row],[6M Return vs Nifty]]-AVERAGE(Table2[6M Return vs Nifty]))/_xlfn.STDEV.P(Table2[6M Return vs Nifty])</f>
        <v>0.2069999818360837</v>
      </c>
      <c r="M89">
        <v>-2.7169288717012798</v>
      </c>
      <c r="N89">
        <f>(Table2[[#This Row],[1W Return vs Nifty]]-AVERAGE(Table2[1W Return vs Nifty]))/_xlfn.STDEV.P(Table2[1W Return vs Nifty])</f>
        <v>-0.26190998234195428</v>
      </c>
      <c r="O89">
        <v>142.79</v>
      </c>
      <c r="P89">
        <v>137.96066856292299</v>
      </c>
      <c r="Q89">
        <v>114.12196638336999</v>
      </c>
      <c r="R89">
        <v>50.672505491287801</v>
      </c>
      <c r="S89" s="2">
        <f>(Table2[[#This Row],[Close Price]]-Table2[[#This Row],[20D EMA]])/Table2[[#This Row],[20D EMA]]</f>
        <v>1.1835562714475788E-2</v>
      </c>
      <c r="T89" s="2">
        <f>(Table2[[#This Row],[Close Price]]-Table2[[#This Row],[50D EMA]])/Table2[[#This Row],[50D EMA]]</f>
        <v>4.7255000319917799E-2</v>
      </c>
      <c r="U89" s="2">
        <f>(Table2[[#This Row],[Close Price]]-Table2[[#This Row],[200D EMA]])/Table2[[#This Row],[200D EMA]]</f>
        <v>0.26601393735758316</v>
      </c>
      <c r="V89">
        <v>1.5238608006457599</v>
      </c>
      <c r="W89">
        <v>140.62</v>
      </c>
      <c r="X89">
        <v>143.6</v>
      </c>
      <c r="Y89">
        <v>130.1</v>
      </c>
      <c r="Z89">
        <v>149.18</v>
      </c>
      <c r="AA89">
        <v>130.1</v>
      </c>
      <c r="AB89">
        <v>158</v>
      </c>
      <c r="AC89" s="2">
        <f>(Table2[[#This Row],[Close Price]]/Table2[[#This Row],[Day Low]])-1</f>
        <v>2.7449864884084629E-2</v>
      </c>
      <c r="AD89" s="2">
        <f>(Table2[[#This Row],[Day High]]/Table2[[#This Row],[Close Price]])-1</f>
        <v>-6.0908084163897591E-3</v>
      </c>
      <c r="AE89" s="2">
        <f>(Table2[[#This Row],[Close Price]]/Table2[[#This Row],[Current Week Low]])-1</f>
        <v>0.11053036126056881</v>
      </c>
      <c r="AF89" s="2">
        <f>(Table2[[#This Row],[Current Week High]]/Table2[[#This Row],[Close Price]])-1</f>
        <v>3.2530454042082102E-2</v>
      </c>
      <c r="AG89" s="2">
        <f>(Table2[[#This Row],[Close Price]]/Table2[[#This Row],[Current Month Low]])-1</f>
        <v>0.11053036126056881</v>
      </c>
      <c r="AH89" s="2">
        <f>(Table2[[#This Row],[Current Month High]]/Table2[[#This Row],[Close Price]])-1</f>
        <v>9.3576965669988965E-2</v>
      </c>
      <c r="AI89">
        <v>18.0094130675526</v>
      </c>
      <c r="AJ89">
        <v>173.89573459715601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0.03</v>
      </c>
      <c r="AM89" t="s">
        <v>10196</v>
      </c>
      <c r="AN89">
        <v>1.62</v>
      </c>
      <c r="AO89" t="s">
        <v>10196</v>
      </c>
      <c r="AP89">
        <v>0.18095889946983301</v>
      </c>
      <c r="AQ89">
        <f>(Table2[[#This Row],[Sharpe Ratio]]-AVERAGE(Table2[Sharpe Ratio]))/_xlfn.STDEV.P(Table2[Sharpe Ratio])</f>
        <v>1.4922420869733328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3.5707474436461948</v>
      </c>
      <c r="AS89">
        <f>_xlfn.RANK.AVG(Table2[[#This Row],[1Y Return vs Nifty Z-Score]],Table2[1Y Return vs Nifty Z-Score])</f>
        <v>81</v>
      </c>
      <c r="AT89">
        <f>_xlfn.RANK.AVG(Table2[[#This Row],[6M Return vs Nifty Z-Score]],Table2[6M Return vs Nifty Z-Score])</f>
        <v>258</v>
      </c>
      <c r="AU89">
        <f>_xlfn.RANK.AVG(Table2[[#This Row],[Sharpe Ratio Z-Score]],Table2[Sharpe Ratio Z-Score])</f>
        <v>52</v>
      </c>
      <c r="AV89">
        <f>(Table2[[#This Row],[Rank 1Y]]+Table2[[#This Row],[Rank 6M]]+Table2[[#This Row],[Rank Sharpe]])/3</f>
        <v>130.33333333333334</v>
      </c>
    </row>
    <row r="90" spans="1:48" x14ac:dyDescent="0.3">
      <c r="A90" t="s">
        <v>1179</v>
      </c>
      <c r="B90" t="s">
        <v>1180</v>
      </c>
      <c r="C90" t="s">
        <v>10158</v>
      </c>
      <c r="D90" t="s">
        <v>1181</v>
      </c>
      <c r="E90">
        <v>10081.674778995</v>
      </c>
      <c r="F90">
        <v>495.45</v>
      </c>
      <c r="G90">
        <v>147.30451678025199</v>
      </c>
      <c r="H90">
        <f>(Table2[[#This Row],[1Y Return vs Nifty]]-AVERAGE(Table2[1Y Return vs Nifty]))/_xlfn.STDEV.P(Table2[1Y Return vs Nifty])</f>
        <v>1.4245217987173167</v>
      </c>
      <c r="I90">
        <v>-12.7297873321063</v>
      </c>
      <c r="J90">
        <f>(Table2[[#This Row],[1M Return vs Nifty]]-AVERAGE(Table2[1M Return vs Nifty]))/_xlfn.STDEV.P(Table2[1M Return vs Nifty])</f>
        <v>-1.1656078444836342</v>
      </c>
      <c r="K90">
        <v>38.487262097678801</v>
      </c>
      <c r="L90">
        <f>(Table2[[#This Row],[6M Return vs Nifty]]-AVERAGE(Table2[6M Return vs Nifty]))/_xlfn.STDEV.P(Table2[6M Return vs Nifty])</f>
        <v>1.0386884210534924</v>
      </c>
      <c r="M90">
        <v>-8.3632419020222208</v>
      </c>
      <c r="N90">
        <f>(Table2[[#This Row],[1W Return vs Nifty]]-AVERAGE(Table2[1W Return vs Nifty]))/_xlfn.STDEV.P(Table2[1W Return vs Nifty])</f>
        <v>-1.6658659546584289</v>
      </c>
      <c r="O90">
        <v>510.23</v>
      </c>
      <c r="P90">
        <v>490.38466787724298</v>
      </c>
      <c r="Q90">
        <v>375.221483831711</v>
      </c>
      <c r="R90">
        <v>41.568824063366698</v>
      </c>
      <c r="S90" s="2">
        <f>(Table2[[#This Row],[Close Price]]-Table2[[#This Row],[20D EMA]])/Table2[[#This Row],[20D EMA]]</f>
        <v>-2.8967328459714302E-2</v>
      </c>
      <c r="T90" s="2">
        <f>(Table2[[#This Row],[Close Price]]-Table2[[#This Row],[50D EMA]])/Table2[[#This Row],[50D EMA]]</f>
        <v>1.032930361522846E-2</v>
      </c>
      <c r="U90" s="2">
        <f>(Table2[[#This Row],[Close Price]]-Table2[[#This Row],[200D EMA]])/Table2[[#This Row],[200D EMA]]</f>
        <v>0.32042012877442855</v>
      </c>
      <c r="V90">
        <v>0.40120440901782201</v>
      </c>
      <c r="W90">
        <v>485.45</v>
      </c>
      <c r="X90">
        <v>495.65</v>
      </c>
      <c r="Y90">
        <v>465</v>
      </c>
      <c r="Z90">
        <v>504.8</v>
      </c>
      <c r="AA90">
        <v>465</v>
      </c>
      <c r="AB90">
        <v>588</v>
      </c>
      <c r="AC90" s="2">
        <f>(Table2[[#This Row],[Close Price]]/Table2[[#This Row],[Day Low]])-1</f>
        <v>2.0599443815016993E-2</v>
      </c>
      <c r="AD90" s="2">
        <f>(Table2[[#This Row],[Day High]]/Table2[[#This Row],[Close Price]])-1</f>
        <v>4.0367342819647156E-4</v>
      </c>
      <c r="AE90" s="2">
        <f>(Table2[[#This Row],[Close Price]]/Table2[[#This Row],[Current Week Low]])-1</f>
        <v>6.5483870967741886E-2</v>
      </c>
      <c r="AF90" s="2">
        <f>(Table2[[#This Row],[Current Week High]]/Table2[[#This Row],[Close Price]])-1</f>
        <v>1.8871732768190652E-2</v>
      </c>
      <c r="AG90" s="2">
        <f>(Table2[[#This Row],[Close Price]]/Table2[[#This Row],[Current Month Low]])-1</f>
        <v>6.5483870967741886E-2</v>
      </c>
      <c r="AH90" s="2">
        <f>(Table2[[#This Row],[Current Month High]]/Table2[[#This Row],[Close Price]])-1</f>
        <v>0.18679987889797167</v>
      </c>
      <c r="AI90">
        <v>18.679987889797101</v>
      </c>
      <c r="AJ90">
        <v>172.150508102169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0.16</v>
      </c>
      <c r="AM90" t="s">
        <v>10196</v>
      </c>
      <c r="AN90">
        <v>-8.65</v>
      </c>
      <c r="AO90" t="s">
        <v>10195</v>
      </c>
      <c r="AP90">
        <v>8.5873515540543996E-2</v>
      </c>
      <c r="AQ90">
        <f>(Table2[[#This Row],[Sharpe Ratio]]-AVERAGE(Table2[Sharpe Ratio]))/_xlfn.STDEV.P(Table2[Sharpe Ratio])</f>
        <v>0.39893822574297261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3.0674646371718461E-2</v>
      </c>
      <c r="AS90">
        <f>_xlfn.RANK.AVG(Table2[[#This Row],[1Y Return vs Nifty Z-Score]],Table2[1Y Return vs Nifty Z-Score])</f>
        <v>60</v>
      </c>
      <c r="AT90">
        <f>_xlfn.RANK.AVG(Table2[[#This Row],[6M Return vs Nifty Z-Score]],Table2[6M Return vs Nifty Z-Score])</f>
        <v>99</v>
      </c>
      <c r="AU90">
        <f>_xlfn.RANK.AVG(Table2[[#This Row],[Sharpe Ratio Z-Score]],Table2[Sharpe Ratio Z-Score])</f>
        <v>233</v>
      </c>
      <c r="AV90">
        <f>(Table2[[#This Row],[Rank 1Y]]+Table2[[#This Row],[Rank 6M]]+Table2[[#This Row],[Rank Sharpe]])/3</f>
        <v>130.66666666666666</v>
      </c>
    </row>
    <row r="91" spans="1:48" x14ac:dyDescent="0.3">
      <c r="A91" t="s">
        <v>149</v>
      </c>
      <c r="B91" t="s">
        <v>150</v>
      </c>
      <c r="C91" t="s">
        <v>10151</v>
      </c>
      <c r="D91" t="s">
        <v>116</v>
      </c>
      <c r="E91">
        <v>173288.3434176</v>
      </c>
      <c r="F91">
        <v>525.1</v>
      </c>
      <c r="G91">
        <v>149.67418766619801</v>
      </c>
      <c r="H91">
        <f>(Table2[[#This Row],[1Y Return vs Nifty]]-AVERAGE(Table2[1Y Return vs Nifty]))/_xlfn.STDEV.P(Table2[1Y Return vs Nifty])</f>
        <v>1.4563847646974557</v>
      </c>
      <c r="I91">
        <v>5.8549576891452997</v>
      </c>
      <c r="J91">
        <f>(Table2[[#This Row],[1M Return vs Nifty]]-AVERAGE(Table2[1M Return vs Nifty]))/_xlfn.STDEV.P(Table2[1M Return vs Nifty])</f>
        <v>0.77038081479919751</v>
      </c>
      <c r="K91">
        <v>10.7101429512651</v>
      </c>
      <c r="L91">
        <f>(Table2[[#This Row],[6M Return vs Nifty]]-AVERAGE(Table2[6M Return vs Nifty]))/_xlfn.STDEV.P(Table2[6M Return vs Nifty])</f>
        <v>9.9328650819158773E-2</v>
      </c>
      <c r="M91">
        <v>-2.8512431413345398</v>
      </c>
      <c r="N91">
        <f>(Table2[[#This Row],[1W Return vs Nifty]]-AVERAGE(Table2[1W Return vs Nifty]))/_xlfn.STDEV.P(Table2[1W Return vs Nifty])</f>
        <v>-0.29530723113179369</v>
      </c>
      <c r="O91">
        <v>530.29999999999995</v>
      </c>
      <c r="P91">
        <v>502.667809410183</v>
      </c>
      <c r="Q91">
        <v>406.54301664574098</v>
      </c>
      <c r="R91">
        <v>41.5294184639408</v>
      </c>
      <c r="S91" s="2">
        <f>(Table2[[#This Row],[Close Price]]-Table2[[#This Row],[20D EMA]])/Table2[[#This Row],[20D EMA]]</f>
        <v>-9.8057703186874082E-3</v>
      </c>
      <c r="T91" s="2">
        <f>(Table2[[#This Row],[Close Price]]-Table2[[#This Row],[50D EMA]])/Table2[[#This Row],[50D EMA]]</f>
        <v>4.4626272400729937E-2</v>
      </c>
      <c r="U91" s="2">
        <f>(Table2[[#This Row],[Close Price]]-Table2[[#This Row],[200D EMA]])/Table2[[#This Row],[200D EMA]]</f>
        <v>0.29162223553225819</v>
      </c>
      <c r="V91">
        <v>0.58745682772053798</v>
      </c>
      <c r="W91">
        <v>514.75</v>
      </c>
      <c r="X91">
        <v>524.6</v>
      </c>
      <c r="Y91">
        <v>505</v>
      </c>
      <c r="Z91">
        <v>551.85</v>
      </c>
      <c r="AA91">
        <v>486.55</v>
      </c>
      <c r="AB91">
        <v>580</v>
      </c>
      <c r="AC91" s="2">
        <f>(Table2[[#This Row],[Close Price]]/Table2[[#This Row],[Day Low]])-1</f>
        <v>2.0106847984458609E-2</v>
      </c>
      <c r="AD91" s="2">
        <f>(Table2[[#This Row],[Day High]]/Table2[[#This Row],[Close Price]])-1</f>
        <v>-9.5219958103220925E-4</v>
      </c>
      <c r="AE91" s="2">
        <f>(Table2[[#This Row],[Close Price]]/Table2[[#This Row],[Current Week Low]])-1</f>
        <v>3.9801980198019837E-2</v>
      </c>
      <c r="AF91" s="2">
        <f>(Table2[[#This Row],[Current Week High]]/Table2[[#This Row],[Close Price]])-1</f>
        <v>5.0942677585221752E-2</v>
      </c>
      <c r="AG91" s="2">
        <f>(Table2[[#This Row],[Close Price]]/Table2[[#This Row],[Current Month Low]])-1</f>
        <v>7.9231322577330232E-2</v>
      </c>
      <c r="AH91" s="2">
        <f>(Table2[[#This Row],[Current Month High]]/Table2[[#This Row],[Close Price]])-1</f>
        <v>0.10455151399733387</v>
      </c>
      <c r="AI91">
        <v>10.4551513997333</v>
      </c>
      <c r="AJ91">
        <v>186.47026732133099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0.13</v>
      </c>
      <c r="AM91" t="s">
        <v>10196</v>
      </c>
      <c r="AN91">
        <v>-1.71</v>
      </c>
      <c r="AO91" t="s">
        <v>10195</v>
      </c>
      <c r="AP91">
        <v>0.18856225058085299</v>
      </c>
      <c r="AQ91">
        <f>(Table2[[#This Row],[Sharpe Ratio]]-AVERAGE(Table2[Sharpe Ratio]))/_xlfn.STDEV.P(Table2[Sharpe Ratio])</f>
        <v>1.5796663869493432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3.6104533861333614</v>
      </c>
      <c r="AS91">
        <f>_xlfn.RANK.AVG(Table2[[#This Row],[1Y Return vs Nifty Z-Score]],Table2[1Y Return vs Nifty Z-Score])</f>
        <v>55</v>
      </c>
      <c r="AT91">
        <f>_xlfn.RANK.AVG(Table2[[#This Row],[6M Return vs Nifty Z-Score]],Table2[6M Return vs Nifty Z-Score])</f>
        <v>298</v>
      </c>
      <c r="AU91">
        <f>_xlfn.RANK.AVG(Table2[[#This Row],[Sharpe Ratio Z-Score]],Table2[Sharpe Ratio Z-Score])</f>
        <v>44</v>
      </c>
      <c r="AV91">
        <f>(Table2[[#This Row],[Rank 1Y]]+Table2[[#This Row],[Rank 6M]]+Table2[[#This Row],[Rank Sharpe]])/3</f>
        <v>132.33333333333334</v>
      </c>
    </row>
    <row r="92" spans="1:48" x14ac:dyDescent="0.3">
      <c r="A92" t="s">
        <v>389</v>
      </c>
      <c r="B92" t="s">
        <v>390</v>
      </c>
      <c r="C92" t="s">
        <v>10158</v>
      </c>
      <c r="D92" t="s">
        <v>130</v>
      </c>
      <c r="E92">
        <v>61963.452747000003</v>
      </c>
      <c r="F92">
        <v>752.5</v>
      </c>
      <c r="G92">
        <v>84.840141430394496</v>
      </c>
      <c r="H92">
        <f>(Table2[[#This Row],[1Y Return vs Nifty]]-AVERAGE(Table2[1Y Return vs Nifty]))/_xlfn.STDEV.P(Table2[1Y Return vs Nifty])</f>
        <v>0.58461602169689997</v>
      </c>
      <c r="I92">
        <v>-10.7562771477456</v>
      </c>
      <c r="J92">
        <f>(Table2[[#This Row],[1M Return vs Nifty]]-AVERAGE(Table2[1M Return vs Nifty]))/_xlfn.STDEV.P(Table2[1M Return vs Nifty])</f>
        <v>-0.96002561392128127</v>
      </c>
      <c r="K92">
        <v>23.3974471742929</v>
      </c>
      <c r="L92">
        <f>(Table2[[#This Row],[6M Return vs Nifty]]-AVERAGE(Table2[6M Return vs Nifty]))/_xlfn.STDEV.P(Table2[6M Return vs Nifty])</f>
        <v>0.52838477852688792</v>
      </c>
      <c r="M92">
        <v>-7.0830337033224504</v>
      </c>
      <c r="N92">
        <f>(Table2[[#This Row],[1W Return vs Nifty]]-AVERAGE(Table2[1W Return vs Nifty]))/_xlfn.STDEV.P(Table2[1W Return vs Nifty])</f>
        <v>-1.3475421322417156</v>
      </c>
      <c r="O92">
        <v>781.78</v>
      </c>
      <c r="P92">
        <v>770.18139915640302</v>
      </c>
      <c r="Q92">
        <v>645.584396089753</v>
      </c>
      <c r="R92">
        <v>36.094838974975197</v>
      </c>
      <c r="S92" s="2">
        <f>(Table2[[#This Row],[Close Price]]-Table2[[#This Row],[20D EMA]])/Table2[[#This Row],[20D EMA]]</f>
        <v>-3.7452991890301587E-2</v>
      </c>
      <c r="T92" s="2">
        <f>(Table2[[#This Row],[Close Price]]-Table2[[#This Row],[50D EMA]])/Table2[[#This Row],[50D EMA]]</f>
        <v>-2.2957447655539139E-2</v>
      </c>
      <c r="U92" s="2">
        <f>(Table2[[#This Row],[Close Price]]-Table2[[#This Row],[200D EMA]])/Table2[[#This Row],[200D EMA]]</f>
        <v>0.16561057633645618</v>
      </c>
      <c r="V92">
        <v>0.41441172902782403</v>
      </c>
      <c r="W92">
        <v>736.8</v>
      </c>
      <c r="X92">
        <v>752.4</v>
      </c>
      <c r="Y92">
        <v>707.05</v>
      </c>
      <c r="Z92">
        <v>762.85</v>
      </c>
      <c r="AA92">
        <v>707.05</v>
      </c>
      <c r="AB92">
        <v>848</v>
      </c>
      <c r="AC92" s="2">
        <f>(Table2[[#This Row],[Close Price]]/Table2[[#This Row],[Day Low]])-1</f>
        <v>2.1308360477741539E-2</v>
      </c>
      <c r="AD92" s="2">
        <f>(Table2[[#This Row],[Day High]]/Table2[[#This Row],[Close Price]])-1</f>
        <v>-1.3289036544850141E-4</v>
      </c>
      <c r="AE92" s="2">
        <f>(Table2[[#This Row],[Close Price]]/Table2[[#This Row],[Current Week Low]])-1</f>
        <v>6.4281168234212593E-2</v>
      </c>
      <c r="AF92" s="2">
        <f>(Table2[[#This Row],[Current Week High]]/Table2[[#This Row],[Close Price]])-1</f>
        <v>1.3754152823920229E-2</v>
      </c>
      <c r="AG92" s="2">
        <f>(Table2[[#This Row],[Close Price]]/Table2[[#This Row],[Current Month Low]])-1</f>
        <v>6.4281168234212593E-2</v>
      </c>
      <c r="AH92" s="2">
        <f>(Table2[[#This Row],[Current Month High]]/Table2[[#This Row],[Close Price]])-1</f>
        <v>0.12691029900332218</v>
      </c>
      <c r="AI92">
        <v>12.6910299003322</v>
      </c>
      <c r="AJ92">
        <v>111.614173228346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0.03</v>
      </c>
      <c r="AM92" t="s">
        <v>10196</v>
      </c>
      <c r="AN92">
        <v>-9.1</v>
      </c>
      <c r="AO92" t="s">
        <v>10195</v>
      </c>
      <c r="AP92">
        <v>0.15982314070700199</v>
      </c>
      <c r="AQ92">
        <f>(Table2[[#This Row],[Sharpe Ratio]]-AVERAGE(Table2[Sharpe Ratio]))/_xlfn.STDEV.P(Table2[Sharpe Ratio])</f>
        <v>1.2492204393705753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5.4653493431366051E-2</v>
      </c>
      <c r="AS92">
        <f>_xlfn.RANK.AVG(Table2[[#This Row],[1Y Return vs Nifty Z-Score]],Table2[1Y Return vs Nifty Z-Score])</f>
        <v>138</v>
      </c>
      <c r="AT92">
        <f>_xlfn.RANK.AVG(Table2[[#This Row],[6M Return vs Nifty Z-Score]],Table2[6M Return vs Nifty Z-Score])</f>
        <v>181</v>
      </c>
      <c r="AU92">
        <f>_xlfn.RANK.AVG(Table2[[#This Row],[Sharpe Ratio Z-Score]],Table2[Sharpe Ratio Z-Score])</f>
        <v>78</v>
      </c>
      <c r="AV92">
        <f>(Table2[[#This Row],[Rank 1Y]]+Table2[[#This Row],[Rank 6M]]+Table2[[#This Row],[Rank Sharpe]])/3</f>
        <v>132.33333333333334</v>
      </c>
    </row>
    <row r="93" spans="1:48" x14ac:dyDescent="0.3">
      <c r="A93" t="s">
        <v>505</v>
      </c>
      <c r="B93" t="s">
        <v>506</v>
      </c>
      <c r="C93" t="s">
        <v>10154</v>
      </c>
      <c r="D93" t="s">
        <v>46</v>
      </c>
      <c r="E93">
        <v>40684.743000000002</v>
      </c>
      <c r="F93">
        <v>67.37</v>
      </c>
      <c r="G93">
        <v>139.063484785593</v>
      </c>
      <c r="H93">
        <f>(Table2[[#This Row],[1Y Return vs Nifty]]-AVERAGE(Table2[1Y Return vs Nifty]))/_xlfn.STDEV.P(Table2[1Y Return vs Nifty])</f>
        <v>1.3137115914246575</v>
      </c>
      <c r="I93">
        <v>-2.7910085109779299</v>
      </c>
      <c r="J93">
        <f>(Table2[[#This Row],[1M Return vs Nifty]]-AVERAGE(Table2[1M Return vs Nifty]))/_xlfn.STDEV.P(Table2[1M Return vs Nifty])</f>
        <v>-0.13027682095748547</v>
      </c>
      <c r="K93">
        <v>23.2752977071899</v>
      </c>
      <c r="L93">
        <f>(Table2[[#This Row],[6M Return vs Nifty]]-AVERAGE(Table2[6M Return vs Nifty]))/_xlfn.STDEV.P(Table2[6M Return vs Nifty])</f>
        <v>0.52425395794944385</v>
      </c>
      <c r="M93">
        <v>-6.5181240569043597</v>
      </c>
      <c r="N93">
        <f>(Table2[[#This Row],[1W Return vs Nifty]]-AVERAGE(Table2[1W Return vs Nifty]))/_xlfn.STDEV.P(Table2[1W Return vs Nifty])</f>
        <v>-1.2070773249154405</v>
      </c>
      <c r="O93">
        <v>67.52</v>
      </c>
      <c r="P93">
        <v>67.105626330994596</v>
      </c>
      <c r="Q93">
        <v>56.804063045073498</v>
      </c>
      <c r="R93">
        <v>48.586139337163502</v>
      </c>
      <c r="S93" s="2">
        <f>(Table2[[#This Row],[Close Price]]-Table2[[#This Row],[20D EMA]])/Table2[[#This Row],[20D EMA]]</f>
        <v>-2.2215639810425278E-3</v>
      </c>
      <c r="T93" s="2">
        <f>(Table2[[#This Row],[Close Price]]-Table2[[#This Row],[50D EMA]])/Table2[[#This Row],[50D EMA]]</f>
        <v>3.9396647264925396E-3</v>
      </c>
      <c r="U93" s="2">
        <f>(Table2[[#This Row],[Close Price]]-Table2[[#This Row],[200D EMA]])/Table2[[#This Row],[200D EMA]]</f>
        <v>0.18600671129004512</v>
      </c>
      <c r="V93">
        <v>1.18376564466189</v>
      </c>
      <c r="W93">
        <v>66.11</v>
      </c>
      <c r="X93">
        <v>67.37</v>
      </c>
      <c r="Y93">
        <v>61.5</v>
      </c>
      <c r="Z93">
        <v>69.55</v>
      </c>
      <c r="AA93">
        <v>61.5</v>
      </c>
      <c r="AB93">
        <v>72</v>
      </c>
      <c r="AC93" s="2">
        <f>(Table2[[#This Row],[Close Price]]/Table2[[#This Row],[Day Low]])-1</f>
        <v>1.9059143851157145E-2</v>
      </c>
      <c r="AD93" s="2">
        <f>(Table2[[#This Row],[Day High]]/Table2[[#This Row],[Close Price]])-1</f>
        <v>0</v>
      </c>
      <c r="AE93" s="2">
        <f>(Table2[[#This Row],[Close Price]]/Table2[[#This Row],[Current Week Low]])-1</f>
        <v>9.5447154471544726E-2</v>
      </c>
      <c r="AF93" s="2">
        <f>(Table2[[#This Row],[Current Week High]]/Table2[[#This Row],[Close Price]])-1</f>
        <v>3.2358616594923451E-2</v>
      </c>
      <c r="AG93" s="2">
        <f>(Table2[[#This Row],[Close Price]]/Table2[[#This Row],[Current Month Low]])-1</f>
        <v>9.5447154471544726E-2</v>
      </c>
      <c r="AH93" s="2">
        <f>(Table2[[#This Row],[Current Month High]]/Table2[[#This Row],[Close Price]])-1</f>
        <v>6.8724951758942998E-2</v>
      </c>
      <c r="AI93">
        <v>16.001187472168599</v>
      </c>
      <c r="AJ93">
        <v>170.02004008015999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-0.08</v>
      </c>
      <c r="AM93" t="s">
        <v>10195</v>
      </c>
      <c r="AN93">
        <v>-0.28000000000000003</v>
      </c>
      <c r="AO93" t="s">
        <v>10195</v>
      </c>
      <c r="AP93">
        <v>0.12716571450445599</v>
      </c>
      <c r="AQ93">
        <f>(Table2[[#This Row],[Sharpe Ratio]]-AVERAGE(Table2[Sharpe Ratio]))/_xlfn.STDEV.P(Table2[Sharpe Ratio])</f>
        <v>0.87372119133008774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1.374332594831263</v>
      </c>
      <c r="AS93">
        <f>_xlfn.RANK.AVG(Table2[[#This Row],[1Y Return vs Nifty Z-Score]],Table2[1Y Return vs Nifty Z-Score])</f>
        <v>69</v>
      </c>
      <c r="AT93">
        <f>_xlfn.RANK.AVG(Table2[[#This Row],[6M Return vs Nifty Z-Score]],Table2[6M Return vs Nifty Z-Score])</f>
        <v>182</v>
      </c>
      <c r="AU93">
        <f>_xlfn.RANK.AVG(Table2[[#This Row],[Sharpe Ratio Z-Score]],Table2[Sharpe Ratio Z-Score])</f>
        <v>146</v>
      </c>
      <c r="AV93">
        <f>(Table2[[#This Row],[Rank 1Y]]+Table2[[#This Row],[Rank 6M]]+Table2[[#This Row],[Rank Sharpe]])/3</f>
        <v>132.33333333333334</v>
      </c>
    </row>
    <row r="94" spans="1:48" x14ac:dyDescent="0.3">
      <c r="A94" t="s">
        <v>163</v>
      </c>
      <c r="B94" t="s">
        <v>164</v>
      </c>
      <c r="C94" t="s">
        <v>10161</v>
      </c>
      <c r="D94" t="s">
        <v>165</v>
      </c>
      <c r="E94">
        <v>159410.1941775</v>
      </c>
      <c r="F94">
        <v>7522.6</v>
      </c>
      <c r="G94">
        <v>49.9510875833112</v>
      </c>
      <c r="H94">
        <f>(Table2[[#This Row],[1Y Return vs Nifty]]-AVERAGE(Table2[1Y Return vs Nifty]))/_xlfn.STDEV.P(Table2[1Y Return vs Nifty])</f>
        <v>0.11549233772799423</v>
      </c>
      <c r="I94">
        <v>-14.0378236520996</v>
      </c>
      <c r="J94">
        <f>(Table2[[#This Row],[1M Return vs Nifty]]-AVERAGE(Table2[1M Return vs Nifty]))/_xlfn.STDEV.P(Table2[1M Return vs Nifty])</f>
        <v>-1.3018670978950397</v>
      </c>
      <c r="K94">
        <v>45.203255015782098</v>
      </c>
      <c r="L94">
        <f>(Table2[[#This Row],[6M Return vs Nifty]]-AVERAGE(Table2[6M Return vs Nifty]))/_xlfn.STDEV.P(Table2[6M Return vs Nifty])</f>
        <v>1.2658082145494078</v>
      </c>
      <c r="M94">
        <v>-7.8114232555744101</v>
      </c>
      <c r="N94">
        <f>(Table2[[#This Row],[1W Return vs Nifty]]-AVERAGE(Table2[1W Return vs Nifty]))/_xlfn.STDEV.P(Table2[1W Return vs Nifty])</f>
        <v>-1.5286562250250082</v>
      </c>
      <c r="O94">
        <v>8113.44</v>
      </c>
      <c r="P94">
        <v>7992.3573747763003</v>
      </c>
      <c r="Q94">
        <v>6359.0037567049603</v>
      </c>
      <c r="R94">
        <v>21.0972814160083</v>
      </c>
      <c r="S94" s="2">
        <f>(Table2[[#This Row],[Close Price]]-Table2[[#This Row],[20D EMA]])/Table2[[#This Row],[20D EMA]]</f>
        <v>-7.2822378670452881E-2</v>
      </c>
      <c r="T94" s="2">
        <f>(Table2[[#This Row],[Close Price]]-Table2[[#This Row],[50D EMA]])/Table2[[#This Row],[50D EMA]]</f>
        <v>-5.8775822044550161E-2</v>
      </c>
      <c r="U94" s="2">
        <f>(Table2[[#This Row],[Close Price]]-Table2[[#This Row],[200D EMA]])/Table2[[#This Row],[200D EMA]]</f>
        <v>0.18298404715803782</v>
      </c>
      <c r="V94">
        <v>0.81476311832626003</v>
      </c>
      <c r="W94">
        <v>7410.05</v>
      </c>
      <c r="X94">
        <v>7657.9</v>
      </c>
      <c r="Y94">
        <v>7053.2</v>
      </c>
      <c r="Z94">
        <v>7812.05</v>
      </c>
      <c r="AA94">
        <v>7053.2</v>
      </c>
      <c r="AB94">
        <v>8808.7000000000007</v>
      </c>
      <c r="AC94" s="2">
        <f>(Table2[[#This Row],[Close Price]]/Table2[[#This Row],[Day Low]])-1</f>
        <v>1.5188831384403745E-2</v>
      </c>
      <c r="AD94" s="2">
        <f>(Table2[[#This Row],[Day High]]/Table2[[#This Row],[Close Price]])-1</f>
        <v>1.7985802780953186E-2</v>
      </c>
      <c r="AE94" s="2">
        <f>(Table2[[#This Row],[Close Price]]/Table2[[#This Row],[Current Week Low]])-1</f>
        <v>6.6551352577553624E-2</v>
      </c>
      <c r="AF94" s="2">
        <f>(Table2[[#This Row],[Current Week High]]/Table2[[#This Row],[Close Price]])-1</f>
        <v>3.8477388137080348E-2</v>
      </c>
      <c r="AG94" s="2">
        <f>(Table2[[#This Row],[Close Price]]/Table2[[#This Row],[Current Month Low]])-1</f>
        <v>6.6551352577553624E-2</v>
      </c>
      <c r="AH94" s="2">
        <f>(Table2[[#This Row],[Current Month High]]/Table2[[#This Row],[Close Price]])-1</f>
        <v>0.1709648259910137</v>
      </c>
      <c r="AI94">
        <v>21.6328131231223</v>
      </c>
      <c r="AJ94">
        <v>95.392207792207799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</v>
      </c>
      <c r="AM94" t="s">
        <v>10197</v>
      </c>
      <c r="AN94">
        <v>-13.33</v>
      </c>
      <c r="AO94" t="s">
        <v>10195</v>
      </c>
      <c r="AP94">
        <v>0.17030252938447199</v>
      </c>
      <c r="AQ94">
        <f>(Table2[[#This Row],[Sharpe Ratio]]-AVERAGE(Table2[Sharpe Ratio]))/_xlfn.STDEV.P(Table2[Sharpe Ratio])</f>
        <v>1.3697137857815427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-7.9508984861103249E-2</v>
      </c>
      <c r="AS94">
        <f>_xlfn.RANK.AVG(Table2[[#This Row],[1Y Return vs Nifty Z-Score]],Table2[1Y Return vs Nifty Z-Score])</f>
        <v>253</v>
      </c>
      <c r="AT94">
        <f>_xlfn.RANK.AVG(Table2[[#This Row],[6M Return vs Nifty Z-Score]],Table2[6M Return vs Nifty Z-Score])</f>
        <v>81</v>
      </c>
      <c r="AU94">
        <f>_xlfn.RANK.AVG(Table2[[#This Row],[Sharpe Ratio Z-Score]],Table2[Sharpe Ratio Z-Score])</f>
        <v>64</v>
      </c>
      <c r="AV94">
        <f>(Table2[[#This Row],[Rank 1Y]]+Table2[[#This Row],[Rank 6M]]+Table2[[#This Row],[Rank Sharpe]])/3</f>
        <v>132.66666666666666</v>
      </c>
    </row>
    <row r="95" spans="1:48" x14ac:dyDescent="0.3">
      <c r="A95" t="s">
        <v>1575</v>
      </c>
      <c r="B95" t="s">
        <v>1576</v>
      </c>
      <c r="C95" t="s">
        <v>10164</v>
      </c>
      <c r="D95" t="s">
        <v>138</v>
      </c>
      <c r="E95">
        <v>5794.5116340599998</v>
      </c>
      <c r="F95">
        <v>196.36</v>
      </c>
      <c r="G95">
        <v>141.071603244405</v>
      </c>
      <c r="H95">
        <f>(Table2[[#This Row],[1Y Return vs Nifty]]-AVERAGE(Table2[1Y Return vs Nifty]))/_xlfn.STDEV.P(Table2[1Y Return vs Nifty])</f>
        <v>1.3407130668264504</v>
      </c>
      <c r="I95">
        <v>-6.5474460024271099</v>
      </c>
      <c r="J95">
        <f>(Table2[[#This Row],[1M Return vs Nifty]]-AVERAGE(Table2[1M Return vs Nifty]))/_xlfn.STDEV.P(Table2[1M Return vs Nifty])</f>
        <v>-0.52158810203422179</v>
      </c>
      <c r="K95">
        <v>17.242808792367999</v>
      </c>
      <c r="L95">
        <f>(Table2[[#This Row],[6M Return vs Nifty]]-AVERAGE(Table2[6M Return vs Nifty]))/_xlfn.STDEV.P(Table2[6M Return vs Nifty])</f>
        <v>0.32024873440199442</v>
      </c>
      <c r="M95">
        <v>-5.8040868745745096</v>
      </c>
      <c r="N95">
        <f>(Table2[[#This Row],[1W Return vs Nifty]]-AVERAGE(Table2[1W Return vs Nifty]))/_xlfn.STDEV.P(Table2[1W Return vs Nifty])</f>
        <v>-1.0295319495165427</v>
      </c>
      <c r="O95">
        <v>201.57</v>
      </c>
      <c r="P95">
        <v>189.88944631144</v>
      </c>
      <c r="Q95">
        <v>150.98320197029099</v>
      </c>
      <c r="R95">
        <v>43.3341877953915</v>
      </c>
      <c r="S95" s="2">
        <f>(Table2[[#This Row],[Close Price]]-Table2[[#This Row],[20D EMA]])/Table2[[#This Row],[20D EMA]]</f>
        <v>-2.5847100262935852E-2</v>
      </c>
      <c r="T95" s="2">
        <f>(Table2[[#This Row],[Close Price]]-Table2[[#This Row],[50D EMA]])/Table2[[#This Row],[50D EMA]]</f>
        <v>3.4075372877477257E-2</v>
      </c>
      <c r="U95" s="2">
        <f>(Table2[[#This Row],[Close Price]]-Table2[[#This Row],[200D EMA]])/Table2[[#This Row],[200D EMA]]</f>
        <v>0.30054203009045888</v>
      </c>
      <c r="V95">
        <v>1.01396970526537</v>
      </c>
      <c r="W95">
        <v>191.05</v>
      </c>
      <c r="X95">
        <v>196.36</v>
      </c>
      <c r="Y95">
        <v>185</v>
      </c>
      <c r="Z95">
        <v>206</v>
      </c>
      <c r="AA95">
        <v>185</v>
      </c>
      <c r="AB95">
        <v>238.97</v>
      </c>
      <c r="AC95" s="2">
        <f>(Table2[[#This Row],[Close Price]]/Table2[[#This Row],[Day Low]])-1</f>
        <v>2.7793771264067013E-2</v>
      </c>
      <c r="AD95" s="2">
        <f>(Table2[[#This Row],[Day High]]/Table2[[#This Row],[Close Price]])-1</f>
        <v>0</v>
      </c>
      <c r="AE95" s="2">
        <f>(Table2[[#This Row],[Close Price]]/Table2[[#This Row],[Current Week Low]])-1</f>
        <v>6.14054054054054E-2</v>
      </c>
      <c r="AF95" s="2">
        <f>(Table2[[#This Row],[Current Week High]]/Table2[[#This Row],[Close Price]])-1</f>
        <v>4.90935017315135E-2</v>
      </c>
      <c r="AG95" s="2">
        <f>(Table2[[#This Row],[Close Price]]/Table2[[#This Row],[Current Month Low]])-1</f>
        <v>6.14054054054054E-2</v>
      </c>
      <c r="AH95" s="2">
        <f>(Table2[[#This Row],[Current Month High]]/Table2[[#This Row],[Close Price]])-1</f>
        <v>0.21699938887757164</v>
      </c>
      <c r="AI95">
        <v>21.699938887757099</v>
      </c>
      <c r="AJ95">
        <v>177.73691654879701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0.18</v>
      </c>
      <c r="AM95" t="s">
        <v>10196</v>
      </c>
      <c r="AN95">
        <v>-15.55</v>
      </c>
      <c r="AO95" t="s">
        <v>10195</v>
      </c>
      <c r="AP95">
        <v>0.143581222610142</v>
      </c>
      <c r="AQ95">
        <f>(Table2[[#This Row],[Sharpe Ratio]]-AVERAGE(Table2[Sharpe Ratio]))/_xlfn.STDEV.P(Table2[Sharpe Ratio])</f>
        <v>1.0624687953714336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1.1723105450491134</v>
      </c>
      <c r="AS95">
        <f>_xlfn.RANK.AVG(Table2[[#This Row],[1Y Return vs Nifty Z-Score]],Table2[1Y Return vs Nifty Z-Score])</f>
        <v>68</v>
      </c>
      <c r="AT95">
        <f>_xlfn.RANK.AVG(Table2[[#This Row],[6M Return vs Nifty Z-Score]],Table2[6M Return vs Nifty Z-Score])</f>
        <v>228</v>
      </c>
      <c r="AU95">
        <f>_xlfn.RANK.AVG(Table2[[#This Row],[Sharpe Ratio Z-Score]],Table2[Sharpe Ratio Z-Score])</f>
        <v>107</v>
      </c>
      <c r="AV95">
        <f>(Table2[[#This Row],[Rank 1Y]]+Table2[[#This Row],[Rank 6M]]+Table2[[#This Row],[Rank Sharpe]])/3</f>
        <v>134.33333333333334</v>
      </c>
    </row>
    <row r="96" spans="1:48" x14ac:dyDescent="0.3">
      <c r="A96" t="s">
        <v>650</v>
      </c>
      <c r="B96" t="s">
        <v>651</v>
      </c>
      <c r="C96" t="s">
        <v>10154</v>
      </c>
      <c r="D96" t="s">
        <v>46</v>
      </c>
      <c r="E96">
        <v>27500.680237600001</v>
      </c>
      <c r="F96">
        <v>292.39999999999998</v>
      </c>
      <c r="G96">
        <v>190.985629182145</v>
      </c>
      <c r="H96">
        <f>(Table2[[#This Row],[1Y Return vs Nifty]]-AVERAGE(Table2[1Y Return vs Nifty]))/_xlfn.STDEV.P(Table2[1Y Return vs Nifty])</f>
        <v>2.0118648794339928</v>
      </c>
      <c r="I96">
        <v>2.8580517052940499</v>
      </c>
      <c r="J96">
        <f>(Table2[[#This Row],[1M Return vs Nifty]]-AVERAGE(Table2[1M Return vs Nifty]))/_xlfn.STDEV.P(Table2[1M Return vs Nifty])</f>
        <v>0.45819057538303465</v>
      </c>
      <c r="K96">
        <v>7.40717696019043</v>
      </c>
      <c r="L96">
        <f>(Table2[[#This Row],[6M Return vs Nifty]]-AVERAGE(Table2[6M Return vs Nifty]))/_xlfn.STDEV.P(Table2[6M Return vs Nifty])</f>
        <v>-1.2370239123800095E-2</v>
      </c>
      <c r="M96">
        <v>-8.1604289815311901</v>
      </c>
      <c r="N96">
        <f>(Table2[[#This Row],[1W Return vs Nifty]]-AVERAGE(Table2[1W Return vs Nifty]))/_xlfn.STDEV.P(Table2[1W Return vs Nifty])</f>
        <v>-1.615436513453653</v>
      </c>
      <c r="O96">
        <v>302.12</v>
      </c>
      <c r="P96">
        <v>282.48822146873698</v>
      </c>
      <c r="Q96">
        <v>221.87853573396501</v>
      </c>
      <c r="R96">
        <v>37.533941598345699</v>
      </c>
      <c r="S96" s="2">
        <f>(Table2[[#This Row],[Close Price]]-Table2[[#This Row],[20D EMA]])/Table2[[#This Row],[20D EMA]]</f>
        <v>-3.2172646630478044E-2</v>
      </c>
      <c r="T96" s="2">
        <f>(Table2[[#This Row],[Close Price]]-Table2[[#This Row],[50D EMA]])/Table2[[#This Row],[50D EMA]]</f>
        <v>3.5087404634886465E-2</v>
      </c>
      <c r="U96" s="2">
        <f>(Table2[[#This Row],[Close Price]]-Table2[[#This Row],[200D EMA]])/Table2[[#This Row],[200D EMA]]</f>
        <v>0.31783815425296946</v>
      </c>
      <c r="V96">
        <v>1.53549627661669</v>
      </c>
      <c r="W96">
        <v>282.3</v>
      </c>
      <c r="X96">
        <v>290.85000000000002</v>
      </c>
      <c r="Y96">
        <v>262</v>
      </c>
      <c r="Z96">
        <v>327.95</v>
      </c>
      <c r="AA96">
        <v>262</v>
      </c>
      <c r="AB96">
        <v>351.6</v>
      </c>
      <c r="AC96" s="2">
        <f>(Table2[[#This Row],[Close Price]]/Table2[[#This Row],[Day Low]])-1</f>
        <v>3.5777541622387332E-2</v>
      </c>
      <c r="AD96" s="2">
        <f>(Table2[[#This Row],[Day High]]/Table2[[#This Row],[Close Price]])-1</f>
        <v>-5.3009575923390617E-3</v>
      </c>
      <c r="AE96" s="2">
        <f>(Table2[[#This Row],[Close Price]]/Table2[[#This Row],[Current Week Low]])-1</f>
        <v>0.11603053435114496</v>
      </c>
      <c r="AF96" s="2">
        <f>(Table2[[#This Row],[Current Week High]]/Table2[[#This Row],[Close Price]])-1</f>
        <v>0.12158002735978113</v>
      </c>
      <c r="AG96" s="2">
        <f>(Table2[[#This Row],[Close Price]]/Table2[[#This Row],[Current Month Low]])-1</f>
        <v>0.11603053435114496</v>
      </c>
      <c r="AH96" s="2">
        <f>(Table2[[#This Row],[Current Month High]]/Table2[[#This Row],[Close Price]])-1</f>
        <v>0.20246238030095776</v>
      </c>
      <c r="AI96">
        <v>20.2462380300957</v>
      </c>
      <c r="AJ96">
        <v>224.16851441241599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</v>
      </c>
      <c r="AM96" t="s">
        <v>10196</v>
      </c>
      <c r="AN96">
        <v>-4.99</v>
      </c>
      <c r="AO96" t="s">
        <v>10195</v>
      </c>
      <c r="AP96">
        <v>0.17972438503374499</v>
      </c>
      <c r="AQ96">
        <f>(Table2[[#This Row],[Sharpe Ratio]]-AVERAGE(Table2[Sharpe Ratio]))/_xlfn.STDEV.P(Table2[Sharpe Ratio])</f>
        <v>1.4780474826719674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2.320296184911542</v>
      </c>
      <c r="AS96">
        <f>_xlfn.RANK.AVG(Table2[[#This Row],[1Y Return vs Nifty Z-Score]],Table2[1Y Return vs Nifty Z-Score])</f>
        <v>24</v>
      </c>
      <c r="AT96">
        <f>_xlfn.RANK.AVG(Table2[[#This Row],[6M Return vs Nifty Z-Score]],Table2[6M Return vs Nifty Z-Score])</f>
        <v>330</v>
      </c>
      <c r="AU96">
        <f>_xlfn.RANK.AVG(Table2[[#This Row],[Sharpe Ratio Z-Score]],Table2[Sharpe Ratio Z-Score])</f>
        <v>54</v>
      </c>
      <c r="AV96">
        <f>(Table2[[#This Row],[Rank 1Y]]+Table2[[#This Row],[Rank 6M]]+Table2[[#This Row],[Rank Sharpe]])/3</f>
        <v>136</v>
      </c>
    </row>
    <row r="97" spans="1:48" x14ac:dyDescent="0.3">
      <c r="A97" t="s">
        <v>1587</v>
      </c>
      <c r="B97" t="s">
        <v>1588</v>
      </c>
      <c r="C97" t="s">
        <v>10153</v>
      </c>
      <c r="D97" t="s">
        <v>119</v>
      </c>
      <c r="E97">
        <v>5608.12626</v>
      </c>
      <c r="F97">
        <v>604.35</v>
      </c>
      <c r="G97">
        <v>91.584647124994106</v>
      </c>
      <c r="H97">
        <f>(Table2[[#This Row],[1Y Return vs Nifty]]-AVERAGE(Table2[1Y Return vs Nifty]))/_xlfn.STDEV.P(Table2[1Y Return vs Nifty])</f>
        <v>0.67530370190363453</v>
      </c>
      <c r="I97">
        <v>-1.78994991115928</v>
      </c>
      <c r="J97">
        <f>(Table2[[#This Row],[1M Return vs Nifty]]-AVERAGE(Table2[1M Return vs Nifty]))/_xlfn.STDEV.P(Table2[1M Return vs Nifty])</f>
        <v>-2.5995697148129149E-2</v>
      </c>
      <c r="K97">
        <v>73.455298069664906</v>
      </c>
      <c r="L97">
        <f>(Table2[[#This Row],[6M Return vs Nifty]]-AVERAGE(Table2[6M Return vs Nifty]))/_xlfn.STDEV.P(Table2[6M Return vs Nifty])</f>
        <v>2.2212288444519972</v>
      </c>
      <c r="M97">
        <v>6.2221396167903098</v>
      </c>
      <c r="N97">
        <f>(Table2[[#This Row],[1W Return vs Nifty]]-AVERAGE(Table2[1W Return vs Nifty]))/_xlfn.STDEV.P(Table2[1W Return vs Nifty])</f>
        <v>1.960789773050533</v>
      </c>
      <c r="O97">
        <v>552.64</v>
      </c>
      <c r="P97">
        <v>510.26713816567297</v>
      </c>
      <c r="Q97">
        <v>376.51630493043001</v>
      </c>
      <c r="R97">
        <v>74.981134954719707</v>
      </c>
      <c r="S97" s="2">
        <f>(Table2[[#This Row],[Close Price]]-Table2[[#This Row],[20D EMA]])/Table2[[#This Row],[20D EMA]]</f>
        <v>9.3569050376375279E-2</v>
      </c>
      <c r="T97" s="2">
        <f>(Table2[[#This Row],[Close Price]]-Table2[[#This Row],[50D EMA]])/Table2[[#This Row],[50D EMA]]</f>
        <v>0.18437962156947746</v>
      </c>
      <c r="U97" s="2">
        <f>(Table2[[#This Row],[Close Price]]-Table2[[#This Row],[200D EMA]])/Table2[[#This Row],[200D EMA]]</f>
        <v>0.60510977104077202</v>
      </c>
      <c r="V97">
        <v>0.51126109268335396</v>
      </c>
      <c r="W97">
        <v>576.65</v>
      </c>
      <c r="X97">
        <v>598.29999999999995</v>
      </c>
      <c r="Y97">
        <v>520.79999999999995</v>
      </c>
      <c r="Z97">
        <v>604.35</v>
      </c>
      <c r="AA97">
        <v>518.70000000000005</v>
      </c>
      <c r="AB97">
        <v>604.35</v>
      </c>
      <c r="AC97" s="2">
        <f>(Table2[[#This Row],[Close Price]]/Table2[[#This Row],[Day Low]])-1</f>
        <v>4.8036070406659137E-2</v>
      </c>
      <c r="AD97" s="2">
        <f>(Table2[[#This Row],[Day High]]/Table2[[#This Row],[Close Price]])-1</f>
        <v>-1.0010755356995249E-2</v>
      </c>
      <c r="AE97" s="2">
        <f>(Table2[[#This Row],[Close Price]]/Table2[[#This Row],[Current Week Low]])-1</f>
        <v>0.16042626728110609</v>
      </c>
      <c r="AF97" s="2">
        <f>(Table2[[#This Row],[Current Week High]]/Table2[[#This Row],[Close Price]])-1</f>
        <v>0</v>
      </c>
      <c r="AG97" s="2">
        <f>(Table2[[#This Row],[Close Price]]/Table2[[#This Row],[Current Month Low]])-1</f>
        <v>0.16512434933487552</v>
      </c>
      <c r="AH97" s="2">
        <f>(Table2[[#This Row],[Current Month High]]/Table2[[#This Row],[Close Price]])-1</f>
        <v>0</v>
      </c>
      <c r="AI97">
        <v>20.352444775378402</v>
      </c>
      <c r="AJ97">
        <v>188.74820831342501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0.61</v>
      </c>
      <c r="AM97" t="s">
        <v>10196</v>
      </c>
      <c r="AN97">
        <v>11.95</v>
      </c>
      <c r="AO97" t="s">
        <v>10196</v>
      </c>
      <c r="AP97">
        <v>7.2021518562231004E-2</v>
      </c>
      <c r="AQ97">
        <f>(Table2[[#This Row],[Sharpe Ratio]]-AVERAGE(Table2[Sharpe Ratio]))/_xlfn.STDEV.P(Table2[Sharpe Ratio])</f>
        <v>0.23966619931456634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5.0709928215726023</v>
      </c>
      <c r="AS97">
        <f>_xlfn.RANK.AVG(Table2[[#This Row],[1Y Return vs Nifty Z-Score]],Table2[1Y Return vs Nifty Z-Score])</f>
        <v>120</v>
      </c>
      <c r="AT97">
        <f>_xlfn.RANK.AVG(Table2[[#This Row],[6M Return vs Nifty Z-Score]],Table2[6M Return vs Nifty Z-Score])</f>
        <v>24</v>
      </c>
      <c r="AU97">
        <f>_xlfn.RANK.AVG(Table2[[#This Row],[Sharpe Ratio Z-Score]],Table2[Sharpe Ratio Z-Score])</f>
        <v>265</v>
      </c>
      <c r="AV97">
        <f>(Table2[[#This Row],[Rank 1Y]]+Table2[[#This Row],[Rank 6M]]+Table2[[#This Row],[Rank Sharpe]])/3</f>
        <v>136.33333333333334</v>
      </c>
    </row>
    <row r="98" spans="1:48" x14ac:dyDescent="0.3">
      <c r="A98" t="s">
        <v>674</v>
      </c>
      <c r="B98" t="s">
        <v>675</v>
      </c>
      <c r="C98" t="s">
        <v>10165</v>
      </c>
      <c r="D98" t="s">
        <v>170</v>
      </c>
      <c r="E98">
        <v>25531.3854694</v>
      </c>
      <c r="F98">
        <v>5898.35</v>
      </c>
      <c r="G98">
        <v>97.284026121498002</v>
      </c>
      <c r="H98">
        <f>(Table2[[#This Row],[1Y Return vs Nifty]]-AVERAGE(Table2[1Y Return vs Nifty]))/_xlfn.STDEV.P(Table2[1Y Return vs Nifty])</f>
        <v>0.75193844479158001</v>
      </c>
      <c r="I98">
        <v>5.4686463117742301</v>
      </c>
      <c r="J98">
        <f>(Table2[[#This Row],[1M Return vs Nifty]]-AVERAGE(Table2[1M Return vs Nifty]))/_xlfn.STDEV.P(Table2[1M Return vs Nifty])</f>
        <v>0.73013843080699825</v>
      </c>
      <c r="K98">
        <v>84.936573424025696</v>
      </c>
      <c r="L98">
        <f>(Table2[[#This Row],[6M Return vs Nifty]]-AVERAGE(Table2[6M Return vs Nifty]))/_xlfn.STDEV.P(Table2[6M Return vs Nifty])</f>
        <v>2.6094997850783912</v>
      </c>
      <c r="M98">
        <v>1.93476433488371</v>
      </c>
      <c r="N98">
        <f>(Table2[[#This Row],[1W Return vs Nifty]]-AVERAGE(Table2[1W Return vs Nifty]))/_xlfn.STDEV.P(Table2[1W Return vs Nifty])</f>
        <v>0.89473372899647907</v>
      </c>
      <c r="O98">
        <v>5449.79</v>
      </c>
      <c r="P98">
        <v>4988.7325937327696</v>
      </c>
      <c r="Q98">
        <v>3875.1668589287001</v>
      </c>
      <c r="R98">
        <v>73.2754978334372</v>
      </c>
      <c r="S98" s="2">
        <f>(Table2[[#This Row],[Close Price]]-Table2[[#This Row],[20D EMA]])/Table2[[#This Row],[20D EMA]]</f>
        <v>8.2307758647580984E-2</v>
      </c>
      <c r="T98" s="2">
        <f>(Table2[[#This Row],[Close Price]]-Table2[[#This Row],[50D EMA]])/Table2[[#This Row],[50D EMA]]</f>
        <v>0.18233436833434655</v>
      </c>
      <c r="U98" s="2">
        <f>(Table2[[#This Row],[Close Price]]-Table2[[#This Row],[200D EMA]])/Table2[[#This Row],[200D EMA]]</f>
        <v>0.52208929698335993</v>
      </c>
      <c r="V98">
        <v>0.66510938692772303</v>
      </c>
      <c r="W98">
        <v>5819.5</v>
      </c>
      <c r="X98">
        <v>6041.95</v>
      </c>
      <c r="Y98">
        <v>5348.05</v>
      </c>
      <c r="Z98">
        <v>5933.9</v>
      </c>
      <c r="AA98">
        <v>4991.05</v>
      </c>
      <c r="AB98">
        <v>5933.9</v>
      </c>
      <c r="AC98" s="2">
        <f>(Table2[[#This Row],[Close Price]]/Table2[[#This Row],[Day Low]])-1</f>
        <v>1.3549273992611077E-2</v>
      </c>
      <c r="AD98" s="2">
        <f>(Table2[[#This Row],[Day High]]/Table2[[#This Row],[Close Price]])-1</f>
        <v>2.4345791619690083E-2</v>
      </c>
      <c r="AE98" s="2">
        <f>(Table2[[#This Row],[Close Price]]/Table2[[#This Row],[Current Week Low]])-1</f>
        <v>0.10289731771393318</v>
      </c>
      <c r="AF98" s="2">
        <f>(Table2[[#This Row],[Current Week High]]/Table2[[#This Row],[Close Price]])-1</f>
        <v>6.027109276322884E-3</v>
      </c>
      <c r="AG98" s="2">
        <f>(Table2[[#This Row],[Close Price]]/Table2[[#This Row],[Current Month Low]])-1</f>
        <v>0.18178539585858688</v>
      </c>
      <c r="AH98" s="2">
        <f>(Table2[[#This Row],[Current Month High]]/Table2[[#This Row],[Close Price]])-1</f>
        <v>6.027109276322884E-3</v>
      </c>
      <c r="AI98">
        <v>0.60271092763228795</v>
      </c>
      <c r="AJ98">
        <v>142.73045267489701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0.31</v>
      </c>
      <c r="AM98" t="s">
        <v>10196</v>
      </c>
      <c r="AN98">
        <v>9.65</v>
      </c>
      <c r="AO98" t="s">
        <v>10196</v>
      </c>
      <c r="AP98">
        <v>6.3225150662794993E-2</v>
      </c>
      <c r="AQ98">
        <f>(Table2[[#This Row],[Sharpe Ratio]]-AVERAGE(Table2[Sharpe Ratio]))/_xlfn.STDEV.P(Table2[Sharpe Ratio])</f>
        <v>0.13852444027820365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5.1248348299516513</v>
      </c>
      <c r="AS98">
        <f>_xlfn.RANK.AVG(Table2[[#This Row],[1Y Return vs Nifty Z-Score]],Table2[1Y Return vs Nifty Z-Score])</f>
        <v>114</v>
      </c>
      <c r="AT98">
        <f>_xlfn.RANK.AVG(Table2[[#This Row],[6M Return vs Nifty Z-Score]],Table2[6M Return vs Nifty Z-Score])</f>
        <v>12</v>
      </c>
      <c r="AU98">
        <f>_xlfn.RANK.AVG(Table2[[#This Row],[Sharpe Ratio Z-Score]],Table2[Sharpe Ratio Z-Score])</f>
        <v>290</v>
      </c>
      <c r="AV98">
        <f>(Table2[[#This Row],[Rank 1Y]]+Table2[[#This Row],[Rank 6M]]+Table2[[#This Row],[Rank Sharpe]])/3</f>
        <v>138.66666666666666</v>
      </c>
    </row>
    <row r="99" spans="1:48" x14ac:dyDescent="0.3">
      <c r="A99" t="s">
        <v>765</v>
      </c>
      <c r="B99" t="s">
        <v>766</v>
      </c>
      <c r="C99" t="s">
        <v>10164</v>
      </c>
      <c r="D99" t="s">
        <v>138</v>
      </c>
      <c r="E99">
        <v>20702.135438425001</v>
      </c>
      <c r="F99">
        <v>1824.45</v>
      </c>
      <c r="G99">
        <v>213.239829091655</v>
      </c>
      <c r="H99">
        <f>(Table2[[#This Row],[1Y Return vs Nifty]]-AVERAGE(Table2[1Y Return vs Nifty]))/_xlfn.STDEV.P(Table2[1Y Return vs Nifty])</f>
        <v>2.3110983379017291</v>
      </c>
      <c r="I99">
        <v>-17.749739775802599</v>
      </c>
      <c r="J99">
        <f>(Table2[[#This Row],[1M Return vs Nifty]]-AVERAGE(Table2[1M Return vs Nifty]))/_xlfn.STDEV.P(Table2[1M Return vs Nifty])</f>
        <v>-1.6885405503142505</v>
      </c>
      <c r="K99">
        <v>20.390226507226298</v>
      </c>
      <c r="L99">
        <f>(Table2[[#This Row],[6M Return vs Nifty]]-AVERAGE(Table2[6M Return vs Nifty]))/_xlfn.STDEV.P(Table2[6M Return vs Nifty])</f>
        <v>0.42668733107131401</v>
      </c>
      <c r="M99">
        <v>-9.54821978230075</v>
      </c>
      <c r="N99">
        <f>(Table2[[#This Row],[1W Return vs Nifty]]-AVERAGE(Table2[1W Return vs Nifty]))/_xlfn.STDEV.P(Table2[1W Return vs Nifty])</f>
        <v>-1.9605107543969573</v>
      </c>
      <c r="O99">
        <v>1919.96</v>
      </c>
      <c r="P99">
        <v>1885.1371495696501</v>
      </c>
      <c r="Q99">
        <v>1463.6675973807601</v>
      </c>
      <c r="R99">
        <v>37.162550525540603</v>
      </c>
      <c r="S99" s="2">
        <f>(Table2[[#This Row],[Close Price]]-Table2[[#This Row],[20D EMA]])/Table2[[#This Row],[20D EMA]]</f>
        <v>-4.9745828038084118E-2</v>
      </c>
      <c r="T99" s="2">
        <f>(Table2[[#This Row],[Close Price]]-Table2[[#This Row],[50D EMA]])/Table2[[#This Row],[50D EMA]]</f>
        <v>-3.2192432037904541E-2</v>
      </c>
      <c r="U99" s="2">
        <f>(Table2[[#This Row],[Close Price]]-Table2[[#This Row],[200D EMA]])/Table2[[#This Row],[200D EMA]]</f>
        <v>0.24649203361805763</v>
      </c>
      <c r="V99">
        <v>0.66242045230408098</v>
      </c>
      <c r="W99">
        <v>1802.25</v>
      </c>
      <c r="X99">
        <v>1862.95</v>
      </c>
      <c r="Y99">
        <v>1751.3</v>
      </c>
      <c r="Z99">
        <v>1932.5</v>
      </c>
      <c r="AA99">
        <v>1751.3</v>
      </c>
      <c r="AB99">
        <v>2155.35</v>
      </c>
      <c r="AC99" s="2">
        <f>(Table2[[#This Row],[Close Price]]/Table2[[#This Row],[Day Low]])-1</f>
        <v>1.2317935913441547E-2</v>
      </c>
      <c r="AD99" s="2">
        <f>(Table2[[#This Row],[Day High]]/Table2[[#This Row],[Close Price]])-1</f>
        <v>2.1102249993148581E-2</v>
      </c>
      <c r="AE99" s="2">
        <f>(Table2[[#This Row],[Close Price]]/Table2[[#This Row],[Current Week Low]])-1</f>
        <v>4.1768971621081619E-2</v>
      </c>
      <c r="AF99" s="2">
        <f>(Table2[[#This Row],[Current Week High]]/Table2[[#This Row],[Close Price]])-1</f>
        <v>5.9223327578174167E-2</v>
      </c>
      <c r="AG99" s="2">
        <f>(Table2[[#This Row],[Close Price]]/Table2[[#This Row],[Current Month Low]])-1</f>
        <v>4.1768971621081619E-2</v>
      </c>
      <c r="AH99" s="2">
        <f>(Table2[[#This Row],[Current Month High]]/Table2[[#This Row],[Close Price]])-1</f>
        <v>0.18136972786319161</v>
      </c>
      <c r="AI99">
        <v>18.435880044506298</v>
      </c>
      <c r="AJ99">
        <v>238.10100476513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-0.11</v>
      </c>
      <c r="AM99" t="s">
        <v>10195</v>
      </c>
      <c r="AN99">
        <v>-9.73</v>
      </c>
      <c r="AO99" t="s">
        <v>10195</v>
      </c>
      <c r="AP99">
        <v>0.106321575485692</v>
      </c>
      <c r="AQ99">
        <f>(Table2[[#This Row],[Sharpe Ratio]]-AVERAGE(Table2[Sharpe Ratio]))/_xlfn.STDEV.P(Table2[Sharpe Ratio])</f>
        <v>0.63405262470596513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-0.27721301103219953</v>
      </c>
      <c r="AS99">
        <f>_xlfn.RANK.AVG(Table2[[#This Row],[1Y Return vs Nifty Z-Score]],Table2[1Y Return vs Nifty Z-Score])</f>
        <v>18</v>
      </c>
      <c r="AT99">
        <f>_xlfn.RANK.AVG(Table2[[#This Row],[6M Return vs Nifty Z-Score]],Table2[6M Return vs Nifty Z-Score])</f>
        <v>210</v>
      </c>
      <c r="AU99">
        <f>_xlfn.RANK.AVG(Table2[[#This Row],[Sharpe Ratio Z-Score]],Table2[Sharpe Ratio Z-Score])</f>
        <v>192</v>
      </c>
      <c r="AV99">
        <f>(Table2[[#This Row],[Rank 1Y]]+Table2[[#This Row],[Rank 6M]]+Table2[[#This Row],[Rank Sharpe]])/3</f>
        <v>140</v>
      </c>
    </row>
    <row r="100" spans="1:48" x14ac:dyDescent="0.3">
      <c r="A100" t="s">
        <v>1606</v>
      </c>
      <c r="B100" t="s">
        <v>1607</v>
      </c>
      <c r="C100" t="s">
        <v>10161</v>
      </c>
      <c r="D100" t="s">
        <v>286</v>
      </c>
      <c r="E100">
        <v>5412.6831541199999</v>
      </c>
      <c r="F100">
        <v>2329.8000000000002</v>
      </c>
      <c r="G100">
        <v>137.01458059324199</v>
      </c>
      <c r="H100">
        <f>(Table2[[#This Row],[1Y Return vs Nifty]]-AVERAGE(Table2[1Y Return vs Nifty]))/_xlfn.STDEV.P(Table2[1Y Return vs Nifty])</f>
        <v>1.2861617046599467</v>
      </c>
      <c r="I100">
        <v>14.9969026392667</v>
      </c>
      <c r="J100">
        <f>(Table2[[#This Row],[1M Return vs Nifty]]-AVERAGE(Table2[1M Return vs Nifty]))/_xlfn.STDEV.P(Table2[1M Return vs Nifty])</f>
        <v>1.7227049778148629</v>
      </c>
      <c r="K100">
        <v>24.4475538368646</v>
      </c>
      <c r="L100">
        <f>(Table2[[#This Row],[6M Return vs Nifty]]-AVERAGE(Table2[6M Return vs Nifty]))/_xlfn.STDEV.P(Table2[6M Return vs Nifty])</f>
        <v>0.56389702686608445</v>
      </c>
      <c r="M100">
        <v>-3.3786224922842201</v>
      </c>
      <c r="N100">
        <f>(Table2[[#This Row],[1W Return vs Nifty]]-AVERAGE(Table2[1W Return vs Nifty]))/_xlfn.STDEV.P(Table2[1W Return vs Nifty])</f>
        <v>-0.42644012891236605</v>
      </c>
      <c r="O100">
        <v>2302.08</v>
      </c>
      <c r="P100">
        <v>2137.3587829877501</v>
      </c>
      <c r="Q100">
        <v>1732.31281701837</v>
      </c>
      <c r="R100">
        <v>50.486020718066897</v>
      </c>
      <c r="S100" s="2">
        <f>(Table2[[#This Row],[Close Price]]-Table2[[#This Row],[20D EMA]])/Table2[[#This Row],[20D EMA]]</f>
        <v>1.2041284403669836E-2</v>
      </c>
      <c r="T100" s="2">
        <f>(Table2[[#This Row],[Close Price]]-Table2[[#This Row],[50D EMA]])/Table2[[#This Row],[50D EMA]]</f>
        <v>9.0036927138288966E-2</v>
      </c>
      <c r="U100" s="2">
        <f>(Table2[[#This Row],[Close Price]]-Table2[[#This Row],[200D EMA]])/Table2[[#This Row],[200D EMA]]</f>
        <v>0.34490721139500424</v>
      </c>
      <c r="V100">
        <v>0.99988076174491802</v>
      </c>
      <c r="W100">
        <v>2292</v>
      </c>
      <c r="X100">
        <v>2401.15</v>
      </c>
      <c r="Y100">
        <v>2184.3000000000002</v>
      </c>
      <c r="Z100">
        <v>2413.85</v>
      </c>
      <c r="AA100">
        <v>2184.3000000000002</v>
      </c>
      <c r="AB100">
        <v>2640</v>
      </c>
      <c r="AC100" s="2">
        <f>(Table2[[#This Row],[Close Price]]/Table2[[#This Row],[Day Low]])-1</f>
        <v>1.6492146596858825E-2</v>
      </c>
      <c r="AD100" s="2">
        <f>(Table2[[#This Row],[Day High]]/Table2[[#This Row],[Close Price]])-1</f>
        <v>3.0624946347325821E-2</v>
      </c>
      <c r="AE100" s="2">
        <f>(Table2[[#This Row],[Close Price]]/Table2[[#This Row],[Current Week Low]])-1</f>
        <v>6.6611729158082778E-2</v>
      </c>
      <c r="AF100" s="2">
        <f>(Table2[[#This Row],[Current Week High]]/Table2[[#This Row],[Close Price]])-1</f>
        <v>3.6076058030732217E-2</v>
      </c>
      <c r="AG100" s="2">
        <f>(Table2[[#This Row],[Close Price]]/Table2[[#This Row],[Current Month Low]])-1</f>
        <v>6.6611729158082778E-2</v>
      </c>
      <c r="AH100" s="2">
        <f>(Table2[[#This Row],[Current Month High]]/Table2[[#This Row],[Close Price]])-1</f>
        <v>0.13314447592067991</v>
      </c>
      <c r="AI100">
        <v>13.3144475920679</v>
      </c>
      <c r="AJ100">
        <v>184.903699174564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0.26</v>
      </c>
      <c r="AM100" t="s">
        <v>10196</v>
      </c>
      <c r="AN100">
        <v>-8.33</v>
      </c>
      <c r="AO100" t="s">
        <v>10195</v>
      </c>
      <c r="AP100">
        <v>0.107858517787508</v>
      </c>
      <c r="AQ100">
        <f>(Table2[[#This Row],[Sharpe Ratio]]-AVERAGE(Table2[Sharpe Ratio]))/_xlfn.STDEV.P(Table2[Sharpe Ratio])</f>
        <v>0.65172458314611104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3.7980481635746393</v>
      </c>
      <c r="AS100">
        <f>_xlfn.RANK.AVG(Table2[[#This Row],[1Y Return vs Nifty Z-Score]],Table2[1Y Return vs Nifty Z-Score])</f>
        <v>73</v>
      </c>
      <c r="AT100">
        <f>_xlfn.RANK.AVG(Table2[[#This Row],[6M Return vs Nifty Z-Score]],Table2[6M Return vs Nifty Z-Score])</f>
        <v>164</v>
      </c>
      <c r="AU100">
        <f>_xlfn.RANK.AVG(Table2[[#This Row],[Sharpe Ratio Z-Score]],Table2[Sharpe Ratio Z-Score])</f>
        <v>186</v>
      </c>
      <c r="AV100">
        <f>(Table2[[#This Row],[Rank 1Y]]+Table2[[#This Row],[Rank 6M]]+Table2[[#This Row],[Rank Sharpe]])/3</f>
        <v>141</v>
      </c>
    </row>
    <row r="101" spans="1:48" x14ac:dyDescent="0.3">
      <c r="A101" t="s">
        <v>902</v>
      </c>
      <c r="B101" t="s">
        <v>903</v>
      </c>
      <c r="C101" t="s">
        <v>10165</v>
      </c>
      <c r="D101" t="s">
        <v>555</v>
      </c>
      <c r="E101">
        <v>16692.42992934</v>
      </c>
      <c r="F101">
        <v>887.7</v>
      </c>
      <c r="G101">
        <v>72.947147035871197</v>
      </c>
      <c r="H101">
        <f>(Table2[[#This Row],[1Y Return vs Nifty]]-AVERAGE(Table2[1Y Return vs Nifty]))/_xlfn.STDEV.P(Table2[1Y Return vs Nifty])</f>
        <v>0.42470095583601419</v>
      </c>
      <c r="I101">
        <v>8.8827348851865899</v>
      </c>
      <c r="J101">
        <f>(Table2[[#This Row],[1M Return vs Nifty]]-AVERAGE(Table2[1M Return vs Nifty]))/_xlfn.STDEV.P(Table2[1M Return vs Nifty])</f>
        <v>1.0857869345855182</v>
      </c>
      <c r="K101">
        <v>47.005756536174999</v>
      </c>
      <c r="L101">
        <f>(Table2[[#This Row],[6M Return vs Nifty]]-AVERAGE(Table2[6M Return vs Nifty]))/_xlfn.STDEV.P(Table2[6M Return vs Nifty])</f>
        <v>1.3267647667792644</v>
      </c>
      <c r="M101">
        <v>-0.63069441337717103</v>
      </c>
      <c r="N101">
        <f>(Table2[[#This Row],[1W Return vs Nifty]]-AVERAGE(Table2[1W Return vs Nifty]))/_xlfn.STDEV.P(Table2[1W Return vs Nifty])</f>
        <v>0.25683230340943847</v>
      </c>
      <c r="O101">
        <v>847.63</v>
      </c>
      <c r="P101">
        <v>784.65257723083403</v>
      </c>
      <c r="Q101">
        <v>655.69414433402596</v>
      </c>
      <c r="R101">
        <v>64.459097594159999</v>
      </c>
      <c r="S101" s="2">
        <f>(Table2[[#This Row],[Close Price]]-Table2[[#This Row],[20D EMA]])/Table2[[#This Row],[20D EMA]]</f>
        <v>4.7272984674917182E-2</v>
      </c>
      <c r="T101" s="2">
        <f>(Table2[[#This Row],[Close Price]]-Table2[[#This Row],[50D EMA]])/Table2[[#This Row],[50D EMA]]</f>
        <v>0.13132872529755404</v>
      </c>
      <c r="U101" s="2">
        <f>(Table2[[#This Row],[Close Price]]-Table2[[#This Row],[200D EMA]])/Table2[[#This Row],[200D EMA]]</f>
        <v>0.35383243494055799</v>
      </c>
      <c r="V101">
        <v>1.41839623176396</v>
      </c>
      <c r="W101">
        <v>876.05</v>
      </c>
      <c r="X101">
        <v>899.5</v>
      </c>
      <c r="Y101">
        <v>842.3</v>
      </c>
      <c r="Z101">
        <v>904.8</v>
      </c>
      <c r="AA101">
        <v>749</v>
      </c>
      <c r="AB101">
        <v>926.6</v>
      </c>
      <c r="AC101" s="2">
        <f>(Table2[[#This Row],[Close Price]]/Table2[[#This Row],[Day Low]])-1</f>
        <v>1.3298327721020575E-2</v>
      </c>
      <c r="AD101" s="2">
        <f>(Table2[[#This Row],[Day High]]/Table2[[#This Row],[Close Price]])-1</f>
        <v>1.3292779092035634E-2</v>
      </c>
      <c r="AE101" s="2">
        <f>(Table2[[#This Row],[Close Price]]/Table2[[#This Row],[Current Week Low]])-1</f>
        <v>5.3900035616763819E-2</v>
      </c>
      <c r="AF101" s="2">
        <f>(Table2[[#This Row],[Current Week High]]/Table2[[#This Row],[Close Price]])-1</f>
        <v>1.9263264616424358E-2</v>
      </c>
      <c r="AG101" s="2">
        <f>(Table2[[#This Row],[Close Price]]/Table2[[#This Row],[Current Month Low]])-1</f>
        <v>0.18518024032042724</v>
      </c>
      <c r="AH101" s="2">
        <f>(Table2[[#This Row],[Current Month High]]/Table2[[#This Row],[Close Price]])-1</f>
        <v>4.3821110735608793E-2</v>
      </c>
      <c r="AI101">
        <v>4.3821110735608704</v>
      </c>
      <c r="AJ101">
        <v>117.041564792176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0.22</v>
      </c>
      <c r="AM101" t="s">
        <v>10196</v>
      </c>
      <c r="AN101">
        <v>4.5999999999999996</v>
      </c>
      <c r="AO101" t="s">
        <v>10196</v>
      </c>
      <c r="AP101">
        <v>0.10762806054950599</v>
      </c>
      <c r="AQ101">
        <f>(Table2[[#This Row],[Sharpe Ratio]]-AVERAGE(Table2[Sharpe Ratio]))/_xlfn.STDEV.P(Table2[Sharpe Ratio])</f>
        <v>0.64907475645620205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3.7431597170664377</v>
      </c>
      <c r="AS101">
        <f>_xlfn.RANK.AVG(Table2[[#This Row],[1Y Return vs Nifty Z-Score]],Table2[1Y Return vs Nifty Z-Score])</f>
        <v>171</v>
      </c>
      <c r="AT101">
        <f>_xlfn.RANK.AVG(Table2[[#This Row],[6M Return vs Nifty Z-Score]],Table2[6M Return vs Nifty Z-Score])</f>
        <v>72</v>
      </c>
      <c r="AU101">
        <f>_xlfn.RANK.AVG(Table2[[#This Row],[Sharpe Ratio Z-Score]],Table2[Sharpe Ratio Z-Score])</f>
        <v>187</v>
      </c>
      <c r="AV101">
        <f>(Table2[[#This Row],[Rank 1Y]]+Table2[[#This Row],[Rank 6M]]+Table2[[#This Row],[Rank Sharpe]])/3</f>
        <v>143.33333333333334</v>
      </c>
    </row>
    <row r="102" spans="1:48" x14ac:dyDescent="0.3">
      <c r="A102" t="s">
        <v>1125</v>
      </c>
      <c r="B102" t="s">
        <v>1126</v>
      </c>
      <c r="C102" t="s">
        <v>10154</v>
      </c>
      <c r="D102" t="s">
        <v>46</v>
      </c>
      <c r="E102">
        <v>10696.53444843</v>
      </c>
      <c r="F102">
        <v>1641.3</v>
      </c>
      <c r="G102">
        <v>53.548518508128602</v>
      </c>
      <c r="H102">
        <f>(Table2[[#This Row],[1Y Return vs Nifty]]-AVERAGE(Table2[1Y Return vs Nifty]))/_xlfn.STDEV.P(Table2[1Y Return vs Nifty])</f>
        <v>0.16386395753949259</v>
      </c>
      <c r="I102">
        <v>-8.8552358223032197</v>
      </c>
      <c r="J102">
        <f>(Table2[[#This Row],[1M Return vs Nifty]]-AVERAGE(Table2[1M Return vs Nifty]))/_xlfn.STDEV.P(Table2[1M Return vs Nifty])</f>
        <v>-0.76199252588720123</v>
      </c>
      <c r="K102">
        <v>64.307214995905795</v>
      </c>
      <c r="L102">
        <f>(Table2[[#This Row],[6M Return vs Nifty]]-AVERAGE(Table2[6M Return vs Nifty]))/_xlfn.STDEV.P(Table2[6M Return vs Nifty])</f>
        <v>1.9118612254071532</v>
      </c>
      <c r="M102">
        <v>-6.9228233263325301</v>
      </c>
      <c r="N102">
        <f>(Table2[[#This Row],[1W Return vs Nifty]]-AVERAGE(Table2[1W Return vs Nifty]))/_xlfn.STDEV.P(Table2[1W Return vs Nifty])</f>
        <v>-1.307705815269171</v>
      </c>
      <c r="O102">
        <v>1698.74</v>
      </c>
      <c r="P102">
        <v>1592.0375554428001</v>
      </c>
      <c r="Q102">
        <v>1214.0545870255601</v>
      </c>
      <c r="R102">
        <v>37.134838963863601</v>
      </c>
      <c r="S102" s="2">
        <f>(Table2[[#This Row],[Close Price]]-Table2[[#This Row],[20D EMA]])/Table2[[#This Row],[20D EMA]]</f>
        <v>-3.3813296914183485E-2</v>
      </c>
      <c r="T102" s="2">
        <f>(Table2[[#This Row],[Close Price]]-Table2[[#This Row],[50D EMA]])/Table2[[#This Row],[50D EMA]]</f>
        <v>3.0943016632229051E-2</v>
      </c>
      <c r="U102" s="2">
        <f>(Table2[[#This Row],[Close Price]]-Table2[[#This Row],[200D EMA]])/Table2[[#This Row],[200D EMA]]</f>
        <v>0.35191614737949578</v>
      </c>
      <c r="V102">
        <v>0.90693384628356399</v>
      </c>
      <c r="W102">
        <v>1620.05</v>
      </c>
      <c r="X102">
        <v>1729.75</v>
      </c>
      <c r="Y102">
        <v>1590</v>
      </c>
      <c r="Z102">
        <v>1760.55</v>
      </c>
      <c r="AA102">
        <v>1590</v>
      </c>
      <c r="AB102">
        <v>1879.9</v>
      </c>
      <c r="AC102" s="2">
        <f>(Table2[[#This Row],[Close Price]]/Table2[[#This Row],[Day Low]])-1</f>
        <v>1.3116879108669544E-2</v>
      </c>
      <c r="AD102" s="2">
        <f>(Table2[[#This Row],[Day High]]/Table2[[#This Row],[Close Price]])-1</f>
        <v>5.3890208980686083E-2</v>
      </c>
      <c r="AE102" s="2">
        <f>(Table2[[#This Row],[Close Price]]/Table2[[#This Row],[Current Week Low]])-1</f>
        <v>3.2264150943396297E-2</v>
      </c>
      <c r="AF102" s="2">
        <f>(Table2[[#This Row],[Current Week High]]/Table2[[#This Row],[Close Price]])-1</f>
        <v>7.2655821604825421E-2</v>
      </c>
      <c r="AG102" s="2">
        <f>(Table2[[#This Row],[Close Price]]/Table2[[#This Row],[Current Month Low]])-1</f>
        <v>3.2264150943396297E-2</v>
      </c>
      <c r="AH102" s="2">
        <f>(Table2[[#This Row],[Current Month High]]/Table2[[#This Row],[Close Price]])-1</f>
        <v>0.14537257052336572</v>
      </c>
      <c r="AI102">
        <v>14.5372570523365</v>
      </c>
      <c r="AJ102">
        <v>103.86287417712001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0.31</v>
      </c>
      <c r="AM102" t="s">
        <v>10196</v>
      </c>
      <c r="AN102">
        <v>-5.0599999999999996</v>
      </c>
      <c r="AO102" t="s">
        <v>10195</v>
      </c>
      <c r="AP102">
        <v>0.11955556582777301</v>
      </c>
      <c r="AQ102">
        <f>(Table2[[#This Row],[Sharpe Ratio]]-AVERAGE(Table2[Sharpe Ratio]))/_xlfn.STDEV.P(Table2[Sharpe Ratio])</f>
        <v>0.78621873207786441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0.79224557386813799</v>
      </c>
      <c r="AS102">
        <f>_xlfn.RANK.AVG(Table2[[#This Row],[1Y Return vs Nifty Z-Score]],Table2[1Y Return vs Nifty Z-Score])</f>
        <v>237</v>
      </c>
      <c r="AT102">
        <f>_xlfn.RANK.AVG(Table2[[#This Row],[6M Return vs Nifty Z-Score]],Table2[6M Return vs Nifty Z-Score])</f>
        <v>32</v>
      </c>
      <c r="AU102">
        <f>_xlfn.RANK.AVG(Table2[[#This Row],[Sharpe Ratio Z-Score]],Table2[Sharpe Ratio Z-Score])</f>
        <v>162</v>
      </c>
      <c r="AV102">
        <f>(Table2[[#This Row],[Rank 1Y]]+Table2[[#This Row],[Rank 6M]]+Table2[[#This Row],[Rank Sharpe]])/3</f>
        <v>143.66666666666666</v>
      </c>
    </row>
    <row r="103" spans="1:48" x14ac:dyDescent="0.3">
      <c r="A103" t="s">
        <v>226</v>
      </c>
      <c r="B103" t="s">
        <v>227</v>
      </c>
      <c r="C103" t="s">
        <v>10152</v>
      </c>
      <c r="D103" t="s">
        <v>228</v>
      </c>
      <c r="E103">
        <v>114805.064709855</v>
      </c>
      <c r="F103">
        <v>426.15</v>
      </c>
      <c r="G103">
        <v>127.389537363787</v>
      </c>
      <c r="H103">
        <f>(Table2[[#This Row],[1Y Return vs Nifty]]-AVERAGE(Table2[1Y Return vs Nifty]))/_xlfn.STDEV.P(Table2[1Y Return vs Nifty])</f>
        <v>1.15674186547622</v>
      </c>
      <c r="I103">
        <v>25.899508449855901</v>
      </c>
      <c r="J103">
        <f>(Table2[[#This Row],[1M Return vs Nifty]]-AVERAGE(Table2[1M Return vs Nifty]))/_xlfn.STDEV.P(Table2[1M Return vs Nifty])</f>
        <v>2.8584386767058425</v>
      </c>
      <c r="K103">
        <v>71.528000703130701</v>
      </c>
      <c r="L103">
        <f>(Table2[[#This Row],[6M Return vs Nifty]]-AVERAGE(Table2[6M Return vs Nifty]))/_xlfn.STDEV.P(Table2[6M Return vs Nifty])</f>
        <v>2.1560519770505211</v>
      </c>
      <c r="M103">
        <v>6.2710496379846399</v>
      </c>
      <c r="N103">
        <f>(Table2[[#This Row],[1W Return vs Nifty]]-AVERAGE(Table2[1W Return vs Nifty]))/_xlfn.STDEV.P(Table2[1W Return vs Nifty])</f>
        <v>1.9729512518763006</v>
      </c>
      <c r="O103">
        <v>396.7</v>
      </c>
      <c r="P103">
        <v>368.80748349725098</v>
      </c>
      <c r="Q103">
        <v>288.46888891549202</v>
      </c>
      <c r="R103">
        <v>68.111622071506403</v>
      </c>
      <c r="S103" s="2">
        <f>(Table2[[#This Row],[Close Price]]-Table2[[#This Row],[20D EMA]])/Table2[[#This Row],[20D EMA]]</f>
        <v>7.4237459037055684E-2</v>
      </c>
      <c r="T103" s="2">
        <f>(Table2[[#This Row],[Close Price]]-Table2[[#This Row],[50D EMA]])/Table2[[#This Row],[50D EMA]]</f>
        <v>0.15548089197917919</v>
      </c>
      <c r="U103" s="2">
        <f>(Table2[[#This Row],[Close Price]]-Table2[[#This Row],[200D EMA]])/Table2[[#This Row],[200D EMA]]</f>
        <v>0.47728235652074819</v>
      </c>
      <c r="V103">
        <v>0.74399904204528</v>
      </c>
      <c r="W103">
        <v>415.55</v>
      </c>
      <c r="X103">
        <v>428.5</v>
      </c>
      <c r="Y103">
        <v>403.65</v>
      </c>
      <c r="Z103">
        <v>439.7</v>
      </c>
      <c r="AA103">
        <v>372.75</v>
      </c>
      <c r="AB103">
        <v>439.7</v>
      </c>
      <c r="AC103" s="2">
        <f>(Table2[[#This Row],[Close Price]]/Table2[[#This Row],[Day Low]])-1</f>
        <v>2.5508362411262198E-2</v>
      </c>
      <c r="AD103" s="2">
        <f>(Table2[[#This Row],[Day High]]/Table2[[#This Row],[Close Price]])-1</f>
        <v>5.5144902029802267E-3</v>
      </c>
      <c r="AE103" s="2">
        <f>(Table2[[#This Row],[Close Price]]/Table2[[#This Row],[Current Week Low]])-1</f>
        <v>5.5741360089186287E-2</v>
      </c>
      <c r="AF103" s="2">
        <f>(Table2[[#This Row],[Current Week High]]/Table2[[#This Row],[Close Price]])-1</f>
        <v>3.179631585122622E-2</v>
      </c>
      <c r="AG103" s="2">
        <f>(Table2[[#This Row],[Close Price]]/Table2[[#This Row],[Current Month Low]])-1</f>
        <v>0.14325955734406426</v>
      </c>
      <c r="AH103" s="2">
        <f>(Table2[[#This Row],[Current Month High]]/Table2[[#This Row],[Close Price]])-1</f>
        <v>3.179631585122622E-2</v>
      </c>
      <c r="AI103">
        <v>3.1796315851226198</v>
      </c>
      <c r="AJ103">
        <v>170.829361296472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0.11</v>
      </c>
      <c r="AM103" t="s">
        <v>10196</v>
      </c>
      <c r="AN103">
        <v>7.71</v>
      </c>
      <c r="AO103" t="s">
        <v>10196</v>
      </c>
      <c r="AP103">
        <v>5.4335080782982E-2</v>
      </c>
      <c r="AQ103">
        <f>(Table2[[#This Row],[Sharpe Ratio]]-AVERAGE(Table2[Sharpe Ratio]))/_xlfn.STDEV.P(Table2[Sharpe Ratio])</f>
        <v>3.6305283930943316E-2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8.1804890550398284</v>
      </c>
      <c r="AS103">
        <f>_xlfn.RANK.AVG(Table2[[#This Row],[1Y Return vs Nifty Z-Score]],Table2[1Y Return vs Nifty Z-Score])</f>
        <v>84</v>
      </c>
      <c r="AT103">
        <f>_xlfn.RANK.AVG(Table2[[#This Row],[6M Return vs Nifty Z-Score]],Table2[6M Return vs Nifty Z-Score])</f>
        <v>27</v>
      </c>
      <c r="AU103">
        <f>_xlfn.RANK.AVG(Table2[[#This Row],[Sharpe Ratio Z-Score]],Table2[Sharpe Ratio Z-Score])</f>
        <v>325</v>
      </c>
      <c r="AV103">
        <f>(Table2[[#This Row],[Rank 1Y]]+Table2[[#This Row],[Rank 6M]]+Table2[[#This Row],[Rank Sharpe]])/3</f>
        <v>145.33333333333334</v>
      </c>
    </row>
    <row r="104" spans="1:48" x14ac:dyDescent="0.3">
      <c r="A104" t="s">
        <v>949</v>
      </c>
      <c r="B104" t="s">
        <v>950</v>
      </c>
      <c r="C104" t="s">
        <v>10150</v>
      </c>
      <c r="D104" t="s">
        <v>283</v>
      </c>
      <c r="E104">
        <v>15211.805352445001</v>
      </c>
      <c r="F104">
        <v>1087.55</v>
      </c>
      <c r="G104">
        <v>145.14495053960101</v>
      </c>
      <c r="H104">
        <f>(Table2[[#This Row],[1Y Return vs Nifty]]-AVERAGE(Table2[1Y Return vs Nifty]))/_xlfn.STDEV.P(Table2[1Y Return vs Nifty])</f>
        <v>1.3954839327141444</v>
      </c>
      <c r="I104">
        <v>9.2382983602931207E-2</v>
      </c>
      <c r="J104">
        <f>(Table2[[#This Row],[1M Return vs Nifty]]-AVERAGE(Table2[1M Return vs Nifty]))/_xlfn.STDEV.P(Table2[1M Return vs Nifty])</f>
        <v>0.17008851778662309</v>
      </c>
      <c r="K104">
        <v>17.4724550550056</v>
      </c>
      <c r="L104">
        <f>(Table2[[#This Row],[6M Return vs Nifty]]-AVERAGE(Table2[6M Return vs Nifty]))/_xlfn.STDEV.P(Table2[6M Return vs Nifty])</f>
        <v>0.32801485512061052</v>
      </c>
      <c r="M104">
        <v>1.4623075001208901</v>
      </c>
      <c r="N104">
        <f>(Table2[[#This Row],[1W Return vs Nifty]]-AVERAGE(Table2[1W Return vs Nifty]))/_xlfn.STDEV.P(Table2[1W Return vs Nifty])</f>
        <v>0.77725731717428581</v>
      </c>
      <c r="O104">
        <v>1005</v>
      </c>
      <c r="P104">
        <v>960.15017872905401</v>
      </c>
      <c r="Q104">
        <v>788.909469169315</v>
      </c>
      <c r="R104">
        <v>72.680826655980098</v>
      </c>
      <c r="S104" s="2">
        <f>(Table2[[#This Row],[Close Price]]-Table2[[#This Row],[20D EMA]])/Table2[[#This Row],[20D EMA]]</f>
        <v>8.2139303482587023E-2</v>
      </c>
      <c r="T104" s="2">
        <f>(Table2[[#This Row],[Close Price]]-Table2[[#This Row],[50D EMA]])/Table2[[#This Row],[50D EMA]]</f>
        <v>0.13268739004931965</v>
      </c>
      <c r="U104" s="2">
        <f>(Table2[[#This Row],[Close Price]]-Table2[[#This Row],[200D EMA]])/Table2[[#This Row],[200D EMA]]</f>
        <v>0.37854854390978415</v>
      </c>
      <c r="V104">
        <v>1.4956502865724299</v>
      </c>
      <c r="W104">
        <v>1037.0999999999999</v>
      </c>
      <c r="X104">
        <v>1087.55</v>
      </c>
      <c r="Y104">
        <v>986.6</v>
      </c>
      <c r="Z104">
        <v>1156.95</v>
      </c>
      <c r="AA104">
        <v>930</v>
      </c>
      <c r="AB104">
        <v>1156.95</v>
      </c>
      <c r="AC104" s="2">
        <f>(Table2[[#This Row],[Close Price]]/Table2[[#This Row],[Day Low]])-1</f>
        <v>4.8645260823449998E-2</v>
      </c>
      <c r="AD104" s="2">
        <f>(Table2[[#This Row],[Day High]]/Table2[[#This Row],[Close Price]])-1</f>
        <v>0</v>
      </c>
      <c r="AE104" s="2">
        <f>(Table2[[#This Row],[Close Price]]/Table2[[#This Row],[Current Week Low]])-1</f>
        <v>0.10232110277721462</v>
      </c>
      <c r="AF104" s="2">
        <f>(Table2[[#This Row],[Current Week High]]/Table2[[#This Row],[Close Price]])-1</f>
        <v>6.3813158015723515E-2</v>
      </c>
      <c r="AG104" s="2">
        <f>(Table2[[#This Row],[Close Price]]/Table2[[#This Row],[Current Month Low]])-1</f>
        <v>0.16940860215053766</v>
      </c>
      <c r="AH104" s="2">
        <f>(Table2[[#This Row],[Current Month High]]/Table2[[#This Row],[Close Price]])-1</f>
        <v>6.3813158015723515E-2</v>
      </c>
      <c r="AI104">
        <v>6.3813158015723497</v>
      </c>
      <c r="AJ104">
        <v>175.80041843656801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-0.09</v>
      </c>
      <c r="AM104" t="s">
        <v>10195</v>
      </c>
      <c r="AN104">
        <v>13.9</v>
      </c>
      <c r="AO104" t="s">
        <v>10196</v>
      </c>
      <c r="AP104">
        <v>0.12583421873756601</v>
      </c>
      <c r="AQ104">
        <f>(Table2[[#This Row],[Sharpe Ratio]]-AVERAGE(Table2[Sharpe Ratio]))/_xlfn.STDEV.P(Table2[Sharpe Ratio])</f>
        <v>0.85841148332874795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3.5292561061244117</v>
      </c>
      <c r="AS104">
        <f>_xlfn.RANK.AVG(Table2[[#This Row],[1Y Return vs Nifty Z-Score]],Table2[1Y Return vs Nifty Z-Score])</f>
        <v>62</v>
      </c>
      <c r="AT104">
        <f>_xlfn.RANK.AVG(Table2[[#This Row],[6M Return vs Nifty Z-Score]],Table2[6M Return vs Nifty Z-Score])</f>
        <v>227</v>
      </c>
      <c r="AU104">
        <f>_xlfn.RANK.AVG(Table2[[#This Row],[Sharpe Ratio Z-Score]],Table2[Sharpe Ratio Z-Score])</f>
        <v>149</v>
      </c>
      <c r="AV104">
        <f>(Table2[[#This Row],[Rank 1Y]]+Table2[[#This Row],[Rank 6M]]+Table2[[#This Row],[Rank Sharpe]])/3</f>
        <v>146</v>
      </c>
    </row>
    <row r="105" spans="1:48" x14ac:dyDescent="0.3">
      <c r="A105" t="s">
        <v>719</v>
      </c>
      <c r="B105" t="s">
        <v>720</v>
      </c>
      <c r="C105" t="s">
        <v>10152</v>
      </c>
      <c r="D105" t="s">
        <v>619</v>
      </c>
      <c r="E105">
        <v>22472.502947090001</v>
      </c>
      <c r="F105">
        <v>1313.9</v>
      </c>
      <c r="G105">
        <v>45.085618525614301</v>
      </c>
      <c r="H105">
        <f>(Table2[[#This Row],[1Y Return vs Nifty]]-AVERAGE(Table2[1Y Return vs Nifty]))/_xlfn.STDEV.P(Table2[1Y Return vs Nifty])</f>
        <v>5.007047852288124E-2</v>
      </c>
      <c r="I105">
        <v>-13.232295357550999</v>
      </c>
      <c r="J105">
        <f>(Table2[[#This Row],[1M Return vs Nifty]]-AVERAGE(Table2[1M Return vs Nifty]))/_xlfn.STDEV.P(Table2[1M Return vs Nifty])</f>
        <v>-1.2179545319064153</v>
      </c>
      <c r="K105">
        <v>53.485007661511098</v>
      </c>
      <c r="L105">
        <f>(Table2[[#This Row],[6M Return vs Nifty]]-AVERAGE(Table2[6M Return vs Nifty]))/_xlfn.STDEV.P(Table2[6M Return vs Nifty])</f>
        <v>1.5458784846671783</v>
      </c>
      <c r="M105">
        <v>-10.9008516379931</v>
      </c>
      <c r="N105">
        <f>(Table2[[#This Row],[1W Return vs Nifty]]-AVERAGE(Table2[1W Return vs Nifty]))/_xlfn.STDEV.P(Table2[1W Return vs Nifty])</f>
        <v>-2.296842722169004</v>
      </c>
      <c r="O105">
        <v>1370.14</v>
      </c>
      <c r="P105">
        <v>1290.3933393893101</v>
      </c>
      <c r="Q105">
        <v>1011.67446576201</v>
      </c>
      <c r="R105">
        <v>36.948787873154203</v>
      </c>
      <c r="S105" s="2">
        <f>(Table2[[#This Row],[Close Price]]-Table2[[#This Row],[20D EMA]])/Table2[[#This Row],[20D EMA]]</f>
        <v>-4.1046900316755959E-2</v>
      </c>
      <c r="T105" s="2">
        <f>(Table2[[#This Row],[Close Price]]-Table2[[#This Row],[50D EMA]])/Table2[[#This Row],[50D EMA]]</f>
        <v>1.8216663007432087E-2</v>
      </c>
      <c r="U105" s="2">
        <f>(Table2[[#This Row],[Close Price]]-Table2[[#This Row],[200D EMA]])/Table2[[#This Row],[200D EMA]]</f>
        <v>0.2987379285196734</v>
      </c>
      <c r="V105">
        <v>0.73131608835179795</v>
      </c>
      <c r="W105">
        <v>1290.05</v>
      </c>
      <c r="X105">
        <v>1325</v>
      </c>
      <c r="Y105">
        <v>1221.3</v>
      </c>
      <c r="Z105">
        <v>1405.2</v>
      </c>
      <c r="AA105">
        <v>1221.3</v>
      </c>
      <c r="AB105">
        <v>1475</v>
      </c>
      <c r="AC105" s="2">
        <f>(Table2[[#This Row],[Close Price]]/Table2[[#This Row],[Day Low]])-1</f>
        <v>1.8487655517228196E-2</v>
      </c>
      <c r="AD105" s="2">
        <f>(Table2[[#This Row],[Day High]]/Table2[[#This Row],[Close Price]])-1</f>
        <v>8.4481315168580817E-3</v>
      </c>
      <c r="AE105" s="2">
        <f>(Table2[[#This Row],[Close Price]]/Table2[[#This Row],[Current Week Low]])-1</f>
        <v>7.5820846638827488E-2</v>
      </c>
      <c r="AF105" s="2">
        <f>(Table2[[#This Row],[Current Week High]]/Table2[[#This Row],[Close Price]])-1</f>
        <v>6.9487784458482249E-2</v>
      </c>
      <c r="AG105" s="2">
        <f>(Table2[[#This Row],[Close Price]]/Table2[[#This Row],[Current Month Low]])-1</f>
        <v>7.5820846638827488E-2</v>
      </c>
      <c r="AH105" s="2">
        <f>(Table2[[#This Row],[Current Month High]]/Table2[[#This Row],[Close Price]])-1</f>
        <v>0.12261207093386095</v>
      </c>
      <c r="AI105">
        <v>13.783392952279399</v>
      </c>
      <c r="AJ105">
        <v>101.750479846449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0.12</v>
      </c>
      <c r="AM105" t="s">
        <v>10196</v>
      </c>
      <c r="AN105">
        <v>-8.6999999999999993</v>
      </c>
      <c r="AO105" t="s">
        <v>10195</v>
      </c>
      <c r="AP105">
        <v>0.14113119292692899</v>
      </c>
      <c r="AQ105">
        <f>(Table2[[#This Row],[Sharpe Ratio]]-AVERAGE(Table2[Sharpe Ratio]))/_xlfn.STDEV.P(Table2[Sharpe Ratio])</f>
        <v>1.0342980418644829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-0.88455024902087698</v>
      </c>
      <c r="AS105">
        <f>_xlfn.RANK.AVG(Table2[[#This Row],[1Y Return vs Nifty Z-Score]],Table2[1Y Return vs Nifty Z-Score])</f>
        <v>272</v>
      </c>
      <c r="AT105">
        <f>_xlfn.RANK.AVG(Table2[[#This Row],[6M Return vs Nifty Z-Score]],Table2[6M Return vs Nifty Z-Score])</f>
        <v>52</v>
      </c>
      <c r="AU105">
        <f>_xlfn.RANK.AVG(Table2[[#This Row],[Sharpe Ratio Z-Score]],Table2[Sharpe Ratio Z-Score])</f>
        <v>115</v>
      </c>
      <c r="AV105">
        <f>(Table2[[#This Row],[Rank 1Y]]+Table2[[#This Row],[Rank 6M]]+Table2[[#This Row],[Rank Sharpe]])/3</f>
        <v>146.33333333333334</v>
      </c>
    </row>
    <row r="106" spans="1:48" x14ac:dyDescent="0.3">
      <c r="A106" t="s">
        <v>1468</v>
      </c>
      <c r="B106" t="s">
        <v>1469</v>
      </c>
      <c r="C106" t="s">
        <v>10165</v>
      </c>
      <c r="D106" t="s">
        <v>286</v>
      </c>
      <c r="E106">
        <v>6897.7417295799996</v>
      </c>
      <c r="F106">
        <v>1660.1</v>
      </c>
      <c r="G106">
        <v>50.573243834415202</v>
      </c>
      <c r="H106">
        <f>(Table2[[#This Row],[1Y Return vs Nifty]]-AVERAGE(Table2[1Y Return vs Nifty]))/_xlfn.STDEV.P(Table2[1Y Return vs Nifty])</f>
        <v>0.12385794815129303</v>
      </c>
      <c r="I106">
        <v>3.2933469543712501</v>
      </c>
      <c r="J106">
        <f>(Table2[[#This Row],[1M Return vs Nifty]]-AVERAGE(Table2[1M Return vs Nifty]))/_xlfn.STDEV.P(Table2[1M Return vs Nifty])</f>
        <v>0.50353565085700536</v>
      </c>
      <c r="K106">
        <v>58.530842730356099</v>
      </c>
      <c r="L106">
        <f>(Table2[[#This Row],[6M Return vs Nifty]]-AVERAGE(Table2[6M Return vs Nifty]))/_xlfn.STDEV.P(Table2[6M Return vs Nifty])</f>
        <v>1.7165172915904854</v>
      </c>
      <c r="M106">
        <v>3.3038439253171199</v>
      </c>
      <c r="N106">
        <f>(Table2[[#This Row],[1W Return vs Nifty]]-AVERAGE(Table2[1W Return vs Nifty]))/_xlfn.STDEV.P(Table2[1W Return vs Nifty])</f>
        <v>1.2351554267032254</v>
      </c>
      <c r="O106">
        <v>1463.35</v>
      </c>
      <c r="P106">
        <v>1389.0933575802901</v>
      </c>
      <c r="Q106">
        <v>1205.28303013761</v>
      </c>
      <c r="R106">
        <v>81.584415802949806</v>
      </c>
      <c r="S106" s="2">
        <f>(Table2[[#This Row],[Close Price]]-Table2[[#This Row],[20D EMA]])/Table2[[#This Row],[20D EMA]]</f>
        <v>0.13445177161991323</v>
      </c>
      <c r="T106" s="2">
        <f>(Table2[[#This Row],[Close Price]]-Table2[[#This Row],[50D EMA]])/Table2[[#This Row],[50D EMA]]</f>
        <v>0.19509606099606269</v>
      </c>
      <c r="U106" s="2">
        <f>(Table2[[#This Row],[Close Price]]-Table2[[#This Row],[200D EMA]])/Table2[[#This Row],[200D EMA]]</f>
        <v>0.37735283621346793</v>
      </c>
      <c r="V106">
        <v>1.6991302709696401</v>
      </c>
      <c r="W106">
        <v>1650</v>
      </c>
      <c r="X106">
        <v>1745</v>
      </c>
      <c r="Y106">
        <v>1386.55</v>
      </c>
      <c r="Z106">
        <v>1724</v>
      </c>
      <c r="AA106">
        <v>1341</v>
      </c>
      <c r="AB106">
        <v>1724</v>
      </c>
      <c r="AC106" s="2">
        <f>(Table2[[#This Row],[Close Price]]/Table2[[#This Row],[Day Low]])-1</f>
        <v>6.1212121212119719E-3</v>
      </c>
      <c r="AD106" s="2">
        <f>(Table2[[#This Row],[Day High]]/Table2[[#This Row],[Close Price]])-1</f>
        <v>5.1141497500150734E-2</v>
      </c>
      <c r="AE106" s="2">
        <f>(Table2[[#This Row],[Close Price]]/Table2[[#This Row],[Current Week Low]])-1</f>
        <v>0.19728823338502033</v>
      </c>
      <c r="AF106" s="2">
        <f>(Table2[[#This Row],[Current Week High]]/Table2[[#This Row],[Close Price]])-1</f>
        <v>3.8491657129088752E-2</v>
      </c>
      <c r="AG106" s="2">
        <f>(Table2[[#This Row],[Close Price]]/Table2[[#This Row],[Current Month Low]])-1</f>
        <v>0.23795674869500361</v>
      </c>
      <c r="AH106" s="2">
        <f>(Table2[[#This Row],[Current Month High]]/Table2[[#This Row],[Close Price]])-1</f>
        <v>3.8491657129088752E-2</v>
      </c>
      <c r="AI106">
        <v>3.8491657129088699</v>
      </c>
      <c r="AJ106">
        <v>92.575836668406694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0.22</v>
      </c>
      <c r="AM106" t="s">
        <v>10196</v>
      </c>
      <c r="AN106">
        <v>8.36</v>
      </c>
      <c r="AO106" t="s">
        <v>10196</v>
      </c>
      <c r="AP106">
        <v>0.122924188254731</v>
      </c>
      <c r="AQ106">
        <f>(Table2[[#This Row],[Sharpe Ratio]]-AVERAGE(Table2[Sharpe Ratio]))/_xlfn.STDEV.P(Table2[Sharpe Ratio])</f>
        <v>0.82495158200945018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4.4040178993114596</v>
      </c>
      <c r="AS106">
        <f>_xlfn.RANK.AVG(Table2[[#This Row],[1Y Return vs Nifty Z-Score]],Table2[1Y Return vs Nifty Z-Score])</f>
        <v>249</v>
      </c>
      <c r="AT106">
        <f>_xlfn.RANK.AVG(Table2[[#This Row],[6M Return vs Nifty Z-Score]],Table2[6M Return vs Nifty Z-Score])</f>
        <v>38</v>
      </c>
      <c r="AU106">
        <f>_xlfn.RANK.AVG(Table2[[#This Row],[Sharpe Ratio Z-Score]],Table2[Sharpe Ratio Z-Score])</f>
        <v>157</v>
      </c>
      <c r="AV106">
        <f>(Table2[[#This Row],[Rank 1Y]]+Table2[[#This Row],[Rank 6M]]+Table2[[#This Row],[Rank Sharpe]])/3</f>
        <v>148</v>
      </c>
    </row>
    <row r="107" spans="1:48" x14ac:dyDescent="0.3">
      <c r="A107" t="s">
        <v>133</v>
      </c>
      <c r="B107" t="s">
        <v>134</v>
      </c>
      <c r="C107" t="s">
        <v>10153</v>
      </c>
      <c r="D107" t="s">
        <v>135</v>
      </c>
      <c r="E107">
        <v>209471.0840144</v>
      </c>
      <c r="F107">
        <v>1612</v>
      </c>
      <c r="G107">
        <v>73.037737070967296</v>
      </c>
      <c r="H107">
        <f>(Table2[[#This Row],[1Y Return vs Nifty]]-AVERAGE(Table2[1Y Return vs Nifty]))/_xlfn.STDEV.P(Table2[1Y Return vs Nifty])</f>
        <v>0.42591904364032729</v>
      </c>
      <c r="I107">
        <v>-6.1272356919336302</v>
      </c>
      <c r="J107">
        <f>(Table2[[#This Row],[1M Return vs Nifty]]-AVERAGE(Table2[1M Return vs Nifty]))/_xlfn.STDEV.P(Table2[1M Return vs Nifty])</f>
        <v>-0.47781443741311275</v>
      </c>
      <c r="K107">
        <v>13.5000860614772</v>
      </c>
      <c r="L107">
        <f>(Table2[[#This Row],[6M Return vs Nifty]]-AVERAGE(Table2[6M Return vs Nifty]))/_xlfn.STDEV.P(Table2[6M Return vs Nifty])</f>
        <v>0.19367825940029437</v>
      </c>
      <c r="M107">
        <v>-2.3894527282330502</v>
      </c>
      <c r="N107">
        <f>(Table2[[#This Row],[1W Return vs Nifty]]-AVERAGE(Table2[1W Return vs Nifty]))/_xlfn.STDEV.P(Table2[1W Return vs Nifty])</f>
        <v>-0.18048302550402381</v>
      </c>
      <c r="O107">
        <v>1586.95</v>
      </c>
      <c r="P107">
        <v>1550.8955526868001</v>
      </c>
      <c r="Q107">
        <v>1331.9138639538101</v>
      </c>
      <c r="R107">
        <v>57.847142055497002</v>
      </c>
      <c r="S107" s="2">
        <f>(Table2[[#This Row],[Close Price]]-Table2[[#This Row],[20D EMA]])/Table2[[#This Row],[20D EMA]]</f>
        <v>1.5784996376697408E-2</v>
      </c>
      <c r="T107" s="2">
        <f>(Table2[[#This Row],[Close Price]]-Table2[[#This Row],[50D EMA]])/Table2[[#This Row],[50D EMA]]</f>
        <v>3.9399460013500864E-2</v>
      </c>
      <c r="U107" s="2">
        <f>(Table2[[#This Row],[Close Price]]-Table2[[#This Row],[200D EMA]])/Table2[[#This Row],[200D EMA]]</f>
        <v>0.21028847557359998</v>
      </c>
      <c r="V107">
        <v>0.86797366908467</v>
      </c>
      <c r="W107">
        <v>1601</v>
      </c>
      <c r="X107">
        <v>1647.05</v>
      </c>
      <c r="Y107">
        <v>1507.75</v>
      </c>
      <c r="Z107">
        <v>1620.15</v>
      </c>
      <c r="AA107">
        <v>1507.75</v>
      </c>
      <c r="AB107">
        <v>1657.75</v>
      </c>
      <c r="AC107" s="2">
        <f>(Table2[[#This Row],[Close Price]]/Table2[[#This Row],[Day Low]])-1</f>
        <v>6.8707058088695039E-3</v>
      </c>
      <c r="AD107" s="2">
        <f>(Table2[[#This Row],[Day High]]/Table2[[#This Row],[Close Price]])-1</f>
        <v>2.1743176178659951E-2</v>
      </c>
      <c r="AE107" s="2">
        <f>(Table2[[#This Row],[Close Price]]/Table2[[#This Row],[Current Week Low]])-1</f>
        <v>6.9142762394296176E-2</v>
      </c>
      <c r="AF107" s="2">
        <f>(Table2[[#This Row],[Current Week High]]/Table2[[#This Row],[Close Price]])-1</f>
        <v>5.0558312655086812E-3</v>
      </c>
      <c r="AG107" s="2">
        <f>(Table2[[#This Row],[Close Price]]/Table2[[#This Row],[Current Month Low]])-1</f>
        <v>6.9142762394296176E-2</v>
      </c>
      <c r="AH107" s="2">
        <f>(Table2[[#This Row],[Current Month High]]/Table2[[#This Row],[Close Price]])-1</f>
        <v>2.8380893300248067E-2</v>
      </c>
      <c r="AI107">
        <v>3.7220843672456501</v>
      </c>
      <c r="AJ107">
        <v>105.376481080392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-0.06</v>
      </c>
      <c r="AM107" t="s">
        <v>10195</v>
      </c>
      <c r="AN107">
        <v>-0.13</v>
      </c>
      <c r="AO107" t="s">
        <v>10195</v>
      </c>
      <c r="AP107">
        <v>0.230492651406737</v>
      </c>
      <c r="AQ107">
        <f>(Table2[[#This Row],[Sharpe Ratio]]-AVERAGE(Table2[Sharpe Ratio]))/_xlfn.STDEV.P(Table2[Sharpe Ratio])</f>
        <v>2.0617874788720192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2.0230873189955041</v>
      </c>
      <c r="AS107">
        <f>_xlfn.RANK.AVG(Table2[[#This Row],[1Y Return vs Nifty Z-Score]],Table2[1Y Return vs Nifty Z-Score])</f>
        <v>170</v>
      </c>
      <c r="AT107">
        <f>_xlfn.RANK.AVG(Table2[[#This Row],[6M Return vs Nifty Z-Score]],Table2[6M Return vs Nifty Z-Score])</f>
        <v>263</v>
      </c>
      <c r="AU107">
        <f>_xlfn.RANK.AVG(Table2[[#This Row],[Sharpe Ratio Z-Score]],Table2[Sharpe Ratio Z-Score])</f>
        <v>13</v>
      </c>
      <c r="AV107">
        <f>(Table2[[#This Row],[Rank 1Y]]+Table2[[#This Row],[Rank 6M]]+Table2[[#This Row],[Rank Sharpe]])/3</f>
        <v>148.66666666666666</v>
      </c>
    </row>
    <row r="108" spans="1:48" x14ac:dyDescent="0.3">
      <c r="A108" t="s">
        <v>203</v>
      </c>
      <c r="B108" t="s">
        <v>204</v>
      </c>
      <c r="C108" t="s">
        <v>10151</v>
      </c>
      <c r="D108" t="s">
        <v>32</v>
      </c>
      <c r="E108">
        <v>124188.84852191999</v>
      </c>
      <c r="F108">
        <v>65.7</v>
      </c>
      <c r="G108">
        <v>125.23528566320201</v>
      </c>
      <c r="H108">
        <f>(Table2[[#This Row],[1Y Return vs Nifty]]-AVERAGE(Table2[1Y Return vs Nifty]))/_xlfn.STDEV.P(Table2[1Y Return vs Nifty])</f>
        <v>1.1277754596113847</v>
      </c>
      <c r="I108">
        <v>-7.1040933738006302</v>
      </c>
      <c r="J108">
        <f>(Table2[[#This Row],[1M Return vs Nifty]]-AVERAGE(Table2[1M Return vs Nifty]))/_xlfn.STDEV.P(Table2[1M Return vs Nifty])</f>
        <v>-0.57957453106332224</v>
      </c>
      <c r="K108">
        <v>28.876114193317299</v>
      </c>
      <c r="L108">
        <f>(Table2[[#This Row],[6M Return vs Nifty]]-AVERAGE(Table2[6M Return vs Nifty]))/_xlfn.STDEV.P(Table2[6M Return vs Nifty])</f>
        <v>0.71366098967946301</v>
      </c>
      <c r="M108">
        <v>-4.5832120150086704</v>
      </c>
      <c r="N108">
        <f>(Table2[[#This Row],[1W Return vs Nifty]]-AVERAGE(Table2[1W Return vs Nifty]))/_xlfn.STDEV.P(Table2[1W Return vs Nifty])</f>
        <v>-0.72596136436939407</v>
      </c>
      <c r="O108">
        <v>65.069999999999993</v>
      </c>
      <c r="P108">
        <v>64.988024706886904</v>
      </c>
      <c r="Q108">
        <v>56.196166600314399</v>
      </c>
      <c r="R108">
        <v>53.731156724636399</v>
      </c>
      <c r="S108" s="2">
        <f>(Table2[[#This Row],[Close Price]]-Table2[[#This Row],[20D EMA]])/Table2[[#This Row],[20D EMA]]</f>
        <v>9.6818810511758065E-3</v>
      </c>
      <c r="T108" s="2">
        <f>(Table2[[#This Row],[Close Price]]-Table2[[#This Row],[50D EMA]])/Table2[[#This Row],[50D EMA]]</f>
        <v>1.0955484434621531E-2</v>
      </c>
      <c r="U108" s="2">
        <f>(Table2[[#This Row],[Close Price]]-Table2[[#This Row],[200D EMA]])/Table2[[#This Row],[200D EMA]]</f>
        <v>0.16911889145891373</v>
      </c>
      <c r="V108">
        <v>1.3590642330962699</v>
      </c>
      <c r="W108">
        <v>64.709999999999994</v>
      </c>
      <c r="X108">
        <v>66.2</v>
      </c>
      <c r="Y108">
        <v>61</v>
      </c>
      <c r="Z108">
        <v>67.5</v>
      </c>
      <c r="AA108">
        <v>61</v>
      </c>
      <c r="AB108">
        <v>71.63</v>
      </c>
      <c r="AC108" s="2">
        <f>(Table2[[#This Row],[Close Price]]/Table2[[#This Row],[Day Low]])-1</f>
        <v>1.5299026425591222E-2</v>
      </c>
      <c r="AD108" s="2">
        <f>(Table2[[#This Row],[Day High]]/Table2[[#This Row],[Close Price]])-1</f>
        <v>7.6103500761035558E-3</v>
      </c>
      <c r="AE108" s="2">
        <f>(Table2[[#This Row],[Close Price]]/Table2[[#This Row],[Current Week Low]])-1</f>
        <v>7.7049180327869005E-2</v>
      </c>
      <c r="AF108" s="2">
        <f>(Table2[[#This Row],[Current Week High]]/Table2[[#This Row],[Close Price]])-1</f>
        <v>2.739726027397249E-2</v>
      </c>
      <c r="AG108" s="2">
        <f>(Table2[[#This Row],[Close Price]]/Table2[[#This Row],[Current Month Low]])-1</f>
        <v>7.7049180327869005E-2</v>
      </c>
      <c r="AH108" s="2">
        <f>(Table2[[#This Row],[Current Month High]]/Table2[[#This Row],[Close Price]])-1</f>
        <v>9.0258751902587475E-2</v>
      </c>
      <c r="AI108">
        <v>27.473363774733599</v>
      </c>
      <c r="AJ108">
        <v>155.64202334630301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-0.03</v>
      </c>
      <c r="AM108" t="s">
        <v>10195</v>
      </c>
      <c r="AN108">
        <v>4.3</v>
      </c>
      <c r="AO108" t="s">
        <v>10196</v>
      </c>
      <c r="AP108">
        <v>8.5856465926424999E-2</v>
      </c>
      <c r="AQ108">
        <f>(Table2[[#This Row],[Sharpe Ratio]]-AVERAGE(Table2[Sharpe Ratio]))/_xlfn.STDEV.P(Table2[Sharpe Ratio])</f>
        <v>0.39874218710718551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0.93464274096531685</v>
      </c>
      <c r="AS108">
        <f>_xlfn.RANK.AVG(Table2[[#This Row],[1Y Return vs Nifty Z-Score]],Table2[1Y Return vs Nifty Z-Score])</f>
        <v>86</v>
      </c>
      <c r="AT108">
        <f>_xlfn.RANK.AVG(Table2[[#This Row],[6M Return vs Nifty Z-Score]],Table2[6M Return vs Nifty Z-Score])</f>
        <v>142</v>
      </c>
      <c r="AU108">
        <f>_xlfn.RANK.AVG(Table2[[#This Row],[Sharpe Ratio Z-Score]],Table2[Sharpe Ratio Z-Score])</f>
        <v>234</v>
      </c>
      <c r="AV108">
        <f>(Table2[[#This Row],[Rank 1Y]]+Table2[[#This Row],[Rank 6M]]+Table2[[#This Row],[Rank Sharpe]])/3</f>
        <v>154</v>
      </c>
    </row>
    <row r="109" spans="1:48" x14ac:dyDescent="0.3">
      <c r="A109" t="s">
        <v>914</v>
      </c>
      <c r="B109" t="s">
        <v>915</v>
      </c>
      <c r="C109" t="s">
        <v>10152</v>
      </c>
      <c r="D109" t="s">
        <v>916</v>
      </c>
      <c r="E109">
        <v>16237.8787021649</v>
      </c>
      <c r="F109">
        <v>505.95</v>
      </c>
      <c r="G109">
        <v>193.90696471173999</v>
      </c>
      <c r="H109">
        <f>(Table2[[#This Row],[1Y Return vs Nifty]]-AVERAGE(Table2[1Y Return vs Nifty]))/_xlfn.STDEV.P(Table2[1Y Return vs Nifty])</f>
        <v>2.051145614639927</v>
      </c>
      <c r="I109">
        <v>-1.61021057222169</v>
      </c>
      <c r="J109">
        <f>(Table2[[#This Row],[1M Return vs Nifty]]-AVERAGE(Table2[1M Return vs Nifty]))/_xlfn.STDEV.P(Table2[1M Return vs Nifty])</f>
        <v>-7.272097689957349E-3</v>
      </c>
      <c r="K109">
        <v>13.520152232100299</v>
      </c>
      <c r="L109">
        <f>(Table2[[#This Row],[6M Return vs Nifty]]-AVERAGE(Table2[6M Return vs Nifty]))/_xlfn.STDEV.P(Table2[6M Return vs Nifty])</f>
        <v>0.19435685221356067</v>
      </c>
      <c r="M109">
        <v>-11.097630633541501</v>
      </c>
      <c r="N109">
        <f>(Table2[[#This Row],[1W Return vs Nifty]]-AVERAGE(Table2[1W Return vs Nifty]))/_xlfn.STDEV.P(Table2[1W Return vs Nifty])</f>
        <v>-2.3457718276831754</v>
      </c>
      <c r="O109">
        <v>507.15</v>
      </c>
      <c r="P109">
        <v>467.80036432337499</v>
      </c>
      <c r="Q109">
        <v>370.875830373486</v>
      </c>
      <c r="R109">
        <v>46.150384677180902</v>
      </c>
      <c r="S109" s="2">
        <f>(Table2[[#This Row],[Close Price]]-Table2[[#This Row],[20D EMA]])/Table2[[#This Row],[20D EMA]]</f>
        <v>-2.3661638568470643E-3</v>
      </c>
      <c r="T109" s="2">
        <f>(Table2[[#This Row],[Close Price]]-Table2[[#This Row],[50D EMA]])/Table2[[#This Row],[50D EMA]]</f>
        <v>8.1551102962060557E-2</v>
      </c>
      <c r="U109" s="2">
        <f>(Table2[[#This Row],[Close Price]]-Table2[[#This Row],[200D EMA]])/Table2[[#This Row],[200D EMA]]</f>
        <v>0.36420321456507204</v>
      </c>
      <c r="V109">
        <v>2.0984371133817299</v>
      </c>
      <c r="W109">
        <v>492</v>
      </c>
      <c r="X109">
        <v>513.9</v>
      </c>
      <c r="Y109">
        <v>450.75</v>
      </c>
      <c r="Z109">
        <v>549.5</v>
      </c>
      <c r="AA109">
        <v>450.75</v>
      </c>
      <c r="AB109">
        <v>617.79999999999995</v>
      </c>
      <c r="AC109" s="2">
        <f>(Table2[[#This Row],[Close Price]]/Table2[[#This Row],[Day Low]])-1</f>
        <v>2.8353658536585336E-2</v>
      </c>
      <c r="AD109" s="2">
        <f>(Table2[[#This Row],[Day High]]/Table2[[#This Row],[Close Price]])-1</f>
        <v>1.5713015120071061E-2</v>
      </c>
      <c r="AE109" s="2">
        <f>(Table2[[#This Row],[Close Price]]/Table2[[#This Row],[Current Week Low]])-1</f>
        <v>0.12246256239600672</v>
      </c>
      <c r="AF109" s="2">
        <f>(Table2[[#This Row],[Current Week High]]/Table2[[#This Row],[Close Price]])-1</f>
        <v>8.6075699179760878E-2</v>
      </c>
      <c r="AG109" s="2">
        <f>(Table2[[#This Row],[Close Price]]/Table2[[#This Row],[Current Month Low]])-1</f>
        <v>0.12246256239600672</v>
      </c>
      <c r="AH109" s="2">
        <f>(Table2[[#This Row],[Current Month High]]/Table2[[#This Row],[Close Price]])-1</f>
        <v>0.22106927562012046</v>
      </c>
      <c r="AI109">
        <v>22.106927562012</v>
      </c>
      <c r="AJ109">
        <v>223.08429118773901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0.24</v>
      </c>
      <c r="AM109" t="s">
        <v>10196</v>
      </c>
      <c r="AN109">
        <v>-2.66</v>
      </c>
      <c r="AO109" t="s">
        <v>10195</v>
      </c>
      <c r="AP109">
        <v>0.111214426411037</v>
      </c>
      <c r="AQ109">
        <f>(Table2[[#This Row],[Sharpe Ratio]]-AVERAGE(Table2[Sharpe Ratio]))/_xlfn.STDEV.P(Table2[Sharpe Ratio])</f>
        <v>0.69031124814573941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0.58276978962609416</v>
      </c>
      <c r="AS109">
        <f>_xlfn.RANK.AVG(Table2[[#This Row],[1Y Return vs Nifty Z-Score]],Table2[1Y Return vs Nifty Z-Score])</f>
        <v>22</v>
      </c>
      <c r="AT109">
        <f>_xlfn.RANK.AVG(Table2[[#This Row],[6M Return vs Nifty Z-Score]],Table2[6M Return vs Nifty Z-Score])</f>
        <v>262</v>
      </c>
      <c r="AU109">
        <f>_xlfn.RANK.AVG(Table2[[#This Row],[Sharpe Ratio Z-Score]],Table2[Sharpe Ratio Z-Score])</f>
        <v>179</v>
      </c>
      <c r="AV109">
        <f>(Table2[[#This Row],[Rank 1Y]]+Table2[[#This Row],[Rank 6M]]+Table2[[#This Row],[Rank Sharpe]])/3</f>
        <v>154.33333333333334</v>
      </c>
    </row>
    <row r="110" spans="1:48" x14ac:dyDescent="0.3">
      <c r="A110" t="s">
        <v>1447</v>
      </c>
      <c r="B110" t="s">
        <v>1448</v>
      </c>
      <c r="C110" t="s">
        <v>10155</v>
      </c>
      <c r="D110" t="s">
        <v>200</v>
      </c>
      <c r="E110">
        <v>7041.4259388</v>
      </c>
      <c r="F110">
        <v>490.2</v>
      </c>
      <c r="G110">
        <v>103.370419965408</v>
      </c>
      <c r="H110">
        <f>(Table2[[#This Row],[1Y Return vs Nifty]]-AVERAGE(Table2[1Y Return vs Nifty]))/_xlfn.STDEV.P(Table2[1Y Return vs Nifty])</f>
        <v>0.83377704994995483</v>
      </c>
      <c r="I110">
        <v>8.7012984772176196</v>
      </c>
      <c r="J110">
        <f>(Table2[[#This Row],[1M Return vs Nifty]]-AVERAGE(Table2[1M Return vs Nifty]))/_xlfn.STDEV.P(Table2[1M Return vs Nifty])</f>
        <v>1.0668865500062692</v>
      </c>
      <c r="K110">
        <v>16.300645822604199</v>
      </c>
      <c r="L110">
        <f>(Table2[[#This Row],[6M Return vs Nifty]]-AVERAGE(Table2[6M Return vs Nifty]))/_xlfn.STDEV.P(Table2[6M Return vs Nifty])</f>
        <v>0.28838689926583033</v>
      </c>
      <c r="M110">
        <v>-3.9680894112969902</v>
      </c>
      <c r="N110">
        <f>(Table2[[#This Row],[1W Return vs Nifty]]-AVERAGE(Table2[1W Return vs Nifty]))/_xlfn.STDEV.P(Table2[1W Return vs Nifty])</f>
        <v>-0.57301110310150516</v>
      </c>
      <c r="O110">
        <v>475.76</v>
      </c>
      <c r="P110">
        <v>441.90449578988103</v>
      </c>
      <c r="Q110">
        <v>372.51011999131799</v>
      </c>
      <c r="R110">
        <v>57.600386314869901</v>
      </c>
      <c r="S110" s="2">
        <f>(Table2[[#This Row],[Close Price]]-Table2[[#This Row],[20D EMA]])/Table2[[#This Row],[20D EMA]]</f>
        <v>3.0351437699680506E-2</v>
      </c>
      <c r="T110" s="2">
        <f>(Table2[[#This Row],[Close Price]]-Table2[[#This Row],[50D EMA]])/Table2[[#This Row],[50D EMA]]</f>
        <v>0.10928946111714317</v>
      </c>
      <c r="U110" s="2">
        <f>(Table2[[#This Row],[Close Price]]-Table2[[#This Row],[200D EMA]])/Table2[[#This Row],[200D EMA]]</f>
        <v>0.31593740328833203</v>
      </c>
      <c r="V110">
        <v>0.46630492002802798</v>
      </c>
      <c r="W110">
        <v>476.2</v>
      </c>
      <c r="X110">
        <v>488.9</v>
      </c>
      <c r="Y110">
        <v>444</v>
      </c>
      <c r="Z110">
        <v>493.7</v>
      </c>
      <c r="AA110">
        <v>444</v>
      </c>
      <c r="AB110">
        <v>514</v>
      </c>
      <c r="AC110" s="2">
        <f>(Table2[[#This Row],[Close Price]]/Table2[[#This Row],[Day Low]])-1</f>
        <v>2.9399412011759773E-2</v>
      </c>
      <c r="AD110" s="2">
        <f>(Table2[[#This Row],[Day High]]/Table2[[#This Row],[Close Price]])-1</f>
        <v>-2.6519787841697839E-3</v>
      </c>
      <c r="AE110" s="2">
        <f>(Table2[[#This Row],[Close Price]]/Table2[[#This Row],[Current Week Low]])-1</f>
        <v>0.10405405405405399</v>
      </c>
      <c r="AF110" s="2">
        <f>(Table2[[#This Row],[Current Week High]]/Table2[[#This Row],[Close Price]])-1</f>
        <v>7.1399428804570508E-3</v>
      </c>
      <c r="AG110" s="2">
        <f>(Table2[[#This Row],[Close Price]]/Table2[[#This Row],[Current Month Low]])-1</f>
        <v>0.10405405405405399</v>
      </c>
      <c r="AH110" s="2">
        <f>(Table2[[#This Row],[Current Month High]]/Table2[[#This Row],[Close Price]])-1</f>
        <v>4.8551611587107413E-2</v>
      </c>
      <c r="AI110">
        <v>5.4671562627498904</v>
      </c>
      <c r="AJ110">
        <v>129.06542056074699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0.16</v>
      </c>
      <c r="AM110" t="s">
        <v>10196</v>
      </c>
      <c r="AN110">
        <v>-1.43</v>
      </c>
      <c r="AO110" t="s">
        <v>10195</v>
      </c>
      <c r="AP110">
        <v>0.13458949432681899</v>
      </c>
      <c r="AQ110">
        <f>(Table2[[#This Row],[Sharpe Ratio]]-AVERAGE(Table2[Sharpe Ratio]))/_xlfn.STDEV.P(Table2[Sharpe Ratio])</f>
        <v>0.95908075774619816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2.5751201538667474</v>
      </c>
      <c r="AS110">
        <f>_xlfn.RANK.AVG(Table2[[#This Row],[1Y Return vs Nifty Z-Score]],Table2[1Y Return vs Nifty Z-Score])</f>
        <v>103</v>
      </c>
      <c r="AT110">
        <f>_xlfn.RANK.AVG(Table2[[#This Row],[6M Return vs Nifty Z-Score]],Table2[6M Return vs Nifty Z-Score])</f>
        <v>235</v>
      </c>
      <c r="AU110">
        <f>_xlfn.RANK.AVG(Table2[[#This Row],[Sharpe Ratio Z-Score]],Table2[Sharpe Ratio Z-Score])</f>
        <v>127</v>
      </c>
      <c r="AV110">
        <f>(Table2[[#This Row],[Rank 1Y]]+Table2[[#This Row],[Rank 6M]]+Table2[[#This Row],[Rank Sharpe]])/3</f>
        <v>155</v>
      </c>
    </row>
    <row r="111" spans="1:48" x14ac:dyDescent="0.3">
      <c r="A111" t="s">
        <v>878</v>
      </c>
      <c r="B111" t="s">
        <v>879</v>
      </c>
      <c r="C111" t="s">
        <v>10161</v>
      </c>
      <c r="D111" t="s">
        <v>83</v>
      </c>
      <c r="E111">
        <v>17281.411470765001</v>
      </c>
      <c r="F111">
        <v>3086.85</v>
      </c>
      <c r="G111">
        <v>29.302329479033901</v>
      </c>
      <c r="H111">
        <f>(Table2[[#This Row],[1Y Return vs Nifty]]-AVERAGE(Table2[1Y Return vs Nifty]))/_xlfn.STDEV.P(Table2[1Y Return vs Nifty])</f>
        <v>-0.1621540987078616</v>
      </c>
      <c r="I111">
        <v>1.9178291549317901</v>
      </c>
      <c r="J111">
        <f>(Table2[[#This Row],[1M Return vs Nifty]]-AVERAGE(Table2[1M Return vs Nifty]))/_xlfn.STDEV.P(Table2[1M Return vs Nifty])</f>
        <v>0.36024679446907248</v>
      </c>
      <c r="K111">
        <v>51.577974880989601</v>
      </c>
      <c r="L111">
        <f>(Table2[[#This Row],[6M Return vs Nifty]]-AVERAGE(Table2[6M Return vs Nifty]))/_xlfn.STDEV.P(Table2[6M Return vs Nifty])</f>
        <v>1.4813869200417191</v>
      </c>
      <c r="M111">
        <v>-5.2498289418252799</v>
      </c>
      <c r="N111">
        <f>(Table2[[#This Row],[1W Return vs Nifty]]-AVERAGE(Table2[1W Return vs Nifty]))/_xlfn.STDEV.P(Table2[1W Return vs Nifty])</f>
        <v>-0.89171569124174532</v>
      </c>
      <c r="O111">
        <v>3157.22</v>
      </c>
      <c r="P111">
        <v>3025.1761913434102</v>
      </c>
      <c r="Q111">
        <v>2525.1673563797399</v>
      </c>
      <c r="R111">
        <v>38.0555381978089</v>
      </c>
      <c r="S111" s="2">
        <f>(Table2[[#This Row],[Close Price]]-Table2[[#This Row],[20D EMA]])/Table2[[#This Row],[20D EMA]]</f>
        <v>-2.2288595663273354E-2</v>
      </c>
      <c r="T111" s="2">
        <f>(Table2[[#This Row],[Close Price]]-Table2[[#This Row],[50D EMA]])/Table2[[#This Row],[50D EMA]]</f>
        <v>2.0386848486071748E-2</v>
      </c>
      <c r="U111" s="2">
        <f>(Table2[[#This Row],[Close Price]]-Table2[[#This Row],[200D EMA]])/Table2[[#This Row],[200D EMA]]</f>
        <v>0.22243382887125879</v>
      </c>
      <c r="V111">
        <v>0.73243397231428697</v>
      </c>
      <c r="W111">
        <v>3042.9</v>
      </c>
      <c r="X111">
        <v>3435</v>
      </c>
      <c r="Y111">
        <v>2900.05</v>
      </c>
      <c r="Z111">
        <v>3246.7</v>
      </c>
      <c r="AA111">
        <v>2900.05</v>
      </c>
      <c r="AB111">
        <v>3655</v>
      </c>
      <c r="AC111" s="2">
        <f>(Table2[[#This Row],[Close Price]]/Table2[[#This Row],[Day Low]])-1</f>
        <v>1.4443458542837462E-2</v>
      </c>
      <c r="AD111" s="2">
        <f>(Table2[[#This Row],[Day High]]/Table2[[#This Row],[Close Price]])-1</f>
        <v>0.11278487778803648</v>
      </c>
      <c r="AE111" s="2">
        <f>(Table2[[#This Row],[Close Price]]/Table2[[#This Row],[Current Week Low]])-1</f>
        <v>6.4412682539956023E-2</v>
      </c>
      <c r="AF111" s="2">
        <f>(Table2[[#This Row],[Current Week High]]/Table2[[#This Row],[Close Price]])-1</f>
        <v>5.1784181285128739E-2</v>
      </c>
      <c r="AG111" s="2">
        <f>(Table2[[#This Row],[Close Price]]/Table2[[#This Row],[Current Month Low]])-1</f>
        <v>6.4412682539956023E-2</v>
      </c>
      <c r="AH111" s="2">
        <f>(Table2[[#This Row],[Current Month High]]/Table2[[#This Row],[Close Price]])-1</f>
        <v>0.18405494274098189</v>
      </c>
      <c r="AI111">
        <v>18.4054942740981</v>
      </c>
      <c r="AJ111">
        <v>77.916426512968201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</v>
      </c>
      <c r="AM111">
        <v>0</v>
      </c>
      <c r="AN111">
        <v>-8.9499999999999993</v>
      </c>
      <c r="AO111" t="s">
        <v>10195</v>
      </c>
      <c r="AP111">
        <v>0.15901210929869899</v>
      </c>
      <c r="AQ111">
        <f>(Table2[[#This Row],[Sharpe Ratio]]-AVERAGE(Table2[Sharpe Ratio]))/_xlfn.STDEV.P(Table2[Sharpe Ratio])</f>
        <v>1.2398950968874849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2.0276590214486694</v>
      </c>
      <c r="AS111">
        <f>_xlfn.RANK.AVG(Table2[[#This Row],[1Y Return vs Nifty Z-Score]],Table2[1Y Return vs Nifty Z-Score])</f>
        <v>337</v>
      </c>
      <c r="AT111">
        <f>_xlfn.RANK.AVG(Table2[[#This Row],[6M Return vs Nifty Z-Score]],Table2[6M Return vs Nifty Z-Score])</f>
        <v>57</v>
      </c>
      <c r="AU111">
        <f>_xlfn.RANK.AVG(Table2[[#This Row],[Sharpe Ratio Z-Score]],Table2[Sharpe Ratio Z-Score])</f>
        <v>79</v>
      </c>
      <c r="AV111">
        <f>(Table2[[#This Row],[Rank 1Y]]+Table2[[#This Row],[Rank 6M]]+Table2[[#This Row],[Rank Sharpe]])/3</f>
        <v>157.66666666666666</v>
      </c>
    </row>
    <row r="112" spans="1:48" x14ac:dyDescent="0.3">
      <c r="A112" t="s">
        <v>1651</v>
      </c>
      <c r="B112" t="s">
        <v>1652</v>
      </c>
      <c r="C112" t="s">
        <v>10161</v>
      </c>
      <c r="D112" t="s">
        <v>83</v>
      </c>
      <c r="E112">
        <v>5095.7479702599903</v>
      </c>
      <c r="F112">
        <v>1306.5999999999999</v>
      </c>
      <c r="G112">
        <v>66.964714381813593</v>
      </c>
      <c r="H112">
        <f>(Table2[[#This Row],[1Y Return vs Nifty]]-AVERAGE(Table2[1Y Return vs Nifty]))/_xlfn.STDEV.P(Table2[1Y Return vs Nifty])</f>
        <v>0.34426022912361576</v>
      </c>
      <c r="I112">
        <v>-5.5404911371795897</v>
      </c>
      <c r="J112">
        <f>(Table2[[#This Row],[1M Return vs Nifty]]-AVERAGE(Table2[1M Return vs Nifty]))/_xlfn.STDEV.P(Table2[1M Return vs Nifty])</f>
        <v>-0.41669275925175819</v>
      </c>
      <c r="K112">
        <v>58.194047425147602</v>
      </c>
      <c r="L112">
        <f>(Table2[[#This Row],[6M Return vs Nifty]]-AVERAGE(Table2[6M Return vs Nifty]))/_xlfn.STDEV.P(Table2[6M Return vs Nifty])</f>
        <v>1.7051276309547276</v>
      </c>
      <c r="M112">
        <v>-3.0416765445888601</v>
      </c>
      <c r="N112">
        <f>(Table2[[#This Row],[1W Return vs Nifty]]-AVERAGE(Table2[1W Return vs Nifty]))/_xlfn.STDEV.P(Table2[1W Return vs Nifty])</f>
        <v>-0.34265850485532257</v>
      </c>
      <c r="O112">
        <v>1365.47</v>
      </c>
      <c r="P112">
        <v>1204.26192701322</v>
      </c>
      <c r="Q112">
        <v>891.37920133128102</v>
      </c>
      <c r="R112">
        <v>36.327903661914199</v>
      </c>
      <c r="S112" s="2">
        <f>(Table2[[#This Row],[Close Price]]-Table2[[#This Row],[20D EMA]])/Table2[[#This Row],[20D EMA]]</f>
        <v>-4.3113360234937503E-2</v>
      </c>
      <c r="T112" s="2">
        <f>(Table2[[#This Row],[Close Price]]-Table2[[#This Row],[50D EMA]])/Table2[[#This Row],[50D EMA]]</f>
        <v>8.4979912335679531E-2</v>
      </c>
      <c r="U112" s="2">
        <f>(Table2[[#This Row],[Close Price]]-Table2[[#This Row],[200D EMA]])/Table2[[#This Row],[200D EMA]]</f>
        <v>0.46581836108424307</v>
      </c>
      <c r="V112">
        <v>0.156249925158259</v>
      </c>
      <c r="W112">
        <v>1255.6500000000001</v>
      </c>
      <c r="X112">
        <v>1299.95</v>
      </c>
      <c r="Y112">
        <v>1247.75</v>
      </c>
      <c r="Z112">
        <v>1415</v>
      </c>
      <c r="AA112">
        <v>1247.75</v>
      </c>
      <c r="AB112">
        <v>1592.7</v>
      </c>
      <c r="AC112" s="2">
        <f>(Table2[[#This Row],[Close Price]]/Table2[[#This Row],[Day Low]])-1</f>
        <v>4.0576593796041838E-2</v>
      </c>
      <c r="AD112" s="2">
        <f>(Table2[[#This Row],[Day High]]/Table2[[#This Row],[Close Price]])-1</f>
        <v>-5.0895453849685302E-3</v>
      </c>
      <c r="AE112" s="2">
        <f>(Table2[[#This Row],[Close Price]]/Table2[[#This Row],[Current Week Low]])-1</f>
        <v>4.71648968142655E-2</v>
      </c>
      <c r="AF112" s="2">
        <f>(Table2[[#This Row],[Current Week High]]/Table2[[#This Row],[Close Price]])-1</f>
        <v>8.2963416500841936E-2</v>
      </c>
      <c r="AG112" s="2">
        <f>(Table2[[#This Row],[Close Price]]/Table2[[#This Row],[Current Month Low]])-1</f>
        <v>4.71648968142655E-2</v>
      </c>
      <c r="AH112" s="2">
        <f>(Table2[[#This Row],[Current Month High]]/Table2[[#This Row],[Close Price]])-1</f>
        <v>0.21896525332925165</v>
      </c>
      <c r="AI112">
        <v>21.896525332925101</v>
      </c>
      <c r="AJ112">
        <v>116.163454380014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</v>
      </c>
      <c r="AM112">
        <v>0</v>
      </c>
      <c r="AN112">
        <v>-15.43</v>
      </c>
      <c r="AO112" t="s">
        <v>10195</v>
      </c>
      <c r="AP112">
        <v>8.3490989639759997E-2</v>
      </c>
      <c r="AQ112">
        <f>(Table2[[#This Row],[Sharpe Ratio]]-AVERAGE(Table2[Sharpe Ratio]))/_xlfn.STDEV.P(Table2[Sharpe Ratio])</f>
        <v>0.37154363932845502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1.6615802352997178</v>
      </c>
      <c r="AS112">
        <f>_xlfn.RANK.AVG(Table2[[#This Row],[1Y Return vs Nifty Z-Score]],Table2[1Y Return vs Nifty Z-Score])</f>
        <v>193</v>
      </c>
      <c r="AT112">
        <f>_xlfn.RANK.AVG(Table2[[#This Row],[6M Return vs Nifty Z-Score]],Table2[6M Return vs Nifty Z-Score])</f>
        <v>42</v>
      </c>
      <c r="AU112">
        <f>_xlfn.RANK.AVG(Table2[[#This Row],[Sharpe Ratio Z-Score]],Table2[Sharpe Ratio Z-Score])</f>
        <v>238</v>
      </c>
      <c r="AV112">
        <f>(Table2[[#This Row],[Rank 1Y]]+Table2[[#This Row],[Rank 6M]]+Table2[[#This Row],[Rank Sharpe]])/3</f>
        <v>157.66666666666666</v>
      </c>
    </row>
    <row r="113" spans="1:48" x14ac:dyDescent="0.3">
      <c r="A113" t="s">
        <v>212</v>
      </c>
      <c r="B113" t="s">
        <v>213</v>
      </c>
      <c r="C113" t="s">
        <v>10157</v>
      </c>
      <c r="D113" t="s">
        <v>65</v>
      </c>
      <c r="E113">
        <v>119031.21434868001</v>
      </c>
      <c r="F113">
        <v>682.35</v>
      </c>
      <c r="G113">
        <v>114.150120609616</v>
      </c>
      <c r="H113">
        <f>(Table2[[#This Row],[1Y Return vs Nifty]]-AVERAGE(Table2[1Y Return vs Nifty]))/_xlfn.STDEV.P(Table2[1Y Return vs Nifty])</f>
        <v>0.97872259362842295</v>
      </c>
      <c r="I113">
        <v>-8.2858570422566107</v>
      </c>
      <c r="J113">
        <f>(Table2[[#This Row],[1M Return vs Nifty]]-AVERAGE(Table2[1M Return vs Nifty]))/_xlfn.STDEV.P(Table2[1M Return vs Nifty])</f>
        <v>-0.70267985521315968</v>
      </c>
      <c r="K113">
        <v>25.802076598089698</v>
      </c>
      <c r="L113">
        <f>(Table2[[#This Row],[6M Return vs Nifty]]-AVERAGE(Table2[6M Return vs Nifty]))/_xlfn.STDEV.P(Table2[6M Return vs Nifty])</f>
        <v>0.60970394381290038</v>
      </c>
      <c r="M113">
        <v>-1.3920340974810701</v>
      </c>
      <c r="N113">
        <f>(Table2[[#This Row],[1W Return vs Nifty]]-AVERAGE(Table2[1W Return vs Nifty]))/_xlfn.STDEV.P(Table2[1W Return vs Nifty])</f>
        <v>6.7525158956193237E-2</v>
      </c>
      <c r="O113">
        <v>706.91</v>
      </c>
      <c r="P113">
        <v>675.77749738897103</v>
      </c>
      <c r="Q113">
        <v>546.44634439867298</v>
      </c>
      <c r="R113">
        <v>29.5818602576941</v>
      </c>
      <c r="S113" s="2">
        <f>(Table2[[#This Row],[Close Price]]-Table2[[#This Row],[20D EMA]])/Table2[[#This Row],[20D EMA]]</f>
        <v>-3.4742753674442219E-2</v>
      </c>
      <c r="T113" s="2">
        <f>(Table2[[#This Row],[Close Price]]-Table2[[#This Row],[50D EMA]])/Table2[[#This Row],[50D EMA]]</f>
        <v>9.7258382180872259E-3</v>
      </c>
      <c r="U113" s="2">
        <f>(Table2[[#This Row],[Close Price]]-Table2[[#This Row],[200D EMA]])/Table2[[#This Row],[200D EMA]]</f>
        <v>0.24870448305565987</v>
      </c>
      <c r="V113">
        <v>0.55102098288677004</v>
      </c>
      <c r="W113">
        <v>667.2</v>
      </c>
      <c r="X113">
        <v>689.45</v>
      </c>
      <c r="Y113">
        <v>680.1</v>
      </c>
      <c r="Z113">
        <v>731.95</v>
      </c>
      <c r="AA113">
        <v>680.1</v>
      </c>
      <c r="AB113">
        <v>752</v>
      </c>
      <c r="AC113" s="2">
        <f>(Table2[[#This Row],[Close Price]]/Table2[[#This Row],[Day Low]])-1</f>
        <v>2.2706834532373987E-2</v>
      </c>
      <c r="AD113" s="2">
        <f>(Table2[[#This Row],[Day High]]/Table2[[#This Row],[Close Price]])-1</f>
        <v>1.0405217263867561E-2</v>
      </c>
      <c r="AE113" s="2">
        <f>(Table2[[#This Row],[Close Price]]/Table2[[#This Row],[Current Week Low]])-1</f>
        <v>3.3083370092632514E-3</v>
      </c>
      <c r="AF113" s="2">
        <f>(Table2[[#This Row],[Current Week High]]/Table2[[#This Row],[Close Price]])-1</f>
        <v>7.2689968491243429E-2</v>
      </c>
      <c r="AG113" s="2">
        <f>(Table2[[#This Row],[Close Price]]/Table2[[#This Row],[Current Month Low]])-1</f>
        <v>3.3083370092632514E-3</v>
      </c>
      <c r="AH113" s="2">
        <f>(Table2[[#This Row],[Current Month High]]/Table2[[#This Row],[Close Price]])-1</f>
        <v>0.10207371583498204</v>
      </c>
      <c r="AI113">
        <v>10.207371583498199</v>
      </c>
      <c r="AJ113">
        <v>139.42105263157799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0.04</v>
      </c>
      <c r="AM113" t="s">
        <v>10196</v>
      </c>
      <c r="AN113">
        <v>-7.36</v>
      </c>
      <c r="AO113" t="s">
        <v>10195</v>
      </c>
      <c r="AP113">
        <v>8.9809197467707005E-2</v>
      </c>
      <c r="AQ113">
        <f>(Table2[[#This Row],[Sharpe Ratio]]-AVERAGE(Table2[Sharpe Ratio]))/_xlfn.STDEV.P(Table2[Sharpe Ratio])</f>
        <v>0.44419119806879026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1.3974630392531471</v>
      </c>
      <c r="AS113">
        <f>_xlfn.RANK.AVG(Table2[[#This Row],[1Y Return vs Nifty Z-Score]],Table2[1Y Return vs Nifty Z-Score])</f>
        <v>95</v>
      </c>
      <c r="AT113">
        <f>_xlfn.RANK.AVG(Table2[[#This Row],[6M Return vs Nifty Z-Score]],Table2[6M Return vs Nifty Z-Score])</f>
        <v>160</v>
      </c>
      <c r="AU113">
        <f>_xlfn.RANK.AVG(Table2[[#This Row],[Sharpe Ratio Z-Score]],Table2[Sharpe Ratio Z-Score])</f>
        <v>220</v>
      </c>
      <c r="AV113">
        <f>(Table2[[#This Row],[Rank 1Y]]+Table2[[#This Row],[Rank 6M]]+Table2[[#This Row],[Rank Sharpe]])/3</f>
        <v>158.33333333333334</v>
      </c>
    </row>
    <row r="114" spans="1:48" x14ac:dyDescent="0.3">
      <c r="A114" t="s">
        <v>1543</v>
      </c>
      <c r="B114" t="s">
        <v>1544</v>
      </c>
      <c r="C114" t="s">
        <v>10161</v>
      </c>
      <c r="D114" t="s">
        <v>165</v>
      </c>
      <c r="E114">
        <v>6213.2274682850002</v>
      </c>
      <c r="F114">
        <v>397.85</v>
      </c>
      <c r="G114">
        <v>33.090255948177699</v>
      </c>
      <c r="H114">
        <f>(Table2[[#This Row],[1Y Return vs Nifty]]-AVERAGE(Table2[1Y Return vs Nifty]))/_xlfn.STDEV.P(Table2[1Y Return vs Nifty])</f>
        <v>-0.11122104596310727</v>
      </c>
      <c r="I114">
        <v>8.9724742018355994E-2</v>
      </c>
      <c r="J114">
        <f>(Table2[[#This Row],[1M Return vs Nifty]]-AVERAGE(Table2[1M Return vs Nifty]))/_xlfn.STDEV.P(Table2[1M Return vs Nifty])</f>
        <v>0.16981160650505925</v>
      </c>
      <c r="K114">
        <v>30.510508846430099</v>
      </c>
      <c r="L114">
        <f>(Table2[[#This Row],[6M Return vs Nifty]]-AVERAGE(Table2[6M Return vs Nifty]))/_xlfn.STDEV.P(Table2[6M Return vs Nifty])</f>
        <v>0.76893254529787503</v>
      </c>
      <c r="M114">
        <v>0.69559006139526003</v>
      </c>
      <c r="N114">
        <f>(Table2[[#This Row],[1W Return vs Nifty]]-AVERAGE(Table2[1W Return vs Nifty]))/_xlfn.STDEV.P(Table2[1W Return vs Nifty])</f>
        <v>0.58661299380830811</v>
      </c>
      <c r="O114">
        <v>384.81</v>
      </c>
      <c r="P114">
        <v>363.39602888491203</v>
      </c>
      <c r="Q114">
        <v>306.28021019470498</v>
      </c>
      <c r="R114">
        <v>60.4945251092932</v>
      </c>
      <c r="S114" s="2">
        <f>(Table2[[#This Row],[Close Price]]-Table2[[#This Row],[20D EMA]])/Table2[[#This Row],[20D EMA]]</f>
        <v>3.3886853252254413E-2</v>
      </c>
      <c r="T114" s="2">
        <f>(Table2[[#This Row],[Close Price]]-Table2[[#This Row],[50D EMA]])/Table2[[#This Row],[50D EMA]]</f>
        <v>9.4811083161284657E-2</v>
      </c>
      <c r="U114" s="2">
        <f>(Table2[[#This Row],[Close Price]]-Table2[[#This Row],[200D EMA]])/Table2[[#This Row],[200D EMA]]</f>
        <v>0.29897390284237868</v>
      </c>
      <c r="V114">
        <v>0.82051495139095798</v>
      </c>
      <c r="W114">
        <v>392.6</v>
      </c>
      <c r="X114">
        <v>406.05</v>
      </c>
      <c r="Y114">
        <v>363.35</v>
      </c>
      <c r="Z114">
        <v>399.9</v>
      </c>
      <c r="AA114">
        <v>348.85</v>
      </c>
      <c r="AB114">
        <v>423.5</v>
      </c>
      <c r="AC114" s="2">
        <f>(Table2[[#This Row],[Close Price]]/Table2[[#This Row],[Day Low]])-1</f>
        <v>1.3372389200203783E-2</v>
      </c>
      <c r="AD114" s="2">
        <f>(Table2[[#This Row],[Day High]]/Table2[[#This Row],[Close Price]])-1</f>
        <v>2.0610782958401463E-2</v>
      </c>
      <c r="AE114" s="2">
        <f>(Table2[[#This Row],[Close Price]]/Table2[[#This Row],[Current Week Low]])-1</f>
        <v>9.4949772946195221E-2</v>
      </c>
      <c r="AF114" s="2">
        <f>(Table2[[#This Row],[Current Week High]]/Table2[[#This Row],[Close Price]])-1</f>
        <v>5.1526957396001993E-3</v>
      </c>
      <c r="AG114" s="2">
        <f>(Table2[[#This Row],[Close Price]]/Table2[[#This Row],[Current Month Low]])-1</f>
        <v>0.14046151641106497</v>
      </c>
      <c r="AH114" s="2">
        <f>(Table2[[#This Row],[Current Month High]]/Table2[[#This Row],[Close Price]])-1</f>
        <v>6.4471534497926308E-2</v>
      </c>
      <c r="AI114">
        <v>6.4471534497926299</v>
      </c>
      <c r="AJ114">
        <v>76.000884760008802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</v>
      </c>
      <c r="AM114" t="s">
        <v>10196</v>
      </c>
      <c r="AN114">
        <v>-2.63</v>
      </c>
      <c r="AO114" t="s">
        <v>10195</v>
      </c>
      <c r="AP114">
        <v>0.21913891546181499</v>
      </c>
      <c r="AQ114">
        <f>(Table2[[#This Row],[Sharpe Ratio]]-AVERAGE(Table2[Sharpe Ratio]))/_xlfn.STDEV.P(Table2[Sharpe Ratio])</f>
        <v>1.9312407761610719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3.3453768758092073</v>
      </c>
      <c r="AS114">
        <f>_xlfn.RANK.AVG(Table2[[#This Row],[1Y Return vs Nifty Z-Score]],Table2[1Y Return vs Nifty Z-Score])</f>
        <v>322</v>
      </c>
      <c r="AT114">
        <f>_xlfn.RANK.AVG(Table2[[#This Row],[6M Return vs Nifty Z-Score]],Table2[6M Return vs Nifty Z-Score])</f>
        <v>133</v>
      </c>
      <c r="AU114">
        <f>_xlfn.RANK.AVG(Table2[[#This Row],[Sharpe Ratio Z-Score]],Table2[Sharpe Ratio Z-Score])</f>
        <v>20</v>
      </c>
      <c r="AV114">
        <f>(Table2[[#This Row],[Rank 1Y]]+Table2[[#This Row],[Rank 6M]]+Table2[[#This Row],[Rank Sharpe]])/3</f>
        <v>158.33333333333334</v>
      </c>
    </row>
    <row r="115" spans="1:48" x14ac:dyDescent="0.3">
      <c r="A115" t="s">
        <v>141</v>
      </c>
      <c r="B115" t="s">
        <v>142</v>
      </c>
      <c r="C115" t="s">
        <v>10159</v>
      </c>
      <c r="D115" t="s">
        <v>143</v>
      </c>
      <c r="E115">
        <v>194410.196256255</v>
      </c>
      <c r="F115">
        <v>223.49</v>
      </c>
      <c r="G115">
        <v>150.79487124008301</v>
      </c>
      <c r="H115">
        <f>(Table2[[#This Row],[1Y Return vs Nifty]]-AVERAGE(Table2[1Y Return vs Nifty]))/_xlfn.STDEV.P(Table2[1Y Return vs Nifty])</f>
        <v>1.4714536516053283</v>
      </c>
      <c r="I115">
        <v>8.7494990683159699</v>
      </c>
      <c r="J115">
        <f>(Table2[[#This Row],[1M Return vs Nifty]]-AVERAGE(Table2[1M Return vs Nifty]))/_xlfn.STDEV.P(Table2[1M Return vs Nifty])</f>
        <v>1.0719076464824613</v>
      </c>
      <c r="K115">
        <v>50.294678576983799</v>
      </c>
      <c r="L115">
        <f>(Table2[[#This Row],[6M Return vs Nifty]]-AVERAGE(Table2[6M Return vs Nifty]))/_xlfn.STDEV.P(Table2[6M Return vs Nifty])</f>
        <v>1.4379887218729541</v>
      </c>
      <c r="M115">
        <v>0.90701029427499402</v>
      </c>
      <c r="N115">
        <f>(Table2[[#This Row],[1W Return vs Nifty]]-AVERAGE(Table2[1W Return vs Nifty]))/_xlfn.STDEV.P(Table2[1W Return vs Nifty])</f>
        <v>0.6391826436003194</v>
      </c>
      <c r="O115">
        <v>213.06</v>
      </c>
      <c r="P115">
        <v>201.19234216927299</v>
      </c>
      <c r="Q115">
        <v>161.69094234548999</v>
      </c>
      <c r="R115">
        <v>63.216969711966897</v>
      </c>
      <c r="S115" s="2">
        <f>(Table2[[#This Row],[Close Price]]-Table2[[#This Row],[20D EMA]])/Table2[[#This Row],[20D EMA]]</f>
        <v>4.8953346475171342E-2</v>
      </c>
      <c r="T115" s="2">
        <f>(Table2[[#This Row],[Close Price]]-Table2[[#This Row],[50D EMA]])/Table2[[#This Row],[50D EMA]]</f>
        <v>0.11082756724392077</v>
      </c>
      <c r="U115" s="2">
        <f>(Table2[[#This Row],[Close Price]]-Table2[[#This Row],[200D EMA]])/Table2[[#This Row],[200D EMA]]</f>
        <v>0.38220482086412783</v>
      </c>
      <c r="V115">
        <v>0.92840998509721995</v>
      </c>
      <c r="W115">
        <v>216.95</v>
      </c>
      <c r="X115">
        <v>223.97</v>
      </c>
      <c r="Y115">
        <v>207</v>
      </c>
      <c r="Z115">
        <v>225.5</v>
      </c>
      <c r="AA115">
        <v>194.56</v>
      </c>
      <c r="AB115">
        <v>232</v>
      </c>
      <c r="AC115" s="2">
        <f>(Table2[[#This Row],[Close Price]]/Table2[[#This Row],[Day Low]])-1</f>
        <v>3.0145194745333059E-2</v>
      </c>
      <c r="AD115" s="2">
        <f>(Table2[[#This Row],[Day High]]/Table2[[#This Row],[Close Price]])-1</f>
        <v>2.1477471027786521E-3</v>
      </c>
      <c r="AE115" s="2">
        <f>(Table2[[#This Row],[Close Price]]/Table2[[#This Row],[Current Week Low]])-1</f>
        <v>7.9661835748792376E-2</v>
      </c>
      <c r="AF115" s="2">
        <f>(Table2[[#This Row],[Current Week High]]/Table2[[#This Row],[Close Price]])-1</f>
        <v>8.9936909928856057E-3</v>
      </c>
      <c r="AG115" s="2">
        <f>(Table2[[#This Row],[Close Price]]/Table2[[#This Row],[Current Month Low]])-1</f>
        <v>0.14869449013157898</v>
      </c>
      <c r="AH115" s="2">
        <f>(Table2[[#This Row],[Current Month High]]/Table2[[#This Row],[Close Price]])-1</f>
        <v>3.8077766343012964E-2</v>
      </c>
      <c r="AI115">
        <v>3.8077766343012902</v>
      </c>
      <c r="AJ115">
        <v>181.82849936948199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-0.05</v>
      </c>
      <c r="AM115" t="s">
        <v>10195</v>
      </c>
      <c r="AN115">
        <v>7.67</v>
      </c>
      <c r="AO115" t="s">
        <v>10196</v>
      </c>
      <c r="AP115">
        <v>4.248835974884E-2</v>
      </c>
      <c r="AQ115">
        <f>(Table2[[#This Row],[Sharpe Ratio]]-AVERAGE(Table2[Sharpe Ratio]))/_xlfn.STDEV.P(Table2[Sharpe Ratio])</f>
        <v>-9.9909824157364741E-2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4.520622839403698</v>
      </c>
      <c r="AS115">
        <f>_xlfn.RANK.AVG(Table2[[#This Row],[1Y Return vs Nifty Z-Score]],Table2[1Y Return vs Nifty Z-Score])</f>
        <v>54</v>
      </c>
      <c r="AT115">
        <f>_xlfn.RANK.AVG(Table2[[#This Row],[6M Return vs Nifty Z-Score]],Table2[6M Return vs Nifty Z-Score])</f>
        <v>60</v>
      </c>
      <c r="AU115">
        <f>_xlfn.RANK.AVG(Table2[[#This Row],[Sharpe Ratio Z-Score]],Table2[Sharpe Ratio Z-Score])</f>
        <v>366</v>
      </c>
      <c r="AV115">
        <f>(Table2[[#This Row],[Rank 1Y]]+Table2[[#This Row],[Rank 6M]]+Table2[[#This Row],[Rank Sharpe]])/3</f>
        <v>160</v>
      </c>
    </row>
    <row r="116" spans="1:48" x14ac:dyDescent="0.3">
      <c r="A116" t="s">
        <v>1069</v>
      </c>
      <c r="B116" t="s">
        <v>1070</v>
      </c>
      <c r="C116" t="s">
        <v>10161</v>
      </c>
      <c r="D116" t="s">
        <v>278</v>
      </c>
      <c r="E116">
        <v>11578.173640380001</v>
      </c>
      <c r="F116">
        <v>1740.15</v>
      </c>
      <c r="G116">
        <v>51.725430166769797</v>
      </c>
      <c r="H116">
        <f>(Table2[[#This Row],[1Y Return vs Nifty]]-AVERAGE(Table2[1Y Return vs Nifty]))/_xlfn.STDEV.P(Table2[1Y Return vs Nifty])</f>
        <v>0.13935042608497014</v>
      </c>
      <c r="I116">
        <v>0.44431291151449298</v>
      </c>
      <c r="J116">
        <f>(Table2[[#This Row],[1M Return vs Nifty]]-AVERAGE(Table2[1M Return vs Nifty]))/_xlfn.STDEV.P(Table2[1M Return vs Nifty])</f>
        <v>0.20674935701362923</v>
      </c>
      <c r="K116">
        <v>38.369322679462499</v>
      </c>
      <c r="L116">
        <f>(Table2[[#This Row],[6M Return vs Nifty]]-AVERAGE(Table2[6M Return vs Nifty]))/_xlfn.STDEV.P(Table2[6M Return vs Nifty])</f>
        <v>1.0346999748718249</v>
      </c>
      <c r="M116">
        <v>-4.7604756136943802</v>
      </c>
      <c r="N116">
        <f>(Table2[[#This Row],[1W Return vs Nifty]]-AVERAGE(Table2[1W Return vs Nifty]))/_xlfn.STDEV.P(Table2[1W Return vs Nifty])</f>
        <v>-0.77003796563338156</v>
      </c>
      <c r="O116">
        <v>1724.47</v>
      </c>
      <c r="P116">
        <v>1637.61198870113</v>
      </c>
      <c r="Q116">
        <v>1334.6568865914801</v>
      </c>
      <c r="R116">
        <v>50.127768106399699</v>
      </c>
      <c r="S116" s="2">
        <f>(Table2[[#This Row],[Close Price]]-Table2[[#This Row],[20D EMA]])/Table2[[#This Row],[20D EMA]]</f>
        <v>9.0926487558496607E-3</v>
      </c>
      <c r="T116" s="2">
        <f>(Table2[[#This Row],[Close Price]]-Table2[[#This Row],[50D EMA]])/Table2[[#This Row],[50D EMA]]</f>
        <v>6.2614350655919387E-2</v>
      </c>
      <c r="U116" s="2">
        <f>(Table2[[#This Row],[Close Price]]-Table2[[#This Row],[200D EMA]])/Table2[[#This Row],[200D EMA]]</f>
        <v>0.30381824533501683</v>
      </c>
      <c r="V116">
        <v>0.58467590768143296</v>
      </c>
      <c r="W116">
        <v>1728.55</v>
      </c>
      <c r="X116">
        <v>1745.95</v>
      </c>
      <c r="Y116">
        <v>1633.3</v>
      </c>
      <c r="Z116">
        <v>1769</v>
      </c>
      <c r="AA116">
        <v>1610</v>
      </c>
      <c r="AB116">
        <v>1917.85</v>
      </c>
      <c r="AC116" s="2">
        <f>(Table2[[#This Row],[Close Price]]/Table2[[#This Row],[Day Low]])-1</f>
        <v>6.7108269937230514E-3</v>
      </c>
      <c r="AD116" s="2">
        <f>(Table2[[#This Row],[Day High]]/Table2[[#This Row],[Close Price]])-1</f>
        <v>3.3330460017815255E-3</v>
      </c>
      <c r="AE116" s="2">
        <f>(Table2[[#This Row],[Close Price]]/Table2[[#This Row],[Current Week Low]])-1</f>
        <v>6.5419702442907068E-2</v>
      </c>
      <c r="AF116" s="2">
        <f>(Table2[[#This Row],[Current Week High]]/Table2[[#This Row],[Close Price]])-1</f>
        <v>1.6579030543343976E-2</v>
      </c>
      <c r="AG116" s="2">
        <f>(Table2[[#This Row],[Close Price]]/Table2[[#This Row],[Current Month Low]])-1</f>
        <v>8.083850931677028E-2</v>
      </c>
      <c r="AH116" s="2">
        <f>(Table2[[#This Row],[Current Month High]]/Table2[[#This Row],[Close Price]])-1</f>
        <v>0.1021176335373386</v>
      </c>
      <c r="AI116">
        <v>10.211763353733801</v>
      </c>
      <c r="AJ116">
        <v>106.742307235357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7.0000000000000007E-2</v>
      </c>
      <c r="AM116" t="s">
        <v>10196</v>
      </c>
      <c r="AN116">
        <v>-0.6</v>
      </c>
      <c r="AO116" t="s">
        <v>10195</v>
      </c>
      <c r="AP116">
        <v>0.13236673611779101</v>
      </c>
      <c r="AQ116">
        <f>(Table2[[#This Row],[Sharpe Ratio]]-AVERAGE(Table2[Sharpe Ratio]))/_xlfn.STDEV.P(Table2[Sharpe Ratio])</f>
        <v>0.93352320061082428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1.5442849929478668</v>
      </c>
      <c r="AS116">
        <f>_xlfn.RANK.AVG(Table2[[#This Row],[1Y Return vs Nifty Z-Score]],Table2[1Y Return vs Nifty Z-Score])</f>
        <v>244</v>
      </c>
      <c r="AT116">
        <f>_xlfn.RANK.AVG(Table2[[#This Row],[6M Return vs Nifty Z-Score]],Table2[6M Return vs Nifty Z-Score])</f>
        <v>100</v>
      </c>
      <c r="AU116">
        <f>_xlfn.RANK.AVG(Table2[[#This Row],[Sharpe Ratio Z-Score]],Table2[Sharpe Ratio Z-Score])</f>
        <v>136</v>
      </c>
      <c r="AV116">
        <f>(Table2[[#This Row],[Rank 1Y]]+Table2[[#This Row],[Rank 6M]]+Table2[[#This Row],[Rank Sharpe]])/3</f>
        <v>160</v>
      </c>
    </row>
    <row r="117" spans="1:48" x14ac:dyDescent="0.3">
      <c r="A117" t="s">
        <v>93</v>
      </c>
      <c r="B117" t="s">
        <v>94</v>
      </c>
      <c r="C117" t="s">
        <v>10149</v>
      </c>
      <c r="D117" t="s">
        <v>95</v>
      </c>
      <c r="E117">
        <v>304315.52478725999</v>
      </c>
      <c r="F117">
        <v>493.8</v>
      </c>
      <c r="G117">
        <v>89.711935816660997</v>
      </c>
      <c r="H117">
        <f>(Table2[[#This Row],[1Y Return vs Nifty]]-AVERAGE(Table2[1Y Return vs Nifty]))/_xlfn.STDEV.P(Table2[1Y Return vs Nifty])</f>
        <v>0.65012293226092599</v>
      </c>
      <c r="I117">
        <v>-1.7626780893409599</v>
      </c>
      <c r="J117">
        <f>(Table2[[#This Row],[1M Return vs Nifty]]-AVERAGE(Table2[1M Return vs Nifty]))/_xlfn.STDEV.P(Table2[1M Return vs Nifty])</f>
        <v>-2.3154768327320708E-2</v>
      </c>
      <c r="K117">
        <v>15.269401337169301</v>
      </c>
      <c r="L117">
        <f>(Table2[[#This Row],[6M Return vs Nifty]]-AVERAGE(Table2[6M Return vs Nifty]))/_xlfn.STDEV.P(Table2[6M Return vs Nifty])</f>
        <v>0.25351252738487806</v>
      </c>
      <c r="M117">
        <v>-4.0257986002408597</v>
      </c>
      <c r="N117">
        <f>(Table2[[#This Row],[1W Return vs Nifty]]-AVERAGE(Table2[1W Return vs Nifty]))/_xlfn.STDEV.P(Table2[1W Return vs Nifty])</f>
        <v>-0.58736049535804469</v>
      </c>
      <c r="O117">
        <v>490.6</v>
      </c>
      <c r="P117">
        <v>480.92688317677101</v>
      </c>
      <c r="Q117">
        <v>416.897173196197</v>
      </c>
      <c r="R117">
        <v>51.641876806837502</v>
      </c>
      <c r="S117" s="2">
        <f>(Table2[[#This Row],[Close Price]]-Table2[[#This Row],[20D EMA]])/Table2[[#This Row],[20D EMA]]</f>
        <v>6.5226253567060508E-3</v>
      </c>
      <c r="T117" s="2">
        <f>(Table2[[#This Row],[Close Price]]-Table2[[#This Row],[50D EMA]])/Table2[[#This Row],[50D EMA]]</f>
        <v>2.6767305537580676E-2</v>
      </c>
      <c r="U117" s="2">
        <f>(Table2[[#This Row],[Close Price]]-Table2[[#This Row],[200D EMA]])/Table2[[#This Row],[200D EMA]]</f>
        <v>0.18446473554669937</v>
      </c>
      <c r="V117">
        <v>0.86873116601147504</v>
      </c>
      <c r="W117">
        <v>484</v>
      </c>
      <c r="X117">
        <v>497.45</v>
      </c>
      <c r="Y117">
        <v>464.55</v>
      </c>
      <c r="Z117">
        <v>499.4</v>
      </c>
      <c r="AA117">
        <v>464.55</v>
      </c>
      <c r="AB117">
        <v>518.4</v>
      </c>
      <c r="AC117" s="2">
        <f>(Table2[[#This Row],[Close Price]]/Table2[[#This Row],[Day Low]])-1</f>
        <v>2.0247933884297575E-2</v>
      </c>
      <c r="AD117" s="2">
        <f>(Table2[[#This Row],[Day High]]/Table2[[#This Row],[Close Price]])-1</f>
        <v>7.3916565411096258E-3</v>
      </c>
      <c r="AE117" s="2">
        <f>(Table2[[#This Row],[Close Price]]/Table2[[#This Row],[Current Week Low]])-1</f>
        <v>6.296415886341622E-2</v>
      </c>
      <c r="AF117" s="2">
        <f>(Table2[[#This Row],[Current Week High]]/Table2[[#This Row],[Close Price]])-1</f>
        <v>1.1340623734305222E-2</v>
      </c>
      <c r="AG117" s="2">
        <f>(Table2[[#This Row],[Close Price]]/Table2[[#This Row],[Current Month Low]])-1</f>
        <v>6.296415886341622E-2</v>
      </c>
      <c r="AH117" s="2">
        <f>(Table2[[#This Row],[Current Month High]]/Table2[[#This Row],[Close Price]])-1</f>
        <v>4.9817739975698494E-2</v>
      </c>
      <c r="AI117">
        <v>6.8043742405832202</v>
      </c>
      <c r="AJ117">
        <v>117.67687899492999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0.06</v>
      </c>
      <c r="AM117" t="s">
        <v>10196</v>
      </c>
      <c r="AN117">
        <v>0.47</v>
      </c>
      <c r="AO117" t="s">
        <v>10196</v>
      </c>
      <c r="AP117">
        <v>0.14103232258604101</v>
      </c>
      <c r="AQ117">
        <f>(Table2[[#This Row],[Sharpe Ratio]]-AVERAGE(Table2[Sharpe Ratio]))/_xlfn.STDEV.P(Table2[Sharpe Ratio])</f>
        <v>1.0331612180858212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1.3262814140462598</v>
      </c>
      <c r="AS117">
        <f>_xlfn.RANK.AVG(Table2[[#This Row],[1Y Return vs Nifty Z-Score]],Table2[1Y Return vs Nifty Z-Score])</f>
        <v>124</v>
      </c>
      <c r="AT117">
        <f>_xlfn.RANK.AVG(Table2[[#This Row],[6M Return vs Nifty Z-Score]],Table2[6M Return vs Nifty Z-Score])</f>
        <v>240</v>
      </c>
      <c r="AU117">
        <f>_xlfn.RANK.AVG(Table2[[#This Row],[Sharpe Ratio Z-Score]],Table2[Sharpe Ratio Z-Score])</f>
        <v>117</v>
      </c>
      <c r="AV117">
        <f>(Table2[[#This Row],[Rank 1Y]]+Table2[[#This Row],[Rank 6M]]+Table2[[#This Row],[Rank Sharpe]])/3</f>
        <v>160.33333333333334</v>
      </c>
    </row>
    <row r="118" spans="1:48" x14ac:dyDescent="0.3">
      <c r="A118" t="s">
        <v>519</v>
      </c>
      <c r="B118" t="s">
        <v>520</v>
      </c>
      <c r="C118" t="s">
        <v>10157</v>
      </c>
      <c r="D118" t="s">
        <v>156</v>
      </c>
      <c r="E118">
        <v>39384.639605427001</v>
      </c>
      <c r="F118">
        <v>284.02999999999997</v>
      </c>
      <c r="G118">
        <v>117.11385965289701</v>
      </c>
      <c r="H118">
        <f>(Table2[[#This Row],[1Y Return vs Nifty]]-AVERAGE(Table2[1Y Return vs Nifty]))/_xlfn.STDEV.P(Table2[1Y Return vs Nifty])</f>
        <v>1.0185734931225834</v>
      </c>
      <c r="I118">
        <v>10.165374154108701</v>
      </c>
      <c r="J118">
        <f>(Table2[[#This Row],[1M Return vs Nifty]]-AVERAGE(Table2[1M Return vs Nifty]))/_xlfn.STDEV.P(Table2[1M Return vs Nifty])</f>
        <v>1.2194005556357141</v>
      </c>
      <c r="K118">
        <v>9.9115504143616899</v>
      </c>
      <c r="L118">
        <f>(Table2[[#This Row],[6M Return vs Nifty]]-AVERAGE(Table2[6M Return vs Nifty]))/_xlfn.STDEV.P(Table2[6M Return vs Nifty])</f>
        <v>7.2322045201697022E-2</v>
      </c>
      <c r="M118">
        <v>-8.2027842337678507</v>
      </c>
      <c r="N118">
        <f>(Table2[[#This Row],[1W Return vs Nifty]]-AVERAGE(Table2[1W Return vs Nifty]))/_xlfn.STDEV.P(Table2[1W Return vs Nifty])</f>
        <v>-1.6259681487025848</v>
      </c>
      <c r="O118">
        <v>267.24</v>
      </c>
      <c r="P118">
        <v>251.718766995273</v>
      </c>
      <c r="Q118">
        <v>214.340249324822</v>
      </c>
      <c r="R118">
        <v>60.733906028210903</v>
      </c>
      <c r="S118" s="2">
        <f>(Table2[[#This Row],[Close Price]]-Table2[[#This Row],[20D EMA]])/Table2[[#This Row],[20D EMA]]</f>
        <v>6.282742104475364E-2</v>
      </c>
      <c r="T118" s="2">
        <f>(Table2[[#This Row],[Close Price]]-Table2[[#This Row],[50D EMA]])/Table2[[#This Row],[50D EMA]]</f>
        <v>0.12836243157560731</v>
      </c>
      <c r="U118" s="2">
        <f>(Table2[[#This Row],[Close Price]]-Table2[[#This Row],[200D EMA]])/Table2[[#This Row],[200D EMA]]</f>
        <v>0.32513609037361257</v>
      </c>
      <c r="V118">
        <v>1.72658268520572</v>
      </c>
      <c r="W118">
        <v>275.64</v>
      </c>
      <c r="X118">
        <v>286.7</v>
      </c>
      <c r="Y118">
        <v>241.54</v>
      </c>
      <c r="Z118">
        <v>287.45999999999998</v>
      </c>
      <c r="AA118">
        <v>236.25</v>
      </c>
      <c r="AB118">
        <v>311.8</v>
      </c>
      <c r="AC118" s="2">
        <f>(Table2[[#This Row],[Close Price]]/Table2[[#This Row],[Day Low]])-1</f>
        <v>3.0438252793498766E-2</v>
      </c>
      <c r="AD118" s="2">
        <f>(Table2[[#This Row],[Day High]]/Table2[[#This Row],[Close Price]])-1</f>
        <v>9.4004154490723302E-3</v>
      </c>
      <c r="AE118" s="2">
        <f>(Table2[[#This Row],[Close Price]]/Table2[[#This Row],[Current Week Low]])-1</f>
        <v>0.17591289227457141</v>
      </c>
      <c r="AF118" s="2">
        <f>(Table2[[#This Row],[Current Week High]]/Table2[[#This Row],[Close Price]])-1</f>
        <v>1.2076189134950566E-2</v>
      </c>
      <c r="AG118" s="2">
        <f>(Table2[[#This Row],[Close Price]]/Table2[[#This Row],[Current Month Low]])-1</f>
        <v>0.20224338624338611</v>
      </c>
      <c r="AH118" s="2">
        <f>(Table2[[#This Row],[Current Month High]]/Table2[[#This Row],[Close Price]])-1</f>
        <v>9.7771362180051558E-2</v>
      </c>
      <c r="AI118">
        <v>9.7771362180051504</v>
      </c>
      <c r="AJ118">
        <v>167.952830188679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0.18</v>
      </c>
      <c r="AM118" t="s">
        <v>10196</v>
      </c>
      <c r="AN118">
        <v>8.64</v>
      </c>
      <c r="AO118" t="s">
        <v>10196</v>
      </c>
      <c r="AP118">
        <v>0.15541938630701199</v>
      </c>
      <c r="AQ118">
        <f>(Table2[[#This Row],[Sharpe Ratio]]-AVERAGE(Table2[Sharpe Ratio]))/_xlfn.STDEV.P(Table2[Sharpe Ratio])</f>
        <v>1.1985855101053193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1.8829134553627291</v>
      </c>
      <c r="AS118">
        <f>_xlfn.RANK.AVG(Table2[[#This Row],[1Y Return vs Nifty Z-Score]],Table2[1Y Return vs Nifty Z-Score])</f>
        <v>94</v>
      </c>
      <c r="AT118">
        <f>_xlfn.RANK.AVG(Table2[[#This Row],[6M Return vs Nifty Z-Score]],Table2[6M Return vs Nifty Z-Score])</f>
        <v>305</v>
      </c>
      <c r="AU118">
        <f>_xlfn.RANK.AVG(Table2[[#This Row],[Sharpe Ratio Z-Score]],Table2[Sharpe Ratio Z-Score])</f>
        <v>85</v>
      </c>
      <c r="AV118">
        <f>(Table2[[#This Row],[Rank 1Y]]+Table2[[#This Row],[Rank 6M]]+Table2[[#This Row],[Rank Sharpe]])/3</f>
        <v>161.33333333333334</v>
      </c>
    </row>
    <row r="119" spans="1:48" x14ac:dyDescent="0.3">
      <c r="A119" t="s">
        <v>1624</v>
      </c>
      <c r="B119" t="s">
        <v>1625</v>
      </c>
      <c r="C119" t="s">
        <v>10153</v>
      </c>
      <c r="D119" t="s">
        <v>983</v>
      </c>
      <c r="E119">
        <v>5312.7904584300004</v>
      </c>
      <c r="F119">
        <v>41.65</v>
      </c>
      <c r="G119">
        <v>92.826505618927001</v>
      </c>
      <c r="H119">
        <f>(Table2[[#This Row],[1Y Return vs Nifty]]-AVERAGE(Table2[1Y Return vs Nifty]))/_xlfn.STDEV.P(Table2[1Y Return vs Nifty])</f>
        <v>0.69200192577050446</v>
      </c>
      <c r="I119">
        <v>-10.866427163954301</v>
      </c>
      <c r="J119">
        <f>(Table2[[#This Row],[1M Return vs Nifty]]-AVERAGE(Table2[1M Return vs Nifty]))/_xlfn.STDEV.P(Table2[1M Return vs Nifty])</f>
        <v>-0.97150003457951561</v>
      </c>
      <c r="K119">
        <v>43.374915742085001</v>
      </c>
      <c r="L119">
        <f>(Table2[[#This Row],[6M Return vs Nifty]]-AVERAGE(Table2[6M Return vs Nifty]))/_xlfn.STDEV.P(Table2[6M Return vs Nifty])</f>
        <v>1.2039778875454552</v>
      </c>
      <c r="M119">
        <v>-6.0260415800672398</v>
      </c>
      <c r="N119">
        <f>(Table2[[#This Row],[1W Return vs Nifty]]-AVERAGE(Table2[1W Return vs Nifty]))/_xlfn.STDEV.P(Table2[1W Return vs Nifty])</f>
        <v>-1.0847209963665627</v>
      </c>
      <c r="O119">
        <v>40.630000000000003</v>
      </c>
      <c r="P119">
        <v>38.451892343228899</v>
      </c>
      <c r="Q119">
        <v>32.275235885366101</v>
      </c>
      <c r="R119">
        <v>55.082598766037201</v>
      </c>
      <c r="S119" s="2">
        <f>(Table2[[#This Row],[Close Price]]-Table2[[#This Row],[20D EMA]])/Table2[[#This Row],[20D EMA]]</f>
        <v>2.510460251046015E-2</v>
      </c>
      <c r="T119" s="2">
        <f>(Table2[[#This Row],[Close Price]]-Table2[[#This Row],[50D EMA]])/Table2[[#This Row],[50D EMA]]</f>
        <v>8.3171658451141578E-2</v>
      </c>
      <c r="U119" s="2">
        <f>(Table2[[#This Row],[Close Price]]-Table2[[#This Row],[200D EMA]])/Table2[[#This Row],[200D EMA]]</f>
        <v>0.29046307044604763</v>
      </c>
      <c r="V119">
        <v>0.99848586090250302</v>
      </c>
      <c r="W119">
        <v>41</v>
      </c>
      <c r="X119">
        <v>44.5</v>
      </c>
      <c r="Y119">
        <v>37.049999999999997</v>
      </c>
      <c r="Z119">
        <v>42.25</v>
      </c>
      <c r="AA119">
        <v>37.049999999999997</v>
      </c>
      <c r="AB119">
        <v>44.95</v>
      </c>
      <c r="AC119" s="2">
        <f>(Table2[[#This Row],[Close Price]]/Table2[[#This Row],[Day Low]])-1</f>
        <v>1.585365853658538E-2</v>
      </c>
      <c r="AD119" s="2">
        <f>(Table2[[#This Row],[Day High]]/Table2[[#This Row],[Close Price]])-1</f>
        <v>6.8427370948379362E-2</v>
      </c>
      <c r="AE119" s="2">
        <f>(Table2[[#This Row],[Close Price]]/Table2[[#This Row],[Current Week Low]])-1</f>
        <v>0.12415654520917685</v>
      </c>
      <c r="AF119" s="2">
        <f>(Table2[[#This Row],[Current Week High]]/Table2[[#This Row],[Close Price]])-1</f>
        <v>1.4405762304922076E-2</v>
      </c>
      <c r="AG119" s="2">
        <f>(Table2[[#This Row],[Close Price]]/Table2[[#This Row],[Current Month Low]])-1</f>
        <v>0.12415654520917685</v>
      </c>
      <c r="AH119" s="2">
        <f>(Table2[[#This Row],[Current Month High]]/Table2[[#This Row],[Close Price]])-1</f>
        <v>7.9231692677070864E-2</v>
      </c>
      <c r="AI119">
        <v>7.9231692677070802</v>
      </c>
      <c r="AJ119">
        <v>161.949685534591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7.0000000000000007E-2</v>
      </c>
      <c r="AM119" t="s">
        <v>10196</v>
      </c>
      <c r="AN119">
        <v>1.88</v>
      </c>
      <c r="AO119" t="s">
        <v>10196</v>
      </c>
      <c r="AP119">
        <v>6.6474238553204001E-2</v>
      </c>
      <c r="AQ119">
        <f>(Table2[[#This Row],[Sharpe Ratio]]-AVERAGE(Table2[Sharpe Ratio]))/_xlfn.STDEV.P(Table2[Sharpe Ratio])</f>
        <v>0.17588286687616139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1.5641649246042721E-2</v>
      </c>
      <c r="AS119">
        <f>_xlfn.RANK.AVG(Table2[[#This Row],[1Y Return vs Nifty Z-Score]],Table2[1Y Return vs Nifty Z-Score])</f>
        <v>119</v>
      </c>
      <c r="AT119">
        <f>_xlfn.RANK.AVG(Table2[[#This Row],[6M Return vs Nifty Z-Score]],Table2[6M Return vs Nifty Z-Score])</f>
        <v>86</v>
      </c>
      <c r="AU119">
        <f>_xlfn.RANK.AVG(Table2[[#This Row],[Sharpe Ratio Z-Score]],Table2[Sharpe Ratio Z-Score])</f>
        <v>282</v>
      </c>
      <c r="AV119">
        <f>(Table2[[#This Row],[Rank 1Y]]+Table2[[#This Row],[Rank 6M]]+Table2[[#This Row],[Rank Sharpe]])/3</f>
        <v>162.33333333333334</v>
      </c>
    </row>
    <row r="120" spans="1:48" x14ac:dyDescent="0.3">
      <c r="A120" t="s">
        <v>102</v>
      </c>
      <c r="B120" t="s">
        <v>103</v>
      </c>
      <c r="C120" t="s">
        <v>10158</v>
      </c>
      <c r="D120" t="s">
        <v>104</v>
      </c>
      <c r="E120">
        <v>268033.11076499999</v>
      </c>
      <c r="F120">
        <v>634.35</v>
      </c>
      <c r="G120">
        <v>76.294304610660802</v>
      </c>
      <c r="H120">
        <f>(Table2[[#This Row],[1Y Return vs Nifty]]-AVERAGE(Table2[1Y Return vs Nifty]))/_xlfn.STDEV.P(Table2[1Y Return vs Nifty])</f>
        <v>0.46970736097362437</v>
      </c>
      <c r="I120">
        <v>-9.6802931720087901</v>
      </c>
      <c r="J120">
        <f>(Table2[[#This Row],[1M Return vs Nifty]]-AVERAGE(Table2[1M Return vs Nifty]))/_xlfn.STDEV.P(Table2[1M Return vs Nifty])</f>
        <v>-0.84793945012325733</v>
      </c>
      <c r="K120">
        <v>90.012333336992995</v>
      </c>
      <c r="L120">
        <f>(Table2[[#This Row],[6M Return vs Nifty]]-AVERAGE(Table2[6M Return vs Nifty]))/_xlfn.STDEV.P(Table2[6M Return vs Nifty])</f>
        <v>2.7811505830059078</v>
      </c>
      <c r="M120">
        <v>-5.6371870034265497</v>
      </c>
      <c r="N120">
        <f>(Table2[[#This Row],[1W Return vs Nifty]]-AVERAGE(Table2[1W Return vs Nifty]))/_xlfn.STDEV.P(Table2[1W Return vs Nifty])</f>
        <v>-0.98803228954042721</v>
      </c>
      <c r="O120">
        <v>653.65</v>
      </c>
      <c r="P120">
        <v>625.46838215151695</v>
      </c>
      <c r="Q120">
        <v>465.92949986110699</v>
      </c>
      <c r="R120">
        <v>37.441293750926398</v>
      </c>
      <c r="S120" s="2">
        <f>(Table2[[#This Row],[Close Price]]-Table2[[#This Row],[20D EMA]])/Table2[[#This Row],[20D EMA]]</f>
        <v>-2.9526505010326561E-2</v>
      </c>
      <c r="T120" s="2">
        <f>(Table2[[#This Row],[Close Price]]-Table2[[#This Row],[50D EMA]])/Table2[[#This Row],[50D EMA]]</f>
        <v>1.4199946954843102E-2</v>
      </c>
      <c r="U120" s="2">
        <f>(Table2[[#This Row],[Close Price]]-Table2[[#This Row],[200D EMA]])/Table2[[#This Row],[200D EMA]]</f>
        <v>0.36147206860501208</v>
      </c>
      <c r="V120">
        <v>0.13381648574553701</v>
      </c>
      <c r="W120">
        <v>620.65</v>
      </c>
      <c r="X120">
        <v>629.04999999999995</v>
      </c>
      <c r="Y120">
        <v>604.95000000000005</v>
      </c>
      <c r="Z120">
        <v>645.95000000000005</v>
      </c>
      <c r="AA120">
        <v>604.95000000000005</v>
      </c>
      <c r="AB120">
        <v>717</v>
      </c>
      <c r="AC120" s="2">
        <f>(Table2[[#This Row],[Close Price]]/Table2[[#This Row],[Day Low]])-1</f>
        <v>2.2073632482075389E-2</v>
      </c>
      <c r="AD120" s="2">
        <f>(Table2[[#This Row],[Day High]]/Table2[[#This Row],[Close Price]])-1</f>
        <v>-8.355009064396679E-3</v>
      </c>
      <c r="AE120" s="2">
        <f>(Table2[[#This Row],[Close Price]]/Table2[[#This Row],[Current Week Low]])-1</f>
        <v>4.8599057773369703E-2</v>
      </c>
      <c r="AF120" s="2">
        <f>(Table2[[#This Row],[Current Week High]]/Table2[[#This Row],[Close Price]])-1</f>
        <v>1.8286434933396434E-2</v>
      </c>
      <c r="AG120" s="2">
        <f>(Table2[[#This Row],[Close Price]]/Table2[[#This Row],[Current Month Low]])-1</f>
        <v>4.8599057773369703E-2</v>
      </c>
      <c r="AH120" s="2">
        <f>(Table2[[#This Row],[Current Month High]]/Table2[[#This Row],[Close Price]])-1</f>
        <v>0.13029084890044929</v>
      </c>
      <c r="AI120">
        <v>27.3271853077953</v>
      </c>
      <c r="AJ120">
        <v>122.891777933942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0.35</v>
      </c>
      <c r="AM120" t="s">
        <v>10196</v>
      </c>
      <c r="AN120">
        <v>-8.48</v>
      </c>
      <c r="AO120" t="s">
        <v>10195</v>
      </c>
      <c r="AP120">
        <v>5.5208973161241001E-2</v>
      </c>
      <c r="AQ120">
        <f>(Table2[[#This Row],[Sharpe Ratio]]-AVERAGE(Table2[Sharpe Ratio]))/_xlfn.STDEV.P(Table2[Sharpe Ratio])</f>
        <v>4.6353409857014791E-2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1.4612396141728623</v>
      </c>
      <c r="AS120">
        <f>_xlfn.RANK.AVG(Table2[[#This Row],[1Y Return vs Nifty Z-Score]],Table2[1Y Return vs Nifty Z-Score])</f>
        <v>162</v>
      </c>
      <c r="AT120">
        <f>_xlfn.RANK.AVG(Table2[[#This Row],[6M Return vs Nifty Z-Score]],Table2[6M Return vs Nifty Z-Score])</f>
        <v>9</v>
      </c>
      <c r="AU120">
        <f>_xlfn.RANK.AVG(Table2[[#This Row],[Sharpe Ratio Z-Score]],Table2[Sharpe Ratio Z-Score])</f>
        <v>320</v>
      </c>
      <c r="AV120">
        <f>(Table2[[#This Row],[Rank 1Y]]+Table2[[#This Row],[Rank 6M]]+Table2[[#This Row],[Rank Sharpe]])/3</f>
        <v>163.66666666666666</v>
      </c>
    </row>
    <row r="121" spans="1:48" x14ac:dyDescent="0.3">
      <c r="A121" t="s">
        <v>114</v>
      </c>
      <c r="B121" t="s">
        <v>115</v>
      </c>
      <c r="C121" t="s">
        <v>10151</v>
      </c>
      <c r="D121" t="s">
        <v>116</v>
      </c>
      <c r="E121">
        <v>251268.16486200001</v>
      </c>
      <c r="F121">
        <v>192.27</v>
      </c>
      <c r="G121">
        <v>423.677200063371</v>
      </c>
      <c r="H121">
        <f>(Table2[[#This Row],[1Y Return vs Nifty]]-AVERAGE(Table2[1Y Return vs Nifty]))/_xlfn.STDEV.P(Table2[1Y Return vs Nifty])</f>
        <v>5.1406721964440614</v>
      </c>
      <c r="I121">
        <v>6.6493497899503202</v>
      </c>
      <c r="J121">
        <f>(Table2[[#This Row],[1M Return vs Nifty]]-AVERAGE(Table2[1M Return vs Nifty]))/_xlfn.STDEV.P(Table2[1M Return vs Nifty])</f>
        <v>0.85313331403573578</v>
      </c>
      <c r="K121">
        <v>-1.94498283870455</v>
      </c>
      <c r="L121">
        <f>(Table2[[#This Row],[6M Return vs Nifty]]-AVERAGE(Table2[6M Return vs Nifty]))/_xlfn.STDEV.P(Table2[6M Return vs Nifty])</f>
        <v>-0.32863927456907571</v>
      </c>
      <c r="M121">
        <v>-7.4842094594564701</v>
      </c>
      <c r="N121">
        <f>(Table2[[#This Row],[1W Return vs Nifty]]-AVERAGE(Table2[1W Return vs Nifty]))/_xlfn.STDEV.P(Table2[1W Return vs Nifty])</f>
        <v>-1.4472945008667544</v>
      </c>
      <c r="O121">
        <v>195.23</v>
      </c>
      <c r="P121">
        <v>182.47007896004499</v>
      </c>
      <c r="Q121">
        <v>139.29170005150499</v>
      </c>
      <c r="R121">
        <v>39.553420620516199</v>
      </c>
      <c r="S121" s="2">
        <f>(Table2[[#This Row],[Close Price]]-Table2[[#This Row],[20D EMA]])/Table2[[#This Row],[20D EMA]]</f>
        <v>-1.5161604261640012E-2</v>
      </c>
      <c r="T121" s="2">
        <f>(Table2[[#This Row],[Close Price]]-Table2[[#This Row],[50D EMA]])/Table2[[#This Row],[50D EMA]]</f>
        <v>5.3707002790856946E-2</v>
      </c>
      <c r="U121" s="2">
        <f>(Table2[[#This Row],[Close Price]]-Table2[[#This Row],[200D EMA]])/Table2[[#This Row],[200D EMA]]</f>
        <v>0.38034068023367923</v>
      </c>
      <c r="V121">
        <v>1.71450432558869</v>
      </c>
      <c r="W121">
        <v>184.5</v>
      </c>
      <c r="X121">
        <v>191.4</v>
      </c>
      <c r="Y121">
        <v>164.15</v>
      </c>
      <c r="Z121">
        <v>209.2</v>
      </c>
      <c r="AA121">
        <v>164.15</v>
      </c>
      <c r="AB121">
        <v>229</v>
      </c>
      <c r="AC121" s="2">
        <f>(Table2[[#This Row],[Close Price]]/Table2[[#This Row],[Day Low]])-1</f>
        <v>4.2113821138211494E-2</v>
      </c>
      <c r="AD121" s="2">
        <f>(Table2[[#This Row],[Day High]]/Table2[[#This Row],[Close Price]])-1</f>
        <v>-4.5248868778280382E-3</v>
      </c>
      <c r="AE121" s="2">
        <f>(Table2[[#This Row],[Close Price]]/Table2[[#This Row],[Current Week Low]])-1</f>
        <v>0.17130673164788313</v>
      </c>
      <c r="AF121" s="2">
        <f>(Table2[[#This Row],[Current Week High]]/Table2[[#This Row],[Close Price]])-1</f>
        <v>8.805325843865397E-2</v>
      </c>
      <c r="AG121" s="2">
        <f>(Table2[[#This Row],[Close Price]]/Table2[[#This Row],[Current Month Low]])-1</f>
        <v>0.17130673164788313</v>
      </c>
      <c r="AH121" s="2">
        <f>(Table2[[#This Row],[Current Month High]]/Table2[[#This Row],[Close Price]])-1</f>
        <v>0.19103344255474064</v>
      </c>
      <c r="AI121">
        <v>19.103344255473999</v>
      </c>
      <c r="AJ121">
        <v>460.553935860058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0.16</v>
      </c>
      <c r="AM121" t="s">
        <v>10196</v>
      </c>
      <c r="AN121">
        <v>2.15</v>
      </c>
      <c r="AO121" t="s">
        <v>10196</v>
      </c>
      <c r="AP121">
        <v>0.17638088118564699</v>
      </c>
      <c r="AQ121">
        <f>(Table2[[#This Row],[Sharpe Ratio]]-AVERAGE(Table2[Sharpe Ratio]))/_xlfn.STDEV.P(Table2[Sharpe Ratio])</f>
        <v>1.4396034493609957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5.6574751844049622</v>
      </c>
      <c r="AS121">
        <f>_xlfn.RANK.AVG(Table2[[#This Row],[1Y Return vs Nifty Z-Score]],Table2[1Y Return vs Nifty Z-Score])</f>
        <v>4</v>
      </c>
      <c r="AT121">
        <f>_xlfn.RANK.AVG(Table2[[#This Row],[6M Return vs Nifty Z-Score]],Table2[6M Return vs Nifty Z-Score])</f>
        <v>434</v>
      </c>
      <c r="AU121">
        <f>_xlfn.RANK.AVG(Table2[[#This Row],[Sharpe Ratio Z-Score]],Table2[Sharpe Ratio Z-Score])</f>
        <v>56</v>
      </c>
      <c r="AV121">
        <f>(Table2[[#This Row],[Rank 1Y]]+Table2[[#This Row],[Rank 6M]]+Table2[[#This Row],[Rank Sharpe]])/3</f>
        <v>164.66666666666666</v>
      </c>
    </row>
    <row r="122" spans="1:48" x14ac:dyDescent="0.3">
      <c r="A122" t="s">
        <v>254</v>
      </c>
      <c r="B122" t="s">
        <v>255</v>
      </c>
      <c r="C122" t="s">
        <v>10157</v>
      </c>
      <c r="D122" t="s">
        <v>101</v>
      </c>
      <c r="E122">
        <v>102841.06633359</v>
      </c>
      <c r="F122">
        <v>102.38</v>
      </c>
      <c r="G122">
        <v>81.069762966956404</v>
      </c>
      <c r="H122">
        <f>(Table2[[#This Row],[1Y Return vs Nifty]]-AVERAGE(Table2[1Y Return vs Nifty]))/_xlfn.STDEV.P(Table2[1Y Return vs Nifty])</f>
        <v>0.53391892218604664</v>
      </c>
      <c r="I122">
        <v>-0.166929523810596</v>
      </c>
      <c r="J122">
        <f>(Table2[[#This Row],[1M Return vs Nifty]]-AVERAGE(Table2[1M Return vs Nifty]))/_xlfn.STDEV.P(Table2[1M Return vs Nifty])</f>
        <v>0.14307571384507214</v>
      </c>
      <c r="K122">
        <v>13.5434128790417</v>
      </c>
      <c r="L122">
        <f>(Table2[[#This Row],[6M Return vs Nifty]]-AVERAGE(Table2[6M Return vs Nifty]))/_xlfn.STDEV.P(Table2[6M Return vs Nifty])</f>
        <v>0.19514347503975094</v>
      </c>
      <c r="M122">
        <v>-7.9084391790512703</v>
      </c>
      <c r="N122">
        <f>(Table2[[#This Row],[1W Return vs Nifty]]-AVERAGE(Table2[1W Return vs Nifty]))/_xlfn.STDEV.P(Table2[1W Return vs Nifty])</f>
        <v>-1.5527792384753258</v>
      </c>
      <c r="O122">
        <v>105.91</v>
      </c>
      <c r="P122">
        <v>102.618929163796</v>
      </c>
      <c r="Q122">
        <v>85.115859697790597</v>
      </c>
      <c r="R122">
        <v>35.990353009034102</v>
      </c>
      <c r="S122" s="2">
        <f>(Table2[[#This Row],[Close Price]]-Table2[[#This Row],[20D EMA]])/Table2[[#This Row],[20D EMA]]</f>
        <v>-3.3330186006987075E-2</v>
      </c>
      <c r="T122" s="2">
        <f>(Table2[[#This Row],[Close Price]]-Table2[[#This Row],[50D EMA]])/Table2[[#This Row],[50D EMA]]</f>
        <v>-2.3283147246121886E-3</v>
      </c>
      <c r="U122" s="2">
        <f>(Table2[[#This Row],[Close Price]]-Table2[[#This Row],[200D EMA]])/Table2[[#This Row],[200D EMA]]</f>
        <v>0.20283106301818313</v>
      </c>
      <c r="V122">
        <v>1.12356586275198</v>
      </c>
      <c r="W122">
        <v>101.01</v>
      </c>
      <c r="X122">
        <v>103.8</v>
      </c>
      <c r="Y122">
        <v>96.67</v>
      </c>
      <c r="Z122">
        <v>108.87</v>
      </c>
      <c r="AA122">
        <v>96.67</v>
      </c>
      <c r="AB122">
        <v>118.4</v>
      </c>
      <c r="AC122" s="2">
        <f>(Table2[[#This Row],[Close Price]]/Table2[[#This Row],[Day Low]])-1</f>
        <v>1.3563013563013371E-2</v>
      </c>
      <c r="AD122" s="2">
        <f>(Table2[[#This Row],[Day High]]/Table2[[#This Row],[Close Price]])-1</f>
        <v>1.3869896464153264E-2</v>
      </c>
      <c r="AE122" s="2">
        <f>(Table2[[#This Row],[Close Price]]/Table2[[#This Row],[Current Week Low]])-1</f>
        <v>5.9066928726595469E-2</v>
      </c>
      <c r="AF122" s="2">
        <f>(Table2[[#This Row],[Current Week High]]/Table2[[#This Row],[Close Price]])-1</f>
        <v>6.3391287360812676E-2</v>
      </c>
      <c r="AG122" s="2">
        <f>(Table2[[#This Row],[Close Price]]/Table2[[#This Row],[Current Month Low]])-1</f>
        <v>5.9066928726595469E-2</v>
      </c>
      <c r="AH122" s="2">
        <f>(Table2[[#This Row],[Current Month High]]/Table2[[#This Row],[Close Price]])-1</f>
        <v>0.15647587419417874</v>
      </c>
      <c r="AI122">
        <v>15.6475874194178</v>
      </c>
      <c r="AJ122">
        <v>115.99156118143399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-0.05</v>
      </c>
      <c r="AM122" t="s">
        <v>10195</v>
      </c>
      <c r="AN122">
        <v>-1.39</v>
      </c>
      <c r="AO122" t="s">
        <v>10195</v>
      </c>
      <c r="AP122">
        <v>0.153792160461455</v>
      </c>
      <c r="AQ122">
        <f>(Table2[[#This Row],[Sharpe Ratio]]-AVERAGE(Table2[Sharpe Ratio]))/_xlfn.STDEV.P(Table2[Sharpe Ratio])</f>
        <v>1.1798754599743306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0.49923433256987426</v>
      </c>
      <c r="AS122">
        <f>_xlfn.RANK.AVG(Table2[[#This Row],[1Y Return vs Nifty Z-Score]],Table2[1Y Return vs Nifty Z-Score])</f>
        <v>143</v>
      </c>
      <c r="AT122">
        <f>_xlfn.RANK.AVG(Table2[[#This Row],[6M Return vs Nifty Z-Score]],Table2[6M Return vs Nifty Z-Score])</f>
        <v>261</v>
      </c>
      <c r="AU122">
        <f>_xlfn.RANK.AVG(Table2[[#This Row],[Sharpe Ratio Z-Score]],Table2[Sharpe Ratio Z-Score])</f>
        <v>90</v>
      </c>
      <c r="AV122">
        <f>(Table2[[#This Row],[Rank 1Y]]+Table2[[#This Row],[Rank 6M]]+Table2[[#This Row],[Rank Sharpe]])/3</f>
        <v>164.66666666666666</v>
      </c>
    </row>
    <row r="123" spans="1:48" x14ac:dyDescent="0.3">
      <c r="A123" t="s">
        <v>564</v>
      </c>
      <c r="B123" t="s">
        <v>565</v>
      </c>
      <c r="C123" t="s">
        <v>10151</v>
      </c>
      <c r="D123" t="s">
        <v>422</v>
      </c>
      <c r="E123">
        <v>33915.062379659998</v>
      </c>
      <c r="F123">
        <v>568.04999999999995</v>
      </c>
      <c r="G123">
        <v>181.816621881689</v>
      </c>
      <c r="H123">
        <f>(Table2[[#This Row],[1Y Return vs Nifty]]-AVERAGE(Table2[1Y Return vs Nifty]))/_xlfn.STDEV.P(Table2[1Y Return vs Nifty])</f>
        <v>1.888576970797075</v>
      </c>
      <c r="I123">
        <v>-19.491341860895801</v>
      </c>
      <c r="J123">
        <f>(Table2[[#This Row],[1M Return vs Nifty]]-AVERAGE(Table2[1M Return vs Nifty]))/_xlfn.STDEV.P(Table2[1M Return vs Nifty])</f>
        <v>-1.8699647173861269</v>
      </c>
      <c r="K123">
        <v>18.899939005381398</v>
      </c>
      <c r="L123">
        <f>(Table2[[#This Row],[6M Return vs Nifty]]-AVERAGE(Table2[6M Return vs Nifty]))/_xlfn.STDEV.P(Table2[6M Return vs Nifty])</f>
        <v>0.37628915558244708</v>
      </c>
      <c r="M123">
        <v>-1.90398081109759</v>
      </c>
      <c r="N123">
        <f>(Table2[[#This Row],[1W Return vs Nifty]]-AVERAGE(Table2[1W Return vs Nifty]))/_xlfn.STDEV.P(Table2[1W Return vs Nifty])</f>
        <v>-5.9770412902820501E-2</v>
      </c>
      <c r="O123">
        <v>561.09</v>
      </c>
      <c r="P123">
        <v>568.00965429449195</v>
      </c>
      <c r="Q123">
        <v>454.341957654721</v>
      </c>
      <c r="R123">
        <v>60.569826437053599</v>
      </c>
      <c r="S123" s="2">
        <f>(Table2[[#This Row],[Close Price]]-Table2[[#This Row],[20D EMA]])/Table2[[#This Row],[20D EMA]]</f>
        <v>1.2404427097256986E-2</v>
      </c>
      <c r="T123" s="2">
        <f>(Table2[[#This Row],[Close Price]]-Table2[[#This Row],[50D EMA]])/Table2[[#This Row],[50D EMA]]</f>
        <v>7.1029964372902688E-5</v>
      </c>
      <c r="U123" s="2">
        <f>(Table2[[#This Row],[Close Price]]-Table2[[#This Row],[200D EMA]])/Table2[[#This Row],[200D EMA]]</f>
        <v>0.25026973720902052</v>
      </c>
      <c r="V123">
        <v>0.64046736295806905</v>
      </c>
      <c r="W123">
        <v>555</v>
      </c>
      <c r="X123">
        <v>582.4</v>
      </c>
      <c r="Y123">
        <v>507.55</v>
      </c>
      <c r="Z123">
        <v>572.4</v>
      </c>
      <c r="AA123">
        <v>507.55</v>
      </c>
      <c r="AB123">
        <v>614.54999999999995</v>
      </c>
      <c r="AC123" s="2">
        <f>(Table2[[#This Row],[Close Price]]/Table2[[#This Row],[Day Low]])-1</f>
        <v>2.3513513513513384E-2</v>
      </c>
      <c r="AD123" s="2">
        <f>(Table2[[#This Row],[Day High]]/Table2[[#This Row],[Close Price]])-1</f>
        <v>2.5261860751694343E-2</v>
      </c>
      <c r="AE123" s="2">
        <f>(Table2[[#This Row],[Close Price]]/Table2[[#This Row],[Current Week Low]])-1</f>
        <v>0.11920007880996941</v>
      </c>
      <c r="AF123" s="2">
        <f>(Table2[[#This Row],[Current Week High]]/Table2[[#This Row],[Close Price]])-1</f>
        <v>7.6577766041721063E-3</v>
      </c>
      <c r="AG123" s="2">
        <f>(Table2[[#This Row],[Close Price]]/Table2[[#This Row],[Current Month Low]])-1</f>
        <v>0.11920007880996941</v>
      </c>
      <c r="AH123" s="2">
        <f>(Table2[[#This Row],[Current Month High]]/Table2[[#This Row],[Close Price]])-1</f>
        <v>8.18589912859784E-2</v>
      </c>
      <c r="AI123">
        <v>27.101487545110398</v>
      </c>
      <c r="AJ123">
        <v>212.88901129165501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-0.11</v>
      </c>
      <c r="AM123" t="s">
        <v>10195</v>
      </c>
      <c r="AN123">
        <v>2.96</v>
      </c>
      <c r="AO123" t="s">
        <v>10196</v>
      </c>
      <c r="AP123">
        <v>7.8828315626689002E-2</v>
      </c>
      <c r="AQ123">
        <f>(Table2[[#This Row],[Sharpe Ratio]]-AVERAGE(Table2[Sharpe Ratio]))/_xlfn.STDEV.P(Table2[Sharpe Ratio])</f>
        <v>0.31793161935764713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33</v>
      </c>
      <c r="AT123">
        <f>_xlfn.RANK.AVG(Table2[[#This Row],[6M Return vs Nifty Z-Score]],Table2[6M Return vs Nifty Z-Score])</f>
        <v>214</v>
      </c>
      <c r="AU123">
        <f>_xlfn.RANK.AVG(Table2[[#This Row],[Sharpe Ratio Z-Score]],Table2[Sharpe Ratio Z-Score])</f>
        <v>247</v>
      </c>
      <c r="AV123">
        <f>(Table2[[#This Row],[Rank 1Y]]+Table2[[#This Row],[Rank 6M]]+Table2[[#This Row],[Rank Sharpe]])/3</f>
        <v>164.66666666666666</v>
      </c>
    </row>
    <row r="124" spans="1:48" x14ac:dyDescent="0.3">
      <c r="A124" t="s">
        <v>731</v>
      </c>
      <c r="B124" t="s">
        <v>732</v>
      </c>
      <c r="C124" t="s">
        <v>10166</v>
      </c>
      <c r="D124" t="s">
        <v>631</v>
      </c>
      <c r="E124">
        <v>22021.913525929998</v>
      </c>
      <c r="F124">
        <v>702.55</v>
      </c>
      <c r="G124">
        <v>184.30591921272199</v>
      </c>
      <c r="H124">
        <f>(Table2[[#This Row],[1Y Return vs Nifty]]-AVERAGE(Table2[1Y Return vs Nifty]))/_xlfn.STDEV.P(Table2[1Y Return vs Nifty])</f>
        <v>1.9220484526992931</v>
      </c>
      <c r="I124">
        <v>1.88272568936517</v>
      </c>
      <c r="J124">
        <f>(Table2[[#This Row],[1M Return vs Nifty]]-AVERAGE(Table2[1M Return vs Nifty]))/_xlfn.STDEV.P(Table2[1M Return vs Nifty])</f>
        <v>0.35659003667332173</v>
      </c>
      <c r="K124">
        <v>7.4180098733662101</v>
      </c>
      <c r="L124">
        <f>(Table2[[#This Row],[6M Return vs Nifty]]-AVERAGE(Table2[6M Return vs Nifty]))/_xlfn.STDEV.P(Table2[6M Return vs Nifty])</f>
        <v>-1.2003894335554368E-2</v>
      </c>
      <c r="M124">
        <v>-6.8997975558192497</v>
      </c>
      <c r="N124">
        <f>(Table2[[#This Row],[1W Return vs Nifty]]-AVERAGE(Table2[1W Return vs Nifty]))/_xlfn.STDEV.P(Table2[1W Return vs Nifty])</f>
        <v>-1.3019804564632191</v>
      </c>
      <c r="O124">
        <v>677.64</v>
      </c>
      <c r="P124">
        <v>649.15544918213197</v>
      </c>
      <c r="Q124">
        <v>560.01110108097305</v>
      </c>
      <c r="R124">
        <v>57.0554607675288</v>
      </c>
      <c r="S124" s="2">
        <f>(Table2[[#This Row],[Close Price]]-Table2[[#This Row],[20D EMA]])/Table2[[#This Row],[20D EMA]]</f>
        <v>3.6759931527064471E-2</v>
      </c>
      <c r="T124" s="2">
        <f>(Table2[[#This Row],[Close Price]]-Table2[[#This Row],[50D EMA]])/Table2[[#This Row],[50D EMA]]</f>
        <v>8.2252333990478765E-2</v>
      </c>
      <c r="U124" s="2">
        <f>(Table2[[#This Row],[Close Price]]-Table2[[#This Row],[200D EMA]])/Table2[[#This Row],[200D EMA]]</f>
        <v>0.25452870245587672</v>
      </c>
      <c r="V124">
        <v>1.5035540356122601</v>
      </c>
      <c r="W124">
        <v>696</v>
      </c>
      <c r="X124">
        <v>725.7</v>
      </c>
      <c r="Y124">
        <v>650.70000000000005</v>
      </c>
      <c r="Z124">
        <v>702.55</v>
      </c>
      <c r="AA124">
        <v>587.5</v>
      </c>
      <c r="AB124">
        <v>747.7</v>
      </c>
      <c r="AC124" s="2">
        <f>(Table2[[#This Row],[Close Price]]/Table2[[#This Row],[Day Low]])-1</f>
        <v>9.4109195402298784E-3</v>
      </c>
      <c r="AD124" s="2">
        <f>(Table2[[#This Row],[Day High]]/Table2[[#This Row],[Close Price]])-1</f>
        <v>3.2951391360045656E-2</v>
      </c>
      <c r="AE124" s="2">
        <f>(Table2[[#This Row],[Close Price]]/Table2[[#This Row],[Current Week Low]])-1</f>
        <v>7.9683417857691508E-2</v>
      </c>
      <c r="AF124" s="2">
        <f>(Table2[[#This Row],[Current Week High]]/Table2[[#This Row],[Close Price]])-1</f>
        <v>0</v>
      </c>
      <c r="AG124" s="2">
        <f>(Table2[[#This Row],[Close Price]]/Table2[[#This Row],[Current Month Low]])-1</f>
        <v>0.19582978723404243</v>
      </c>
      <c r="AH124" s="2">
        <f>(Table2[[#This Row],[Current Month High]]/Table2[[#This Row],[Close Price]])-1</f>
        <v>6.4265888548857841E-2</v>
      </c>
      <c r="AI124">
        <v>11.3443882997651</v>
      </c>
      <c r="AJ124">
        <v>227.911318553092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</v>
      </c>
      <c r="AM124" t="s">
        <v>10196</v>
      </c>
      <c r="AN124">
        <v>6.5</v>
      </c>
      <c r="AO124" t="s">
        <v>10196</v>
      </c>
      <c r="AP124">
        <v>0.13237569140450101</v>
      </c>
      <c r="AQ124">
        <f>(Table2[[#This Row],[Sharpe Ratio]]-AVERAGE(Table2[Sharpe Ratio]))/_xlfn.STDEV.P(Table2[Sharpe Ratio])</f>
        <v>0.93362616963859557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1.8982803082124371</v>
      </c>
      <c r="AS124">
        <f>_xlfn.RANK.AVG(Table2[[#This Row],[1Y Return vs Nifty Z-Score]],Table2[1Y Return vs Nifty Z-Score])</f>
        <v>31</v>
      </c>
      <c r="AT124">
        <f>_xlfn.RANK.AVG(Table2[[#This Row],[6M Return vs Nifty Z-Score]],Table2[6M Return vs Nifty Z-Score])</f>
        <v>328</v>
      </c>
      <c r="AU124">
        <f>_xlfn.RANK.AVG(Table2[[#This Row],[Sharpe Ratio Z-Score]],Table2[Sharpe Ratio Z-Score])</f>
        <v>135</v>
      </c>
      <c r="AV124">
        <f>(Table2[[#This Row],[Rank 1Y]]+Table2[[#This Row],[Rank 6M]]+Table2[[#This Row],[Rank Sharpe]])/3</f>
        <v>164.66666666666666</v>
      </c>
    </row>
    <row r="125" spans="1:48" x14ac:dyDescent="0.3">
      <c r="A125" t="s">
        <v>63</v>
      </c>
      <c r="B125" t="s">
        <v>64</v>
      </c>
      <c r="C125" t="s">
        <v>10157</v>
      </c>
      <c r="D125" t="s">
        <v>65</v>
      </c>
      <c r="E125">
        <v>380691.11242084001</v>
      </c>
      <c r="F125">
        <v>392.6</v>
      </c>
      <c r="G125">
        <v>76.307793903766196</v>
      </c>
      <c r="H125">
        <f>(Table2[[#This Row],[1Y Return vs Nifty]]-AVERAGE(Table2[1Y Return vs Nifty]))/_xlfn.STDEV.P(Table2[1Y Return vs Nifty])</f>
        <v>0.46988874012203791</v>
      </c>
      <c r="I125">
        <v>3.2289267943749902</v>
      </c>
      <c r="J125">
        <f>(Table2[[#This Row],[1M Return vs Nifty]]-AVERAGE(Table2[1M Return vs Nifty]))/_xlfn.STDEV.P(Table2[1M Return vs Nifty])</f>
        <v>0.49682494812531164</v>
      </c>
      <c r="K125">
        <v>13.3218277498069</v>
      </c>
      <c r="L125">
        <f>(Table2[[#This Row],[6M Return vs Nifty]]-AVERAGE(Table2[6M Return vs Nifty]))/_xlfn.STDEV.P(Table2[6M Return vs Nifty])</f>
        <v>0.18764996374406206</v>
      </c>
      <c r="M125">
        <v>1.1911246995884699</v>
      </c>
      <c r="N125">
        <f>(Table2[[#This Row],[1W Return vs Nifty]]-AVERAGE(Table2[1W Return vs Nifty]))/_xlfn.STDEV.P(Table2[1W Return vs Nifty])</f>
        <v>0.70982770242347948</v>
      </c>
      <c r="O125">
        <v>376.2</v>
      </c>
      <c r="P125">
        <v>368.67148218638999</v>
      </c>
      <c r="Q125">
        <v>323.10493890679697</v>
      </c>
      <c r="R125">
        <v>66.828962951984906</v>
      </c>
      <c r="S125" s="2">
        <f>(Table2[[#This Row],[Close Price]]-Table2[[#This Row],[20D EMA]])/Table2[[#This Row],[20D EMA]]</f>
        <v>4.3593833067517372E-2</v>
      </c>
      <c r="T125" s="2">
        <f>(Table2[[#This Row],[Close Price]]-Table2[[#This Row],[50D EMA]])/Table2[[#This Row],[50D EMA]]</f>
        <v>6.4904715905073559E-2</v>
      </c>
      <c r="U125" s="2">
        <f>(Table2[[#This Row],[Close Price]]-Table2[[#This Row],[200D EMA]])/Table2[[#This Row],[200D EMA]]</f>
        <v>0.21508510927853577</v>
      </c>
      <c r="V125">
        <v>1.2127271946520399</v>
      </c>
      <c r="W125">
        <v>386.25</v>
      </c>
      <c r="X125">
        <v>396.3</v>
      </c>
      <c r="Y125">
        <v>361.55</v>
      </c>
      <c r="Z125">
        <v>395</v>
      </c>
      <c r="AA125">
        <v>361.55</v>
      </c>
      <c r="AB125">
        <v>395</v>
      </c>
      <c r="AC125" s="2">
        <f>(Table2[[#This Row],[Close Price]]/Table2[[#This Row],[Day Low]])-1</f>
        <v>1.6440129449838192E-2</v>
      </c>
      <c r="AD125" s="2">
        <f>(Table2[[#This Row],[Day High]]/Table2[[#This Row],[Close Price]])-1</f>
        <v>9.4243504839530701E-3</v>
      </c>
      <c r="AE125" s="2">
        <f>(Table2[[#This Row],[Close Price]]/Table2[[#This Row],[Current Week Low]])-1</f>
        <v>8.5880237864748965E-2</v>
      </c>
      <c r="AF125" s="2">
        <f>(Table2[[#This Row],[Current Week High]]/Table2[[#This Row],[Close Price]])-1</f>
        <v>6.1130922058074688E-3</v>
      </c>
      <c r="AG125" s="2">
        <f>(Table2[[#This Row],[Close Price]]/Table2[[#This Row],[Current Month Low]])-1</f>
        <v>8.5880237864748965E-2</v>
      </c>
      <c r="AH125" s="2">
        <f>(Table2[[#This Row],[Current Month High]]/Table2[[#This Row],[Close Price]])-1</f>
        <v>6.1130922058074688E-3</v>
      </c>
      <c r="AI125">
        <v>0.61130922058074599</v>
      </c>
      <c r="AJ125">
        <v>103.47240217672901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0.04</v>
      </c>
      <c r="AM125" t="s">
        <v>10196</v>
      </c>
      <c r="AN125">
        <v>3.37</v>
      </c>
      <c r="AO125" t="s">
        <v>10196</v>
      </c>
      <c r="AP125">
        <v>0.16838440221647699</v>
      </c>
      <c r="AQ125">
        <f>(Table2[[#This Row],[Sharpe Ratio]]-AVERAGE(Table2[Sharpe Ratio]))/_xlfn.STDEV.P(Table2[Sharpe Ratio])</f>
        <v>1.3476589151753589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3.2118502695902502</v>
      </c>
      <c r="AS125">
        <f>_xlfn.RANK.AVG(Table2[[#This Row],[1Y Return vs Nifty Z-Score]],Table2[1Y Return vs Nifty Z-Score])</f>
        <v>160</v>
      </c>
      <c r="AT125">
        <f>_xlfn.RANK.AVG(Table2[[#This Row],[6M Return vs Nifty Z-Score]],Table2[6M Return vs Nifty Z-Score])</f>
        <v>268</v>
      </c>
      <c r="AU125">
        <f>_xlfn.RANK.AVG(Table2[[#This Row],[Sharpe Ratio Z-Score]],Table2[Sharpe Ratio Z-Score])</f>
        <v>70</v>
      </c>
      <c r="AV125">
        <f>(Table2[[#This Row],[Rank 1Y]]+Table2[[#This Row],[Rank 6M]]+Table2[[#This Row],[Rank Sharpe]])/3</f>
        <v>166</v>
      </c>
    </row>
    <row r="126" spans="1:48" x14ac:dyDescent="0.3">
      <c r="A126" t="s">
        <v>667</v>
      </c>
      <c r="B126" t="s">
        <v>668</v>
      </c>
      <c r="C126" t="s">
        <v>10159</v>
      </c>
      <c r="D126" t="s">
        <v>298</v>
      </c>
      <c r="E126">
        <v>26205.886046709998</v>
      </c>
      <c r="F126">
        <v>419.05</v>
      </c>
      <c r="G126">
        <v>68.036056856891307</v>
      </c>
      <c r="H126">
        <f>(Table2[[#This Row],[1Y Return vs Nifty]]-AVERAGE(Table2[1Y Return vs Nifty]))/_xlfn.STDEV.P(Table2[1Y Return vs Nifty])</f>
        <v>0.35866566788683513</v>
      </c>
      <c r="I126">
        <v>-12.552985922016701</v>
      </c>
      <c r="J126">
        <f>(Table2[[#This Row],[1M Return vs Nifty]]-AVERAGE(Table2[1M Return vs Nifty]))/_xlfn.STDEV.P(Table2[1M Return vs Nifty])</f>
        <v>-1.1471902915665899</v>
      </c>
      <c r="K126">
        <v>21.951784045560899</v>
      </c>
      <c r="L126">
        <f>(Table2[[#This Row],[6M Return vs Nifty]]-AVERAGE(Table2[6M Return vs Nifty]))/_xlfn.STDEV.P(Table2[6M Return vs Nifty])</f>
        <v>0.47949569909125928</v>
      </c>
      <c r="M126">
        <v>-2.2212082704739</v>
      </c>
      <c r="N126">
        <f>(Table2[[#This Row],[1W Return vs Nifty]]-AVERAGE(Table2[1W Return vs Nifty]))/_xlfn.STDEV.P(Table2[1W Return vs Nifty])</f>
        <v>-0.13864903401052003</v>
      </c>
      <c r="O126">
        <v>420.38</v>
      </c>
      <c r="P126">
        <v>430.59843314928497</v>
      </c>
      <c r="Q126">
        <v>373.53579646972099</v>
      </c>
      <c r="R126">
        <v>53.002094309802203</v>
      </c>
      <c r="S126" s="2">
        <f>(Table2[[#This Row],[Close Price]]-Table2[[#This Row],[20D EMA]])/Table2[[#This Row],[20D EMA]]</f>
        <v>-3.163804177172996E-3</v>
      </c>
      <c r="T126" s="2">
        <f>(Table2[[#This Row],[Close Price]]-Table2[[#This Row],[50D EMA]])/Table2[[#This Row],[50D EMA]]</f>
        <v>-2.6819496450144333E-2</v>
      </c>
      <c r="U126" s="2">
        <f>(Table2[[#This Row],[Close Price]]-Table2[[#This Row],[200D EMA]])/Table2[[#This Row],[200D EMA]]</f>
        <v>0.12184696610186442</v>
      </c>
      <c r="V126">
        <v>0.748266474968593</v>
      </c>
      <c r="W126">
        <v>410</v>
      </c>
      <c r="X126">
        <v>418.8</v>
      </c>
      <c r="Y126">
        <v>393.35</v>
      </c>
      <c r="Z126">
        <v>419.95</v>
      </c>
      <c r="AA126">
        <v>393.35</v>
      </c>
      <c r="AB126">
        <v>437.5</v>
      </c>
      <c r="AC126" s="2">
        <f>(Table2[[#This Row],[Close Price]]/Table2[[#This Row],[Day Low]])-1</f>
        <v>2.2073170731707448E-2</v>
      </c>
      <c r="AD126" s="2">
        <f>(Table2[[#This Row],[Day High]]/Table2[[#This Row],[Close Price]])-1</f>
        <v>-5.9658751938906907E-4</v>
      </c>
      <c r="AE126" s="2">
        <f>(Table2[[#This Row],[Close Price]]/Table2[[#This Row],[Current Week Low]])-1</f>
        <v>6.5336214567179418E-2</v>
      </c>
      <c r="AF126" s="2">
        <f>(Table2[[#This Row],[Current Week High]]/Table2[[#This Row],[Close Price]])-1</f>
        <v>2.1477150698006042E-3</v>
      </c>
      <c r="AG126" s="2">
        <f>(Table2[[#This Row],[Close Price]]/Table2[[#This Row],[Current Month Low]])-1</f>
        <v>6.5336214567179418E-2</v>
      </c>
      <c r="AH126" s="2">
        <f>(Table2[[#This Row],[Current Month High]]/Table2[[#This Row],[Close Price]])-1</f>
        <v>4.4028158930915051E-2</v>
      </c>
      <c r="AI126">
        <v>19.842500894881201</v>
      </c>
      <c r="AJ126">
        <v>104.36478907583501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-0.2</v>
      </c>
      <c r="AM126" t="s">
        <v>10195</v>
      </c>
      <c r="AN126">
        <v>-2.4</v>
      </c>
      <c r="AO126" t="s">
        <v>10195</v>
      </c>
      <c r="AP126">
        <v>0.14163230770493701</v>
      </c>
      <c r="AQ126">
        <f>(Table2[[#This Row],[Sharpe Ratio]]-AVERAGE(Table2[Sharpe Ratio]))/_xlfn.STDEV.P(Table2[Sharpe Ratio])</f>
        <v>1.0400599234395016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189</v>
      </c>
      <c r="AT126">
        <f>_xlfn.RANK.AVG(Table2[[#This Row],[6M Return vs Nifty Z-Score]],Table2[6M Return vs Nifty Z-Score])</f>
        <v>195</v>
      </c>
      <c r="AU126">
        <f>_xlfn.RANK.AVG(Table2[[#This Row],[Sharpe Ratio Z-Score]],Table2[Sharpe Ratio Z-Score])</f>
        <v>114</v>
      </c>
      <c r="AV126">
        <f>(Table2[[#This Row],[Rank 1Y]]+Table2[[#This Row],[Rank 6M]]+Table2[[#This Row],[Rank Sharpe]])/3</f>
        <v>166</v>
      </c>
    </row>
    <row r="127" spans="1:48" x14ac:dyDescent="0.3">
      <c r="A127" t="s">
        <v>475</v>
      </c>
      <c r="B127" t="s">
        <v>476</v>
      </c>
      <c r="C127" t="s">
        <v>10161</v>
      </c>
      <c r="D127" t="s">
        <v>477</v>
      </c>
      <c r="E127">
        <v>45019.760010420003</v>
      </c>
      <c r="F127">
        <v>4145.8</v>
      </c>
      <c r="G127">
        <v>51.662008401121</v>
      </c>
      <c r="H127">
        <f>(Table2[[#This Row],[1Y Return vs Nifty]]-AVERAGE(Table2[1Y Return vs Nifty]))/_xlfn.STDEV.P(Table2[1Y Return vs Nifty])</f>
        <v>0.1384976470879993</v>
      </c>
      <c r="I127">
        <v>-8.4404095649116897</v>
      </c>
      <c r="J127">
        <f>(Table2[[#This Row],[1M Return vs Nifty]]-AVERAGE(Table2[1M Return vs Nifty]))/_xlfn.STDEV.P(Table2[1M Return vs Nifty])</f>
        <v>-0.71877972264645718</v>
      </c>
      <c r="K127">
        <v>28.851378958120399</v>
      </c>
      <c r="L127">
        <f>(Table2[[#This Row],[6M Return vs Nifty]]-AVERAGE(Table2[6M Return vs Nifty]))/_xlfn.STDEV.P(Table2[6M Return vs Nifty])</f>
        <v>0.712824499591028</v>
      </c>
      <c r="M127">
        <v>3.1512317201849802</v>
      </c>
      <c r="N127">
        <f>(Table2[[#This Row],[1W Return vs Nifty]]-AVERAGE(Table2[1W Return vs Nifty]))/_xlfn.STDEV.P(Table2[1W Return vs Nifty])</f>
        <v>1.1972083954824864</v>
      </c>
      <c r="O127">
        <v>4060.34</v>
      </c>
      <c r="P127">
        <v>3933.69165309149</v>
      </c>
      <c r="Q127">
        <v>3348.89943861354</v>
      </c>
      <c r="R127">
        <v>61.258090175650999</v>
      </c>
      <c r="S127" s="2">
        <f>(Table2[[#This Row],[Close Price]]-Table2[[#This Row],[20D EMA]])/Table2[[#This Row],[20D EMA]]</f>
        <v>2.1047498485348527E-2</v>
      </c>
      <c r="T127" s="2">
        <f>(Table2[[#This Row],[Close Price]]-Table2[[#This Row],[50D EMA]])/Table2[[#This Row],[50D EMA]]</f>
        <v>5.3920938806124807E-2</v>
      </c>
      <c r="U127" s="2">
        <f>(Table2[[#This Row],[Close Price]]-Table2[[#This Row],[200D EMA]])/Table2[[#This Row],[200D EMA]]</f>
        <v>0.23795894024109027</v>
      </c>
      <c r="V127">
        <v>1.1946997850482299</v>
      </c>
      <c r="W127">
        <v>4079.2</v>
      </c>
      <c r="X127">
        <v>4140.75</v>
      </c>
      <c r="Y127">
        <v>3845.3</v>
      </c>
      <c r="Z127">
        <v>4161.2</v>
      </c>
      <c r="AA127">
        <v>3845.3</v>
      </c>
      <c r="AB127">
        <v>4223</v>
      </c>
      <c r="AC127" s="2">
        <f>(Table2[[#This Row],[Close Price]]/Table2[[#This Row],[Day Low]])-1</f>
        <v>1.6326730731516026E-2</v>
      </c>
      <c r="AD127" s="2">
        <f>(Table2[[#This Row],[Day High]]/Table2[[#This Row],[Close Price]])-1</f>
        <v>-1.2181002460321944E-3</v>
      </c>
      <c r="AE127" s="2">
        <f>(Table2[[#This Row],[Close Price]]/Table2[[#This Row],[Current Week Low]])-1</f>
        <v>7.8147348711413933E-2</v>
      </c>
      <c r="AF127" s="2">
        <f>(Table2[[#This Row],[Current Week High]]/Table2[[#This Row],[Close Price]])-1</f>
        <v>3.7146027304741924E-3</v>
      </c>
      <c r="AG127" s="2">
        <f>(Table2[[#This Row],[Close Price]]/Table2[[#This Row],[Current Month Low]])-1</f>
        <v>7.8147348711413933E-2</v>
      </c>
      <c r="AH127" s="2">
        <f>(Table2[[#This Row],[Current Month High]]/Table2[[#This Row],[Close Price]])-1</f>
        <v>1.8621255246273227E-2</v>
      </c>
      <c r="AI127">
        <v>6.36186019586086</v>
      </c>
      <c r="AJ127">
        <v>77.755863310894796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0.06</v>
      </c>
      <c r="AM127" t="s">
        <v>10196</v>
      </c>
      <c r="AN127">
        <v>0.36</v>
      </c>
      <c r="AO127" t="s">
        <v>10196</v>
      </c>
      <c r="AP127">
        <v>0.142897641204007</v>
      </c>
      <c r="AQ127">
        <f>(Table2[[#This Row],[Sharpe Ratio]]-AVERAGE(Table2[Sharpe Ratio]))/_xlfn.STDEV.P(Table2[Sharpe Ratio])</f>
        <v>1.054608889254333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2.3843597087693897</v>
      </c>
      <c r="AS127">
        <f>_xlfn.RANK.AVG(Table2[[#This Row],[1Y Return vs Nifty Z-Score]],Table2[1Y Return vs Nifty Z-Score])</f>
        <v>245</v>
      </c>
      <c r="AT127">
        <f>_xlfn.RANK.AVG(Table2[[#This Row],[6M Return vs Nifty Z-Score]],Table2[6M Return vs Nifty Z-Score])</f>
        <v>143</v>
      </c>
      <c r="AU127">
        <f>_xlfn.RANK.AVG(Table2[[#This Row],[Sharpe Ratio Z-Score]],Table2[Sharpe Ratio Z-Score])</f>
        <v>111</v>
      </c>
      <c r="AV127">
        <f>(Table2[[#This Row],[Rank 1Y]]+Table2[[#This Row],[Rank 6M]]+Table2[[#This Row],[Rank Sharpe]])/3</f>
        <v>166.33333333333334</v>
      </c>
    </row>
    <row r="128" spans="1:48" x14ac:dyDescent="0.3">
      <c r="A128" t="s">
        <v>570</v>
      </c>
      <c r="B128" t="s">
        <v>571</v>
      </c>
      <c r="C128" t="s">
        <v>10151</v>
      </c>
      <c r="D128" t="s">
        <v>572</v>
      </c>
      <c r="E128">
        <v>32673.084244649999</v>
      </c>
      <c r="F128">
        <v>2413.5</v>
      </c>
      <c r="G128">
        <v>207.19660828422101</v>
      </c>
      <c r="H128">
        <f>(Table2[[#This Row],[1Y Return vs Nifty]]-AVERAGE(Table2[1Y Return vs Nifty]))/_xlfn.STDEV.P(Table2[1Y Return vs Nifty])</f>
        <v>2.2298402441555734</v>
      </c>
      <c r="I128">
        <v>-16.3457670480561</v>
      </c>
      <c r="J128">
        <f>(Table2[[#This Row],[1M Return vs Nifty]]-AVERAGE(Table2[1M Return vs Nifty]))/_xlfn.STDEV.P(Table2[1M Return vs Nifty])</f>
        <v>-1.542287519898633</v>
      </c>
      <c r="K128">
        <v>0.47255701702666603</v>
      </c>
      <c r="L128">
        <f>(Table2[[#This Row],[6M Return vs Nifty]]-AVERAGE(Table2[6M Return vs Nifty]))/_xlfn.STDEV.P(Table2[6M Return vs Nifty])</f>
        <v>-0.24688350747739662</v>
      </c>
      <c r="M128">
        <v>-4.7746944585129301</v>
      </c>
      <c r="N128">
        <f>(Table2[[#This Row],[1W Return vs Nifty]]-AVERAGE(Table2[1W Return vs Nifty]))/_xlfn.STDEV.P(Table2[1W Return vs Nifty])</f>
        <v>-0.77357348199516385</v>
      </c>
      <c r="O128">
        <v>2388.44</v>
      </c>
      <c r="P128">
        <v>2502.4025223752701</v>
      </c>
      <c r="Q128">
        <v>2244.3449086737201</v>
      </c>
      <c r="R128">
        <v>58.342528198990799</v>
      </c>
      <c r="S128" s="2">
        <f>(Table2[[#This Row],[Close Price]]-Table2[[#This Row],[20D EMA]])/Table2[[#This Row],[20D EMA]]</f>
        <v>1.0492204116494425E-2</v>
      </c>
      <c r="T128" s="2">
        <f>(Table2[[#This Row],[Close Price]]-Table2[[#This Row],[50D EMA]])/Table2[[#This Row],[50D EMA]]</f>
        <v>-3.5526867312651284E-2</v>
      </c>
      <c r="U128" s="2">
        <f>(Table2[[#This Row],[Close Price]]-Table2[[#This Row],[200D EMA]])/Table2[[#This Row],[200D EMA]]</f>
        <v>7.5369472255599507E-2</v>
      </c>
      <c r="V128">
        <v>1.0711108953364501</v>
      </c>
      <c r="W128">
        <v>2361.0500000000002</v>
      </c>
      <c r="X128">
        <v>2477</v>
      </c>
      <c r="Y128">
        <v>2115</v>
      </c>
      <c r="Z128">
        <v>2435</v>
      </c>
      <c r="AA128">
        <v>2115</v>
      </c>
      <c r="AB128">
        <v>2619.75</v>
      </c>
      <c r="AC128" s="2">
        <f>(Table2[[#This Row],[Close Price]]/Table2[[#This Row],[Day Low]])-1</f>
        <v>2.2214692615573517E-2</v>
      </c>
      <c r="AD128" s="2">
        <f>(Table2[[#This Row],[Day High]]/Table2[[#This Row],[Close Price]])-1</f>
        <v>2.6310337683861595E-2</v>
      </c>
      <c r="AE128" s="2">
        <f>(Table2[[#This Row],[Close Price]]/Table2[[#This Row],[Current Week Low]])-1</f>
        <v>0.14113475177304968</v>
      </c>
      <c r="AF128" s="2">
        <f>(Table2[[#This Row],[Current Week High]]/Table2[[#This Row],[Close Price]])-1</f>
        <v>8.9082245701264107E-3</v>
      </c>
      <c r="AG128" s="2">
        <f>(Table2[[#This Row],[Close Price]]/Table2[[#This Row],[Current Month Low]])-1</f>
        <v>0.14113475177304968</v>
      </c>
      <c r="AH128" s="2">
        <f>(Table2[[#This Row],[Current Month High]]/Table2[[#This Row],[Close Price]])-1</f>
        <v>8.5456805469235508E-2</v>
      </c>
      <c r="AI128">
        <v>35.268282577169998</v>
      </c>
      <c r="AJ128">
        <v>232.59836009095201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-0.2</v>
      </c>
      <c r="AM128" t="s">
        <v>10195</v>
      </c>
      <c r="AN128">
        <v>0.34</v>
      </c>
      <c r="AO128" t="s">
        <v>10196</v>
      </c>
      <c r="AP128">
        <v>0.157910877746616</v>
      </c>
      <c r="AQ128">
        <f>(Table2[[#This Row],[Sharpe Ratio]]-AVERAGE(Table2[Sharpe Ratio]))/_xlfn.STDEV.P(Table2[Sharpe Ratio])</f>
        <v>1.2272329961707606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20</v>
      </c>
      <c r="AT128">
        <f>_xlfn.RANK.AVG(Table2[[#This Row],[6M Return vs Nifty Z-Score]],Table2[6M Return vs Nifty Z-Score])</f>
        <v>402</v>
      </c>
      <c r="AU128">
        <f>_xlfn.RANK.AVG(Table2[[#This Row],[Sharpe Ratio Z-Score]],Table2[Sharpe Ratio Z-Score])</f>
        <v>81</v>
      </c>
      <c r="AV128">
        <f>(Table2[[#This Row],[Rank 1Y]]+Table2[[#This Row],[Rank 6M]]+Table2[[#This Row],[Rank Sharpe]])/3</f>
        <v>167.66666666666666</v>
      </c>
    </row>
    <row r="129" spans="1:48" x14ac:dyDescent="0.3">
      <c r="A129" t="s">
        <v>1866</v>
      </c>
      <c r="B129" t="s">
        <v>1867</v>
      </c>
      <c r="C129" t="s">
        <v>10152</v>
      </c>
      <c r="D129" t="s">
        <v>911</v>
      </c>
      <c r="E129">
        <v>3767.41354108</v>
      </c>
      <c r="F129">
        <v>438.8</v>
      </c>
      <c r="G129">
        <v>80.468186854358294</v>
      </c>
      <c r="H129">
        <f>(Table2[[#This Row],[1Y Return vs Nifty]]-AVERAGE(Table2[1Y Return vs Nifty]))/_xlfn.STDEV.P(Table2[1Y Return vs Nifty])</f>
        <v>0.52583003552931351</v>
      </c>
      <c r="I129">
        <v>20.111743881635899</v>
      </c>
      <c r="J129">
        <f>(Table2[[#This Row],[1M Return vs Nifty]]-AVERAGE(Table2[1M Return vs Nifty]))/_xlfn.STDEV.P(Table2[1M Return vs Nifty])</f>
        <v>2.2555223303228287</v>
      </c>
      <c r="K129">
        <v>30.547209684488202</v>
      </c>
      <c r="L129">
        <f>(Table2[[#This Row],[6M Return vs Nifty]]-AVERAGE(Table2[6M Return vs Nifty]))/_xlfn.STDEV.P(Table2[6M Return vs Nifty])</f>
        <v>0.7701736851952109</v>
      </c>
      <c r="M129">
        <v>-0.27899562115728599</v>
      </c>
      <c r="N129">
        <f>(Table2[[#This Row],[1W Return vs Nifty]]-AVERAGE(Table2[1W Return vs Nifty]))/_xlfn.STDEV.P(Table2[1W Return vs Nifty])</f>
        <v>0.34428222287760024</v>
      </c>
      <c r="O129">
        <v>374.3</v>
      </c>
      <c r="P129">
        <v>333.86529018441598</v>
      </c>
      <c r="Q129">
        <v>298.805408367658</v>
      </c>
      <c r="R129">
        <v>79.485947019997894</v>
      </c>
      <c r="S129" s="2">
        <f>(Table2[[#This Row],[Close Price]]-Table2[[#This Row],[20D EMA]])/Table2[[#This Row],[20D EMA]]</f>
        <v>0.1723216671119423</v>
      </c>
      <c r="T129" s="2">
        <f>(Table2[[#This Row],[Close Price]]-Table2[[#This Row],[50D EMA]])/Table2[[#This Row],[50D EMA]]</f>
        <v>0.31430254327313156</v>
      </c>
      <c r="U129" s="2">
        <f>(Table2[[#This Row],[Close Price]]-Table2[[#This Row],[200D EMA]])/Table2[[#This Row],[200D EMA]]</f>
        <v>0.46851424944788483</v>
      </c>
      <c r="V129">
        <v>1.7300924234917501</v>
      </c>
      <c r="W129">
        <v>434.15</v>
      </c>
      <c r="X129">
        <v>469</v>
      </c>
      <c r="Y129">
        <v>358.6</v>
      </c>
      <c r="Z129">
        <v>458</v>
      </c>
      <c r="AA129">
        <v>314.05</v>
      </c>
      <c r="AB129">
        <v>458</v>
      </c>
      <c r="AC129" s="2">
        <f>(Table2[[#This Row],[Close Price]]/Table2[[#This Row],[Day Low]])-1</f>
        <v>1.0710583899574022E-2</v>
      </c>
      <c r="AD129" s="2">
        <f>(Table2[[#This Row],[Day High]]/Table2[[#This Row],[Close Price]])-1</f>
        <v>6.8824065633545928E-2</v>
      </c>
      <c r="AE129" s="2">
        <f>(Table2[[#This Row],[Close Price]]/Table2[[#This Row],[Current Week Low]])-1</f>
        <v>0.22364751812604577</v>
      </c>
      <c r="AF129" s="2">
        <f>(Table2[[#This Row],[Current Week High]]/Table2[[#This Row],[Close Price]])-1</f>
        <v>4.3755697356426593E-2</v>
      </c>
      <c r="AG129" s="2">
        <f>(Table2[[#This Row],[Close Price]]/Table2[[#This Row],[Current Month Low]])-1</f>
        <v>0.39722974048718362</v>
      </c>
      <c r="AH129" s="2">
        <f>(Table2[[#This Row],[Current Month High]]/Table2[[#This Row],[Close Price]])-1</f>
        <v>4.3755697356426593E-2</v>
      </c>
      <c r="AI129">
        <v>4.3755697356426504</v>
      </c>
      <c r="AJ129">
        <v>117.281505323099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0.48</v>
      </c>
      <c r="AM129" t="s">
        <v>10196</v>
      </c>
      <c r="AN129">
        <v>17.579999999999998</v>
      </c>
      <c r="AO129" t="s">
        <v>10196</v>
      </c>
      <c r="AP129">
        <v>8.8544533098522005E-2</v>
      </c>
      <c r="AQ129">
        <f>(Table2[[#This Row],[Sharpe Ratio]]-AVERAGE(Table2[Sharpe Ratio]))/_xlfn.STDEV.P(Table2[Sharpe Ratio])</f>
        <v>0.4296499259946443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4.3254581999195976</v>
      </c>
      <c r="AS129">
        <f>_xlfn.RANK.AVG(Table2[[#This Row],[1Y Return vs Nifty Z-Score]],Table2[1Y Return vs Nifty Z-Score])</f>
        <v>145</v>
      </c>
      <c r="AT129">
        <f>_xlfn.RANK.AVG(Table2[[#This Row],[6M Return vs Nifty Z-Score]],Table2[6M Return vs Nifty Z-Score])</f>
        <v>132</v>
      </c>
      <c r="AU129">
        <f>_xlfn.RANK.AVG(Table2[[#This Row],[Sharpe Ratio Z-Score]],Table2[Sharpe Ratio Z-Score])</f>
        <v>226</v>
      </c>
      <c r="AV129">
        <f>(Table2[[#This Row],[Rank 1Y]]+Table2[[#This Row],[Rank 6M]]+Table2[[#This Row],[Rank Sharpe]])/3</f>
        <v>167.66666666666666</v>
      </c>
    </row>
    <row r="130" spans="1:48" x14ac:dyDescent="0.3">
      <c r="A130" t="s">
        <v>528</v>
      </c>
      <c r="B130" t="s">
        <v>529</v>
      </c>
      <c r="C130" t="s">
        <v>10149</v>
      </c>
      <c r="D130" t="s">
        <v>18</v>
      </c>
      <c r="E130">
        <v>38168.096165506002</v>
      </c>
      <c r="F130">
        <v>217.78</v>
      </c>
      <c r="G130">
        <v>125.218254569509</v>
      </c>
      <c r="H130">
        <f>(Table2[[#This Row],[1Y Return vs Nifty]]-AVERAGE(Table2[1Y Return vs Nifty]))/_xlfn.STDEV.P(Table2[1Y Return vs Nifty])</f>
        <v>1.1275464568573892</v>
      </c>
      <c r="I130">
        <v>-6.8725593034198198</v>
      </c>
      <c r="J130">
        <f>(Table2[[#This Row],[1M Return vs Nifty]]-AVERAGE(Table2[1M Return vs Nifty]))/_xlfn.STDEV.P(Table2[1M Return vs Nifty])</f>
        <v>-0.55545543047936097</v>
      </c>
      <c r="K130">
        <v>13.005686662960599</v>
      </c>
      <c r="L130">
        <f>(Table2[[#This Row],[6M Return vs Nifty]]-AVERAGE(Table2[6M Return vs Nifty]))/_xlfn.STDEV.P(Table2[6M Return vs Nifty])</f>
        <v>0.17695878237510015</v>
      </c>
      <c r="M130">
        <v>-14.199899865717301</v>
      </c>
      <c r="N130">
        <f>(Table2[[#This Row],[1W Return vs Nifty]]-AVERAGE(Table2[1W Return vs Nifty]))/_xlfn.STDEV.P(Table2[1W Return vs Nifty])</f>
        <v>-3.1171512026590067</v>
      </c>
      <c r="O130">
        <v>221.7</v>
      </c>
      <c r="P130">
        <v>219.52895594771701</v>
      </c>
      <c r="Q130">
        <v>185.818543834677</v>
      </c>
      <c r="R130">
        <v>45.514968321623797</v>
      </c>
      <c r="S130" s="2">
        <f>(Table2[[#This Row],[Close Price]]-Table2[[#This Row],[20D EMA]])/Table2[[#This Row],[20D EMA]]</f>
        <v>-1.768155164636891E-2</v>
      </c>
      <c r="T130" s="2">
        <f>(Table2[[#This Row],[Close Price]]-Table2[[#This Row],[50D EMA]])/Table2[[#This Row],[50D EMA]]</f>
        <v>-7.9668576756386465E-3</v>
      </c>
      <c r="U130" s="2">
        <f>(Table2[[#This Row],[Close Price]]-Table2[[#This Row],[200D EMA]])/Table2[[#This Row],[200D EMA]]</f>
        <v>0.17200358750932387</v>
      </c>
      <c r="V130">
        <v>1.7891704261836401</v>
      </c>
      <c r="W130">
        <v>211.61</v>
      </c>
      <c r="X130">
        <v>218.7</v>
      </c>
      <c r="Y130">
        <v>198.5</v>
      </c>
      <c r="Z130">
        <v>221.85</v>
      </c>
      <c r="AA130">
        <v>198.5</v>
      </c>
      <c r="AB130">
        <v>253.56</v>
      </c>
      <c r="AC130" s="2">
        <f>(Table2[[#This Row],[Close Price]]/Table2[[#This Row],[Day Low]])-1</f>
        <v>2.9157412220594425E-2</v>
      </c>
      <c r="AD130" s="2">
        <f>(Table2[[#This Row],[Day High]]/Table2[[#This Row],[Close Price]])-1</f>
        <v>4.2244466893195387E-3</v>
      </c>
      <c r="AE130" s="2">
        <f>(Table2[[#This Row],[Close Price]]/Table2[[#This Row],[Current Week Low]])-1</f>
        <v>9.7128463476070515E-2</v>
      </c>
      <c r="AF130" s="2">
        <f>(Table2[[#This Row],[Current Week High]]/Table2[[#This Row],[Close Price]])-1</f>
        <v>1.8688584810359066E-2</v>
      </c>
      <c r="AG130" s="2">
        <f>(Table2[[#This Row],[Close Price]]/Table2[[#This Row],[Current Month Low]])-1</f>
        <v>9.7128463476070515E-2</v>
      </c>
      <c r="AH130" s="2">
        <f>(Table2[[#This Row],[Current Month High]]/Table2[[#This Row],[Close Price]])-1</f>
        <v>0.16429424189549091</v>
      </c>
      <c r="AI130">
        <v>32.817522270180902</v>
      </c>
      <c r="AJ130">
        <v>171.37694704049801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-0.1</v>
      </c>
      <c r="AM130" t="s">
        <v>10195</v>
      </c>
      <c r="AN130">
        <v>-0.08</v>
      </c>
      <c r="AO130" t="s">
        <v>10195</v>
      </c>
      <c r="AP130">
        <v>0.12833628361128699</v>
      </c>
      <c r="AQ130">
        <f>(Table2[[#This Row],[Sharpe Ratio]]-AVERAGE(Table2[Sharpe Ratio]))/_xlfn.STDEV.P(Table2[Sharpe Ratio])</f>
        <v>0.88718054408704805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-1.4809208498188302</v>
      </c>
      <c r="AS130">
        <f>_xlfn.RANK.AVG(Table2[[#This Row],[1Y Return vs Nifty Z-Score]],Table2[1Y Return vs Nifty Z-Score])</f>
        <v>87</v>
      </c>
      <c r="AT130">
        <f>_xlfn.RANK.AVG(Table2[[#This Row],[6M Return vs Nifty Z-Score]],Table2[6M Return vs Nifty Z-Score])</f>
        <v>273</v>
      </c>
      <c r="AU130">
        <f>_xlfn.RANK.AVG(Table2[[#This Row],[Sharpe Ratio Z-Score]],Table2[Sharpe Ratio Z-Score])</f>
        <v>145</v>
      </c>
      <c r="AV130">
        <f>(Table2[[#This Row],[Rank 1Y]]+Table2[[#This Row],[Rank 6M]]+Table2[[#This Row],[Rank Sharpe]])/3</f>
        <v>168.33333333333334</v>
      </c>
    </row>
    <row r="131" spans="1:48" x14ac:dyDescent="0.3">
      <c r="A131" t="s">
        <v>1177</v>
      </c>
      <c r="B131" t="s">
        <v>1178</v>
      </c>
      <c r="C131" t="s">
        <v>10153</v>
      </c>
      <c r="D131" t="s">
        <v>404</v>
      </c>
      <c r="E131">
        <v>10098.8229943649</v>
      </c>
      <c r="F131">
        <v>290.85000000000002</v>
      </c>
      <c r="G131">
        <v>54.869119255290698</v>
      </c>
      <c r="H131">
        <f>(Table2[[#This Row],[1Y Return vs Nifty]]-AVERAGE(Table2[1Y Return vs Nifty]))/_xlfn.STDEV.P(Table2[1Y Return vs Nifty])</f>
        <v>0.18162096207954445</v>
      </c>
      <c r="I131">
        <v>3.9199762017059099</v>
      </c>
      <c r="J131">
        <f>(Table2[[#This Row],[1M Return vs Nifty]]-AVERAGE(Table2[1M Return vs Nifty]))/_xlfn.STDEV.P(Table2[1M Return vs Nifty])</f>
        <v>0.56881215128935503</v>
      </c>
      <c r="K131">
        <v>28.4648256245585</v>
      </c>
      <c r="L131">
        <f>(Table2[[#This Row],[6M Return vs Nifty]]-AVERAGE(Table2[6M Return vs Nifty]))/_xlfn.STDEV.P(Table2[6M Return vs Nifty])</f>
        <v>0.69975213421418503</v>
      </c>
      <c r="M131">
        <v>1.4581273671998201</v>
      </c>
      <c r="N131">
        <f>(Table2[[#This Row],[1W Return vs Nifty]]-AVERAGE(Table2[1W Return vs Nifty]))/_xlfn.STDEV.P(Table2[1W Return vs Nifty])</f>
        <v>0.77621792694776137</v>
      </c>
      <c r="O131">
        <v>276.22000000000003</v>
      </c>
      <c r="P131">
        <v>254.60128568627101</v>
      </c>
      <c r="Q131">
        <v>210.325880017298</v>
      </c>
      <c r="R131">
        <v>65.252782622125594</v>
      </c>
      <c r="S131" s="2">
        <f>(Table2[[#This Row],[Close Price]]-Table2[[#This Row],[20D EMA]])/Table2[[#This Row],[20D EMA]]</f>
        <v>5.2965027876330437E-2</v>
      </c>
      <c r="T131" s="2">
        <f>(Table2[[#This Row],[Close Price]]-Table2[[#This Row],[50D EMA]])/Table2[[#This Row],[50D EMA]]</f>
        <v>0.1423744354472585</v>
      </c>
      <c r="U131" s="2">
        <f>(Table2[[#This Row],[Close Price]]-Table2[[#This Row],[200D EMA]])/Table2[[#This Row],[200D EMA]]</f>
        <v>0.38285407376438602</v>
      </c>
      <c r="V131">
        <v>1.1957668376366499</v>
      </c>
      <c r="W131">
        <v>286.05</v>
      </c>
      <c r="X131">
        <v>291.7</v>
      </c>
      <c r="Y131">
        <v>264.55</v>
      </c>
      <c r="Z131">
        <v>301.25</v>
      </c>
      <c r="AA131">
        <v>244.85</v>
      </c>
      <c r="AB131">
        <v>301.25</v>
      </c>
      <c r="AC131" s="2">
        <f>(Table2[[#This Row],[Close Price]]/Table2[[#This Row],[Day Low]])-1</f>
        <v>1.6780283167278531E-2</v>
      </c>
      <c r="AD131" s="2">
        <f>(Table2[[#This Row],[Day High]]/Table2[[#This Row],[Close Price]])-1</f>
        <v>2.9224686264395228E-3</v>
      </c>
      <c r="AE131" s="2">
        <f>(Table2[[#This Row],[Close Price]]/Table2[[#This Row],[Current Week Low]])-1</f>
        <v>9.941409941409951E-2</v>
      </c>
      <c r="AF131" s="2">
        <f>(Table2[[#This Row],[Current Week High]]/Table2[[#This Row],[Close Price]])-1</f>
        <v>3.575726319408612E-2</v>
      </c>
      <c r="AG131" s="2">
        <f>(Table2[[#This Row],[Close Price]]/Table2[[#This Row],[Current Month Low]])-1</f>
        <v>0.187870124566061</v>
      </c>
      <c r="AH131" s="2">
        <f>(Table2[[#This Row],[Current Month High]]/Table2[[#This Row],[Close Price]])-1</f>
        <v>3.575726319408612E-2</v>
      </c>
      <c r="AI131">
        <v>3.5757263194086102</v>
      </c>
      <c r="AJ131">
        <v>98.3969986357435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0.15</v>
      </c>
      <c r="AM131" t="s">
        <v>10196</v>
      </c>
      <c r="AN131">
        <v>12.12</v>
      </c>
      <c r="AO131" t="s">
        <v>10196</v>
      </c>
      <c r="AP131">
        <v>0.133559675880291</v>
      </c>
      <c r="AQ131">
        <f>(Table2[[#This Row],[Sharpe Ratio]]-AVERAGE(Table2[Sharpe Ratio]))/_xlfn.STDEV.P(Table2[Sharpe Ratio])</f>
        <v>0.94723977401737824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3.173642948548224</v>
      </c>
      <c r="AS131">
        <f>_xlfn.RANK.AVG(Table2[[#This Row],[1Y Return vs Nifty Z-Score]],Table2[1Y Return vs Nifty Z-Score])</f>
        <v>233</v>
      </c>
      <c r="AT131">
        <f>_xlfn.RANK.AVG(Table2[[#This Row],[6M Return vs Nifty Z-Score]],Table2[6M Return vs Nifty Z-Score])</f>
        <v>144</v>
      </c>
      <c r="AU131">
        <f>_xlfn.RANK.AVG(Table2[[#This Row],[Sharpe Ratio Z-Score]],Table2[Sharpe Ratio Z-Score])</f>
        <v>130</v>
      </c>
      <c r="AV131">
        <f>(Table2[[#This Row],[Rank 1Y]]+Table2[[#This Row],[Rank 6M]]+Table2[[#This Row],[Rank Sharpe]])/3</f>
        <v>169</v>
      </c>
    </row>
    <row r="132" spans="1:48" x14ac:dyDescent="0.3">
      <c r="A132" t="s">
        <v>781</v>
      </c>
      <c r="B132" t="s">
        <v>782</v>
      </c>
      <c r="C132" t="s">
        <v>10165</v>
      </c>
      <c r="D132" t="s">
        <v>286</v>
      </c>
      <c r="E132">
        <v>20184.768980600002</v>
      </c>
      <c r="F132">
        <v>409</v>
      </c>
      <c r="G132">
        <v>169.82683874265399</v>
      </c>
      <c r="H132">
        <f>(Table2[[#This Row],[1Y Return vs Nifty]]-AVERAGE(Table2[1Y Return vs Nifty]))/_xlfn.STDEV.P(Table2[1Y Return vs Nifty])</f>
        <v>1.7273604683139445</v>
      </c>
      <c r="I132">
        <v>0.95271884522281702</v>
      </c>
      <c r="J132">
        <f>(Table2[[#This Row],[1M Return vs Nifty]]-AVERAGE(Table2[1M Return vs Nifty]))/_xlfn.STDEV.P(Table2[1M Return vs Nifty])</f>
        <v>0.2597104345450082</v>
      </c>
      <c r="K132">
        <v>-1.72474898324562</v>
      </c>
      <c r="L132">
        <f>(Table2[[#This Row],[6M Return vs Nifty]]-AVERAGE(Table2[6M Return vs Nifty]))/_xlfn.STDEV.P(Table2[6M Return vs Nifty])</f>
        <v>-0.32119146031694762</v>
      </c>
      <c r="M132">
        <v>-5.3741916840563304</v>
      </c>
      <c r="N132">
        <f>(Table2[[#This Row],[1W Return vs Nifty]]-AVERAGE(Table2[1W Return vs Nifty]))/_xlfn.STDEV.P(Table2[1W Return vs Nifty])</f>
        <v>-0.92263849232474038</v>
      </c>
      <c r="O132">
        <v>405.84</v>
      </c>
      <c r="P132">
        <v>385.93466291363302</v>
      </c>
      <c r="Q132">
        <v>325.49361208284699</v>
      </c>
      <c r="R132">
        <v>49.078654577029099</v>
      </c>
      <c r="S132" s="2">
        <f>(Table2[[#This Row],[Close Price]]-Table2[[#This Row],[20D EMA]])/Table2[[#This Row],[20D EMA]]</f>
        <v>7.7863197319141169E-3</v>
      </c>
      <c r="T132" s="2">
        <f>(Table2[[#This Row],[Close Price]]-Table2[[#This Row],[50D EMA]])/Table2[[#This Row],[50D EMA]]</f>
        <v>5.9764875516062917E-2</v>
      </c>
      <c r="U132" s="2">
        <f>(Table2[[#This Row],[Close Price]]-Table2[[#This Row],[200D EMA]])/Table2[[#This Row],[200D EMA]]</f>
        <v>0.25655307759434109</v>
      </c>
      <c r="V132">
        <v>1.43575256500784</v>
      </c>
      <c r="W132">
        <v>402</v>
      </c>
      <c r="X132">
        <v>408.35</v>
      </c>
      <c r="Y132">
        <v>384.35</v>
      </c>
      <c r="Z132">
        <v>418</v>
      </c>
      <c r="AA132">
        <v>384.35</v>
      </c>
      <c r="AB132">
        <v>442.9</v>
      </c>
      <c r="AC132" s="2">
        <f>(Table2[[#This Row],[Close Price]]/Table2[[#This Row],[Day Low]])-1</f>
        <v>1.7412935323383172E-2</v>
      </c>
      <c r="AD132" s="2">
        <f>(Table2[[#This Row],[Day High]]/Table2[[#This Row],[Close Price]])-1</f>
        <v>-1.5892420537896301E-3</v>
      </c>
      <c r="AE132" s="2">
        <f>(Table2[[#This Row],[Close Price]]/Table2[[#This Row],[Current Week Low]])-1</f>
        <v>6.4134252634317601E-2</v>
      </c>
      <c r="AF132" s="2">
        <f>(Table2[[#This Row],[Current Week High]]/Table2[[#This Row],[Close Price]])-1</f>
        <v>2.2004889975550057E-2</v>
      </c>
      <c r="AG132" s="2">
        <f>(Table2[[#This Row],[Close Price]]/Table2[[#This Row],[Current Month Low]])-1</f>
        <v>6.4134252634317601E-2</v>
      </c>
      <c r="AH132" s="2">
        <f>(Table2[[#This Row],[Current Month High]]/Table2[[#This Row],[Close Price]])-1</f>
        <v>8.2885085574571971E-2</v>
      </c>
      <c r="AI132">
        <v>8.28850855745719</v>
      </c>
      <c r="AJ132">
        <v>206.367041198501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0.08</v>
      </c>
      <c r="AM132" t="s">
        <v>10196</v>
      </c>
      <c r="AN132">
        <v>1.41</v>
      </c>
      <c r="AO132" t="s">
        <v>10196</v>
      </c>
      <c r="AP132">
        <v>0.19094345989400699</v>
      </c>
      <c r="AQ132">
        <f>(Table2[[#This Row],[Sharpe Ratio]]-AVERAGE(Table2[Sharpe Ratio]))/_xlfn.STDEV.P(Table2[Sharpe Ratio])</f>
        <v>1.6070458350715171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2.3502867852887821</v>
      </c>
      <c r="AS132">
        <f>_xlfn.RANK.AVG(Table2[[#This Row],[1Y Return vs Nifty Z-Score]],Table2[1Y Return vs Nifty Z-Score])</f>
        <v>41</v>
      </c>
      <c r="AT132">
        <f>_xlfn.RANK.AVG(Table2[[#This Row],[6M Return vs Nifty Z-Score]],Table2[6M Return vs Nifty Z-Score])</f>
        <v>429</v>
      </c>
      <c r="AU132">
        <f>_xlfn.RANK.AVG(Table2[[#This Row],[Sharpe Ratio Z-Score]],Table2[Sharpe Ratio Z-Score])</f>
        <v>40</v>
      </c>
      <c r="AV132">
        <f>(Table2[[#This Row],[Rank 1Y]]+Table2[[#This Row],[Rank 6M]]+Table2[[#This Row],[Rank Sharpe]])/3</f>
        <v>170</v>
      </c>
    </row>
    <row r="133" spans="1:48" x14ac:dyDescent="0.3">
      <c r="A133" t="s">
        <v>364</v>
      </c>
      <c r="B133" t="s">
        <v>365</v>
      </c>
      <c r="C133" t="s">
        <v>10165</v>
      </c>
      <c r="D133" t="s">
        <v>286</v>
      </c>
      <c r="E133">
        <v>67238.081413199994</v>
      </c>
      <c r="F133">
        <v>7884</v>
      </c>
      <c r="G133">
        <v>49.030388012255898</v>
      </c>
      <c r="H133">
        <f>(Table2[[#This Row],[1Y Return vs Nifty]]-AVERAGE(Table2[1Y Return vs Nifty]))/_xlfn.STDEV.P(Table2[1Y Return vs Nifty])</f>
        <v>0.10311246705293542</v>
      </c>
      <c r="I133">
        <v>-8.7524171570090097</v>
      </c>
      <c r="J133">
        <f>(Table2[[#This Row],[1M Return vs Nifty]]-AVERAGE(Table2[1M Return vs Nifty]))/_xlfn.STDEV.P(Table2[1M Return vs Nifty])</f>
        <v>-0.75128181827487894</v>
      </c>
      <c r="K133">
        <v>23.835158188525298</v>
      </c>
      <c r="L133">
        <f>(Table2[[#This Row],[6M Return vs Nifty]]-AVERAGE(Table2[6M Return vs Nifty]))/_xlfn.STDEV.P(Table2[6M Return vs Nifty])</f>
        <v>0.54318718174196245</v>
      </c>
      <c r="M133">
        <v>-6.8887680351844196</v>
      </c>
      <c r="N133">
        <f>(Table2[[#This Row],[1W Return vs Nifty]]-AVERAGE(Table2[1W Return vs Nifty]))/_xlfn.STDEV.P(Table2[1W Return vs Nifty])</f>
        <v>-1.2992379656937731</v>
      </c>
      <c r="O133">
        <v>8459.07</v>
      </c>
      <c r="P133">
        <v>8399.0056566692292</v>
      </c>
      <c r="Q133">
        <v>7042.44161985152</v>
      </c>
      <c r="R133">
        <v>23.441725383696099</v>
      </c>
      <c r="S133" s="2">
        <f>(Table2[[#This Row],[Close Price]]-Table2[[#This Row],[20D EMA]])/Table2[[#This Row],[20D EMA]]</f>
        <v>-6.7982650575063183E-2</v>
      </c>
      <c r="T133" s="2">
        <f>(Table2[[#This Row],[Close Price]]-Table2[[#This Row],[50D EMA]])/Table2[[#This Row],[50D EMA]]</f>
        <v>-6.1317455627653859E-2</v>
      </c>
      <c r="U133" s="2">
        <f>(Table2[[#This Row],[Close Price]]-Table2[[#This Row],[200D EMA]])/Table2[[#This Row],[200D EMA]]</f>
        <v>0.11949809818462123</v>
      </c>
      <c r="V133">
        <v>0.57779852671534004</v>
      </c>
      <c r="W133">
        <v>7805</v>
      </c>
      <c r="X133">
        <v>8175</v>
      </c>
      <c r="Y133">
        <v>7801</v>
      </c>
      <c r="Z133">
        <v>8225</v>
      </c>
      <c r="AA133">
        <v>7801</v>
      </c>
      <c r="AB133">
        <v>9333</v>
      </c>
      <c r="AC133" s="2">
        <f>(Table2[[#This Row],[Close Price]]/Table2[[#This Row],[Day Low]])-1</f>
        <v>1.01217168481742E-2</v>
      </c>
      <c r="AD133" s="2">
        <f>(Table2[[#This Row],[Day High]]/Table2[[#This Row],[Close Price]])-1</f>
        <v>3.6910197869101991E-2</v>
      </c>
      <c r="AE133" s="2">
        <f>(Table2[[#This Row],[Close Price]]/Table2[[#This Row],[Current Week Low]])-1</f>
        <v>1.0639661581848481E-2</v>
      </c>
      <c r="AF133" s="2">
        <f>(Table2[[#This Row],[Current Week High]]/Table2[[#This Row],[Close Price]])-1</f>
        <v>4.3252156265854991E-2</v>
      </c>
      <c r="AG133" s="2">
        <f>(Table2[[#This Row],[Close Price]]/Table2[[#This Row],[Current Month Low]])-1</f>
        <v>1.0639661581848481E-2</v>
      </c>
      <c r="AH133" s="2">
        <f>(Table2[[#This Row],[Current Month High]]/Table2[[#This Row],[Close Price]])-1</f>
        <v>0.18378995433789957</v>
      </c>
      <c r="AI133">
        <v>26.0153475393201</v>
      </c>
      <c r="AJ133">
        <v>72.843566049524796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-0.11</v>
      </c>
      <c r="AM133" t="s">
        <v>10195</v>
      </c>
      <c r="AN133">
        <v>-12.51</v>
      </c>
      <c r="AO133" t="s">
        <v>10195</v>
      </c>
      <c r="AP133">
        <v>0.15634547747501601</v>
      </c>
      <c r="AQ133">
        <f>(Table2[[#This Row],[Sharpe Ratio]]-AVERAGE(Table2[Sharpe Ratio]))/_xlfn.STDEV.P(Table2[Sharpe Ratio])</f>
        <v>1.2092338243676151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-0.19498631080613915</v>
      </c>
      <c r="AS133">
        <f>_xlfn.RANK.AVG(Table2[[#This Row],[1Y Return vs Nifty Z-Score]],Table2[1Y Return vs Nifty Z-Score])</f>
        <v>257</v>
      </c>
      <c r="AT133">
        <f>_xlfn.RANK.AVG(Table2[[#This Row],[6M Return vs Nifty Z-Score]],Table2[6M Return vs Nifty Z-Score])</f>
        <v>174</v>
      </c>
      <c r="AU133">
        <f>_xlfn.RANK.AVG(Table2[[#This Row],[Sharpe Ratio Z-Score]],Table2[Sharpe Ratio Z-Score])</f>
        <v>84</v>
      </c>
      <c r="AV133">
        <f>(Table2[[#This Row],[Rank 1Y]]+Table2[[#This Row],[Rank 6M]]+Table2[[#This Row],[Rank Sharpe]])/3</f>
        <v>171.66666666666666</v>
      </c>
    </row>
    <row r="134" spans="1:48" x14ac:dyDescent="0.3">
      <c r="A134" t="s">
        <v>646</v>
      </c>
      <c r="B134" t="s">
        <v>647</v>
      </c>
      <c r="C134" t="s">
        <v>10164</v>
      </c>
      <c r="D134" t="s">
        <v>138</v>
      </c>
      <c r="E134">
        <v>27619.572540494999</v>
      </c>
      <c r="F134">
        <v>1194.95</v>
      </c>
      <c r="G134">
        <v>85.209283907594099</v>
      </c>
      <c r="H134">
        <f>(Table2[[#This Row],[1Y Return vs Nifty]]-AVERAGE(Table2[1Y Return vs Nifty]))/_xlfn.STDEV.P(Table2[1Y Return vs Nifty])</f>
        <v>0.58957956927753352</v>
      </c>
      <c r="I134">
        <v>-14.169992477432899</v>
      </c>
      <c r="J134">
        <f>(Table2[[#This Row],[1M Return vs Nifty]]-AVERAGE(Table2[1M Return vs Nifty]))/_xlfn.STDEV.P(Table2[1M Return vs Nifty])</f>
        <v>-1.3156352365842392</v>
      </c>
      <c r="K134">
        <v>11.956222548138999</v>
      </c>
      <c r="L134">
        <f>(Table2[[#This Row],[6M Return vs Nifty]]-AVERAGE(Table2[6M Return vs Nifty]))/_xlfn.STDEV.P(Table2[6M Return vs Nifty])</f>
        <v>0.14146826355737474</v>
      </c>
      <c r="M134">
        <v>-6.5750736432657204</v>
      </c>
      <c r="N134">
        <f>(Table2[[#This Row],[1W Return vs Nifty]]-AVERAGE(Table2[1W Return vs Nifty]))/_xlfn.STDEV.P(Table2[1W Return vs Nifty])</f>
        <v>-1.2212378419579115</v>
      </c>
      <c r="O134">
        <v>1287.31</v>
      </c>
      <c r="P134">
        <v>1259.03905076156</v>
      </c>
      <c r="Q134">
        <v>1019.09978425722</v>
      </c>
      <c r="R134">
        <v>26.1930116811461</v>
      </c>
      <c r="S134" s="2">
        <f>(Table2[[#This Row],[Close Price]]-Table2[[#This Row],[20D EMA]])/Table2[[#This Row],[20D EMA]]</f>
        <v>-7.1746510164606744E-2</v>
      </c>
      <c r="T134" s="2">
        <f>(Table2[[#This Row],[Close Price]]-Table2[[#This Row],[50D EMA]])/Table2[[#This Row],[50D EMA]]</f>
        <v>-5.0903147700457882E-2</v>
      </c>
      <c r="U134" s="2">
        <f>(Table2[[#This Row],[Close Price]]-Table2[[#This Row],[200D EMA]])/Table2[[#This Row],[200D EMA]]</f>
        <v>0.17255446273197875</v>
      </c>
      <c r="V134">
        <v>0.81919630650824704</v>
      </c>
      <c r="W134">
        <v>1181.05</v>
      </c>
      <c r="X134">
        <v>1240.8</v>
      </c>
      <c r="Y134">
        <v>1174.05</v>
      </c>
      <c r="Z134">
        <v>1269.75</v>
      </c>
      <c r="AA134">
        <v>1174.05</v>
      </c>
      <c r="AB134">
        <v>1429</v>
      </c>
      <c r="AC134" s="2">
        <f>(Table2[[#This Row],[Close Price]]/Table2[[#This Row],[Day Low]])-1</f>
        <v>1.176918843402075E-2</v>
      </c>
      <c r="AD134" s="2">
        <f>(Table2[[#This Row],[Day High]]/Table2[[#This Row],[Close Price]])-1</f>
        <v>3.8369806268044648E-2</v>
      </c>
      <c r="AE134" s="2">
        <f>(Table2[[#This Row],[Close Price]]/Table2[[#This Row],[Current Week Low]])-1</f>
        <v>1.7801626847238294E-2</v>
      </c>
      <c r="AF134" s="2">
        <f>(Table2[[#This Row],[Current Week High]]/Table2[[#This Row],[Close Price]])-1</f>
        <v>6.2596761370768528E-2</v>
      </c>
      <c r="AG134" s="2">
        <f>(Table2[[#This Row],[Close Price]]/Table2[[#This Row],[Current Month Low]])-1</f>
        <v>1.7801626847238294E-2</v>
      </c>
      <c r="AH134" s="2">
        <f>(Table2[[#This Row],[Current Month High]]/Table2[[#This Row],[Close Price]])-1</f>
        <v>0.19586593581321399</v>
      </c>
      <c r="AI134">
        <v>21.603414368802</v>
      </c>
      <c r="AJ134">
        <v>116.20227971774899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-0.01</v>
      </c>
      <c r="AM134" t="s">
        <v>10195</v>
      </c>
      <c r="AN134">
        <v>-11.12</v>
      </c>
      <c r="AO134" t="s">
        <v>10195</v>
      </c>
      <c r="AP134">
        <v>0.15018383204723501</v>
      </c>
      <c r="AQ134">
        <f>(Table2[[#This Row],[Sharpe Ratio]]-AVERAGE(Table2[Sharpe Ratio]))/_xlfn.STDEV.P(Table2[Sharpe Ratio])</f>
        <v>1.1383864400552686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-0.667438805651974</v>
      </c>
      <c r="AS134">
        <f>_xlfn.RANK.AVG(Table2[[#This Row],[1Y Return vs Nifty Z-Score]],Table2[1Y Return vs Nifty Z-Score])</f>
        <v>137</v>
      </c>
      <c r="AT134">
        <f>_xlfn.RANK.AVG(Table2[[#This Row],[6M Return vs Nifty Z-Score]],Table2[6M Return vs Nifty Z-Score])</f>
        <v>281</v>
      </c>
      <c r="AU134">
        <f>_xlfn.RANK.AVG(Table2[[#This Row],[Sharpe Ratio Z-Score]],Table2[Sharpe Ratio Z-Score])</f>
        <v>98</v>
      </c>
      <c r="AV134">
        <f>(Table2[[#This Row],[Rank 1Y]]+Table2[[#This Row],[Rank 6M]]+Table2[[#This Row],[Rank Sharpe]])/3</f>
        <v>172</v>
      </c>
    </row>
    <row r="135" spans="1:48" x14ac:dyDescent="0.3">
      <c r="A135" t="s">
        <v>815</v>
      </c>
      <c r="B135" t="s">
        <v>816</v>
      </c>
      <c r="C135" t="s">
        <v>10161</v>
      </c>
      <c r="D135" t="s">
        <v>165</v>
      </c>
      <c r="E135">
        <v>19396.849231259999</v>
      </c>
      <c r="F135">
        <v>610.20000000000005</v>
      </c>
      <c r="G135">
        <v>28.449422285593698</v>
      </c>
      <c r="H135">
        <f>(Table2[[#This Row],[1Y Return vs Nifty]]-AVERAGE(Table2[1Y Return vs Nifty]))/_xlfn.STDEV.P(Table2[1Y Return vs Nifty])</f>
        <v>-0.17362242245272286</v>
      </c>
      <c r="I135">
        <v>-5.1719931194994402</v>
      </c>
      <c r="J135">
        <f>(Table2[[#This Row],[1M Return vs Nifty]]-AVERAGE(Table2[1M Return vs Nifty]))/_xlfn.STDEV.P(Table2[1M Return vs Nifty])</f>
        <v>-0.37830600805440823</v>
      </c>
      <c r="K135">
        <v>40.783951793084597</v>
      </c>
      <c r="L135">
        <f>(Table2[[#This Row],[6M Return vs Nifty]]-AVERAGE(Table2[6M Return vs Nifty]))/_xlfn.STDEV.P(Table2[6M Return vs Nifty])</f>
        <v>1.1163573072041459</v>
      </c>
      <c r="M135">
        <v>-7.0671533756084397</v>
      </c>
      <c r="N135">
        <f>(Table2[[#This Row],[1W Return vs Nifty]]-AVERAGE(Table2[1W Return vs Nifty]))/_xlfn.STDEV.P(Table2[1W Return vs Nifty])</f>
        <v>-1.3435934880881408</v>
      </c>
      <c r="O135">
        <v>613</v>
      </c>
      <c r="P135">
        <v>593.73009065429403</v>
      </c>
      <c r="Q135">
        <v>504.26506035986</v>
      </c>
      <c r="R135">
        <v>47.270373967544202</v>
      </c>
      <c r="S135" s="2">
        <f>(Table2[[#This Row],[Close Price]]-Table2[[#This Row],[20D EMA]])/Table2[[#This Row],[20D EMA]]</f>
        <v>-4.5676998368677892E-3</v>
      </c>
      <c r="T135" s="2">
        <f>(Table2[[#This Row],[Close Price]]-Table2[[#This Row],[50D EMA]])/Table2[[#This Row],[50D EMA]]</f>
        <v>2.7739724842909812E-2</v>
      </c>
      <c r="U135" s="2">
        <f>(Table2[[#This Row],[Close Price]]-Table2[[#This Row],[200D EMA]])/Table2[[#This Row],[200D EMA]]</f>
        <v>0.21007788952211245</v>
      </c>
      <c r="V135">
        <v>0.31826278270254699</v>
      </c>
      <c r="W135">
        <v>603.9</v>
      </c>
      <c r="X135">
        <v>611.6</v>
      </c>
      <c r="Y135">
        <v>580.04999999999995</v>
      </c>
      <c r="Z135">
        <v>615</v>
      </c>
      <c r="AA135">
        <v>580.04999999999995</v>
      </c>
      <c r="AB135">
        <v>660</v>
      </c>
      <c r="AC135" s="2">
        <f>(Table2[[#This Row],[Close Price]]/Table2[[#This Row],[Day Low]])-1</f>
        <v>1.0432190760059745E-2</v>
      </c>
      <c r="AD135" s="2">
        <f>(Table2[[#This Row],[Day High]]/Table2[[#This Row],[Close Price]])-1</f>
        <v>2.2943297279580666E-3</v>
      </c>
      <c r="AE135" s="2">
        <f>(Table2[[#This Row],[Close Price]]/Table2[[#This Row],[Current Week Low]])-1</f>
        <v>5.1978277734678224E-2</v>
      </c>
      <c r="AF135" s="2">
        <f>(Table2[[#This Row],[Current Week High]]/Table2[[#This Row],[Close Price]])-1</f>
        <v>7.8662733529988316E-3</v>
      </c>
      <c r="AG135" s="2">
        <f>(Table2[[#This Row],[Close Price]]/Table2[[#This Row],[Current Month Low]])-1</f>
        <v>5.1978277734678224E-2</v>
      </c>
      <c r="AH135" s="2">
        <f>(Table2[[#This Row],[Current Month High]]/Table2[[#This Row],[Close Price]])-1</f>
        <v>8.1612586037364654E-2</v>
      </c>
      <c r="AI135">
        <v>10.7997377908882</v>
      </c>
      <c r="AJ135">
        <v>95.576923076923094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-0.01</v>
      </c>
      <c r="AM135" t="s">
        <v>10195</v>
      </c>
      <c r="AN135">
        <v>-3.91</v>
      </c>
      <c r="AO135" t="s">
        <v>10195</v>
      </c>
      <c r="AP135">
        <v>0.15521388218128701</v>
      </c>
      <c r="AQ135">
        <f>(Table2[[#This Row],[Sharpe Ratio]]-AVERAGE(Table2[Sharpe Ratio]))/_xlfn.STDEV.P(Table2[Sharpe Ratio])</f>
        <v>1.1962225974801679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0.41705798608904199</v>
      </c>
      <c r="AS135">
        <f>_xlfn.RANK.AVG(Table2[[#This Row],[1Y Return vs Nifty Z-Score]],Table2[1Y Return vs Nifty Z-Score])</f>
        <v>342</v>
      </c>
      <c r="AT135">
        <f>_xlfn.RANK.AVG(Table2[[#This Row],[6M Return vs Nifty Z-Score]],Table2[6M Return vs Nifty Z-Score])</f>
        <v>91</v>
      </c>
      <c r="AU135">
        <f>_xlfn.RANK.AVG(Table2[[#This Row],[Sharpe Ratio Z-Score]],Table2[Sharpe Ratio Z-Score])</f>
        <v>87</v>
      </c>
      <c r="AV135">
        <f>(Table2[[#This Row],[Rank 1Y]]+Table2[[#This Row],[Rank 6M]]+Table2[[#This Row],[Rank Sharpe]])/3</f>
        <v>173.33333333333334</v>
      </c>
    </row>
    <row r="136" spans="1:48" x14ac:dyDescent="0.3">
      <c r="A136" t="s">
        <v>1168</v>
      </c>
      <c r="B136" t="s">
        <v>1169</v>
      </c>
      <c r="C136" t="s">
        <v>10154</v>
      </c>
      <c r="D136" t="s">
        <v>46</v>
      </c>
      <c r="E136">
        <v>10206.05522052</v>
      </c>
      <c r="F136">
        <v>6456.2</v>
      </c>
      <c r="G136">
        <v>40.9141187712167</v>
      </c>
      <c r="H136">
        <f>(Table2[[#This Row],[1Y Return vs Nifty]]-AVERAGE(Table2[1Y Return vs Nifty]))/_xlfn.STDEV.P(Table2[1Y Return vs Nifty])</f>
        <v>-6.020160708425629E-3</v>
      </c>
      <c r="I136">
        <v>19.309209732696999</v>
      </c>
      <c r="J136">
        <f>(Table2[[#This Row],[1M Return vs Nifty]]-AVERAGE(Table2[1M Return vs Nifty]))/_xlfn.STDEV.P(Table2[1M Return vs Nifty])</f>
        <v>2.1719216670231032</v>
      </c>
      <c r="K136">
        <v>18.478534798613399</v>
      </c>
      <c r="L136">
        <f>(Table2[[#This Row],[6M Return vs Nifty]]-AVERAGE(Table2[6M Return vs Nifty]))/_xlfn.STDEV.P(Table2[6M Return vs Nifty])</f>
        <v>0.36203821196375013</v>
      </c>
      <c r="M136">
        <v>4.7578261833315798</v>
      </c>
      <c r="N136">
        <f>(Table2[[#This Row],[1W Return vs Nifty]]-AVERAGE(Table2[1W Return vs Nifty]))/_xlfn.STDEV.P(Table2[1W Return vs Nifty])</f>
        <v>1.596688176272649</v>
      </c>
      <c r="O136">
        <v>5615.97</v>
      </c>
      <c r="P136">
        <v>5286.1228445254401</v>
      </c>
      <c r="Q136">
        <v>4716.8771889814197</v>
      </c>
      <c r="R136">
        <v>93.087242090723606</v>
      </c>
      <c r="S136" s="2">
        <f>(Table2[[#This Row],[Close Price]]-Table2[[#This Row],[20D EMA]])/Table2[[#This Row],[20D EMA]]</f>
        <v>0.14961440321084327</v>
      </c>
      <c r="T136" s="2">
        <f>(Table2[[#This Row],[Close Price]]-Table2[[#This Row],[50D EMA]])/Table2[[#This Row],[50D EMA]]</f>
        <v>0.22134883919437234</v>
      </c>
      <c r="U136" s="2">
        <f>(Table2[[#This Row],[Close Price]]-Table2[[#This Row],[200D EMA]])/Table2[[#This Row],[200D EMA]]</f>
        <v>0.36874456156747554</v>
      </c>
      <c r="V136">
        <v>2.54682754273334</v>
      </c>
      <c r="W136">
        <v>6364.05</v>
      </c>
      <c r="X136">
        <v>6496.4</v>
      </c>
      <c r="Y136">
        <v>5836.5</v>
      </c>
      <c r="Z136">
        <v>6501</v>
      </c>
      <c r="AA136">
        <v>4830</v>
      </c>
      <c r="AB136">
        <v>6501</v>
      </c>
      <c r="AC136" s="2">
        <f>(Table2[[#This Row],[Close Price]]/Table2[[#This Row],[Day Low]])-1</f>
        <v>1.4479773100462667E-2</v>
      </c>
      <c r="AD136" s="2">
        <f>(Table2[[#This Row],[Day High]]/Table2[[#This Row],[Close Price]])-1</f>
        <v>6.2265729066632858E-3</v>
      </c>
      <c r="AE136" s="2">
        <f>(Table2[[#This Row],[Close Price]]/Table2[[#This Row],[Current Week Low]])-1</f>
        <v>0.10617664696307716</v>
      </c>
      <c r="AF136" s="2">
        <f>(Table2[[#This Row],[Current Week High]]/Table2[[#This Row],[Close Price]])-1</f>
        <v>6.9390663238437789E-3</v>
      </c>
      <c r="AG136" s="2">
        <f>(Table2[[#This Row],[Close Price]]/Table2[[#This Row],[Current Month Low]])-1</f>
        <v>0.33668737060041409</v>
      </c>
      <c r="AH136" s="2">
        <f>(Table2[[#This Row],[Current Month High]]/Table2[[#This Row],[Close Price]])-1</f>
        <v>6.9390663238437789E-3</v>
      </c>
      <c r="AI136">
        <v>0.693906632384377</v>
      </c>
      <c r="AJ136">
        <v>91.866149571316001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0.21</v>
      </c>
      <c r="AM136" t="s">
        <v>10196</v>
      </c>
      <c r="AN136">
        <v>30.95</v>
      </c>
      <c r="AO136" t="s">
        <v>10196</v>
      </c>
      <c r="AP136">
        <v>0.221535250572685</v>
      </c>
      <c r="AQ136">
        <f>(Table2[[#This Row],[Sharpe Ratio]]-AVERAGE(Table2[Sharpe Ratio]))/_xlfn.STDEV.P(Table2[Sharpe Ratio])</f>
        <v>1.9587941426328779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6.0834220371839542</v>
      </c>
      <c r="AS136">
        <f>_xlfn.RANK.AVG(Table2[[#This Row],[1Y Return vs Nifty Z-Score]],Table2[1Y Return vs Nifty Z-Score])</f>
        <v>288</v>
      </c>
      <c r="AT136">
        <f>_xlfn.RANK.AVG(Table2[[#This Row],[6M Return vs Nifty Z-Score]],Table2[6M Return vs Nifty Z-Score])</f>
        <v>216</v>
      </c>
      <c r="AU136">
        <f>_xlfn.RANK.AVG(Table2[[#This Row],[Sharpe Ratio Z-Score]],Table2[Sharpe Ratio Z-Score])</f>
        <v>18</v>
      </c>
      <c r="AV136">
        <f>(Table2[[#This Row],[Rank 1Y]]+Table2[[#This Row],[Rank 6M]]+Table2[[#This Row],[Rank Sharpe]])/3</f>
        <v>174</v>
      </c>
    </row>
    <row r="137" spans="1:48" x14ac:dyDescent="0.3">
      <c r="A137" t="s">
        <v>265</v>
      </c>
      <c r="B137" t="s">
        <v>266</v>
      </c>
      <c r="C137" t="s">
        <v>10155</v>
      </c>
      <c r="D137" t="s">
        <v>200</v>
      </c>
      <c r="E137">
        <v>100621.6819696</v>
      </c>
      <c r="F137">
        <v>34116.400000000001</v>
      </c>
      <c r="G137">
        <v>55.230539149596197</v>
      </c>
      <c r="H137">
        <f>(Table2[[#This Row],[1Y Return vs Nifty]]-AVERAGE(Table2[1Y Return vs Nifty]))/_xlfn.STDEV.P(Table2[1Y Return vs Nifty])</f>
        <v>0.18648067060071499</v>
      </c>
      <c r="I137">
        <v>1.0948689409777901</v>
      </c>
      <c r="J137">
        <f>(Table2[[#This Row],[1M Return vs Nifty]]-AVERAGE(Table2[1M Return vs Nifty]))/_xlfn.STDEV.P(Table2[1M Return vs Nifty])</f>
        <v>0.27451833064381959</v>
      </c>
      <c r="K137">
        <v>38.210860932492402</v>
      </c>
      <c r="L137">
        <f>(Table2[[#This Row],[6M Return vs Nifty]]-AVERAGE(Table2[6M Return vs Nifty]))/_xlfn.STDEV.P(Table2[6M Return vs Nifty])</f>
        <v>1.0293411545621967</v>
      </c>
      <c r="M137">
        <v>-2.3587205376875602</v>
      </c>
      <c r="N137">
        <f>(Table2[[#This Row],[1W Return vs Nifty]]-AVERAGE(Table2[1W Return vs Nifty]))/_xlfn.STDEV.P(Table2[1W Return vs Nifty])</f>
        <v>-0.17284146503314496</v>
      </c>
      <c r="O137">
        <v>34302.269999999997</v>
      </c>
      <c r="P137">
        <v>32998.703470895503</v>
      </c>
      <c r="Q137">
        <v>27898.556261759899</v>
      </c>
      <c r="R137">
        <v>40.381071972113702</v>
      </c>
      <c r="S137" s="2">
        <f>(Table2[[#This Row],[Close Price]]-Table2[[#This Row],[20D EMA]])/Table2[[#This Row],[20D EMA]]</f>
        <v>-5.4185918308028991E-3</v>
      </c>
      <c r="T137" s="2">
        <f>(Table2[[#This Row],[Close Price]]-Table2[[#This Row],[50D EMA]])/Table2[[#This Row],[50D EMA]]</f>
        <v>3.3870922537617094E-2</v>
      </c>
      <c r="U137" s="2">
        <f>(Table2[[#This Row],[Close Price]]-Table2[[#This Row],[200D EMA]])/Table2[[#This Row],[200D EMA]]</f>
        <v>0.22287331573364608</v>
      </c>
      <c r="V137">
        <v>0.43630151451155402</v>
      </c>
      <c r="W137">
        <v>33863.449999999997</v>
      </c>
      <c r="X137">
        <v>34167.85</v>
      </c>
      <c r="Y137">
        <v>33100</v>
      </c>
      <c r="Z137">
        <v>34650</v>
      </c>
      <c r="AA137">
        <v>33100</v>
      </c>
      <c r="AB137">
        <v>35777.800000000003</v>
      </c>
      <c r="AC137" s="2">
        <f>(Table2[[#This Row],[Close Price]]/Table2[[#This Row],[Day Low]])-1</f>
        <v>7.4697055379768784E-3</v>
      </c>
      <c r="AD137" s="2">
        <f>(Table2[[#This Row],[Day High]]/Table2[[#This Row],[Close Price]])-1</f>
        <v>1.5080723640241711E-3</v>
      </c>
      <c r="AE137" s="2">
        <f>(Table2[[#This Row],[Close Price]]/Table2[[#This Row],[Current Week Low]])-1</f>
        <v>3.07069486404834E-2</v>
      </c>
      <c r="AF137" s="2">
        <f>(Table2[[#This Row],[Current Week High]]/Table2[[#This Row],[Close Price]])-1</f>
        <v>1.5640571689861771E-2</v>
      </c>
      <c r="AG137" s="2">
        <f>(Table2[[#This Row],[Close Price]]/Table2[[#This Row],[Current Month Low]])-1</f>
        <v>3.07069486404834E-2</v>
      </c>
      <c r="AH137" s="2">
        <f>(Table2[[#This Row],[Current Month High]]/Table2[[#This Row],[Close Price]])-1</f>
        <v>4.8697986891934608E-2</v>
      </c>
      <c r="AI137">
        <v>7.5084123764523598</v>
      </c>
      <c r="AJ137">
        <v>90.263312726735293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0.01</v>
      </c>
      <c r="AM137" t="s">
        <v>10196</v>
      </c>
      <c r="AN137">
        <v>-2.73</v>
      </c>
      <c r="AO137" t="s">
        <v>10195</v>
      </c>
      <c r="AP137">
        <v>0.10655818163659</v>
      </c>
      <c r="AQ137">
        <f>(Table2[[#This Row],[Sharpe Ratio]]-AVERAGE(Table2[Sharpe Ratio]))/_xlfn.STDEV.P(Table2[Sharpe Ratio])</f>
        <v>0.63677315237991361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1.9542718431534998</v>
      </c>
      <c r="AS137">
        <f>_xlfn.RANK.AVG(Table2[[#This Row],[1Y Return vs Nifty Z-Score]],Table2[1Y Return vs Nifty Z-Score])</f>
        <v>230</v>
      </c>
      <c r="AT137">
        <f>_xlfn.RANK.AVG(Table2[[#This Row],[6M Return vs Nifty Z-Score]],Table2[6M Return vs Nifty Z-Score])</f>
        <v>103</v>
      </c>
      <c r="AU137">
        <f>_xlfn.RANK.AVG(Table2[[#This Row],[Sharpe Ratio Z-Score]],Table2[Sharpe Ratio Z-Score])</f>
        <v>191</v>
      </c>
      <c r="AV137">
        <f>(Table2[[#This Row],[Rank 1Y]]+Table2[[#This Row],[Rank 6M]]+Table2[[#This Row],[Rank Sharpe]])/3</f>
        <v>174.66666666666666</v>
      </c>
    </row>
    <row r="138" spans="1:48" x14ac:dyDescent="0.3">
      <c r="A138" t="s">
        <v>355</v>
      </c>
      <c r="B138" t="s">
        <v>356</v>
      </c>
      <c r="C138" t="s">
        <v>10162</v>
      </c>
      <c r="D138" t="s">
        <v>46</v>
      </c>
      <c r="E138">
        <v>68116.740935788999</v>
      </c>
      <c r="F138">
        <v>95.29</v>
      </c>
      <c r="G138">
        <v>80.824153468389397</v>
      </c>
      <c r="H138">
        <f>(Table2[[#This Row],[1Y Return vs Nifty]]-AVERAGE(Table2[1Y Return vs Nifty]))/_xlfn.STDEV.P(Table2[1Y Return vs Nifty])</f>
        <v>0.53061641838956897</v>
      </c>
      <c r="I138">
        <v>-6.6689359549155496</v>
      </c>
      <c r="J138">
        <f>(Table2[[#This Row],[1M Return vs Nifty]]-AVERAGE(Table2[1M Return vs Nifty]))/_xlfn.STDEV.P(Table2[1M Return vs Nifty])</f>
        <v>-0.534243813477423</v>
      </c>
      <c r="K138">
        <v>12.0835720567332</v>
      </c>
      <c r="L138">
        <f>(Table2[[#This Row],[6M Return vs Nifty]]-AVERAGE(Table2[6M Return vs Nifty]))/_xlfn.STDEV.P(Table2[6M Return vs Nifty])</f>
        <v>0.1457749378565325</v>
      </c>
      <c r="M138">
        <v>-2.5368189876025902</v>
      </c>
      <c r="N138">
        <f>(Table2[[#This Row],[1W Return vs Nifty]]-AVERAGE(Table2[1W Return vs Nifty]))/_xlfn.STDEV.P(Table2[1W Return vs Nifty])</f>
        <v>-0.21712565209039358</v>
      </c>
      <c r="O138">
        <v>95.48</v>
      </c>
      <c r="P138">
        <v>92.509179102928499</v>
      </c>
      <c r="Q138">
        <v>79.822711018821593</v>
      </c>
      <c r="R138">
        <v>47.839028795403898</v>
      </c>
      <c r="S138" s="2">
        <f>(Table2[[#This Row],[Close Price]]-Table2[[#This Row],[20D EMA]])/Table2[[#This Row],[20D EMA]]</f>
        <v>-1.989945538332611E-3</v>
      </c>
      <c r="T138" s="2">
        <f>(Table2[[#This Row],[Close Price]]-Table2[[#This Row],[50D EMA]])/Table2[[#This Row],[50D EMA]]</f>
        <v>3.0059945662013518E-2</v>
      </c>
      <c r="U138" s="2">
        <f>(Table2[[#This Row],[Close Price]]-Table2[[#This Row],[200D EMA]])/Table2[[#This Row],[200D EMA]]</f>
        <v>0.19377052951172433</v>
      </c>
      <c r="V138">
        <v>0.58435231386450603</v>
      </c>
      <c r="W138">
        <v>93.26</v>
      </c>
      <c r="X138">
        <v>94.93</v>
      </c>
      <c r="Y138">
        <v>88.73</v>
      </c>
      <c r="Z138">
        <v>96.4</v>
      </c>
      <c r="AA138">
        <v>88.73</v>
      </c>
      <c r="AB138">
        <v>100.62</v>
      </c>
      <c r="AC138" s="2">
        <f>(Table2[[#This Row],[Close Price]]/Table2[[#This Row],[Day Low]])-1</f>
        <v>2.1767102723568632E-2</v>
      </c>
      <c r="AD138" s="2">
        <f>(Table2[[#This Row],[Day High]]/Table2[[#This Row],[Close Price]])-1</f>
        <v>-3.7779410221429055E-3</v>
      </c>
      <c r="AE138" s="2">
        <f>(Table2[[#This Row],[Close Price]]/Table2[[#This Row],[Current Week Low]])-1</f>
        <v>7.3932153724783012E-2</v>
      </c>
      <c r="AF138" s="2">
        <f>(Table2[[#This Row],[Current Week High]]/Table2[[#This Row],[Close Price]])-1</f>
        <v>1.1648651484940764E-2</v>
      </c>
      <c r="AG138" s="2">
        <f>(Table2[[#This Row],[Close Price]]/Table2[[#This Row],[Current Month Low]])-1</f>
        <v>7.3932153724783012E-2</v>
      </c>
      <c r="AH138" s="2">
        <f>(Table2[[#This Row],[Current Month High]]/Table2[[#This Row],[Close Price]])-1</f>
        <v>5.5934515688949471E-2</v>
      </c>
      <c r="AI138">
        <v>6.2545912477699597</v>
      </c>
      <c r="AJ138">
        <v>113.654708520179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0.06</v>
      </c>
      <c r="AM138" t="s">
        <v>10196</v>
      </c>
      <c r="AN138">
        <v>-0.98</v>
      </c>
      <c r="AO138" t="s">
        <v>10195</v>
      </c>
      <c r="AP138">
        <v>0.14673374712813</v>
      </c>
      <c r="AQ138">
        <f>(Table2[[#This Row],[Sharpe Ratio]]-AVERAGE(Table2[Sharpe Ratio]))/_xlfn.STDEV.P(Table2[Sharpe Ratio])</f>
        <v>1.0987169240081418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1.0237388146864266</v>
      </c>
      <c r="AS138">
        <f>_xlfn.RANK.AVG(Table2[[#This Row],[1Y Return vs Nifty Z-Score]],Table2[1Y Return vs Nifty Z-Score])</f>
        <v>144</v>
      </c>
      <c r="AT138">
        <f>_xlfn.RANK.AVG(Table2[[#This Row],[6M Return vs Nifty Z-Score]],Table2[6M Return vs Nifty Z-Score])</f>
        <v>279</v>
      </c>
      <c r="AU138">
        <f>_xlfn.RANK.AVG(Table2[[#This Row],[Sharpe Ratio Z-Score]],Table2[Sharpe Ratio Z-Score])</f>
        <v>103</v>
      </c>
      <c r="AV138">
        <f>(Table2[[#This Row],[Rank 1Y]]+Table2[[#This Row],[Rank 6M]]+Table2[[#This Row],[Rank Sharpe]])/3</f>
        <v>175.33333333333334</v>
      </c>
    </row>
    <row r="139" spans="1:48" x14ac:dyDescent="0.3">
      <c r="A139" t="s">
        <v>969</v>
      </c>
      <c r="B139" t="s">
        <v>970</v>
      </c>
      <c r="C139" t="s">
        <v>10161</v>
      </c>
      <c r="D139" t="s">
        <v>130</v>
      </c>
      <c r="E139">
        <v>14388.41752992</v>
      </c>
      <c r="F139">
        <v>1058.4000000000001</v>
      </c>
      <c r="G139">
        <v>72.554940680242495</v>
      </c>
      <c r="H139">
        <f>(Table2[[#This Row],[1Y Return vs Nifty]]-AVERAGE(Table2[1Y Return vs Nifty]))/_xlfn.STDEV.P(Table2[1Y Return vs Nifty])</f>
        <v>0.41942728773268911</v>
      </c>
      <c r="I139">
        <v>-9.8139214614052896</v>
      </c>
      <c r="J139">
        <f>(Table2[[#This Row],[1M Return vs Nifty]]-AVERAGE(Table2[1M Return vs Nifty]))/_xlfn.STDEV.P(Table2[1M Return vs Nifty])</f>
        <v>-0.86185962242237479</v>
      </c>
      <c r="K139">
        <v>34.1296327232171</v>
      </c>
      <c r="L139">
        <f>(Table2[[#This Row],[6M Return vs Nifty]]-AVERAGE(Table2[6M Return vs Nifty]))/_xlfn.STDEV.P(Table2[6M Return vs Nifty])</f>
        <v>0.89132318470970751</v>
      </c>
      <c r="M139">
        <v>-5.4196394136856698</v>
      </c>
      <c r="N139">
        <f>(Table2[[#This Row],[1W Return vs Nifty]]-AVERAGE(Table2[1W Return vs Nifty]))/_xlfn.STDEV.P(Table2[1W Return vs Nifty])</f>
        <v>-0.9339390722073454</v>
      </c>
      <c r="O139">
        <v>1094.48</v>
      </c>
      <c r="P139">
        <v>1037.4406046516599</v>
      </c>
      <c r="Q139">
        <v>831.81783780299304</v>
      </c>
      <c r="R139">
        <v>33.2102632886183</v>
      </c>
      <c r="S139" s="2">
        <f>(Table2[[#This Row],[Close Price]]-Table2[[#This Row],[20D EMA]])/Table2[[#This Row],[20D EMA]]</f>
        <v>-3.2965426503910468E-2</v>
      </c>
      <c r="T139" s="2">
        <f>(Table2[[#This Row],[Close Price]]-Table2[[#This Row],[50D EMA]])/Table2[[#This Row],[50D EMA]]</f>
        <v>2.0202983432846936E-2</v>
      </c>
      <c r="U139" s="2">
        <f>(Table2[[#This Row],[Close Price]]-Table2[[#This Row],[200D EMA]])/Table2[[#This Row],[200D EMA]]</f>
        <v>0.27239396884714384</v>
      </c>
      <c r="V139">
        <v>1.0377528963024001</v>
      </c>
      <c r="W139">
        <v>1022.75</v>
      </c>
      <c r="X139">
        <v>1070</v>
      </c>
      <c r="Y139">
        <v>1040</v>
      </c>
      <c r="Z139">
        <v>1101.2</v>
      </c>
      <c r="AA139">
        <v>1040</v>
      </c>
      <c r="AB139">
        <v>1223.95</v>
      </c>
      <c r="AC139" s="2">
        <f>(Table2[[#This Row],[Close Price]]/Table2[[#This Row],[Day Low]])-1</f>
        <v>3.4857003177707346E-2</v>
      </c>
      <c r="AD139" s="2">
        <f>(Table2[[#This Row],[Day High]]/Table2[[#This Row],[Close Price]])-1</f>
        <v>1.0959939531367979E-2</v>
      </c>
      <c r="AE139" s="2">
        <f>(Table2[[#This Row],[Close Price]]/Table2[[#This Row],[Current Week Low]])-1</f>
        <v>1.7692307692307674E-2</v>
      </c>
      <c r="AF139" s="2">
        <f>(Table2[[#This Row],[Current Week High]]/Table2[[#This Row],[Close Price]])-1</f>
        <v>4.0438397581254781E-2</v>
      </c>
      <c r="AG139" s="2">
        <f>(Table2[[#This Row],[Close Price]]/Table2[[#This Row],[Current Month Low]])-1</f>
        <v>1.7692307692307674E-2</v>
      </c>
      <c r="AH139" s="2">
        <f>(Table2[[#This Row],[Current Month High]]/Table2[[#This Row],[Close Price]])-1</f>
        <v>0.15641534391534395</v>
      </c>
      <c r="AI139">
        <v>15.6415343915343</v>
      </c>
      <c r="AJ139">
        <v>99.453500424008297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0.16</v>
      </c>
      <c r="AM139" t="s">
        <v>10196</v>
      </c>
      <c r="AN139">
        <v>-4.4800000000000004</v>
      </c>
      <c r="AO139" t="s">
        <v>10195</v>
      </c>
      <c r="AP139">
        <v>8.1579275958643005E-2</v>
      </c>
      <c r="AQ139">
        <f>(Table2[[#This Row],[Sharpe Ratio]]-AVERAGE(Table2[Sharpe Ratio]))/_xlfn.STDEV.P(Table2[Sharpe Ratio])</f>
        <v>0.34956251181167053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-0.13548571037565305</v>
      </c>
      <c r="AS139">
        <f>_xlfn.RANK.AVG(Table2[[#This Row],[1Y Return vs Nifty Z-Score]],Table2[1Y Return vs Nifty Z-Score])</f>
        <v>173</v>
      </c>
      <c r="AT139">
        <f>_xlfn.RANK.AVG(Table2[[#This Row],[6M Return vs Nifty Z-Score]],Table2[6M Return vs Nifty Z-Score])</f>
        <v>113</v>
      </c>
      <c r="AU139">
        <f>_xlfn.RANK.AVG(Table2[[#This Row],[Sharpe Ratio Z-Score]],Table2[Sharpe Ratio Z-Score])</f>
        <v>240</v>
      </c>
      <c r="AV139">
        <f>(Table2[[#This Row],[Rank 1Y]]+Table2[[#This Row],[Rank 6M]]+Table2[[#This Row],[Rank Sharpe]])/3</f>
        <v>175.33333333333334</v>
      </c>
    </row>
    <row r="140" spans="1:48" x14ac:dyDescent="0.3">
      <c r="A140" t="s">
        <v>513</v>
      </c>
      <c r="B140" t="s">
        <v>514</v>
      </c>
      <c r="C140" t="s">
        <v>10156</v>
      </c>
      <c r="D140" t="s">
        <v>60</v>
      </c>
      <c r="E140">
        <v>40231.565400920001</v>
      </c>
      <c r="F140">
        <v>1425.7</v>
      </c>
      <c r="G140">
        <v>56.756963830690701</v>
      </c>
      <c r="H140">
        <f>(Table2[[#This Row],[1Y Return vs Nifty]]-AVERAGE(Table2[1Y Return vs Nifty]))/_xlfn.STDEV.P(Table2[1Y Return vs Nifty])</f>
        <v>0.20700521600210825</v>
      </c>
      <c r="I140">
        <v>12.0782775611919</v>
      </c>
      <c r="J140">
        <f>(Table2[[#This Row],[1M Return vs Nifty]]-AVERAGE(Table2[1M Return vs Nifty]))/_xlfn.STDEV.P(Table2[1M Return vs Nifty])</f>
        <v>1.4186693267801009</v>
      </c>
      <c r="K140">
        <v>46.360125764848597</v>
      </c>
      <c r="L140">
        <f>(Table2[[#This Row],[6M Return vs Nifty]]-AVERAGE(Table2[6M Return vs Nifty]))/_xlfn.STDEV.P(Table2[6M Return vs Nifty])</f>
        <v>1.3049309844560284</v>
      </c>
      <c r="M140">
        <v>1.1520845415814001</v>
      </c>
      <c r="N140">
        <f>(Table2[[#This Row],[1W Return vs Nifty]]-AVERAGE(Table2[1W Return vs Nifty]))/_xlfn.STDEV.P(Table2[1W Return vs Nifty])</f>
        <v>0.70012036549407641</v>
      </c>
      <c r="O140">
        <v>1354.83</v>
      </c>
      <c r="P140">
        <v>1251.00884503826</v>
      </c>
      <c r="Q140">
        <v>1007.06478706548</v>
      </c>
      <c r="R140">
        <v>85.237401014284501</v>
      </c>
      <c r="S140" s="2">
        <f>(Table2[[#This Row],[Close Price]]-Table2[[#This Row],[20D EMA]])/Table2[[#This Row],[20D EMA]]</f>
        <v>5.2309145796889736E-2</v>
      </c>
      <c r="T140" s="2">
        <f>(Table2[[#This Row],[Close Price]]-Table2[[#This Row],[50D EMA]])/Table2[[#This Row],[50D EMA]]</f>
        <v>0.13964022369194151</v>
      </c>
      <c r="U140" s="2">
        <f>(Table2[[#This Row],[Close Price]]-Table2[[#This Row],[200D EMA]])/Table2[[#This Row],[200D EMA]]</f>
        <v>0.41569839230939182</v>
      </c>
      <c r="V140">
        <v>1.17583359826483</v>
      </c>
      <c r="W140">
        <v>1402.05</v>
      </c>
      <c r="X140">
        <v>1426.55</v>
      </c>
      <c r="Y140">
        <v>1330.1</v>
      </c>
      <c r="Z140">
        <v>1447.8</v>
      </c>
      <c r="AA140">
        <v>1232.0999999999999</v>
      </c>
      <c r="AB140">
        <v>1447.8</v>
      </c>
      <c r="AC140" s="2">
        <f>(Table2[[#This Row],[Close Price]]/Table2[[#This Row],[Day Low]])-1</f>
        <v>1.6868157341036305E-2</v>
      </c>
      <c r="AD140" s="2">
        <f>(Table2[[#This Row],[Day High]]/Table2[[#This Row],[Close Price]])-1</f>
        <v>5.9619835870083904E-4</v>
      </c>
      <c r="AE140" s="2">
        <f>(Table2[[#This Row],[Close Price]]/Table2[[#This Row],[Current Week Low]])-1</f>
        <v>7.1874295165777147E-2</v>
      </c>
      <c r="AF140" s="2">
        <f>(Table2[[#This Row],[Current Week High]]/Table2[[#This Row],[Close Price]])-1</f>
        <v>1.550115732622559E-2</v>
      </c>
      <c r="AG140" s="2">
        <f>(Table2[[#This Row],[Close Price]]/Table2[[#This Row],[Current Month Low]])-1</f>
        <v>0.15713010307604924</v>
      </c>
      <c r="AH140" s="2">
        <f>(Table2[[#This Row],[Current Month High]]/Table2[[#This Row],[Close Price]])-1</f>
        <v>1.550115732622559E-2</v>
      </c>
      <c r="AI140">
        <v>1.5501157326225501</v>
      </c>
      <c r="AJ140">
        <v>97.438027973964793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0.26</v>
      </c>
      <c r="AM140" t="s">
        <v>10196</v>
      </c>
      <c r="AN140">
        <v>6.54</v>
      </c>
      <c r="AO140" t="s">
        <v>10196</v>
      </c>
      <c r="AP140">
        <v>8.7048955198981995E-2</v>
      </c>
      <c r="AQ140">
        <f>(Table2[[#This Row],[Sharpe Ratio]]-AVERAGE(Table2[Sharpe Ratio]))/_xlfn.STDEV.P(Table2[Sharpe Ratio])</f>
        <v>0.41245358072296873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4.0431794734552824</v>
      </c>
      <c r="AS140">
        <f>_xlfn.RANK.AVG(Table2[[#This Row],[1Y Return vs Nifty Z-Score]],Table2[1Y Return vs Nifty Z-Score])</f>
        <v>225</v>
      </c>
      <c r="AT140">
        <f>_xlfn.RANK.AVG(Table2[[#This Row],[6M Return vs Nifty Z-Score]],Table2[6M Return vs Nifty Z-Score])</f>
        <v>75</v>
      </c>
      <c r="AU140">
        <f>_xlfn.RANK.AVG(Table2[[#This Row],[Sharpe Ratio Z-Score]],Table2[Sharpe Ratio Z-Score])</f>
        <v>229</v>
      </c>
      <c r="AV140">
        <f>(Table2[[#This Row],[Rank 1Y]]+Table2[[#This Row],[Rank 6M]]+Table2[[#This Row],[Rank Sharpe]])/3</f>
        <v>176.33333333333334</v>
      </c>
    </row>
    <row r="141" spans="1:48" x14ac:dyDescent="0.3">
      <c r="A141" t="s">
        <v>1539</v>
      </c>
      <c r="B141" t="s">
        <v>1540</v>
      </c>
      <c r="C141" t="s">
        <v>10151</v>
      </c>
      <c r="D141" t="s">
        <v>51</v>
      </c>
      <c r="E141">
        <v>6243.2017489600003</v>
      </c>
      <c r="F141">
        <v>69.52</v>
      </c>
      <c r="G141">
        <v>134.81934779769799</v>
      </c>
      <c r="H141">
        <f>(Table2[[#This Row],[1Y Return vs Nifty]]-AVERAGE(Table2[1Y Return vs Nifty]))/_xlfn.STDEV.P(Table2[1Y Return vs Nifty])</f>
        <v>1.2566442605719335</v>
      </c>
      <c r="I141">
        <v>-7.8440309335844001</v>
      </c>
      <c r="J141">
        <f>(Table2[[#This Row],[1M Return vs Nifty]]-AVERAGE(Table2[1M Return vs Nifty]))/_xlfn.STDEV.P(Table2[1M Return vs Nifty])</f>
        <v>-0.65665445455329852</v>
      </c>
      <c r="K141">
        <v>23.868470757963902</v>
      </c>
      <c r="L141">
        <f>(Table2[[#This Row],[6M Return vs Nifty]]-AVERAGE(Table2[6M Return vs Nifty]))/_xlfn.STDEV.P(Table2[6M Return vs Nifty])</f>
        <v>0.54431373800608829</v>
      </c>
      <c r="M141">
        <v>-4.0303556382140098</v>
      </c>
      <c r="N141">
        <f>(Table2[[#This Row],[1W Return vs Nifty]]-AVERAGE(Table2[1W Return vs Nifty]))/_xlfn.STDEV.P(Table2[1W Return vs Nifty])</f>
        <v>-0.58849360304161091</v>
      </c>
      <c r="O141">
        <v>72.94</v>
      </c>
      <c r="P141">
        <v>71.669315143430197</v>
      </c>
      <c r="Q141">
        <v>61.5436466245472</v>
      </c>
      <c r="R141">
        <v>34.087152167921097</v>
      </c>
      <c r="S141" s="2">
        <f>(Table2[[#This Row],[Close Price]]-Table2[[#This Row],[20D EMA]])/Table2[[#This Row],[20D EMA]]</f>
        <v>-4.6887853029887606E-2</v>
      </c>
      <c r="T141" s="2">
        <f>(Table2[[#This Row],[Close Price]]-Table2[[#This Row],[50D EMA]])/Table2[[#This Row],[50D EMA]]</f>
        <v>-2.9989335591233492E-2</v>
      </c>
      <c r="U141" s="2">
        <f>(Table2[[#This Row],[Close Price]]-Table2[[#This Row],[200D EMA]])/Table2[[#This Row],[200D EMA]]</f>
        <v>0.12960482215350821</v>
      </c>
      <c r="V141">
        <v>1.2577724375308299</v>
      </c>
      <c r="W141">
        <v>68</v>
      </c>
      <c r="X141">
        <v>69.66</v>
      </c>
      <c r="Y141">
        <v>67.55</v>
      </c>
      <c r="Z141">
        <v>73.010000000000005</v>
      </c>
      <c r="AA141">
        <v>67.55</v>
      </c>
      <c r="AB141">
        <v>82</v>
      </c>
      <c r="AC141" s="2">
        <f>(Table2[[#This Row],[Close Price]]/Table2[[#This Row],[Day Low]])-1</f>
        <v>2.2352941176470464E-2</v>
      </c>
      <c r="AD141" s="2">
        <f>(Table2[[#This Row],[Day High]]/Table2[[#This Row],[Close Price]])-1</f>
        <v>2.0138089758343636E-3</v>
      </c>
      <c r="AE141" s="2">
        <f>(Table2[[#This Row],[Close Price]]/Table2[[#This Row],[Current Week Low]])-1</f>
        <v>2.9163582531458232E-2</v>
      </c>
      <c r="AF141" s="2">
        <f>(Table2[[#This Row],[Current Week High]]/Table2[[#This Row],[Close Price]])-1</f>
        <v>5.0201380897583636E-2</v>
      </c>
      <c r="AG141" s="2">
        <f>(Table2[[#This Row],[Close Price]]/Table2[[#This Row],[Current Month Low]])-1</f>
        <v>2.9163582531458232E-2</v>
      </c>
      <c r="AH141" s="2">
        <f>(Table2[[#This Row],[Current Month High]]/Table2[[#This Row],[Close Price]])-1</f>
        <v>0.17951668584579994</v>
      </c>
      <c r="AI141">
        <v>43.311277330264602</v>
      </c>
      <c r="AJ141">
        <v>178.358358358358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0.02</v>
      </c>
      <c r="AM141" t="s">
        <v>10196</v>
      </c>
      <c r="AN141">
        <v>-5.27</v>
      </c>
      <c r="AO141" t="s">
        <v>10195</v>
      </c>
      <c r="AP141">
        <v>6.4405294498618995E-2</v>
      </c>
      <c r="AQ141">
        <f>(Table2[[#This Row],[Sharpe Ratio]]-AVERAGE(Table2[Sharpe Ratio]))/_xlfn.STDEV.P(Table2[Sharpe Ratio])</f>
        <v>0.15209388448924138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0.70790382547235364</v>
      </c>
      <c r="AS141">
        <f>_xlfn.RANK.AVG(Table2[[#This Row],[1Y Return vs Nifty Z-Score]],Table2[1Y Return vs Nifty Z-Score])</f>
        <v>76</v>
      </c>
      <c r="AT141">
        <f>_xlfn.RANK.AVG(Table2[[#This Row],[6M Return vs Nifty Z-Score]],Table2[6M Return vs Nifty Z-Score])</f>
        <v>173</v>
      </c>
      <c r="AU141">
        <f>_xlfn.RANK.AVG(Table2[[#This Row],[Sharpe Ratio Z-Score]],Table2[Sharpe Ratio Z-Score])</f>
        <v>286</v>
      </c>
      <c r="AV141">
        <f>(Table2[[#This Row],[Rank 1Y]]+Table2[[#This Row],[Rank 6M]]+Table2[[#This Row],[Rank Sharpe]])/3</f>
        <v>178.33333333333334</v>
      </c>
    </row>
    <row r="142" spans="1:48" x14ac:dyDescent="0.3">
      <c r="A142" t="s">
        <v>947</v>
      </c>
      <c r="B142" t="s">
        <v>948</v>
      </c>
      <c r="C142" t="s">
        <v>10162</v>
      </c>
      <c r="D142" t="s">
        <v>72</v>
      </c>
      <c r="E142">
        <v>15390</v>
      </c>
      <c r="F142">
        <v>102.6</v>
      </c>
      <c r="G142">
        <v>180.35046086126101</v>
      </c>
      <c r="H142">
        <f>(Table2[[#This Row],[1Y Return vs Nifty]]-AVERAGE(Table2[1Y Return vs Nifty]))/_xlfn.STDEV.P(Table2[1Y Return vs Nifty])</f>
        <v>1.868862740018292</v>
      </c>
      <c r="I142">
        <v>2.2409072853473</v>
      </c>
      <c r="J142">
        <f>(Table2[[#This Row],[1M Return vs Nifty]]-AVERAGE(Table2[1M Return vs Nifty]))/_xlfn.STDEV.P(Table2[1M Return vs Nifty])</f>
        <v>0.39390211746820414</v>
      </c>
      <c r="K142">
        <v>21.829691334747299</v>
      </c>
      <c r="L142">
        <f>(Table2[[#This Row],[6M Return vs Nifty]]-AVERAGE(Table2[6M Return vs Nifty]))/_xlfn.STDEV.P(Table2[6M Return vs Nifty])</f>
        <v>0.47536679788402381</v>
      </c>
      <c r="M142">
        <v>-5.41888900811899</v>
      </c>
      <c r="N142">
        <f>(Table2[[#This Row],[1W Return vs Nifty]]-AVERAGE(Table2[1W Return vs Nifty]))/_xlfn.STDEV.P(Table2[1W Return vs Nifty])</f>
        <v>-0.93375248383164922</v>
      </c>
      <c r="O142">
        <v>86.8</v>
      </c>
      <c r="P142">
        <v>81.487734729618495</v>
      </c>
      <c r="Q142">
        <v>69.909144147335297</v>
      </c>
      <c r="R142">
        <v>74.178438665896607</v>
      </c>
      <c r="S142" s="2">
        <f>(Table2[[#This Row],[Close Price]]-Table2[[#This Row],[20D EMA]])/Table2[[#This Row],[20D EMA]]</f>
        <v>0.18202764976958521</v>
      </c>
      <c r="T142" s="2">
        <f>(Table2[[#This Row],[Close Price]]-Table2[[#This Row],[50D EMA]])/Table2[[#This Row],[50D EMA]]</f>
        <v>0.25908519043305528</v>
      </c>
      <c r="U142" s="2">
        <f>(Table2[[#This Row],[Close Price]]-Table2[[#This Row],[200D EMA]])/Table2[[#This Row],[200D EMA]]</f>
        <v>0.46761916844194068</v>
      </c>
      <c r="V142">
        <v>2.8069377065182799</v>
      </c>
      <c r="W142">
        <v>102.6</v>
      </c>
      <c r="X142">
        <v>121</v>
      </c>
      <c r="Y142">
        <v>80.150000000000006</v>
      </c>
      <c r="Z142">
        <v>102.6</v>
      </c>
      <c r="AA142">
        <v>76.959999999999994</v>
      </c>
      <c r="AB142">
        <v>102.6</v>
      </c>
      <c r="AC142" s="2">
        <f>(Table2[[#This Row],[Close Price]]/Table2[[#This Row],[Day Low]])-1</f>
        <v>0</v>
      </c>
      <c r="AD142" s="2">
        <f>(Table2[[#This Row],[Day High]]/Table2[[#This Row],[Close Price]])-1</f>
        <v>0.17933723196881091</v>
      </c>
      <c r="AE142" s="2">
        <f>(Table2[[#This Row],[Close Price]]/Table2[[#This Row],[Current Week Low]])-1</f>
        <v>0.28009981285090446</v>
      </c>
      <c r="AF142" s="2">
        <f>(Table2[[#This Row],[Current Week High]]/Table2[[#This Row],[Close Price]])-1</f>
        <v>0</v>
      </c>
      <c r="AG142" s="2">
        <f>(Table2[[#This Row],[Close Price]]/Table2[[#This Row],[Current Month Low]])-1</f>
        <v>0.33316008316008316</v>
      </c>
      <c r="AH142" s="2">
        <f>(Table2[[#This Row],[Current Month High]]/Table2[[#This Row],[Close Price]])-1</f>
        <v>0</v>
      </c>
      <c r="AI142">
        <v>0</v>
      </c>
      <c r="AJ142">
        <v>210.43872919818401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0.3</v>
      </c>
      <c r="AM142" t="s">
        <v>10196</v>
      </c>
      <c r="AN142">
        <v>20.41</v>
      </c>
      <c r="AO142" t="s">
        <v>10196</v>
      </c>
      <c r="AP142">
        <v>6.0437744556762998E-2</v>
      </c>
      <c r="AQ142">
        <f>(Table2[[#This Row],[Sharpe Ratio]]-AVERAGE(Table2[Sharpe Ratio]))/_xlfn.STDEV.P(Table2[Sharpe Ratio])</f>
        <v>0.1064744896695155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1.9108536612083866</v>
      </c>
      <c r="AS142">
        <f>_xlfn.RANK.AVG(Table2[[#This Row],[1Y Return vs Nifty Z-Score]],Table2[1Y Return vs Nifty Z-Score])</f>
        <v>34</v>
      </c>
      <c r="AT142">
        <f>_xlfn.RANK.AVG(Table2[[#This Row],[6M Return vs Nifty Z-Score]],Table2[6M Return vs Nifty Z-Score])</f>
        <v>198</v>
      </c>
      <c r="AU142">
        <f>_xlfn.RANK.AVG(Table2[[#This Row],[Sharpe Ratio Z-Score]],Table2[Sharpe Ratio Z-Score])</f>
        <v>308</v>
      </c>
      <c r="AV142">
        <f>(Table2[[#This Row],[Rank 1Y]]+Table2[[#This Row],[Rank 6M]]+Table2[[#This Row],[Rank Sharpe]])/3</f>
        <v>180</v>
      </c>
    </row>
    <row r="143" spans="1:48" x14ac:dyDescent="0.3">
      <c r="A143" t="s">
        <v>368</v>
      </c>
      <c r="B143" t="s">
        <v>369</v>
      </c>
      <c r="C143" t="s">
        <v>10165</v>
      </c>
      <c r="D143" t="s">
        <v>370</v>
      </c>
      <c r="E143">
        <v>66415.467411359903</v>
      </c>
      <c r="F143">
        <v>1026.4000000000001</v>
      </c>
      <c r="G143">
        <v>87.528288264975103</v>
      </c>
      <c r="H143">
        <f>(Table2[[#This Row],[1Y Return vs Nifty]]-AVERAGE(Table2[1Y Return vs Nifty]))/_xlfn.STDEV.P(Table2[1Y Return vs Nifty])</f>
        <v>0.62076126517684693</v>
      </c>
      <c r="I143">
        <v>-9.4659166575092009</v>
      </c>
      <c r="J143">
        <f>(Table2[[#This Row],[1M Return vs Nifty]]-AVERAGE(Table2[1M Return vs Nifty]))/_xlfn.STDEV.P(Table2[1M Return vs Nifty])</f>
        <v>-0.82560766669479491</v>
      </c>
      <c r="K143">
        <v>10.9802077522323</v>
      </c>
      <c r="L143">
        <f>(Table2[[#This Row],[6M Return vs Nifty]]-AVERAGE(Table2[6M Return vs Nifty]))/_xlfn.STDEV.P(Table2[6M Return vs Nifty])</f>
        <v>0.10846163570674686</v>
      </c>
      <c r="M143">
        <v>-7.77169357159024</v>
      </c>
      <c r="N143">
        <f>(Table2[[#This Row],[1W Return vs Nifty]]-AVERAGE(Table2[1W Return vs Nifty]))/_xlfn.STDEV.P(Table2[1W Return vs Nifty])</f>
        <v>-1.5187774374324168</v>
      </c>
      <c r="O143">
        <v>1023.38</v>
      </c>
      <c r="P143">
        <v>922.67605516167998</v>
      </c>
      <c r="Q143">
        <v>746.72621247933796</v>
      </c>
      <c r="R143">
        <v>46.892941955927697</v>
      </c>
      <c r="S143" s="2">
        <f>(Table2[[#This Row],[Close Price]]-Table2[[#This Row],[20D EMA]])/Table2[[#This Row],[20D EMA]]</f>
        <v>2.9510054916063394E-3</v>
      </c>
      <c r="T143" s="2">
        <f>(Table2[[#This Row],[Close Price]]-Table2[[#This Row],[50D EMA]])/Table2[[#This Row],[50D EMA]]</f>
        <v>0.11241642639154066</v>
      </c>
      <c r="U143" s="2">
        <f>(Table2[[#This Row],[Close Price]]-Table2[[#This Row],[200D EMA]])/Table2[[#This Row],[200D EMA]]</f>
        <v>0.37453323968910596</v>
      </c>
      <c r="V143">
        <v>0.75180767778781099</v>
      </c>
      <c r="W143">
        <v>1001.6</v>
      </c>
      <c r="X143">
        <v>1024.9000000000001</v>
      </c>
      <c r="Y143">
        <v>981</v>
      </c>
      <c r="Z143">
        <v>1115</v>
      </c>
      <c r="AA143">
        <v>981</v>
      </c>
      <c r="AB143">
        <v>1171</v>
      </c>
      <c r="AC143" s="2">
        <f>(Table2[[#This Row],[Close Price]]/Table2[[#This Row],[Day Low]])-1</f>
        <v>2.4760383386581486E-2</v>
      </c>
      <c r="AD143" s="2">
        <f>(Table2[[#This Row],[Day High]]/Table2[[#This Row],[Close Price]])-1</f>
        <v>-1.4614185502728194E-3</v>
      </c>
      <c r="AE143" s="2">
        <f>(Table2[[#This Row],[Close Price]]/Table2[[#This Row],[Current Week Low]])-1</f>
        <v>4.6279306829765554E-2</v>
      </c>
      <c r="AF143" s="2">
        <f>(Table2[[#This Row],[Current Week High]]/Table2[[#This Row],[Close Price]])-1</f>
        <v>8.6321122369446446E-2</v>
      </c>
      <c r="AG143" s="2">
        <f>(Table2[[#This Row],[Close Price]]/Table2[[#This Row],[Current Month Low]])-1</f>
        <v>4.6279306829765554E-2</v>
      </c>
      <c r="AH143" s="2">
        <f>(Table2[[#This Row],[Current Month High]]/Table2[[#This Row],[Close Price]])-1</f>
        <v>0.1408807482462977</v>
      </c>
      <c r="AI143">
        <v>15.646921278254</v>
      </c>
      <c r="AJ143">
        <v>148.43277260075001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0.4</v>
      </c>
      <c r="AM143" t="s">
        <v>10196</v>
      </c>
      <c r="AN143">
        <v>0.9</v>
      </c>
      <c r="AO143" t="s">
        <v>10196</v>
      </c>
      <c r="AP143">
        <v>0.139855877639431</v>
      </c>
      <c r="AQ143">
        <f>(Table2[[#This Row],[Sharpe Ratio]]-AVERAGE(Table2[Sharpe Ratio]))/_xlfn.STDEV.P(Table2[Sharpe Ratio])</f>
        <v>1.0196343041743183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-0.5955278990692997</v>
      </c>
      <c r="AS143">
        <f>_xlfn.RANK.AVG(Table2[[#This Row],[1Y Return vs Nifty Z-Score]],Table2[1Y Return vs Nifty Z-Score])</f>
        <v>128</v>
      </c>
      <c r="AT143">
        <f>_xlfn.RANK.AVG(Table2[[#This Row],[6M Return vs Nifty Z-Score]],Table2[6M Return vs Nifty Z-Score])</f>
        <v>295</v>
      </c>
      <c r="AU143">
        <f>_xlfn.RANK.AVG(Table2[[#This Row],[Sharpe Ratio Z-Score]],Table2[Sharpe Ratio Z-Score])</f>
        <v>119</v>
      </c>
      <c r="AV143">
        <f>(Table2[[#This Row],[Rank 1Y]]+Table2[[#This Row],[Rank 6M]]+Table2[[#This Row],[Rank Sharpe]])/3</f>
        <v>180.66666666666666</v>
      </c>
    </row>
    <row r="144" spans="1:48" x14ac:dyDescent="0.3">
      <c r="A144" t="s">
        <v>221</v>
      </c>
      <c r="B144" t="s">
        <v>222</v>
      </c>
      <c r="C144" t="s">
        <v>10155</v>
      </c>
      <c r="D144" t="s">
        <v>111</v>
      </c>
      <c r="E144">
        <v>116374.964009869</v>
      </c>
      <c r="F144">
        <v>2449.5500000000002</v>
      </c>
      <c r="G144">
        <v>63.302834419324903</v>
      </c>
      <c r="H144">
        <f>(Table2[[#This Row],[1Y Return vs Nifty]]-AVERAGE(Table2[1Y Return vs Nifty]))/_xlfn.STDEV.P(Table2[1Y Return vs Nifty])</f>
        <v>0.29502201745459317</v>
      </c>
      <c r="I144">
        <v>-2.3797397365686899</v>
      </c>
      <c r="J144">
        <f>(Table2[[#This Row],[1M Return vs Nifty]]-AVERAGE(Table2[1M Return vs Nifty]))/_xlfn.STDEV.P(Table2[1M Return vs Nifty])</f>
        <v>-8.743460373777262E-2</v>
      </c>
      <c r="K144">
        <v>8.6244552296963697</v>
      </c>
      <c r="L144">
        <f>(Table2[[#This Row],[6M Return vs Nifty]]-AVERAGE(Table2[6M Return vs Nifty]))/_xlfn.STDEV.P(Table2[6M Return vs Nifty])</f>
        <v>2.8795377422938834E-2</v>
      </c>
      <c r="M144">
        <v>1.1433394795591501</v>
      </c>
      <c r="N144">
        <f>(Table2[[#This Row],[1W Return vs Nifty]]-AVERAGE(Table2[1W Return vs Nifty]))/_xlfn.STDEV.P(Table2[1W Return vs Nifty])</f>
        <v>0.69794590545466939</v>
      </c>
      <c r="O144">
        <v>2417.54</v>
      </c>
      <c r="P144">
        <v>2339.6552038683999</v>
      </c>
      <c r="Q144">
        <v>2035.0977372995801</v>
      </c>
      <c r="R144">
        <v>56.029422090240502</v>
      </c>
      <c r="S144" s="2">
        <f>(Table2[[#This Row],[Close Price]]-Table2[[#This Row],[20D EMA]])/Table2[[#This Row],[20D EMA]]</f>
        <v>1.3240732314667067E-2</v>
      </c>
      <c r="T144" s="2">
        <f>(Table2[[#This Row],[Close Price]]-Table2[[#This Row],[50D EMA]])/Table2[[#This Row],[50D EMA]]</f>
        <v>4.6970509137371858E-2</v>
      </c>
      <c r="U144" s="2">
        <f>(Table2[[#This Row],[Close Price]]-Table2[[#This Row],[200D EMA]])/Table2[[#This Row],[200D EMA]]</f>
        <v>0.20365226451009016</v>
      </c>
      <c r="V144">
        <v>0.82137564779457595</v>
      </c>
      <c r="W144">
        <v>2421</v>
      </c>
      <c r="X144">
        <v>2454.0500000000002</v>
      </c>
      <c r="Y144">
        <v>2359.9499999999998</v>
      </c>
      <c r="Z144">
        <v>2490</v>
      </c>
      <c r="AA144">
        <v>2301.1999999999998</v>
      </c>
      <c r="AB144">
        <v>2491.9</v>
      </c>
      <c r="AC144" s="2">
        <f>(Table2[[#This Row],[Close Price]]/Table2[[#This Row],[Day Low]])-1</f>
        <v>1.1792647666253764E-2</v>
      </c>
      <c r="AD144" s="2">
        <f>(Table2[[#This Row],[Day High]]/Table2[[#This Row],[Close Price]])-1</f>
        <v>1.8370721152864977E-3</v>
      </c>
      <c r="AE144" s="2">
        <f>(Table2[[#This Row],[Close Price]]/Table2[[#This Row],[Current Week Low]])-1</f>
        <v>3.7966906078518825E-2</v>
      </c>
      <c r="AF144" s="2">
        <f>(Table2[[#This Row],[Current Week High]]/Table2[[#This Row],[Close Price]])-1</f>
        <v>1.6513237125186153E-2</v>
      </c>
      <c r="AG144" s="2">
        <f>(Table2[[#This Row],[Close Price]]/Table2[[#This Row],[Current Month Low]])-1</f>
        <v>6.4466365374587387E-2</v>
      </c>
      <c r="AH144" s="2">
        <f>(Table2[[#This Row],[Current Month High]]/Table2[[#This Row],[Close Price]])-1</f>
        <v>1.7288889796085005E-2</v>
      </c>
      <c r="AI144">
        <v>2.8352146312587898</v>
      </c>
      <c r="AJ144">
        <v>89.154440154440096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0.06</v>
      </c>
      <c r="AM144" t="s">
        <v>10196</v>
      </c>
      <c r="AN144">
        <v>0.8</v>
      </c>
      <c r="AO144" t="s">
        <v>10196</v>
      </c>
      <c r="AP144">
        <v>0.20638351943980501</v>
      </c>
      <c r="AQ144">
        <f>(Table2[[#This Row],[Sharpe Ratio]]-AVERAGE(Table2[Sharpe Ratio]))/_xlfn.STDEV.P(Table2[Sharpe Ratio])</f>
        <v>1.7845776072690307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2.7189063038634593</v>
      </c>
      <c r="AS144">
        <f>_xlfn.RANK.AVG(Table2[[#This Row],[1Y Return vs Nifty Z-Score]],Table2[1Y Return vs Nifty Z-Score])</f>
        <v>203</v>
      </c>
      <c r="AT144">
        <f>_xlfn.RANK.AVG(Table2[[#This Row],[6M Return vs Nifty Z-Score]],Table2[6M Return vs Nifty Z-Score])</f>
        <v>314</v>
      </c>
      <c r="AU144">
        <f>_xlfn.RANK.AVG(Table2[[#This Row],[Sharpe Ratio Z-Score]],Table2[Sharpe Ratio Z-Score])</f>
        <v>28</v>
      </c>
      <c r="AV144">
        <f>(Table2[[#This Row],[Rank 1Y]]+Table2[[#This Row],[Rank 6M]]+Table2[[#This Row],[Rank Sharpe]])/3</f>
        <v>181.66666666666666</v>
      </c>
    </row>
    <row r="145" spans="1:48" x14ac:dyDescent="0.3">
      <c r="A145" t="s">
        <v>410</v>
      </c>
      <c r="B145" t="s">
        <v>411</v>
      </c>
      <c r="C145" t="s">
        <v>10155</v>
      </c>
      <c r="D145" t="s">
        <v>200</v>
      </c>
      <c r="E145">
        <v>58762.798716525002</v>
      </c>
      <c r="F145">
        <v>1023.45</v>
      </c>
      <c r="G145">
        <v>55.799228929995202</v>
      </c>
      <c r="H145">
        <f>(Table2[[#This Row],[1Y Return vs Nifty]]-AVERAGE(Table2[1Y Return vs Nifty]))/_xlfn.STDEV.P(Table2[1Y Return vs Nifty])</f>
        <v>0.19412736248251711</v>
      </c>
      <c r="I145">
        <v>-9.0111836420441396</v>
      </c>
      <c r="J145">
        <f>(Table2[[#This Row],[1M Return vs Nifty]]-AVERAGE(Table2[1M Return vs Nifty]))/_xlfn.STDEV.P(Table2[1M Return vs Nifty])</f>
        <v>-0.77823774260193512</v>
      </c>
      <c r="K145">
        <v>32.904738908537396</v>
      </c>
      <c r="L145">
        <f>(Table2[[#This Row],[6M Return vs Nifty]]-AVERAGE(Table2[6M Return vs Nifty]))/_xlfn.STDEV.P(Table2[6M Return vs Nifty])</f>
        <v>0.84990002753296556</v>
      </c>
      <c r="M145">
        <v>0.11828489941817399</v>
      </c>
      <c r="N145">
        <f>(Table2[[#This Row],[1W Return vs Nifty]]-AVERAGE(Table2[1W Return vs Nifty]))/_xlfn.STDEV.P(Table2[1W Return vs Nifty])</f>
        <v>0.4430660410172777</v>
      </c>
      <c r="O145">
        <v>1032.93</v>
      </c>
      <c r="P145">
        <v>965.75989781962301</v>
      </c>
      <c r="Q145">
        <v>774.94635415303298</v>
      </c>
      <c r="R145">
        <v>47.531836031786497</v>
      </c>
      <c r="S145" s="2">
        <f>(Table2[[#This Row],[Close Price]]-Table2[[#This Row],[20D EMA]])/Table2[[#This Row],[20D EMA]]</f>
        <v>-9.1777758415381664E-3</v>
      </c>
      <c r="T145" s="2">
        <f>(Table2[[#This Row],[Close Price]]-Table2[[#This Row],[50D EMA]])/Table2[[#This Row],[50D EMA]]</f>
        <v>5.9735450095435565E-2</v>
      </c>
      <c r="U145" s="2">
        <f>(Table2[[#This Row],[Close Price]]-Table2[[#This Row],[200D EMA]])/Table2[[#This Row],[200D EMA]]</f>
        <v>0.32067206267273263</v>
      </c>
      <c r="V145">
        <v>1.2127931237165299</v>
      </c>
      <c r="W145">
        <v>1001</v>
      </c>
      <c r="X145">
        <v>1027.8499999999999</v>
      </c>
      <c r="Y145">
        <v>948</v>
      </c>
      <c r="Z145">
        <v>1032.95</v>
      </c>
      <c r="AA145">
        <v>944</v>
      </c>
      <c r="AB145">
        <v>1207.3</v>
      </c>
      <c r="AC145" s="2">
        <f>(Table2[[#This Row],[Close Price]]/Table2[[#This Row],[Day Low]])-1</f>
        <v>2.2427572427572429E-2</v>
      </c>
      <c r="AD145" s="2">
        <f>(Table2[[#This Row],[Day High]]/Table2[[#This Row],[Close Price]])-1</f>
        <v>4.299184132102063E-3</v>
      </c>
      <c r="AE145" s="2">
        <f>(Table2[[#This Row],[Close Price]]/Table2[[#This Row],[Current Week Low]])-1</f>
        <v>7.95886075949368E-2</v>
      </c>
      <c r="AF145" s="2">
        <f>(Table2[[#This Row],[Current Week High]]/Table2[[#This Row],[Close Price]])-1</f>
        <v>9.2823293761297165E-3</v>
      </c>
      <c r="AG145" s="2">
        <f>(Table2[[#This Row],[Close Price]]/Table2[[#This Row],[Current Month Low]])-1</f>
        <v>8.4163135593220417E-2</v>
      </c>
      <c r="AH145" s="2">
        <f>(Table2[[#This Row],[Current Month High]]/Table2[[#This Row],[Close Price]])-1</f>
        <v>0.1796375006106794</v>
      </c>
      <c r="AI145">
        <v>17.963750061067898</v>
      </c>
      <c r="AJ145">
        <v>86.5566897557418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0.24</v>
      </c>
      <c r="AM145" t="s">
        <v>10196</v>
      </c>
      <c r="AN145">
        <v>-12.07</v>
      </c>
      <c r="AO145" t="s">
        <v>10195</v>
      </c>
      <c r="AP145">
        <v>0.102552076862689</v>
      </c>
      <c r="AQ145">
        <f>(Table2[[#This Row],[Sharpe Ratio]]-AVERAGE(Table2[Sharpe Ratio]))/_xlfn.STDEV.P(Table2[Sharpe Ratio])</f>
        <v>0.5907104491882591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1.2995661376190843</v>
      </c>
      <c r="AS145">
        <f>_xlfn.RANK.AVG(Table2[[#This Row],[1Y Return vs Nifty Z-Score]],Table2[1Y Return vs Nifty Z-Score])</f>
        <v>228</v>
      </c>
      <c r="AT145">
        <f>_xlfn.RANK.AVG(Table2[[#This Row],[6M Return vs Nifty Z-Score]],Table2[6M Return vs Nifty Z-Score])</f>
        <v>119</v>
      </c>
      <c r="AU145">
        <f>_xlfn.RANK.AVG(Table2[[#This Row],[Sharpe Ratio Z-Score]],Table2[Sharpe Ratio Z-Score])</f>
        <v>198</v>
      </c>
      <c r="AV145">
        <f>(Table2[[#This Row],[Rank 1Y]]+Table2[[#This Row],[Rank 6M]]+Table2[[#This Row],[Rank Sharpe]])/3</f>
        <v>181.66666666666666</v>
      </c>
    </row>
    <row r="146" spans="1:48" x14ac:dyDescent="0.3">
      <c r="A146" t="s">
        <v>821</v>
      </c>
      <c r="B146" t="s">
        <v>822</v>
      </c>
      <c r="C146" t="s">
        <v>10162</v>
      </c>
      <c r="D146" t="s">
        <v>444</v>
      </c>
      <c r="E146">
        <v>18976.611040119999</v>
      </c>
      <c r="F146">
        <v>1329.2</v>
      </c>
      <c r="G146">
        <v>46.8356362773632</v>
      </c>
      <c r="H146">
        <f>(Table2[[#This Row],[1Y Return vs Nifty]]-AVERAGE(Table2[1Y Return vs Nifty]))/_xlfn.STDEV.P(Table2[1Y Return vs Nifty])</f>
        <v>7.3601491381805717E-2</v>
      </c>
      <c r="I146">
        <v>9.3825918267997093</v>
      </c>
      <c r="J146">
        <f>(Table2[[#This Row],[1M Return vs Nifty]]-AVERAGE(Table2[1M Return vs Nifty]))/_xlfn.STDEV.P(Table2[1M Return vs Nifty])</f>
        <v>1.1378574563559389</v>
      </c>
      <c r="K146">
        <v>22.77142518574</v>
      </c>
      <c r="L146">
        <f>(Table2[[#This Row],[6M Return vs Nifty]]-AVERAGE(Table2[6M Return vs Nifty]))/_xlfn.STDEV.P(Table2[6M Return vs Nifty])</f>
        <v>0.50721412118733378</v>
      </c>
      <c r="M146">
        <v>-3.0625770242763601</v>
      </c>
      <c r="N146">
        <f>(Table2[[#This Row],[1W Return vs Nifty]]-AVERAGE(Table2[1W Return vs Nifty]))/_xlfn.STDEV.P(Table2[1W Return vs Nifty])</f>
        <v>-0.34785541000811337</v>
      </c>
      <c r="O146">
        <v>1307.52</v>
      </c>
      <c r="P146">
        <v>1214.71171549574</v>
      </c>
      <c r="Q146">
        <v>1019.36983335547</v>
      </c>
      <c r="R146">
        <v>50.181847482933101</v>
      </c>
      <c r="S146" s="2">
        <f>(Table2[[#This Row],[Close Price]]-Table2[[#This Row],[20D EMA]])/Table2[[#This Row],[20D EMA]]</f>
        <v>1.6581008321096477E-2</v>
      </c>
      <c r="T146" s="2">
        <f>(Table2[[#This Row],[Close Price]]-Table2[[#This Row],[50D EMA]])/Table2[[#This Row],[50D EMA]]</f>
        <v>9.425140388765893E-2</v>
      </c>
      <c r="U146" s="2">
        <f>(Table2[[#This Row],[Close Price]]-Table2[[#This Row],[200D EMA]])/Table2[[#This Row],[200D EMA]]</f>
        <v>0.30394284439893521</v>
      </c>
      <c r="V146">
        <v>2.1273225803867102</v>
      </c>
      <c r="W146">
        <v>1302.25</v>
      </c>
      <c r="X146">
        <v>1352.4</v>
      </c>
      <c r="Y146">
        <v>1260.5999999999999</v>
      </c>
      <c r="Z146">
        <v>1418.75</v>
      </c>
      <c r="AA146">
        <v>1206.05</v>
      </c>
      <c r="AB146">
        <v>1543.7</v>
      </c>
      <c r="AC146" s="2">
        <f>(Table2[[#This Row],[Close Price]]/Table2[[#This Row],[Day Low]])-1</f>
        <v>2.0694951046266175E-2</v>
      </c>
      <c r="AD146" s="2">
        <f>(Table2[[#This Row],[Day High]]/Table2[[#This Row],[Close Price]])-1</f>
        <v>1.7454107733975377E-2</v>
      </c>
      <c r="AE146" s="2">
        <f>(Table2[[#This Row],[Close Price]]/Table2[[#This Row],[Current Week Low]])-1</f>
        <v>5.4418530858321601E-2</v>
      </c>
      <c r="AF146" s="2">
        <f>(Table2[[#This Row],[Current Week High]]/Table2[[#This Row],[Close Price]])-1</f>
        <v>6.7371351188684869E-2</v>
      </c>
      <c r="AG146" s="2">
        <f>(Table2[[#This Row],[Close Price]]/Table2[[#This Row],[Current Month Low]])-1</f>
        <v>0.10211019443638336</v>
      </c>
      <c r="AH146" s="2">
        <f>(Table2[[#This Row],[Current Month High]]/Table2[[#This Row],[Close Price]])-1</f>
        <v>0.16137526331628038</v>
      </c>
      <c r="AI146">
        <v>16.137526331627999</v>
      </c>
      <c r="AJ146">
        <v>83.337931034482693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0.23</v>
      </c>
      <c r="AM146" t="s">
        <v>10196</v>
      </c>
      <c r="AN146">
        <v>4.84</v>
      </c>
      <c r="AO146" t="s">
        <v>10196</v>
      </c>
      <c r="AP146">
        <v>0.151546872270377</v>
      </c>
      <c r="AQ146">
        <f>(Table2[[#This Row],[Sharpe Ratio]]-AVERAGE(Table2[Sharpe Ratio]))/_xlfn.STDEV.P(Table2[Sharpe Ratio])</f>
        <v>1.1540588502343307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2.5248765091512961</v>
      </c>
      <c r="AS146">
        <f>_xlfn.RANK.AVG(Table2[[#This Row],[1Y Return vs Nifty Z-Score]],Table2[1Y Return vs Nifty Z-Score])</f>
        <v>266</v>
      </c>
      <c r="AT146">
        <f>_xlfn.RANK.AVG(Table2[[#This Row],[6M Return vs Nifty Z-Score]],Table2[6M Return vs Nifty Z-Score])</f>
        <v>186</v>
      </c>
      <c r="AU146">
        <f>_xlfn.RANK.AVG(Table2[[#This Row],[Sharpe Ratio Z-Score]],Table2[Sharpe Ratio Z-Score])</f>
        <v>97</v>
      </c>
      <c r="AV146">
        <f>(Table2[[#This Row],[Rank 1Y]]+Table2[[#This Row],[Rank 6M]]+Table2[[#This Row],[Rank Sharpe]])/3</f>
        <v>183</v>
      </c>
    </row>
    <row r="147" spans="1:48" x14ac:dyDescent="0.3">
      <c r="A147" t="s">
        <v>1500</v>
      </c>
      <c r="B147" t="s">
        <v>1501</v>
      </c>
      <c r="C147" t="s">
        <v>10160</v>
      </c>
      <c r="D147" t="s">
        <v>399</v>
      </c>
      <c r="E147">
        <v>6529.8395325969996</v>
      </c>
      <c r="F147">
        <v>210.19</v>
      </c>
      <c r="G147">
        <v>176.60042371620801</v>
      </c>
      <c r="H147">
        <f>(Table2[[#This Row],[1Y Return vs Nifty]]-AVERAGE(Table2[1Y Return vs Nifty]))/_xlfn.STDEV.P(Table2[1Y Return vs Nifty])</f>
        <v>1.8184391530612449</v>
      </c>
      <c r="I147">
        <v>5.9755194453934601</v>
      </c>
      <c r="J147">
        <f>(Table2[[#This Row],[1M Return vs Nifty]]-AVERAGE(Table2[1M Return vs Nifty]))/_xlfn.STDEV.P(Table2[1M Return vs Nifty])</f>
        <v>0.78293983525241118</v>
      </c>
      <c r="K147">
        <v>11.2065911890972</v>
      </c>
      <c r="L147">
        <f>(Table2[[#This Row],[6M Return vs Nifty]]-AVERAGE(Table2[6M Return vs Nifty]))/_xlfn.STDEV.P(Table2[6M Return vs Nifty])</f>
        <v>0.11611741498743325</v>
      </c>
      <c r="M147">
        <v>0.362970850473743</v>
      </c>
      <c r="N147">
        <f>(Table2[[#This Row],[1W Return vs Nifty]]-AVERAGE(Table2[1W Return vs Nifty]))/_xlfn.STDEV.P(Table2[1W Return vs Nifty])</f>
        <v>0.50390721303194308</v>
      </c>
      <c r="O147">
        <v>207.92</v>
      </c>
      <c r="P147">
        <v>198.94875637336901</v>
      </c>
      <c r="Q147">
        <v>163.39590767187701</v>
      </c>
      <c r="R147">
        <v>52.722133255861003</v>
      </c>
      <c r="S147" s="2">
        <f>(Table2[[#This Row],[Close Price]]-Table2[[#This Row],[20D EMA]])/Table2[[#This Row],[20D EMA]]</f>
        <v>1.0917660638707244E-2</v>
      </c>
      <c r="T147" s="2">
        <f>(Table2[[#This Row],[Close Price]]-Table2[[#This Row],[50D EMA]])/Table2[[#This Row],[50D EMA]]</f>
        <v>5.6503211337166855E-2</v>
      </c>
      <c r="U147" s="2">
        <f>(Table2[[#This Row],[Close Price]]-Table2[[#This Row],[200D EMA]])/Table2[[#This Row],[200D EMA]]</f>
        <v>0.28638472648955443</v>
      </c>
      <c r="V147">
        <v>0.76467101253138003</v>
      </c>
      <c r="W147">
        <v>207.32</v>
      </c>
      <c r="X147">
        <v>211.42</v>
      </c>
      <c r="Y147">
        <v>201.58</v>
      </c>
      <c r="Z147">
        <v>212</v>
      </c>
      <c r="AA147">
        <v>201.58</v>
      </c>
      <c r="AB147">
        <v>217.97</v>
      </c>
      <c r="AC147" s="2">
        <f>(Table2[[#This Row],[Close Price]]/Table2[[#This Row],[Day Low]])-1</f>
        <v>1.3843333976461425E-2</v>
      </c>
      <c r="AD147" s="2">
        <f>(Table2[[#This Row],[Day High]]/Table2[[#This Row],[Close Price]])-1</f>
        <v>5.8518483277034683E-3</v>
      </c>
      <c r="AE147" s="2">
        <f>(Table2[[#This Row],[Close Price]]/Table2[[#This Row],[Current Week Low]])-1</f>
        <v>4.2712570691536778E-2</v>
      </c>
      <c r="AF147" s="2">
        <f>(Table2[[#This Row],[Current Week High]]/Table2[[#This Row],[Close Price]])-1</f>
        <v>8.6112564822302673E-3</v>
      </c>
      <c r="AG147" s="2">
        <f>(Table2[[#This Row],[Close Price]]/Table2[[#This Row],[Current Month Low]])-1</f>
        <v>4.2712570691536778E-2</v>
      </c>
      <c r="AH147" s="2">
        <f>(Table2[[#This Row],[Current Month High]]/Table2[[#This Row],[Close Price]])-1</f>
        <v>3.7014130072791307E-2</v>
      </c>
      <c r="AI147">
        <v>3.7014130072791298</v>
      </c>
      <c r="AJ147">
        <v>209.10294117647001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0.08</v>
      </c>
      <c r="AM147" t="s">
        <v>10196</v>
      </c>
      <c r="AN147">
        <v>-1.02</v>
      </c>
      <c r="AO147" t="s">
        <v>10195</v>
      </c>
      <c r="AP147">
        <v>8.9235274452440005E-2</v>
      </c>
      <c r="AQ147">
        <f>(Table2[[#This Row],[Sharpe Ratio]]-AVERAGE(Table2[Sharpe Ratio]))/_xlfn.STDEV.P(Table2[Sharpe Ratio])</f>
        <v>0.43759215810375202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3.6589957744367845</v>
      </c>
      <c r="AS147">
        <f>_xlfn.RANK.AVG(Table2[[#This Row],[1Y Return vs Nifty Z-Score]],Table2[1Y Return vs Nifty Z-Score])</f>
        <v>37</v>
      </c>
      <c r="AT147">
        <f>_xlfn.RANK.AVG(Table2[[#This Row],[6M Return vs Nifty Z-Score]],Table2[6M Return vs Nifty Z-Score])</f>
        <v>293</v>
      </c>
      <c r="AU147">
        <f>_xlfn.RANK.AVG(Table2[[#This Row],[Sharpe Ratio Z-Score]],Table2[Sharpe Ratio Z-Score])</f>
        <v>223</v>
      </c>
      <c r="AV147">
        <f>(Table2[[#This Row],[Rank 1Y]]+Table2[[#This Row],[Rank 6M]]+Table2[[#This Row],[Rank Sharpe]])/3</f>
        <v>184.33333333333334</v>
      </c>
    </row>
    <row r="148" spans="1:48" x14ac:dyDescent="0.3">
      <c r="A148" t="s">
        <v>1583</v>
      </c>
      <c r="B148" t="s">
        <v>1584</v>
      </c>
      <c r="C148" t="s">
        <v>10149</v>
      </c>
      <c r="D148" t="s">
        <v>286</v>
      </c>
      <c r="E148">
        <v>5755.6787663099904</v>
      </c>
      <c r="F148">
        <v>1169.95</v>
      </c>
      <c r="G148">
        <v>113.308107350528</v>
      </c>
      <c r="H148">
        <f>(Table2[[#This Row],[1Y Return vs Nifty]]-AVERAGE(Table2[1Y Return vs Nifty]))/_xlfn.STDEV.P(Table2[1Y Return vs Nifty])</f>
        <v>0.96740075143157467</v>
      </c>
      <c r="I148">
        <v>13.8341694750481</v>
      </c>
      <c r="J148">
        <f>(Table2[[#This Row],[1M Return vs Nifty]]-AVERAGE(Table2[1M Return vs Nifty]))/_xlfn.STDEV.P(Table2[1M Return vs Nifty])</f>
        <v>1.6015820774401095</v>
      </c>
      <c r="K148">
        <v>38.940091366499999</v>
      </c>
      <c r="L148">
        <f>(Table2[[#This Row],[6M Return vs Nifty]]-AVERAGE(Table2[6M Return vs Nifty]))/_xlfn.STDEV.P(Table2[6M Return vs Nifty])</f>
        <v>1.0540020896766902</v>
      </c>
      <c r="M148">
        <v>-2.00376528439674</v>
      </c>
      <c r="N148">
        <f>(Table2[[#This Row],[1W Return vs Nifty]]-AVERAGE(Table2[1W Return vs Nifty]))/_xlfn.STDEV.P(Table2[1W Return vs Nifty])</f>
        <v>-8.4581826382818859E-2</v>
      </c>
      <c r="O148">
        <v>1182.6199999999999</v>
      </c>
      <c r="P148">
        <v>1110.4917020922301</v>
      </c>
      <c r="Q148">
        <v>902.89272534697398</v>
      </c>
      <c r="R148">
        <v>43.268553442613303</v>
      </c>
      <c r="S148" s="2">
        <f>(Table2[[#This Row],[Close Price]]-Table2[[#This Row],[20D EMA]])/Table2[[#This Row],[20D EMA]]</f>
        <v>-1.0713500532715366E-2</v>
      </c>
      <c r="T148" s="2">
        <f>(Table2[[#This Row],[Close Price]]-Table2[[#This Row],[50D EMA]])/Table2[[#This Row],[50D EMA]]</f>
        <v>5.354231625121298E-2</v>
      </c>
      <c r="U148" s="2">
        <f>(Table2[[#This Row],[Close Price]]-Table2[[#This Row],[200D EMA]])/Table2[[#This Row],[200D EMA]]</f>
        <v>0.29577962825029769</v>
      </c>
      <c r="V148">
        <v>0.92716452091622703</v>
      </c>
      <c r="W148">
        <v>1142.0999999999999</v>
      </c>
      <c r="X148">
        <v>1188.4000000000001</v>
      </c>
      <c r="Y148">
        <v>990</v>
      </c>
      <c r="Z148">
        <v>1233.3499999999999</v>
      </c>
      <c r="AA148">
        <v>990</v>
      </c>
      <c r="AB148">
        <v>1349</v>
      </c>
      <c r="AC148" s="2">
        <f>(Table2[[#This Row],[Close Price]]/Table2[[#This Row],[Day Low]])-1</f>
        <v>2.4384904999562362E-2</v>
      </c>
      <c r="AD148" s="2">
        <f>(Table2[[#This Row],[Day High]]/Table2[[#This Row],[Close Price]])-1</f>
        <v>1.5769904696781856E-2</v>
      </c>
      <c r="AE148" s="2">
        <f>(Table2[[#This Row],[Close Price]]/Table2[[#This Row],[Current Week Low]])-1</f>
        <v>0.1817676767676768</v>
      </c>
      <c r="AF148" s="2">
        <f>(Table2[[#This Row],[Current Week High]]/Table2[[#This Row],[Close Price]])-1</f>
        <v>5.4190350014957867E-2</v>
      </c>
      <c r="AG148" s="2">
        <f>(Table2[[#This Row],[Close Price]]/Table2[[#This Row],[Current Month Low]])-1</f>
        <v>0.1817676767676768</v>
      </c>
      <c r="AH148" s="2">
        <f>(Table2[[#This Row],[Current Month High]]/Table2[[#This Row],[Close Price]])-1</f>
        <v>0.15304072823624937</v>
      </c>
      <c r="AI148">
        <v>15.3040728236249</v>
      </c>
      <c r="AJ148">
        <v>142.80377710905799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0.09</v>
      </c>
      <c r="AM148" t="s">
        <v>10196</v>
      </c>
      <c r="AN148">
        <v>-9.39</v>
      </c>
      <c r="AO148" t="s">
        <v>10195</v>
      </c>
      <c r="AP148">
        <v>4.3078305296974997E-2</v>
      </c>
      <c r="AQ148">
        <f>(Table2[[#This Row],[Sharpe Ratio]]-AVERAGE(Table2[Sharpe Ratio]))/_xlfn.STDEV.P(Table2[Sharpe Ratio])</f>
        <v>-9.3126555067645278E-2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3.4452765370979099</v>
      </c>
      <c r="AS148">
        <f>_xlfn.RANK.AVG(Table2[[#This Row],[1Y Return vs Nifty Z-Score]],Table2[1Y Return vs Nifty Z-Score])</f>
        <v>97</v>
      </c>
      <c r="AT148">
        <f>_xlfn.RANK.AVG(Table2[[#This Row],[6M Return vs Nifty Z-Score]],Table2[6M Return vs Nifty Z-Score])</f>
        <v>97</v>
      </c>
      <c r="AU148">
        <f>_xlfn.RANK.AVG(Table2[[#This Row],[Sharpe Ratio Z-Score]],Table2[Sharpe Ratio Z-Score])</f>
        <v>361</v>
      </c>
      <c r="AV148">
        <f>(Table2[[#This Row],[Rank 1Y]]+Table2[[#This Row],[Rank 6M]]+Table2[[#This Row],[Rank Sharpe]])/3</f>
        <v>185</v>
      </c>
    </row>
    <row r="149" spans="1:48" x14ac:dyDescent="0.3">
      <c r="A149" t="s">
        <v>1643</v>
      </c>
      <c r="B149" t="s">
        <v>1644</v>
      </c>
      <c r="C149" t="s">
        <v>10158</v>
      </c>
      <c r="D149" t="s">
        <v>104</v>
      </c>
      <c r="E149">
        <v>5127.03</v>
      </c>
      <c r="F149">
        <v>8545.0499999999993</v>
      </c>
      <c r="G149">
        <v>106.04122327941199</v>
      </c>
      <c r="H149">
        <f>(Table2[[#This Row],[1Y Return vs Nifty]]-AVERAGE(Table2[1Y Return vs Nifty]))/_xlfn.STDEV.P(Table2[1Y Return vs Nifty])</f>
        <v>0.86968908973508241</v>
      </c>
      <c r="I149">
        <v>-7.6767735634721701</v>
      </c>
      <c r="J149">
        <f>(Table2[[#This Row],[1M Return vs Nifty]]-AVERAGE(Table2[1M Return vs Nifty]))/_xlfn.STDEV.P(Table2[1M Return vs Nifty])</f>
        <v>-0.63923111237946328</v>
      </c>
      <c r="K149">
        <v>14.8355630927337</v>
      </c>
      <c r="L149">
        <f>(Table2[[#This Row],[6M Return vs Nifty]]-AVERAGE(Table2[6M Return vs Nifty]))/_xlfn.STDEV.P(Table2[6M Return vs Nifty])</f>
        <v>0.23884109254443284</v>
      </c>
      <c r="M149">
        <v>-1.70360029512167</v>
      </c>
      <c r="N149">
        <f>(Table2[[#This Row],[1W Return vs Nifty]]-AVERAGE(Table2[1W Return vs Nifty]))/_xlfn.STDEV.P(Table2[1W Return vs Nifty])</f>
        <v>-9.9457891829664736E-3</v>
      </c>
      <c r="O149">
        <v>7314.32</v>
      </c>
      <c r="P149">
        <v>6997.9564860887303</v>
      </c>
      <c r="Q149">
        <v>6328.58736848649</v>
      </c>
      <c r="R149">
        <v>79.0165218615154</v>
      </c>
      <c r="S149" s="2">
        <f>(Table2[[#This Row],[Close Price]]-Table2[[#This Row],[20D EMA]])/Table2[[#This Row],[20D EMA]]</f>
        <v>0.1682630784543197</v>
      </c>
      <c r="T149" s="2">
        <f>(Table2[[#This Row],[Close Price]]-Table2[[#This Row],[50D EMA]])/Table2[[#This Row],[50D EMA]]</f>
        <v>0.22107789852462548</v>
      </c>
      <c r="U149" s="2">
        <f>(Table2[[#This Row],[Close Price]]-Table2[[#This Row],[200D EMA]])/Table2[[#This Row],[200D EMA]]</f>
        <v>0.35023023345628335</v>
      </c>
      <c r="V149">
        <v>1.6584348966665501</v>
      </c>
      <c r="W149">
        <v>8111.1</v>
      </c>
      <c r="X149">
        <v>8444.7999999999993</v>
      </c>
      <c r="Y149">
        <v>6863.2</v>
      </c>
      <c r="Z149">
        <v>8661.5</v>
      </c>
      <c r="AA149">
        <v>6834.05</v>
      </c>
      <c r="AB149">
        <v>8661.5</v>
      </c>
      <c r="AC149" s="2">
        <f>(Table2[[#This Row],[Close Price]]/Table2[[#This Row],[Day Low]])-1</f>
        <v>5.3500758220216493E-2</v>
      </c>
      <c r="AD149" s="2">
        <f>(Table2[[#This Row],[Day High]]/Table2[[#This Row],[Close Price]])-1</f>
        <v>-1.1731938373678363E-2</v>
      </c>
      <c r="AE149" s="2">
        <f>(Table2[[#This Row],[Close Price]]/Table2[[#This Row],[Current Week Low]])-1</f>
        <v>0.24505332789369394</v>
      </c>
      <c r="AF149" s="2">
        <f>(Table2[[#This Row],[Current Week High]]/Table2[[#This Row],[Close Price]])-1</f>
        <v>1.3627772804138072E-2</v>
      </c>
      <c r="AG149" s="2">
        <f>(Table2[[#This Row],[Close Price]]/Table2[[#This Row],[Current Month Low]])-1</f>
        <v>0.25036398621607958</v>
      </c>
      <c r="AH149" s="2">
        <f>(Table2[[#This Row],[Current Month High]]/Table2[[#This Row],[Close Price]])-1</f>
        <v>1.3627772804138072E-2</v>
      </c>
      <c r="AI149">
        <v>1.3627772804138001</v>
      </c>
      <c r="AJ149">
        <v>134.110958904109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0.26</v>
      </c>
      <c r="AM149" t="s">
        <v>10196</v>
      </c>
      <c r="AN149">
        <v>15.59</v>
      </c>
      <c r="AO149" t="s">
        <v>10196</v>
      </c>
      <c r="AP149">
        <v>9.5044523715876003E-2</v>
      </c>
      <c r="AQ149">
        <f>(Table2[[#This Row],[Sharpe Ratio]]-AVERAGE(Table2[Sharpe Ratio]))/_xlfn.STDEV.P(Table2[Sharpe Ratio])</f>
        <v>0.50438764641231659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0.96374092712940218</v>
      </c>
      <c r="AS149">
        <f>_xlfn.RANK.AVG(Table2[[#This Row],[1Y Return vs Nifty Z-Score]],Table2[1Y Return vs Nifty Z-Score])</f>
        <v>101</v>
      </c>
      <c r="AT149">
        <f>_xlfn.RANK.AVG(Table2[[#This Row],[6M Return vs Nifty Z-Score]],Table2[6M Return vs Nifty Z-Score])</f>
        <v>246</v>
      </c>
      <c r="AU149">
        <f>_xlfn.RANK.AVG(Table2[[#This Row],[Sharpe Ratio Z-Score]],Table2[Sharpe Ratio Z-Score])</f>
        <v>210</v>
      </c>
      <c r="AV149">
        <f>(Table2[[#This Row],[Rank 1Y]]+Table2[[#This Row],[Rank 6M]]+Table2[[#This Row],[Rank Sharpe]])/3</f>
        <v>185.66666666666666</v>
      </c>
    </row>
    <row r="150" spans="1:48" x14ac:dyDescent="0.3">
      <c r="A150" t="s">
        <v>52</v>
      </c>
      <c r="B150" t="s">
        <v>53</v>
      </c>
      <c r="C150" t="s">
        <v>10149</v>
      </c>
      <c r="D150" t="s">
        <v>54</v>
      </c>
      <c r="E150">
        <v>402002.82202773</v>
      </c>
      <c r="F150">
        <v>319.55</v>
      </c>
      <c r="G150">
        <v>62.770767314833499</v>
      </c>
      <c r="H150">
        <f>(Table2[[#This Row],[1Y Return vs Nifty]]-AVERAGE(Table2[1Y Return vs Nifty]))/_xlfn.STDEV.P(Table2[1Y Return vs Nifty])</f>
        <v>0.28786775981058593</v>
      </c>
      <c r="I150">
        <v>12.934110546101801</v>
      </c>
      <c r="J150">
        <f>(Table2[[#This Row],[1M Return vs Nifty]]-AVERAGE(Table2[1M Return vs Nifty]))/_xlfn.STDEV.P(Table2[1M Return vs Nifty])</f>
        <v>1.50782217505061</v>
      </c>
      <c r="K150">
        <v>22.560982381646099</v>
      </c>
      <c r="L150">
        <f>(Table2[[#This Row],[6M Return vs Nifty]]-AVERAGE(Table2[6M Return vs Nifty]))/_xlfn.STDEV.P(Table2[6M Return vs Nifty])</f>
        <v>0.50009741829747922</v>
      </c>
      <c r="M150">
        <v>-2.4832806488117898</v>
      </c>
      <c r="N150">
        <f>(Table2[[#This Row],[1W Return vs Nifty]]-AVERAGE(Table2[1W Return vs Nifty]))/_xlfn.STDEV.P(Table2[1W Return vs Nifty])</f>
        <v>-0.20381334189972489</v>
      </c>
      <c r="O150">
        <v>302.88</v>
      </c>
      <c r="P150">
        <v>287.71852143143798</v>
      </c>
      <c r="Q150">
        <v>250.586090407526</v>
      </c>
      <c r="R150">
        <v>64.444290268023806</v>
      </c>
      <c r="S150" s="2">
        <f>(Table2[[#This Row],[Close Price]]-Table2[[#This Row],[20D EMA]])/Table2[[#This Row],[20D EMA]]</f>
        <v>5.5038298996302221E-2</v>
      </c>
      <c r="T150" s="2">
        <f>(Table2[[#This Row],[Close Price]]-Table2[[#This Row],[50D EMA]])/Table2[[#This Row],[50D EMA]]</f>
        <v>0.1106340961652249</v>
      </c>
      <c r="U150" s="2">
        <f>(Table2[[#This Row],[Close Price]]-Table2[[#This Row],[200D EMA]])/Table2[[#This Row],[200D EMA]]</f>
        <v>0.27521044556111873</v>
      </c>
      <c r="V150">
        <v>1.6355856729749101</v>
      </c>
      <c r="W150">
        <v>316.10000000000002</v>
      </c>
      <c r="X150">
        <v>333.15</v>
      </c>
      <c r="Y150">
        <v>297.39999999999998</v>
      </c>
      <c r="Z150">
        <v>325.75</v>
      </c>
      <c r="AA150">
        <v>271.5</v>
      </c>
      <c r="AB150">
        <v>333.3</v>
      </c>
      <c r="AC150" s="2">
        <f>(Table2[[#This Row],[Close Price]]/Table2[[#This Row],[Day Low]])-1</f>
        <v>1.0914267636823682E-2</v>
      </c>
      <c r="AD150" s="2">
        <f>(Table2[[#This Row],[Day High]]/Table2[[#This Row],[Close Price]])-1</f>
        <v>4.2559849788765369E-2</v>
      </c>
      <c r="AE150" s="2">
        <f>(Table2[[#This Row],[Close Price]]/Table2[[#This Row],[Current Week Low]])-1</f>
        <v>7.4478816408876991E-2</v>
      </c>
      <c r="AF150" s="2">
        <f>(Table2[[#This Row],[Current Week High]]/Table2[[#This Row],[Close Price]])-1</f>
        <v>1.9402284462525454E-2</v>
      </c>
      <c r="AG150" s="2">
        <f>(Table2[[#This Row],[Close Price]]/Table2[[#This Row],[Current Month Low]])-1</f>
        <v>0.1769797421731123</v>
      </c>
      <c r="AH150" s="2">
        <f>(Table2[[#This Row],[Current Month High]]/Table2[[#This Row],[Close Price]])-1</f>
        <v>4.3029259896729677E-2</v>
      </c>
      <c r="AI150">
        <v>4.3029259896729597</v>
      </c>
      <c r="AJ150">
        <v>89.194789816459405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7.0000000000000007E-2</v>
      </c>
      <c r="AM150" t="s">
        <v>10196</v>
      </c>
      <c r="AN150">
        <v>10.88</v>
      </c>
      <c r="AO150" t="s">
        <v>10196</v>
      </c>
      <c r="AP150">
        <v>0.11804701179716599</v>
      </c>
      <c r="AQ150">
        <f>(Table2[[#This Row],[Sharpe Ratio]]-AVERAGE(Table2[Sharpe Ratio]))/_xlfn.STDEV.P(Table2[Sharpe Ratio])</f>
        <v>0.76887318559762108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2.8608471968565712</v>
      </c>
      <c r="AS150">
        <f>_xlfn.RANK.AVG(Table2[[#This Row],[1Y Return vs Nifty Z-Score]],Table2[1Y Return vs Nifty Z-Score])</f>
        <v>205</v>
      </c>
      <c r="AT150">
        <f>_xlfn.RANK.AVG(Table2[[#This Row],[6M Return vs Nifty Z-Score]],Table2[6M Return vs Nifty Z-Score])</f>
        <v>189</v>
      </c>
      <c r="AU150">
        <f>_xlfn.RANK.AVG(Table2[[#This Row],[Sharpe Ratio Z-Score]],Table2[Sharpe Ratio Z-Score])</f>
        <v>166</v>
      </c>
      <c r="AV150">
        <f>(Table2[[#This Row],[Rank 1Y]]+Table2[[#This Row],[Rank 6M]]+Table2[[#This Row],[Rank Sharpe]])/3</f>
        <v>186.66666666666666</v>
      </c>
    </row>
    <row r="151" spans="1:48" x14ac:dyDescent="0.3">
      <c r="A151" t="s">
        <v>1563</v>
      </c>
      <c r="B151" t="s">
        <v>1564</v>
      </c>
      <c r="C151" t="s">
        <v>10155</v>
      </c>
      <c r="D151" t="s">
        <v>200</v>
      </c>
      <c r="E151">
        <v>5897.8456882199998</v>
      </c>
      <c r="F151">
        <v>483.9</v>
      </c>
      <c r="G151">
        <v>48.320587437918597</v>
      </c>
      <c r="H151">
        <f>(Table2[[#This Row],[1Y Return vs Nifty]]-AVERAGE(Table2[1Y Return vs Nifty]))/_xlfn.STDEV.P(Table2[1Y Return vs Nifty])</f>
        <v>9.3568377328524716E-2</v>
      </c>
      <c r="I151">
        <v>-6.4643268578992403</v>
      </c>
      <c r="J151">
        <f>(Table2[[#This Row],[1M Return vs Nifty]]-AVERAGE(Table2[1M Return vs Nifty]))/_xlfn.STDEV.P(Table2[1M Return vs Nifty])</f>
        <v>-0.51292951021651123</v>
      </c>
      <c r="K151">
        <v>16.111144689786698</v>
      </c>
      <c r="L151">
        <f>(Table2[[#This Row],[6M Return vs Nifty]]-AVERAGE(Table2[6M Return vs Nifty]))/_xlfn.STDEV.P(Table2[6M Return vs Nifty])</f>
        <v>0.28197839665458757</v>
      </c>
      <c r="M151">
        <v>-2.2660664422889498</v>
      </c>
      <c r="N151">
        <f>(Table2[[#This Row],[1W Return vs Nifty]]-AVERAGE(Table2[1W Return vs Nifty]))/_xlfn.STDEV.P(Table2[1W Return vs Nifty])</f>
        <v>-0.14980302031782153</v>
      </c>
      <c r="O151">
        <v>487.31</v>
      </c>
      <c r="P151">
        <v>470.19240589363602</v>
      </c>
      <c r="Q151">
        <v>401.57980353019798</v>
      </c>
      <c r="R151">
        <v>39.714826764384597</v>
      </c>
      <c r="S151" s="2">
        <f>(Table2[[#This Row],[Close Price]]-Table2[[#This Row],[20D EMA]])/Table2[[#This Row],[20D EMA]]</f>
        <v>-6.9975990642507334E-3</v>
      </c>
      <c r="T151" s="2">
        <f>(Table2[[#This Row],[Close Price]]-Table2[[#This Row],[50D EMA]])/Table2[[#This Row],[50D EMA]]</f>
        <v>2.915315929084742E-2</v>
      </c>
      <c r="U151" s="2">
        <f>(Table2[[#This Row],[Close Price]]-Table2[[#This Row],[200D EMA]])/Table2[[#This Row],[200D EMA]]</f>
        <v>0.20499087789312018</v>
      </c>
      <c r="V151">
        <v>0.74593695969236495</v>
      </c>
      <c r="W151">
        <v>483</v>
      </c>
      <c r="X151">
        <v>493.65</v>
      </c>
      <c r="Y151">
        <v>461.05</v>
      </c>
      <c r="Z151">
        <v>488.5</v>
      </c>
      <c r="AA151">
        <v>461.05</v>
      </c>
      <c r="AB151">
        <v>514.95000000000005</v>
      </c>
      <c r="AC151" s="2">
        <f>(Table2[[#This Row],[Close Price]]/Table2[[#This Row],[Day Low]])-1</f>
        <v>1.8633540372670065E-3</v>
      </c>
      <c r="AD151" s="2">
        <f>(Table2[[#This Row],[Day High]]/Table2[[#This Row],[Close Price]])-1</f>
        <v>2.0148791072535754E-2</v>
      </c>
      <c r="AE151" s="2">
        <f>(Table2[[#This Row],[Close Price]]/Table2[[#This Row],[Current Week Low]])-1</f>
        <v>4.9560785164298737E-2</v>
      </c>
      <c r="AF151" s="2">
        <f>(Table2[[#This Row],[Current Week High]]/Table2[[#This Row],[Close Price]])-1</f>
        <v>9.5060963008886112E-3</v>
      </c>
      <c r="AG151" s="2">
        <f>(Table2[[#This Row],[Close Price]]/Table2[[#This Row],[Current Month Low]])-1</f>
        <v>4.9560785164298737E-2</v>
      </c>
      <c r="AH151" s="2">
        <f>(Table2[[#This Row],[Current Month High]]/Table2[[#This Row],[Close Price]])-1</f>
        <v>6.4166150030998237E-2</v>
      </c>
      <c r="AI151">
        <v>6.4269477164703401</v>
      </c>
      <c r="AJ151">
        <v>83.399658897100593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-0.01</v>
      </c>
      <c r="AM151" t="s">
        <v>10195</v>
      </c>
      <c r="AN151">
        <v>-2.57</v>
      </c>
      <c r="AO151" t="s">
        <v>10195</v>
      </c>
      <c r="AP151">
        <v>0.170382516295151</v>
      </c>
      <c r="AQ151">
        <f>(Table2[[#This Row],[Sharpe Ratio]]-AVERAGE(Table2[Sharpe Ratio]))/_xlfn.STDEV.P(Table2[Sharpe Ratio])</f>
        <v>1.3706334854733302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1.0834477289221098</v>
      </c>
      <c r="AS151">
        <f>_xlfn.RANK.AVG(Table2[[#This Row],[1Y Return vs Nifty Z-Score]],Table2[1Y Return vs Nifty Z-Score])</f>
        <v>260</v>
      </c>
      <c r="AT151">
        <f>_xlfn.RANK.AVG(Table2[[#This Row],[6M Return vs Nifty Z-Score]],Table2[6M Return vs Nifty Z-Score])</f>
        <v>237</v>
      </c>
      <c r="AU151">
        <f>_xlfn.RANK.AVG(Table2[[#This Row],[Sharpe Ratio Z-Score]],Table2[Sharpe Ratio Z-Score])</f>
        <v>63</v>
      </c>
      <c r="AV151">
        <f>(Table2[[#This Row],[Rank 1Y]]+Table2[[#This Row],[Rank 6M]]+Table2[[#This Row],[Rank Sharpe]])/3</f>
        <v>186.66666666666666</v>
      </c>
    </row>
    <row r="152" spans="1:48" x14ac:dyDescent="0.3">
      <c r="A152" t="s">
        <v>296</v>
      </c>
      <c r="B152" t="s">
        <v>297</v>
      </c>
      <c r="C152" t="s">
        <v>10159</v>
      </c>
      <c r="D152" t="s">
        <v>298</v>
      </c>
      <c r="E152">
        <v>90160.197258179993</v>
      </c>
      <c r="F152">
        <v>633.4</v>
      </c>
      <c r="G152">
        <v>37.646102571599798</v>
      </c>
      <c r="H152">
        <f>(Table2[[#This Row],[1Y Return vs Nifty]]-AVERAGE(Table2[1Y Return vs Nifty]))/_xlfn.STDEV.P(Table2[1Y Return vs Nifty])</f>
        <v>-4.9962418516672567E-2</v>
      </c>
      <c r="I152">
        <v>-6.2221330031107902</v>
      </c>
      <c r="J152">
        <f>(Table2[[#This Row],[1M Return vs Nifty]]-AVERAGE(Table2[1M Return vs Nifty]))/_xlfn.STDEV.P(Table2[1M Return vs Nifty])</f>
        <v>-0.48769997084525468</v>
      </c>
      <c r="K152">
        <v>18.0672882456251</v>
      </c>
      <c r="L152">
        <f>(Table2[[#This Row],[6M Return vs Nifty]]-AVERAGE(Table2[6M Return vs Nifty]))/_xlfn.STDEV.P(Table2[6M Return vs Nifty])</f>
        <v>0.34813077737744508</v>
      </c>
      <c r="M152">
        <v>7.3462157894944102</v>
      </c>
      <c r="N152">
        <f>(Table2[[#This Row],[1W Return vs Nifty]]-AVERAGE(Table2[1W Return vs Nifty]))/_xlfn.STDEV.P(Table2[1W Return vs Nifty])</f>
        <v>2.2402913606408448</v>
      </c>
      <c r="O152">
        <v>607.14</v>
      </c>
      <c r="P152">
        <v>598.27990976448598</v>
      </c>
      <c r="Q152">
        <v>530.46535316867198</v>
      </c>
      <c r="R152">
        <v>70.161040358894098</v>
      </c>
      <c r="S152" s="2">
        <f>(Table2[[#This Row],[Close Price]]-Table2[[#This Row],[20D EMA]])/Table2[[#This Row],[20D EMA]]</f>
        <v>4.3251968244556432E-2</v>
      </c>
      <c r="T152" s="2">
        <f>(Table2[[#This Row],[Close Price]]-Table2[[#This Row],[50D EMA]])/Table2[[#This Row],[50D EMA]]</f>
        <v>5.8701770964261678E-2</v>
      </c>
      <c r="U152" s="2">
        <f>(Table2[[#This Row],[Close Price]]-Table2[[#This Row],[200D EMA]])/Table2[[#This Row],[200D EMA]]</f>
        <v>0.19404593762148661</v>
      </c>
      <c r="V152">
        <v>1.2375254697034499</v>
      </c>
      <c r="W152">
        <v>623.5</v>
      </c>
      <c r="X152">
        <v>632</v>
      </c>
      <c r="Y152">
        <v>573.1</v>
      </c>
      <c r="Z152">
        <v>638.6</v>
      </c>
      <c r="AA152">
        <v>571.04999999999995</v>
      </c>
      <c r="AB152">
        <v>638.6</v>
      </c>
      <c r="AC152" s="2">
        <f>(Table2[[#This Row],[Close Price]]/Table2[[#This Row],[Day Low]])-1</f>
        <v>1.587810745789886E-2</v>
      </c>
      <c r="AD152" s="2">
        <f>(Table2[[#This Row],[Day High]]/Table2[[#This Row],[Close Price]])-1</f>
        <v>-2.2102936532996109E-3</v>
      </c>
      <c r="AE152" s="2">
        <f>(Table2[[#This Row],[Close Price]]/Table2[[#This Row],[Current Week Low]])-1</f>
        <v>0.10521723957424522</v>
      </c>
      <c r="AF152" s="2">
        <f>(Table2[[#This Row],[Current Week High]]/Table2[[#This Row],[Close Price]])-1</f>
        <v>8.2096621408274117E-3</v>
      </c>
      <c r="AG152" s="2">
        <f>(Table2[[#This Row],[Close Price]]/Table2[[#This Row],[Current Month Low]])-1</f>
        <v>0.10918483495315656</v>
      </c>
      <c r="AH152" s="2">
        <f>(Table2[[#This Row],[Current Month High]]/Table2[[#This Row],[Close Price]])-1</f>
        <v>8.2096621408274117E-3</v>
      </c>
      <c r="AI152">
        <v>4.6652983896432003</v>
      </c>
      <c r="AJ152">
        <v>70.452099031216306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0.02</v>
      </c>
      <c r="AM152" t="s">
        <v>10196</v>
      </c>
      <c r="AN152">
        <v>3.08</v>
      </c>
      <c r="AO152" t="s">
        <v>10196</v>
      </c>
      <c r="AP152">
        <v>0.191559503636689</v>
      </c>
      <c r="AQ152">
        <f>(Table2[[#This Row],[Sharpe Ratio]]-AVERAGE(Table2[Sharpe Ratio]))/_xlfn.STDEV.P(Table2[Sharpe Ratio])</f>
        <v>1.6141291845278534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3.664888933184216</v>
      </c>
      <c r="AS152">
        <f>_xlfn.RANK.AVG(Table2[[#This Row],[1Y Return vs Nifty Z-Score]],Table2[1Y Return vs Nifty Z-Score])</f>
        <v>304</v>
      </c>
      <c r="AT152">
        <f>_xlfn.RANK.AVG(Table2[[#This Row],[6M Return vs Nifty Z-Score]],Table2[6M Return vs Nifty Z-Score])</f>
        <v>221</v>
      </c>
      <c r="AU152">
        <f>_xlfn.RANK.AVG(Table2[[#This Row],[Sharpe Ratio Z-Score]],Table2[Sharpe Ratio Z-Score])</f>
        <v>37</v>
      </c>
      <c r="AV152">
        <f>(Table2[[#This Row],[Rank 1Y]]+Table2[[#This Row],[Rank 6M]]+Table2[[#This Row],[Rank Sharpe]])/3</f>
        <v>187.33333333333334</v>
      </c>
    </row>
    <row r="153" spans="1:48" x14ac:dyDescent="0.3">
      <c r="A153" t="s">
        <v>214</v>
      </c>
      <c r="B153" t="s">
        <v>215</v>
      </c>
      <c r="C153" t="s">
        <v>10156</v>
      </c>
      <c r="D153" t="s">
        <v>60</v>
      </c>
      <c r="E153">
        <v>118680.26795055</v>
      </c>
      <c r="F153">
        <v>1179.45</v>
      </c>
      <c r="G153">
        <v>68.054847505535093</v>
      </c>
      <c r="H153">
        <f>(Table2[[#This Row],[1Y Return vs Nifty]]-AVERAGE(Table2[1Y Return vs Nifty]))/_xlfn.STDEV.P(Table2[1Y Return vs Nifty])</f>
        <v>0.358918329892362</v>
      </c>
      <c r="I153">
        <v>2.7632770201725299</v>
      </c>
      <c r="J153">
        <f>(Table2[[#This Row],[1M Return vs Nifty]]-AVERAGE(Table2[1M Return vs Nifty]))/_xlfn.STDEV.P(Table2[1M Return vs Nifty])</f>
        <v>0.44831781601116533</v>
      </c>
      <c r="K153">
        <v>42.963477627071903</v>
      </c>
      <c r="L153">
        <f>(Table2[[#This Row],[6M Return vs Nifty]]-AVERAGE(Table2[6M Return vs Nifty]))/_xlfn.STDEV.P(Table2[6M Return vs Nifty])</f>
        <v>1.1900639747618018</v>
      </c>
      <c r="M153">
        <v>-2.59873471915285</v>
      </c>
      <c r="N153">
        <f>(Table2[[#This Row],[1W Return vs Nifty]]-AVERAGE(Table2[1W Return vs Nifty]))/_xlfn.STDEV.P(Table2[1W Return vs Nifty])</f>
        <v>-0.23252100134282247</v>
      </c>
      <c r="O153">
        <v>1143.05</v>
      </c>
      <c r="P153">
        <v>1091.37194391195</v>
      </c>
      <c r="Q153">
        <v>898.554988008441</v>
      </c>
      <c r="R153">
        <v>62.350767445066097</v>
      </c>
      <c r="S153" s="2">
        <f>(Table2[[#This Row],[Close Price]]-Table2[[#This Row],[20D EMA]])/Table2[[#This Row],[20D EMA]]</f>
        <v>3.1844626219325572E-2</v>
      </c>
      <c r="T153" s="2">
        <f>(Table2[[#This Row],[Close Price]]-Table2[[#This Row],[50D EMA]])/Table2[[#This Row],[50D EMA]]</f>
        <v>8.0703976842523673E-2</v>
      </c>
      <c r="U153" s="2">
        <f>(Table2[[#This Row],[Close Price]]-Table2[[#This Row],[200D EMA]])/Table2[[#This Row],[200D EMA]]</f>
        <v>0.31260748172366754</v>
      </c>
      <c r="V153">
        <v>0.83247858863798896</v>
      </c>
      <c r="W153">
        <v>1167.55</v>
      </c>
      <c r="X153">
        <v>1192.25</v>
      </c>
      <c r="Y153">
        <v>1123.2</v>
      </c>
      <c r="Z153">
        <v>1183.3499999999999</v>
      </c>
      <c r="AA153">
        <v>1059</v>
      </c>
      <c r="AB153">
        <v>1203</v>
      </c>
      <c r="AC153" s="2">
        <f>(Table2[[#This Row],[Close Price]]/Table2[[#This Row],[Day Low]])-1</f>
        <v>1.0192282985739487E-2</v>
      </c>
      <c r="AD153" s="2">
        <f>(Table2[[#This Row],[Day High]]/Table2[[#This Row],[Close Price]])-1</f>
        <v>1.085251600322179E-2</v>
      </c>
      <c r="AE153" s="2">
        <f>(Table2[[#This Row],[Close Price]]/Table2[[#This Row],[Current Week Low]])-1</f>
        <v>5.0080128205128194E-2</v>
      </c>
      <c r="AF153" s="2">
        <f>(Table2[[#This Row],[Current Week High]]/Table2[[#This Row],[Close Price]])-1</f>
        <v>3.3066259697316358E-3</v>
      </c>
      <c r="AG153" s="2">
        <f>(Table2[[#This Row],[Close Price]]/Table2[[#This Row],[Current Month Low]])-1</f>
        <v>0.11373937677053836</v>
      </c>
      <c r="AH153" s="2">
        <f>(Table2[[#This Row],[Current Month High]]/Table2[[#This Row],[Close Price]])-1</f>
        <v>1.9966933740302562E-2</v>
      </c>
      <c r="AI153">
        <v>1.9966933740302499</v>
      </c>
      <c r="AJ153">
        <v>107.74108322324901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0.06</v>
      </c>
      <c r="AM153" t="s">
        <v>10196</v>
      </c>
      <c r="AN153">
        <v>1.46</v>
      </c>
      <c r="AO153" t="s">
        <v>10196</v>
      </c>
      <c r="AP153">
        <v>6.3629993041349003E-2</v>
      </c>
      <c r="AQ153">
        <f>(Table2[[#This Row],[Sharpe Ratio]]-AVERAGE(Table2[Sharpe Ratio]))/_xlfn.STDEV.P(Table2[Sharpe Ratio])</f>
        <v>0.14317936953622651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1.9079584888587333</v>
      </c>
      <c r="AS153">
        <f>_xlfn.RANK.AVG(Table2[[#This Row],[1Y Return vs Nifty Z-Score]],Table2[1Y Return vs Nifty Z-Score])</f>
        <v>188</v>
      </c>
      <c r="AT153">
        <f>_xlfn.RANK.AVG(Table2[[#This Row],[6M Return vs Nifty Z-Score]],Table2[6M Return vs Nifty Z-Score])</f>
        <v>87</v>
      </c>
      <c r="AU153">
        <f>_xlfn.RANK.AVG(Table2[[#This Row],[Sharpe Ratio Z-Score]],Table2[Sharpe Ratio Z-Score])</f>
        <v>288</v>
      </c>
      <c r="AV153">
        <f>(Table2[[#This Row],[Rank 1Y]]+Table2[[#This Row],[Rank 6M]]+Table2[[#This Row],[Rank Sharpe]])/3</f>
        <v>187.66666666666666</v>
      </c>
    </row>
    <row r="154" spans="1:48" x14ac:dyDescent="0.3">
      <c r="A154" t="s">
        <v>1023</v>
      </c>
      <c r="B154" t="s">
        <v>1024</v>
      </c>
      <c r="C154" t="s">
        <v>10157</v>
      </c>
      <c r="D154" t="s">
        <v>101</v>
      </c>
      <c r="E154">
        <v>12884.502594760001</v>
      </c>
      <c r="F154">
        <v>18.8</v>
      </c>
      <c r="G154">
        <v>189.232755618927</v>
      </c>
      <c r="H154">
        <f>(Table2[[#This Row],[1Y Return vs Nifty]]-AVERAGE(Table2[1Y Return vs Nifty]))/_xlfn.STDEV.P(Table2[1Y Return vs Nifty])</f>
        <v>1.9882954668866453</v>
      </c>
      <c r="I154">
        <v>-10.632860263720699</v>
      </c>
      <c r="J154">
        <f>(Table2[[#This Row],[1M Return vs Nifty]]-AVERAGE(Table2[1M Return vs Nifty]))/_xlfn.STDEV.P(Table2[1M Return vs Nifty])</f>
        <v>-0.9471691723847947</v>
      </c>
      <c r="K154">
        <v>4.4440981320221598</v>
      </c>
      <c r="L154">
        <f>(Table2[[#This Row],[6M Return vs Nifty]]-AVERAGE(Table2[6M Return vs Nifty]))/_xlfn.STDEV.P(Table2[6M Return vs Nifty])</f>
        <v>-0.11257490874929395</v>
      </c>
      <c r="M154">
        <v>-3.4140516587143201</v>
      </c>
      <c r="N154">
        <f>(Table2[[#This Row],[1W Return vs Nifty]]-AVERAGE(Table2[1W Return vs Nifty]))/_xlfn.STDEV.P(Table2[1W Return vs Nifty])</f>
        <v>-0.43524959263437762</v>
      </c>
      <c r="O154">
        <v>18.68</v>
      </c>
      <c r="P154">
        <v>18.789303333302399</v>
      </c>
      <c r="Q154">
        <v>16.316715468618</v>
      </c>
      <c r="R154">
        <v>55.741940208790098</v>
      </c>
      <c r="S154" s="2">
        <f>(Table2[[#This Row],[Close Price]]-Table2[[#This Row],[20D EMA]])/Table2[[#This Row],[20D EMA]]</f>
        <v>6.4239828693790687E-3</v>
      </c>
      <c r="T154" s="2">
        <f>(Table2[[#This Row],[Close Price]]-Table2[[#This Row],[50D EMA]])/Table2[[#This Row],[50D EMA]]</f>
        <v>5.6929554586744461E-4</v>
      </c>
      <c r="U154" s="2">
        <f>(Table2[[#This Row],[Close Price]]-Table2[[#This Row],[200D EMA]])/Table2[[#This Row],[200D EMA]]</f>
        <v>0.15219267236461353</v>
      </c>
      <c r="V154">
        <v>0.62596671649183899</v>
      </c>
      <c r="W154">
        <v>18.5</v>
      </c>
      <c r="X154">
        <v>19.3</v>
      </c>
      <c r="Y154">
        <v>17</v>
      </c>
      <c r="Z154">
        <v>18.8</v>
      </c>
      <c r="AA154">
        <v>17</v>
      </c>
      <c r="AB154">
        <v>20.29</v>
      </c>
      <c r="AC154" s="2">
        <f>(Table2[[#This Row],[Close Price]]/Table2[[#This Row],[Day Low]])-1</f>
        <v>1.6216216216216273E-2</v>
      </c>
      <c r="AD154" s="2">
        <f>(Table2[[#This Row],[Day High]]/Table2[[#This Row],[Close Price]])-1</f>
        <v>2.659574468085113E-2</v>
      </c>
      <c r="AE154" s="2">
        <f>(Table2[[#This Row],[Close Price]]/Table2[[#This Row],[Current Week Low]])-1</f>
        <v>0.10588235294117654</v>
      </c>
      <c r="AF154" s="2">
        <f>(Table2[[#This Row],[Current Week High]]/Table2[[#This Row],[Close Price]])-1</f>
        <v>0</v>
      </c>
      <c r="AG154" s="2">
        <f>(Table2[[#This Row],[Close Price]]/Table2[[#This Row],[Current Month Low]])-1</f>
        <v>0.10588235294117654</v>
      </c>
      <c r="AH154" s="2">
        <f>(Table2[[#This Row],[Current Month High]]/Table2[[#This Row],[Close Price]])-1</f>
        <v>7.9255319148936021E-2</v>
      </c>
      <c r="AI154">
        <v>27.659574468085001</v>
      </c>
      <c r="AJ154">
        <v>215.96638655462101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-7.0000000000000007E-2</v>
      </c>
      <c r="AM154" t="s">
        <v>10195</v>
      </c>
      <c r="AN154">
        <v>1.24</v>
      </c>
      <c r="AO154" t="s">
        <v>10196</v>
      </c>
      <c r="AP154">
        <v>0.113038790990118</v>
      </c>
      <c r="AQ154">
        <f>(Table2[[#This Row],[Sharpe Ratio]]-AVERAGE(Table2[Sharpe Ratio]))/_xlfn.STDEV.P(Table2[Sharpe Ratio])</f>
        <v>0.71128802455634366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28</v>
      </c>
      <c r="AT154">
        <f>_xlfn.RANK.AVG(Table2[[#This Row],[6M Return vs Nifty Z-Score]],Table2[6M Return vs Nifty Z-Score])</f>
        <v>360</v>
      </c>
      <c r="AU154">
        <f>_xlfn.RANK.AVG(Table2[[#This Row],[Sharpe Ratio Z-Score]],Table2[Sharpe Ratio Z-Score])</f>
        <v>176</v>
      </c>
      <c r="AV154">
        <f>(Table2[[#This Row],[Rank 1Y]]+Table2[[#This Row],[Rank 6M]]+Table2[[#This Row],[Rank Sharpe]])/3</f>
        <v>188</v>
      </c>
    </row>
    <row r="155" spans="1:48" x14ac:dyDescent="0.3">
      <c r="A155" t="s">
        <v>767</v>
      </c>
      <c r="B155" t="s">
        <v>768</v>
      </c>
      <c r="C155" t="s">
        <v>10151</v>
      </c>
      <c r="D155" t="s">
        <v>572</v>
      </c>
      <c r="E155">
        <v>20700.139967879899</v>
      </c>
      <c r="F155">
        <v>4066.6</v>
      </c>
      <c r="G155">
        <v>112.344014310226</v>
      </c>
      <c r="H155">
        <f>(Table2[[#This Row],[1Y Return vs Nifty]]-AVERAGE(Table2[1Y Return vs Nifty]))/_xlfn.STDEV.P(Table2[1Y Return vs Nifty])</f>
        <v>0.95443740537072785</v>
      </c>
      <c r="I155">
        <v>0.31355786891066101</v>
      </c>
      <c r="J155">
        <f>(Table2[[#This Row],[1M Return vs Nifty]]-AVERAGE(Table2[1M Return vs Nifty]))/_xlfn.STDEV.P(Table2[1M Return vs Nifty])</f>
        <v>0.19312849327104911</v>
      </c>
      <c r="K155">
        <v>14.7058864983372</v>
      </c>
      <c r="L155">
        <f>(Table2[[#This Row],[6M Return vs Nifty]]-AVERAGE(Table2[6M Return vs Nifty]))/_xlfn.STDEV.P(Table2[6M Return vs Nifty])</f>
        <v>0.23445572143107193</v>
      </c>
      <c r="M155">
        <v>0.62449601846963498</v>
      </c>
      <c r="N155">
        <f>(Table2[[#This Row],[1W Return vs Nifty]]-AVERAGE(Table2[1W Return vs Nifty]))/_xlfn.STDEV.P(Table2[1W Return vs Nifty])</f>
        <v>0.56893545704660964</v>
      </c>
      <c r="O155">
        <v>3887.71</v>
      </c>
      <c r="P155">
        <v>3832.6445751758602</v>
      </c>
      <c r="Q155">
        <v>3329.1732658026099</v>
      </c>
      <c r="R155">
        <v>63.167261107601703</v>
      </c>
      <c r="S155" s="2">
        <f>(Table2[[#This Row],[Close Price]]-Table2[[#This Row],[20D EMA]])/Table2[[#This Row],[20D EMA]]</f>
        <v>4.6014234600831816E-2</v>
      </c>
      <c r="T155" s="2">
        <f>(Table2[[#This Row],[Close Price]]-Table2[[#This Row],[50D EMA]])/Table2[[#This Row],[50D EMA]]</f>
        <v>6.1042817885977534E-2</v>
      </c>
      <c r="U155" s="2">
        <f>(Table2[[#This Row],[Close Price]]-Table2[[#This Row],[200D EMA]])/Table2[[#This Row],[200D EMA]]</f>
        <v>0.22150446231569398</v>
      </c>
      <c r="V155">
        <v>1.1671097889067701</v>
      </c>
      <c r="W155">
        <v>4021</v>
      </c>
      <c r="X155">
        <v>4106.25</v>
      </c>
      <c r="Y155">
        <v>3620.3</v>
      </c>
      <c r="Z155">
        <v>4153.45</v>
      </c>
      <c r="AA155">
        <v>3620.3</v>
      </c>
      <c r="AB155">
        <v>4153.45</v>
      </c>
      <c r="AC155" s="2">
        <f>(Table2[[#This Row],[Close Price]]/Table2[[#This Row],[Day Low]])-1</f>
        <v>1.1340462571499677E-2</v>
      </c>
      <c r="AD155" s="2">
        <f>(Table2[[#This Row],[Day High]]/Table2[[#This Row],[Close Price]])-1</f>
        <v>9.75015983868599E-3</v>
      </c>
      <c r="AE155" s="2">
        <f>(Table2[[#This Row],[Close Price]]/Table2[[#This Row],[Current Week Low]])-1</f>
        <v>0.12327707648537412</v>
      </c>
      <c r="AF155" s="2">
        <f>(Table2[[#This Row],[Current Week High]]/Table2[[#This Row],[Close Price]])-1</f>
        <v>2.1356907490286625E-2</v>
      </c>
      <c r="AG155" s="2">
        <f>(Table2[[#This Row],[Close Price]]/Table2[[#This Row],[Current Month Low]])-1</f>
        <v>0.12327707648537412</v>
      </c>
      <c r="AH155" s="2">
        <f>(Table2[[#This Row],[Current Month High]]/Table2[[#This Row],[Close Price]])-1</f>
        <v>2.1356907490286625E-2</v>
      </c>
      <c r="AI155">
        <v>5.0017213396940896</v>
      </c>
      <c r="AJ155">
        <v>164.40832249674901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-0.06</v>
      </c>
      <c r="AM155" t="s">
        <v>10195</v>
      </c>
      <c r="AN155">
        <v>2.0699999999999998</v>
      </c>
      <c r="AO155" t="s">
        <v>10196</v>
      </c>
      <c r="AP155">
        <v>9.0703370087210994E-2</v>
      </c>
      <c r="AQ155">
        <f>(Table2[[#This Row],[Sharpe Ratio]]-AVERAGE(Table2[Sharpe Ratio]))/_xlfn.STDEV.P(Table2[Sharpe Ratio])</f>
        <v>0.45447250879302498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2.4054295859124837</v>
      </c>
      <c r="AS155">
        <f>_xlfn.RANK.AVG(Table2[[#This Row],[1Y Return vs Nifty Z-Score]],Table2[1Y Return vs Nifty Z-Score])</f>
        <v>98</v>
      </c>
      <c r="AT155">
        <f>_xlfn.RANK.AVG(Table2[[#This Row],[6M Return vs Nifty Z-Score]],Table2[6M Return vs Nifty Z-Score])</f>
        <v>249</v>
      </c>
      <c r="AU155">
        <f>_xlfn.RANK.AVG(Table2[[#This Row],[Sharpe Ratio Z-Score]],Table2[Sharpe Ratio Z-Score])</f>
        <v>218</v>
      </c>
      <c r="AV155">
        <f>(Table2[[#This Row],[Rank 1Y]]+Table2[[#This Row],[Rank 6M]]+Table2[[#This Row],[Rank Sharpe]])/3</f>
        <v>188.33333333333334</v>
      </c>
    </row>
    <row r="156" spans="1:48" x14ac:dyDescent="0.3">
      <c r="A156" t="s">
        <v>177</v>
      </c>
      <c r="B156" t="s">
        <v>178</v>
      </c>
      <c r="C156" t="s">
        <v>10149</v>
      </c>
      <c r="D156" t="s">
        <v>179</v>
      </c>
      <c r="E156">
        <v>147064.80637498101</v>
      </c>
      <c r="F156">
        <v>223.67</v>
      </c>
      <c r="G156">
        <v>75.515665034366506</v>
      </c>
      <c r="H156">
        <f>(Table2[[#This Row],[1Y Return vs Nifty]]-AVERAGE(Table2[1Y Return vs Nifty]))/_xlfn.STDEV.P(Table2[1Y Return vs Nifty])</f>
        <v>0.45923765124414412</v>
      </c>
      <c r="I156">
        <v>-0.43055007903360099</v>
      </c>
      <c r="J156">
        <f>(Table2[[#This Row],[1M Return vs Nifty]]-AVERAGE(Table2[1M Return vs Nifty]))/_xlfn.STDEV.P(Table2[1M Return vs Nifty])</f>
        <v>0.11561413690753664</v>
      </c>
      <c r="K156">
        <v>22.133393695107198</v>
      </c>
      <c r="L156">
        <f>(Table2[[#This Row],[6M Return vs Nifty]]-AVERAGE(Table2[6M Return vs Nifty]))/_xlfn.STDEV.P(Table2[6M Return vs Nifty])</f>
        <v>0.48563732946591875</v>
      </c>
      <c r="M156">
        <v>-5.05694169992349</v>
      </c>
      <c r="N156">
        <f>(Table2[[#This Row],[1W Return vs Nifty]]-AVERAGE(Table2[1W Return vs Nifty]))/_xlfn.STDEV.P(Table2[1W Return vs Nifty])</f>
        <v>-0.84375427043538276</v>
      </c>
      <c r="O156">
        <v>223.51</v>
      </c>
      <c r="P156">
        <v>215.74127941198799</v>
      </c>
      <c r="Q156">
        <v>181.228906302409</v>
      </c>
      <c r="R156">
        <v>48.032255954946599</v>
      </c>
      <c r="S156" s="2">
        <f>(Table2[[#This Row],[Close Price]]-Table2[[#This Row],[20D EMA]])/Table2[[#This Row],[20D EMA]]</f>
        <v>7.158516397476471E-4</v>
      </c>
      <c r="T156" s="2">
        <f>(Table2[[#This Row],[Close Price]]-Table2[[#This Row],[50D EMA]])/Table2[[#This Row],[50D EMA]]</f>
        <v>3.6751059461694408E-2</v>
      </c>
      <c r="U156" s="2">
        <f>(Table2[[#This Row],[Close Price]]-Table2[[#This Row],[200D EMA]])/Table2[[#This Row],[200D EMA]]</f>
        <v>0.23418501255407528</v>
      </c>
      <c r="V156">
        <v>0.72581905885192499</v>
      </c>
      <c r="W156">
        <v>218.97</v>
      </c>
      <c r="X156">
        <v>229</v>
      </c>
      <c r="Y156">
        <v>209.15</v>
      </c>
      <c r="Z156">
        <v>226.45</v>
      </c>
      <c r="AA156">
        <v>209.15</v>
      </c>
      <c r="AB156">
        <v>239.11</v>
      </c>
      <c r="AC156" s="2">
        <f>(Table2[[#This Row],[Close Price]]/Table2[[#This Row],[Day Low]])-1</f>
        <v>2.1464127506050978E-2</v>
      </c>
      <c r="AD156" s="2">
        <f>(Table2[[#This Row],[Day High]]/Table2[[#This Row],[Close Price]])-1</f>
        <v>2.3829749184065774E-2</v>
      </c>
      <c r="AE156" s="2">
        <f>(Table2[[#This Row],[Close Price]]/Table2[[#This Row],[Current Week Low]])-1</f>
        <v>6.9423858474778832E-2</v>
      </c>
      <c r="AF156" s="2">
        <f>(Table2[[#This Row],[Current Week High]]/Table2[[#This Row],[Close Price]])-1</f>
        <v>1.2429024902758545E-2</v>
      </c>
      <c r="AG156" s="2">
        <f>(Table2[[#This Row],[Close Price]]/Table2[[#This Row],[Current Month Low]])-1</f>
        <v>6.9423858474778832E-2</v>
      </c>
      <c r="AH156" s="2">
        <f>(Table2[[#This Row],[Current Month High]]/Table2[[#This Row],[Close Price]])-1</f>
        <v>6.9030267805249013E-2</v>
      </c>
      <c r="AI156">
        <v>6.9030267805249004</v>
      </c>
      <c r="AJ156">
        <v>100.600896860986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7.0000000000000007E-2</v>
      </c>
      <c r="AM156" t="s">
        <v>10196</v>
      </c>
      <c r="AN156">
        <v>0.32</v>
      </c>
      <c r="AO156" t="s">
        <v>10196</v>
      </c>
      <c r="AP156">
        <v>9.3138763255977003E-2</v>
      </c>
      <c r="AQ156">
        <f>(Table2[[#This Row],[Sharpe Ratio]]-AVERAGE(Table2[Sharpe Ratio]))/_xlfn.STDEV.P(Table2[Sharpe Ratio])</f>
        <v>0.48247496979172066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0.69920981697393747</v>
      </c>
      <c r="AS156">
        <f>_xlfn.RANK.AVG(Table2[[#This Row],[1Y Return vs Nifty Z-Score]],Table2[1Y Return vs Nifty Z-Score])</f>
        <v>165</v>
      </c>
      <c r="AT156">
        <f>_xlfn.RANK.AVG(Table2[[#This Row],[6M Return vs Nifty Z-Score]],Table2[6M Return vs Nifty Z-Score])</f>
        <v>192</v>
      </c>
      <c r="AU156">
        <f>_xlfn.RANK.AVG(Table2[[#This Row],[Sharpe Ratio Z-Score]],Table2[Sharpe Ratio Z-Score])</f>
        <v>216</v>
      </c>
      <c r="AV156">
        <f>(Table2[[#This Row],[Rank 1Y]]+Table2[[#This Row],[Rank 6M]]+Table2[[#This Row],[Rank Sharpe]])/3</f>
        <v>191</v>
      </c>
    </row>
    <row r="157" spans="1:48" x14ac:dyDescent="0.3">
      <c r="A157" t="s">
        <v>366</v>
      </c>
      <c r="B157" t="s">
        <v>367</v>
      </c>
      <c r="C157" t="s">
        <v>10151</v>
      </c>
      <c r="D157" t="s">
        <v>32</v>
      </c>
      <c r="E157">
        <v>66714.246622079998</v>
      </c>
      <c r="F157">
        <v>55.8</v>
      </c>
      <c r="G157">
        <v>71.004317390488794</v>
      </c>
      <c r="H157">
        <f>(Table2[[#This Row],[1Y Return vs Nifty]]-AVERAGE(Table2[1Y Return vs Nifty]))/_xlfn.STDEV.P(Table2[1Y Return vs Nifty])</f>
        <v>0.39857736404815636</v>
      </c>
      <c r="I157">
        <v>-7.2460465296355903</v>
      </c>
      <c r="J157">
        <f>(Table2[[#This Row],[1M Return vs Nifty]]-AVERAGE(Table2[1M Return vs Nifty]))/_xlfn.STDEV.P(Table2[1M Return vs Nifty])</f>
        <v>-0.59436191176354902</v>
      </c>
      <c r="K157">
        <v>16.8842613299954</v>
      </c>
      <c r="L157">
        <f>(Table2[[#This Row],[6M Return vs Nifty]]-AVERAGE(Table2[6M Return vs Nifty]))/_xlfn.STDEV.P(Table2[6M Return vs Nifty])</f>
        <v>0.3081234646756012</v>
      </c>
      <c r="M157">
        <v>-2.0267118288754302</v>
      </c>
      <c r="N157">
        <f>(Table2[[#This Row],[1W Return vs Nifty]]-AVERAGE(Table2[1W Return vs Nifty]))/_xlfn.STDEV.P(Table2[1W Return vs Nifty])</f>
        <v>-9.0287485631939821E-2</v>
      </c>
      <c r="O157">
        <v>55.36</v>
      </c>
      <c r="P157">
        <v>55.2561601977471</v>
      </c>
      <c r="Q157">
        <v>49.023314182971198</v>
      </c>
      <c r="R157">
        <v>53.446936044157297</v>
      </c>
      <c r="S157" s="2">
        <f>(Table2[[#This Row],[Close Price]]-Table2[[#This Row],[20D EMA]])/Table2[[#This Row],[20D EMA]]</f>
        <v>7.9479768786126764E-3</v>
      </c>
      <c r="T157" s="2">
        <f>(Table2[[#This Row],[Close Price]]-Table2[[#This Row],[50D EMA]])/Table2[[#This Row],[50D EMA]]</f>
        <v>9.8421569704923249E-3</v>
      </c>
      <c r="U157" s="2">
        <f>(Table2[[#This Row],[Close Price]]-Table2[[#This Row],[200D EMA]])/Table2[[#This Row],[200D EMA]]</f>
        <v>0.13823393889152352</v>
      </c>
      <c r="V157">
        <v>0.97325620282827097</v>
      </c>
      <c r="W157">
        <v>55.12</v>
      </c>
      <c r="X157">
        <v>56.4</v>
      </c>
      <c r="Y157">
        <v>52.25</v>
      </c>
      <c r="Z157">
        <v>57.2</v>
      </c>
      <c r="AA157">
        <v>52.25</v>
      </c>
      <c r="AB157">
        <v>58.45</v>
      </c>
      <c r="AC157" s="2">
        <f>(Table2[[#This Row],[Close Price]]/Table2[[#This Row],[Day Low]])-1</f>
        <v>1.2336719883889735E-2</v>
      </c>
      <c r="AD157" s="2">
        <f>(Table2[[#This Row],[Day High]]/Table2[[#This Row],[Close Price]])-1</f>
        <v>1.0752688172043001E-2</v>
      </c>
      <c r="AE157" s="2">
        <f>(Table2[[#This Row],[Close Price]]/Table2[[#This Row],[Current Week Low]])-1</f>
        <v>6.7942583732057305E-2</v>
      </c>
      <c r="AF157" s="2">
        <f>(Table2[[#This Row],[Current Week High]]/Table2[[#This Row],[Close Price]])-1</f>
        <v>2.5089605734767151E-2</v>
      </c>
      <c r="AG157" s="2">
        <f>(Table2[[#This Row],[Close Price]]/Table2[[#This Row],[Current Month Low]])-1</f>
        <v>6.7942583732057305E-2</v>
      </c>
      <c r="AH157" s="2">
        <f>(Table2[[#This Row],[Current Month High]]/Table2[[#This Row],[Close Price]])-1</f>
        <v>4.7491039426523329E-2</v>
      </c>
      <c r="AI157">
        <v>26.612903225806399</v>
      </c>
      <c r="AJ157">
        <v>106.666666666666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-0.02</v>
      </c>
      <c r="AM157" t="s">
        <v>10195</v>
      </c>
      <c r="AN157">
        <v>2.31</v>
      </c>
      <c r="AO157" t="s">
        <v>10196</v>
      </c>
      <c r="AP157">
        <v>0.117927978267009</v>
      </c>
      <c r="AQ157">
        <f>(Table2[[#This Row],[Sharpe Ratio]]-AVERAGE(Table2[Sharpe Ratio]))/_xlfn.STDEV.P(Table2[Sharpe Ratio])</f>
        <v>0.76750452289933191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0.78955595422760072</v>
      </c>
      <c r="AS157">
        <f>_xlfn.RANK.AVG(Table2[[#This Row],[1Y Return vs Nifty Z-Score]],Table2[1Y Return vs Nifty Z-Score])</f>
        <v>181</v>
      </c>
      <c r="AT157">
        <f>_xlfn.RANK.AVG(Table2[[#This Row],[6M Return vs Nifty Z-Score]],Table2[6M Return vs Nifty Z-Score])</f>
        <v>230</v>
      </c>
      <c r="AU157">
        <f>_xlfn.RANK.AVG(Table2[[#This Row],[Sharpe Ratio Z-Score]],Table2[Sharpe Ratio Z-Score])</f>
        <v>167</v>
      </c>
      <c r="AV157">
        <f>(Table2[[#This Row],[Rank 1Y]]+Table2[[#This Row],[Rank 6M]]+Table2[[#This Row],[Rank Sharpe]])/3</f>
        <v>192.66666666666666</v>
      </c>
    </row>
    <row r="158" spans="1:48" x14ac:dyDescent="0.3">
      <c r="A158" t="s">
        <v>151</v>
      </c>
      <c r="B158" t="s">
        <v>152</v>
      </c>
      <c r="C158" t="s">
        <v>10162</v>
      </c>
      <c r="D158" t="s">
        <v>153</v>
      </c>
      <c r="E158">
        <v>168979.36674761999</v>
      </c>
      <c r="F158">
        <v>4375.8</v>
      </c>
      <c r="G158">
        <v>39.747174705416597</v>
      </c>
      <c r="H158">
        <f>(Table2[[#This Row],[1Y Return vs Nifty]]-AVERAGE(Table2[1Y Return vs Nifty]))/_xlfn.STDEV.P(Table2[1Y Return vs Nifty])</f>
        <v>-2.1711073438051367E-2</v>
      </c>
      <c r="I158">
        <v>-3.0612324312553199</v>
      </c>
      <c r="J158">
        <f>(Table2[[#This Row],[1M Return vs Nifty]]-AVERAGE(Table2[1M Return vs Nifty]))/_xlfn.STDEV.P(Table2[1M Return vs Nifty])</f>
        <v>-0.15842627603614026</v>
      </c>
      <c r="K158">
        <v>36.568487752086398</v>
      </c>
      <c r="L158">
        <f>(Table2[[#This Row],[6M Return vs Nifty]]-AVERAGE(Table2[6M Return vs Nifty]))/_xlfn.STDEV.P(Table2[6M Return vs Nifty])</f>
        <v>0.97379978307391546</v>
      </c>
      <c r="M158">
        <v>-1.1132945027583401</v>
      </c>
      <c r="N158">
        <f>(Table2[[#This Row],[1W Return vs Nifty]]-AVERAGE(Table2[1W Return vs Nifty]))/_xlfn.STDEV.P(Table2[1W Return vs Nifty])</f>
        <v>0.13683377090004903</v>
      </c>
      <c r="O158">
        <v>4318.4799999999996</v>
      </c>
      <c r="P158">
        <v>4209.4401569440497</v>
      </c>
      <c r="Q158">
        <v>3522.6107046919501</v>
      </c>
      <c r="R158">
        <v>57.100702678770702</v>
      </c>
      <c r="S158" s="2">
        <f>(Table2[[#This Row],[Close Price]]-Table2[[#This Row],[20D EMA]])/Table2[[#This Row],[20D EMA]]</f>
        <v>1.3273188714547857E-2</v>
      </c>
      <c r="T158" s="2">
        <f>(Table2[[#This Row],[Close Price]]-Table2[[#This Row],[50D EMA]])/Table2[[#This Row],[50D EMA]]</f>
        <v>3.9520657582343119E-2</v>
      </c>
      <c r="U158" s="2">
        <f>(Table2[[#This Row],[Close Price]]-Table2[[#This Row],[200D EMA]])/Table2[[#This Row],[200D EMA]]</f>
        <v>0.24220368551416779</v>
      </c>
      <c r="V158">
        <v>0.67658156233543398</v>
      </c>
      <c r="W158">
        <v>4335.2</v>
      </c>
      <c r="X158">
        <v>4465</v>
      </c>
      <c r="Y158">
        <v>4171.05</v>
      </c>
      <c r="Z158">
        <v>4396.25</v>
      </c>
      <c r="AA158">
        <v>4165.3999999999996</v>
      </c>
      <c r="AB158">
        <v>4452.3</v>
      </c>
      <c r="AC158" s="2">
        <f>(Table2[[#This Row],[Close Price]]/Table2[[#This Row],[Day Low]])-1</f>
        <v>9.3651965307253171E-3</v>
      </c>
      <c r="AD158" s="2">
        <f>(Table2[[#This Row],[Day High]]/Table2[[#This Row],[Close Price]])-1</f>
        <v>2.0384843914255546E-2</v>
      </c>
      <c r="AE158" s="2">
        <f>(Table2[[#This Row],[Close Price]]/Table2[[#This Row],[Current Week Low]])-1</f>
        <v>4.9088359046283392E-2</v>
      </c>
      <c r="AF158" s="2">
        <f>(Table2[[#This Row],[Current Week High]]/Table2[[#This Row],[Close Price]])-1</f>
        <v>4.6734311440193022E-3</v>
      </c>
      <c r="AG158" s="2">
        <f>(Table2[[#This Row],[Close Price]]/Table2[[#This Row],[Current Month Low]])-1</f>
        <v>5.0511355452057538E-2</v>
      </c>
      <c r="AH158" s="2">
        <f>(Table2[[#This Row],[Current Month High]]/Table2[[#This Row],[Close Price]])-1</f>
        <v>1.7482517482517501E-2</v>
      </c>
      <c r="AI158">
        <v>5.3475935828876997</v>
      </c>
      <c r="AJ158">
        <v>87.5329461932415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0.01</v>
      </c>
      <c r="AM158" t="s">
        <v>10196</v>
      </c>
      <c r="AN158">
        <v>1.22</v>
      </c>
      <c r="AO158" t="s">
        <v>10196</v>
      </c>
      <c r="AP158">
        <v>0.109860587248464</v>
      </c>
      <c r="AQ158">
        <f>(Table2[[#This Row],[Sharpe Ratio]]-AVERAGE(Table2[Sharpe Ratio]))/_xlfn.STDEV.P(Table2[Sharpe Ratio])</f>
        <v>0.67474463293359832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1.6052408374333713</v>
      </c>
      <c r="AS158">
        <f>_xlfn.RANK.AVG(Table2[[#This Row],[1Y Return vs Nifty Z-Score]],Table2[1Y Return vs Nifty Z-Score])</f>
        <v>291</v>
      </c>
      <c r="AT158">
        <f>_xlfn.RANK.AVG(Table2[[#This Row],[6M Return vs Nifty Z-Score]],Table2[6M Return vs Nifty Z-Score])</f>
        <v>107</v>
      </c>
      <c r="AU158">
        <f>_xlfn.RANK.AVG(Table2[[#This Row],[Sharpe Ratio Z-Score]],Table2[Sharpe Ratio Z-Score])</f>
        <v>183</v>
      </c>
      <c r="AV158">
        <f>(Table2[[#This Row],[Rank 1Y]]+Table2[[#This Row],[Rank 6M]]+Table2[[#This Row],[Rank Sharpe]])/3</f>
        <v>193.66666666666666</v>
      </c>
    </row>
    <row r="159" spans="1:48" x14ac:dyDescent="0.3">
      <c r="A159" t="s">
        <v>87</v>
      </c>
      <c r="B159" t="s">
        <v>88</v>
      </c>
      <c r="C159" t="s">
        <v>10157</v>
      </c>
      <c r="D159" t="s">
        <v>89</v>
      </c>
      <c r="E159">
        <v>313569.85775758501</v>
      </c>
      <c r="F159">
        <v>337.15</v>
      </c>
      <c r="G159">
        <v>57.5657521838896</v>
      </c>
      <c r="H159">
        <f>(Table2[[#This Row],[1Y Return vs Nifty]]-AVERAGE(Table2[1Y Return vs Nifty]))/_xlfn.STDEV.P(Table2[1Y Return vs Nifty])</f>
        <v>0.21788031090914689</v>
      </c>
      <c r="I159">
        <v>-0.66791998815926701</v>
      </c>
      <c r="J159">
        <f>(Table2[[#This Row],[1M Return vs Nifty]]-AVERAGE(Table2[1M Return vs Nifty]))/_xlfn.STDEV.P(Table2[1M Return vs Nifty])</f>
        <v>9.0887112049417948E-2</v>
      </c>
      <c r="K159">
        <v>23.146615388023999</v>
      </c>
      <c r="L159">
        <f>(Table2[[#This Row],[6M Return vs Nifty]]-AVERAGE(Table2[6M Return vs Nifty]))/_xlfn.STDEV.P(Table2[6M Return vs Nifty])</f>
        <v>0.51990221099081413</v>
      </c>
      <c r="M159">
        <v>-2.0096300795922502</v>
      </c>
      <c r="N159">
        <f>(Table2[[#This Row],[1W Return vs Nifty]]-AVERAGE(Table2[1W Return vs Nifty]))/_xlfn.STDEV.P(Table2[1W Return vs Nifty])</f>
        <v>-8.604010795469294E-2</v>
      </c>
      <c r="O159">
        <v>335.72</v>
      </c>
      <c r="P159">
        <v>324.66741883883299</v>
      </c>
      <c r="Q159">
        <v>276.66552571429298</v>
      </c>
      <c r="R159">
        <v>49.583508476052003</v>
      </c>
      <c r="S159" s="2">
        <f>(Table2[[#This Row],[Close Price]]-Table2[[#This Row],[20D EMA]])/Table2[[#This Row],[20D EMA]]</f>
        <v>4.2595019659238346E-3</v>
      </c>
      <c r="T159" s="2">
        <f>(Table2[[#This Row],[Close Price]]-Table2[[#This Row],[50D EMA]])/Table2[[#This Row],[50D EMA]]</f>
        <v>3.8447286166904925E-2</v>
      </c>
      <c r="U159" s="2">
        <f>(Table2[[#This Row],[Close Price]]-Table2[[#This Row],[200D EMA]])/Table2[[#This Row],[200D EMA]]</f>
        <v>0.21861948332575457</v>
      </c>
      <c r="V159">
        <v>0.63049479977748601</v>
      </c>
      <c r="W159">
        <v>330.45</v>
      </c>
      <c r="X159">
        <v>339.5</v>
      </c>
      <c r="Y159">
        <v>321.10000000000002</v>
      </c>
      <c r="Z159">
        <v>340.5</v>
      </c>
      <c r="AA159">
        <v>321.10000000000002</v>
      </c>
      <c r="AB159">
        <v>348.75</v>
      </c>
      <c r="AC159" s="2">
        <f>(Table2[[#This Row],[Close Price]]/Table2[[#This Row],[Day Low]])-1</f>
        <v>2.0275382054773861E-2</v>
      </c>
      <c r="AD159" s="2">
        <f>(Table2[[#This Row],[Day High]]/Table2[[#This Row],[Close Price]])-1</f>
        <v>6.9701913095061574E-3</v>
      </c>
      <c r="AE159" s="2">
        <f>(Table2[[#This Row],[Close Price]]/Table2[[#This Row],[Current Week Low]])-1</f>
        <v>4.9984428526938407E-2</v>
      </c>
      <c r="AF159" s="2">
        <f>(Table2[[#This Row],[Current Week High]]/Table2[[#This Row],[Close Price]])-1</f>
        <v>9.9362301646153117E-3</v>
      </c>
      <c r="AG159" s="2">
        <f>(Table2[[#This Row],[Close Price]]/Table2[[#This Row],[Current Month Low]])-1</f>
        <v>4.9984428526938407E-2</v>
      </c>
      <c r="AH159" s="2">
        <f>(Table2[[#This Row],[Current Month High]]/Table2[[#This Row],[Close Price]])-1</f>
        <v>3.4406050719264503E-2</v>
      </c>
      <c r="AI159">
        <v>3.4406050719264498</v>
      </c>
      <c r="AJ159">
        <v>87.500868960722897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0.04</v>
      </c>
      <c r="AM159" t="s">
        <v>10196</v>
      </c>
      <c r="AN159">
        <v>-0.66</v>
      </c>
      <c r="AO159" t="s">
        <v>10195</v>
      </c>
      <c r="AP159">
        <v>0.111325330907421</v>
      </c>
      <c r="AQ159">
        <f>(Table2[[#This Row],[Sharpe Ratio]]-AVERAGE(Table2[Sharpe Ratio]))/_xlfn.STDEV.P(Table2[Sharpe Ratio])</f>
        <v>0.69158644217781695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1.4342159681725031</v>
      </c>
      <c r="AS159">
        <f>_xlfn.RANK.AVG(Table2[[#This Row],[1Y Return vs Nifty Z-Score]],Table2[1Y Return vs Nifty Z-Score])</f>
        <v>222</v>
      </c>
      <c r="AT159">
        <f>_xlfn.RANK.AVG(Table2[[#This Row],[6M Return vs Nifty Z-Score]],Table2[6M Return vs Nifty Z-Score])</f>
        <v>183</v>
      </c>
      <c r="AU159">
        <f>_xlfn.RANK.AVG(Table2[[#This Row],[Sharpe Ratio Z-Score]],Table2[Sharpe Ratio Z-Score])</f>
        <v>178</v>
      </c>
      <c r="AV159">
        <f>(Table2[[#This Row],[Rank 1Y]]+Table2[[#This Row],[Rank 6M]]+Table2[[#This Row],[Rank Sharpe]])/3</f>
        <v>194.33333333333334</v>
      </c>
    </row>
    <row r="160" spans="1:48" x14ac:dyDescent="0.3">
      <c r="A160" t="s">
        <v>661</v>
      </c>
      <c r="B160" t="s">
        <v>662</v>
      </c>
      <c r="C160" t="s">
        <v>10149</v>
      </c>
      <c r="D160" t="s">
        <v>286</v>
      </c>
      <c r="E160">
        <v>26760.706099120001</v>
      </c>
      <c r="F160">
        <v>270.55</v>
      </c>
      <c r="G160">
        <v>76.306829693001106</v>
      </c>
      <c r="H160">
        <f>(Table2[[#This Row],[1Y Return vs Nifty]]-AVERAGE(Table2[1Y Return vs Nifty]))/_xlfn.STDEV.P(Table2[1Y Return vs Nifty])</f>
        <v>0.46987577519303114</v>
      </c>
      <c r="I160">
        <v>14.236389141546899</v>
      </c>
      <c r="J160">
        <f>(Table2[[#This Row],[1M Return vs Nifty]]-AVERAGE(Table2[1M Return vs Nifty]))/_xlfn.STDEV.P(Table2[1M Return vs Nifty])</f>
        <v>1.6434816414100086</v>
      </c>
      <c r="K160">
        <v>39.491223401500299</v>
      </c>
      <c r="L160">
        <f>(Table2[[#This Row],[6M Return vs Nifty]]-AVERAGE(Table2[6M Return vs Nifty]))/_xlfn.STDEV.P(Table2[6M Return vs Nifty])</f>
        <v>1.0726401370219816</v>
      </c>
      <c r="M160">
        <v>-7.50295659497902</v>
      </c>
      <c r="N160">
        <f>(Table2[[#This Row],[1W Return vs Nifty]]-AVERAGE(Table2[1W Return vs Nifty]))/_xlfn.STDEV.P(Table2[1W Return vs Nifty])</f>
        <v>-1.4519559769024202</v>
      </c>
      <c r="O160">
        <v>244.26</v>
      </c>
      <c r="P160">
        <v>225.19219487335599</v>
      </c>
      <c r="Q160">
        <v>191.24907464006401</v>
      </c>
      <c r="R160">
        <v>68.134571848015796</v>
      </c>
      <c r="S160" s="2">
        <f>(Table2[[#This Row],[Close Price]]-Table2[[#This Row],[20D EMA]])/Table2[[#This Row],[20D EMA]]</f>
        <v>0.10763121264226652</v>
      </c>
      <c r="T160" s="2">
        <f>(Table2[[#This Row],[Close Price]]-Table2[[#This Row],[50D EMA]])/Table2[[#This Row],[50D EMA]]</f>
        <v>0.20141819369961927</v>
      </c>
      <c r="U160" s="2">
        <f>(Table2[[#This Row],[Close Price]]-Table2[[#This Row],[200D EMA]])/Table2[[#This Row],[200D EMA]]</f>
        <v>0.41464736762351667</v>
      </c>
      <c r="V160">
        <v>1.56122979116771</v>
      </c>
      <c r="W160">
        <v>265.38</v>
      </c>
      <c r="X160">
        <v>276.5</v>
      </c>
      <c r="Y160">
        <v>231.61</v>
      </c>
      <c r="Z160">
        <v>274.8</v>
      </c>
      <c r="AA160">
        <v>202.01</v>
      </c>
      <c r="AB160">
        <v>277.69</v>
      </c>
      <c r="AC160" s="2">
        <f>(Table2[[#This Row],[Close Price]]/Table2[[#This Row],[Day Low]])-1</f>
        <v>1.9481498228954841E-2</v>
      </c>
      <c r="AD160" s="2">
        <f>(Table2[[#This Row],[Day High]]/Table2[[#This Row],[Close Price]])-1</f>
        <v>2.1992238033635036E-2</v>
      </c>
      <c r="AE160" s="2">
        <f>(Table2[[#This Row],[Close Price]]/Table2[[#This Row],[Current Week Low]])-1</f>
        <v>0.16812745563663056</v>
      </c>
      <c r="AF160" s="2">
        <f>(Table2[[#This Row],[Current Week High]]/Table2[[#This Row],[Close Price]])-1</f>
        <v>1.5708741452596486E-2</v>
      </c>
      <c r="AG160" s="2">
        <f>(Table2[[#This Row],[Close Price]]/Table2[[#This Row],[Current Month Low]])-1</f>
        <v>0.33929013415177489</v>
      </c>
      <c r="AH160" s="2">
        <f>(Table2[[#This Row],[Current Month High]]/Table2[[#This Row],[Close Price]])-1</f>
        <v>2.6390685640362177E-2</v>
      </c>
      <c r="AI160">
        <v>2.6390685640362102</v>
      </c>
      <c r="AJ160">
        <v>104.342900302114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0.2</v>
      </c>
      <c r="AM160" t="s">
        <v>10196</v>
      </c>
      <c r="AN160">
        <v>6.51</v>
      </c>
      <c r="AO160" t="s">
        <v>10196</v>
      </c>
      <c r="AP160">
        <v>5.3793682299331E-2</v>
      </c>
      <c r="AQ160">
        <f>(Table2[[#This Row],[Sharpe Ratio]]-AVERAGE(Table2[Sharpe Ratio]))/_xlfn.STDEV.P(Table2[Sharpe Ratio])</f>
        <v>3.0080215175054603E-2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1.7641217918976557</v>
      </c>
      <c r="AS160">
        <f>_xlfn.RANK.AVG(Table2[[#This Row],[1Y Return vs Nifty Z-Score]],Table2[1Y Return vs Nifty Z-Score])</f>
        <v>161</v>
      </c>
      <c r="AT160">
        <f>_xlfn.RANK.AVG(Table2[[#This Row],[6M Return vs Nifty Z-Score]],Table2[6M Return vs Nifty Z-Score])</f>
        <v>94</v>
      </c>
      <c r="AU160">
        <f>_xlfn.RANK.AVG(Table2[[#This Row],[Sharpe Ratio Z-Score]],Table2[Sharpe Ratio Z-Score])</f>
        <v>330</v>
      </c>
      <c r="AV160">
        <f>(Table2[[#This Row],[Rank 1Y]]+Table2[[#This Row],[Rank 6M]]+Table2[[#This Row],[Rank Sharpe]])/3</f>
        <v>195</v>
      </c>
    </row>
    <row r="161" spans="1:48" x14ac:dyDescent="0.3">
      <c r="A161" t="s">
        <v>1357</v>
      </c>
      <c r="B161" t="s">
        <v>1358</v>
      </c>
      <c r="C161" t="s">
        <v>10165</v>
      </c>
      <c r="D161" t="s">
        <v>370</v>
      </c>
      <c r="E161">
        <v>7860.2098654199999</v>
      </c>
      <c r="F161">
        <v>1724.55</v>
      </c>
      <c r="G161">
        <v>98.839115905915605</v>
      </c>
      <c r="H161">
        <f>(Table2[[#This Row],[1Y Return vs Nifty]]-AVERAGE(Table2[1Y Return vs Nifty]))/_xlfn.STDEV.P(Table2[1Y Return vs Nifty])</f>
        <v>0.77284842566311307</v>
      </c>
      <c r="I161">
        <v>0.157334563630951</v>
      </c>
      <c r="J161">
        <f>(Table2[[#This Row],[1M Return vs Nifty]]-AVERAGE(Table2[1M Return vs Nifty]))/_xlfn.STDEV.P(Table2[1M Return vs Nifty])</f>
        <v>0.17685457899397125</v>
      </c>
      <c r="K161">
        <v>33.880220023316902</v>
      </c>
      <c r="L161">
        <f>(Table2[[#This Row],[6M Return vs Nifty]]-AVERAGE(Table2[6M Return vs Nifty]))/_xlfn.STDEV.P(Table2[6M Return vs Nifty])</f>
        <v>0.88288860748674791</v>
      </c>
      <c r="M161">
        <v>-0.813336492342561</v>
      </c>
      <c r="N161">
        <f>(Table2[[#This Row],[1W Return vs Nifty]]-AVERAGE(Table2[1W Return vs Nifty]))/_xlfn.STDEV.P(Table2[1W Return vs Nifty])</f>
        <v>0.21141834279783894</v>
      </c>
      <c r="O161">
        <v>1674.32</v>
      </c>
      <c r="P161">
        <v>1558.1074009030001</v>
      </c>
      <c r="Q161">
        <v>1232.4848102318899</v>
      </c>
      <c r="R161">
        <v>59.819885421522201</v>
      </c>
      <c r="S161" s="2">
        <f>(Table2[[#This Row],[Close Price]]-Table2[[#This Row],[20D EMA]])/Table2[[#This Row],[20D EMA]]</f>
        <v>3.0000238902957631E-2</v>
      </c>
      <c r="T161" s="2">
        <f>(Table2[[#This Row],[Close Price]]-Table2[[#This Row],[50D EMA]])/Table2[[#This Row],[50D EMA]]</f>
        <v>0.10682357262441483</v>
      </c>
      <c r="U161" s="2">
        <f>(Table2[[#This Row],[Close Price]]-Table2[[#This Row],[200D EMA]])/Table2[[#This Row],[200D EMA]]</f>
        <v>0.39924645373562762</v>
      </c>
      <c r="V161">
        <v>1.30433483060753</v>
      </c>
      <c r="W161">
        <v>1695.15</v>
      </c>
      <c r="X161">
        <v>1729</v>
      </c>
      <c r="Y161">
        <v>1631.35</v>
      </c>
      <c r="Z161">
        <v>1823.95</v>
      </c>
      <c r="AA161">
        <v>1603.7</v>
      </c>
      <c r="AB161">
        <v>1823.95</v>
      </c>
      <c r="AC161" s="2">
        <f>(Table2[[#This Row],[Close Price]]/Table2[[#This Row],[Day Low]])-1</f>
        <v>1.7343597911689157E-2</v>
      </c>
      <c r="AD161" s="2">
        <f>(Table2[[#This Row],[Day High]]/Table2[[#This Row],[Close Price]])-1</f>
        <v>2.5803832883941613E-3</v>
      </c>
      <c r="AE161" s="2">
        <f>(Table2[[#This Row],[Close Price]]/Table2[[#This Row],[Current Week Low]])-1</f>
        <v>5.7130597358016288E-2</v>
      </c>
      <c r="AF161" s="2">
        <f>(Table2[[#This Row],[Current Week High]]/Table2[[#This Row],[Close Price]])-1</f>
        <v>5.7638224464353183E-2</v>
      </c>
      <c r="AG161" s="2">
        <f>(Table2[[#This Row],[Close Price]]/Table2[[#This Row],[Current Month Low]])-1</f>
        <v>7.5356986967637374E-2</v>
      </c>
      <c r="AH161" s="2">
        <f>(Table2[[#This Row],[Current Month High]]/Table2[[#This Row],[Close Price]])-1</f>
        <v>5.7638224464353183E-2</v>
      </c>
      <c r="AI161">
        <v>5.7638224464353103</v>
      </c>
      <c r="AJ161">
        <v>145.190872254212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0.17</v>
      </c>
      <c r="AM161" t="s">
        <v>10196</v>
      </c>
      <c r="AN161">
        <v>-3.67</v>
      </c>
      <c r="AO161" t="s">
        <v>10195</v>
      </c>
      <c r="AP161">
        <v>4.3297436903482998E-2</v>
      </c>
      <c r="AQ161">
        <f>(Table2[[#This Row],[Sharpe Ratio]]-AVERAGE(Table2[Sharpe Ratio]))/_xlfn.STDEV.P(Table2[Sharpe Ratio])</f>
        <v>-9.0606951931889182E-2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1.953403003009782</v>
      </c>
      <c r="AS161">
        <f>_xlfn.RANK.AVG(Table2[[#This Row],[1Y Return vs Nifty Z-Score]],Table2[1Y Return vs Nifty Z-Score])</f>
        <v>110</v>
      </c>
      <c r="AT161">
        <f>_xlfn.RANK.AVG(Table2[[#This Row],[6M Return vs Nifty Z-Score]],Table2[6M Return vs Nifty Z-Score])</f>
        <v>115</v>
      </c>
      <c r="AU161">
        <f>_xlfn.RANK.AVG(Table2[[#This Row],[Sharpe Ratio Z-Score]],Table2[Sharpe Ratio Z-Score])</f>
        <v>360</v>
      </c>
      <c r="AV161">
        <f>(Table2[[#This Row],[Rank 1Y]]+Table2[[#This Row],[Rank 6M]]+Table2[[#This Row],[Rank Sharpe]])/3</f>
        <v>195</v>
      </c>
    </row>
    <row r="162" spans="1:48" x14ac:dyDescent="0.3">
      <c r="A162" t="s">
        <v>66</v>
      </c>
      <c r="B162" t="s">
        <v>171</v>
      </c>
      <c r="C162" t="s">
        <v>10155</v>
      </c>
      <c r="D162" t="s">
        <v>57</v>
      </c>
      <c r="E162">
        <v>151860.11489632499</v>
      </c>
      <c r="F162">
        <v>702.15</v>
      </c>
      <c r="G162">
        <v>72.0855077843364</v>
      </c>
      <c r="H162">
        <f>(Table2[[#This Row],[1Y Return vs Nifty]]-AVERAGE(Table2[1Y Return vs Nifty]))/_xlfn.STDEV.P(Table2[1Y Return vs Nifty])</f>
        <v>0.4131152194699933</v>
      </c>
      <c r="I162">
        <v>2.8556971353424498</v>
      </c>
      <c r="J162">
        <f>(Table2[[#This Row],[1M Return vs Nifty]]-AVERAGE(Table2[1M Return vs Nifty]))/_xlfn.STDEV.P(Table2[1M Return vs Nifty])</f>
        <v>0.45794529783316384</v>
      </c>
      <c r="K162">
        <v>16.801217134061599</v>
      </c>
      <c r="L162">
        <f>(Table2[[#This Row],[6M Return vs Nifty]]-AVERAGE(Table2[6M Return vs Nifty]))/_xlfn.STDEV.P(Table2[6M Return vs Nifty])</f>
        <v>0.30531509652192451</v>
      </c>
      <c r="M162">
        <v>-0.86234187240306104</v>
      </c>
      <c r="N162">
        <f>(Table2[[#This Row],[1W Return vs Nifty]]-AVERAGE(Table2[1W Return vs Nifty]))/_xlfn.STDEV.P(Table2[1W Return vs Nifty])</f>
        <v>0.19923315298598981</v>
      </c>
      <c r="O162">
        <v>681.22</v>
      </c>
      <c r="P162">
        <v>666.69683920291902</v>
      </c>
      <c r="Q162">
        <v>581.78625585296004</v>
      </c>
      <c r="R162">
        <v>39.2687657472623</v>
      </c>
      <c r="S162" s="2">
        <f>(Table2[[#This Row],[Close Price]]-Table2[[#This Row],[20D EMA]])/Table2[[#This Row],[20D EMA]]</f>
        <v>3.0724288776019421E-2</v>
      </c>
      <c r="T162" s="2">
        <f>(Table2[[#This Row],[Close Price]]-Table2[[#This Row],[50D EMA]])/Table2[[#This Row],[50D EMA]]</f>
        <v>5.3177334453044046E-2</v>
      </c>
      <c r="U162" s="2">
        <f>(Table2[[#This Row],[Close Price]]-Table2[[#This Row],[200D EMA]])/Table2[[#This Row],[200D EMA]]</f>
        <v>0.20688653768654949</v>
      </c>
      <c r="V162">
        <v>0.92468588270062102</v>
      </c>
      <c r="W162">
        <v>696</v>
      </c>
      <c r="X162">
        <v>743.95</v>
      </c>
      <c r="Y162">
        <v>652</v>
      </c>
      <c r="Z162">
        <v>706.45</v>
      </c>
      <c r="AA162">
        <v>652</v>
      </c>
      <c r="AB162">
        <v>706.45</v>
      </c>
      <c r="AC162" s="2">
        <f>(Table2[[#This Row],[Close Price]]/Table2[[#This Row],[Day Low]])-1</f>
        <v>8.8362068965517349E-3</v>
      </c>
      <c r="AD162" s="2">
        <f>(Table2[[#This Row],[Day High]]/Table2[[#This Row],[Close Price]])-1</f>
        <v>5.9531439151178533E-2</v>
      </c>
      <c r="AE162" s="2">
        <f>(Table2[[#This Row],[Close Price]]/Table2[[#This Row],[Current Week Low]])-1</f>
        <v>7.6917177914110457E-2</v>
      </c>
      <c r="AF162" s="2">
        <f>(Table2[[#This Row],[Current Week High]]/Table2[[#This Row],[Close Price]])-1</f>
        <v>6.1240475681836326E-3</v>
      </c>
      <c r="AG162" s="2">
        <f>(Table2[[#This Row],[Close Price]]/Table2[[#This Row],[Current Month Low]])-1</f>
        <v>7.6917177914110457E-2</v>
      </c>
      <c r="AH162" s="2">
        <f>(Table2[[#This Row],[Current Month High]]/Table2[[#This Row],[Close Price]])-1</f>
        <v>6.1240475681836326E-3</v>
      </c>
      <c r="AI162">
        <v>1.48828597877948</v>
      </c>
      <c r="AJ162">
        <v>100.156784492588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-0.09</v>
      </c>
      <c r="AM162" t="s">
        <v>10195</v>
      </c>
      <c r="AN162">
        <v>3.46</v>
      </c>
      <c r="AO162" t="s">
        <v>10196</v>
      </c>
      <c r="AP162">
        <v>0.108572439416318</v>
      </c>
      <c r="AQ162">
        <f>(Table2[[#This Row],[Sharpe Ratio]]-AVERAGE(Table2[Sharpe Ratio]))/_xlfn.STDEV.P(Table2[Sharpe Ratio])</f>
        <v>0.65993334500980916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2.0355421118208805</v>
      </c>
      <c r="AS162">
        <f>_xlfn.RANK.AVG(Table2[[#This Row],[1Y Return vs Nifty Z-Score]],Table2[1Y Return vs Nifty Z-Score])</f>
        <v>176</v>
      </c>
      <c r="AT162">
        <f>_xlfn.RANK.AVG(Table2[[#This Row],[6M Return vs Nifty Z-Score]],Table2[6M Return vs Nifty Z-Score])</f>
        <v>231</v>
      </c>
      <c r="AU162">
        <f>_xlfn.RANK.AVG(Table2[[#This Row],[Sharpe Ratio Z-Score]],Table2[Sharpe Ratio Z-Score])</f>
        <v>184</v>
      </c>
      <c r="AV162">
        <f>(Table2[[#This Row],[Rank 1Y]]+Table2[[#This Row],[Rank 6M]]+Table2[[#This Row],[Rank Sharpe]])/3</f>
        <v>197</v>
      </c>
    </row>
    <row r="163" spans="1:48" x14ac:dyDescent="0.3">
      <c r="A163" t="s">
        <v>996</v>
      </c>
      <c r="B163" t="s">
        <v>997</v>
      </c>
      <c r="C163" t="s">
        <v>10161</v>
      </c>
      <c r="D163" t="s">
        <v>278</v>
      </c>
      <c r="E163">
        <v>13395.565119999999</v>
      </c>
      <c r="F163">
        <v>4243.3999999999996</v>
      </c>
      <c r="G163">
        <v>24.394663047071798</v>
      </c>
      <c r="H163">
        <f>(Table2[[#This Row],[1Y Return vs Nifty]]-AVERAGE(Table2[1Y Return vs Nifty]))/_xlfn.STDEV.P(Table2[1Y Return vs Nifty])</f>
        <v>-0.22814335041825351</v>
      </c>
      <c r="I163">
        <v>-14.0458311609485</v>
      </c>
      <c r="J163">
        <f>(Table2[[#This Row],[1M Return vs Nifty]]-AVERAGE(Table2[1M Return vs Nifty]))/_xlfn.STDEV.P(Table2[1M Return vs Nifty])</f>
        <v>-1.3027012468867452</v>
      </c>
      <c r="K163">
        <v>23.767914419061</v>
      </c>
      <c r="L163">
        <f>(Table2[[#This Row],[6M Return vs Nifty]]-AVERAGE(Table2[6M Return vs Nifty]))/_xlfn.STDEV.P(Table2[6M Return vs Nifty])</f>
        <v>0.54091314851696437</v>
      </c>
      <c r="M163">
        <v>2.26359891495943</v>
      </c>
      <c r="N163">
        <f>(Table2[[#This Row],[1W Return vs Nifty]]-AVERAGE(Table2[1W Return vs Nifty]))/_xlfn.STDEV.P(Table2[1W Return vs Nifty])</f>
        <v>0.97649846115396011</v>
      </c>
      <c r="O163">
        <v>4383.68</v>
      </c>
      <c r="P163">
        <v>4380.6496243096399</v>
      </c>
      <c r="Q163">
        <v>3770.7876923579802</v>
      </c>
      <c r="R163">
        <v>39.158152264388498</v>
      </c>
      <c r="S163" s="2">
        <f>(Table2[[#This Row],[Close Price]]-Table2[[#This Row],[20D EMA]])/Table2[[#This Row],[20D EMA]]</f>
        <v>-3.2000510986203518E-2</v>
      </c>
      <c r="T163" s="2">
        <f>(Table2[[#This Row],[Close Price]]-Table2[[#This Row],[50D EMA]])/Table2[[#This Row],[50D EMA]]</f>
        <v>-3.1330883791298378E-2</v>
      </c>
      <c r="U163" s="2">
        <f>(Table2[[#This Row],[Close Price]]-Table2[[#This Row],[200D EMA]])/Table2[[#This Row],[200D EMA]]</f>
        <v>0.12533516766266986</v>
      </c>
      <c r="V163">
        <v>0.85532865989751905</v>
      </c>
      <c r="W163">
        <v>4165</v>
      </c>
      <c r="X163">
        <v>4278.45</v>
      </c>
      <c r="Y163">
        <v>4050</v>
      </c>
      <c r="Z163">
        <v>4343.55</v>
      </c>
      <c r="AA163">
        <v>4050</v>
      </c>
      <c r="AB163">
        <v>4683.3</v>
      </c>
      <c r="AC163" s="2">
        <f>(Table2[[#This Row],[Close Price]]/Table2[[#This Row],[Day Low]])-1</f>
        <v>1.8823529411764683E-2</v>
      </c>
      <c r="AD163" s="2">
        <f>(Table2[[#This Row],[Day High]]/Table2[[#This Row],[Close Price]])-1</f>
        <v>8.2598859405194069E-3</v>
      </c>
      <c r="AE163" s="2">
        <f>(Table2[[#This Row],[Close Price]]/Table2[[#This Row],[Current Week Low]])-1</f>
        <v>4.7753086419753066E-2</v>
      </c>
      <c r="AF163" s="2">
        <f>(Table2[[#This Row],[Current Week High]]/Table2[[#This Row],[Close Price]])-1</f>
        <v>2.3601357402083467E-2</v>
      </c>
      <c r="AG163" s="2">
        <f>(Table2[[#This Row],[Close Price]]/Table2[[#This Row],[Current Month Low]])-1</f>
        <v>4.7753086419753066E-2</v>
      </c>
      <c r="AH163" s="2">
        <f>(Table2[[#This Row],[Current Month High]]/Table2[[#This Row],[Close Price]])-1</f>
        <v>0.10366687090540627</v>
      </c>
      <c r="AI163">
        <v>17.830041947494902</v>
      </c>
      <c r="AJ163">
        <v>53.746376811594097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-0.02</v>
      </c>
      <c r="AM163" t="s">
        <v>10195</v>
      </c>
      <c r="AN163">
        <v>-7.01</v>
      </c>
      <c r="AO163" t="s">
        <v>10195</v>
      </c>
      <c r="AP163">
        <v>0.17292363840179001</v>
      </c>
      <c r="AQ163">
        <f>(Table2[[#This Row],[Sharpe Ratio]]-AVERAGE(Table2[Sharpe Ratio]))/_xlfn.STDEV.P(Table2[Sharpe Ratio])</f>
        <v>1.3998516312728182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1.386418643638744</v>
      </c>
      <c r="AS163">
        <f>_xlfn.RANK.AVG(Table2[[#This Row],[1Y Return vs Nifty Z-Score]],Table2[1Y Return vs Nifty Z-Score])</f>
        <v>363</v>
      </c>
      <c r="AT163">
        <f>_xlfn.RANK.AVG(Table2[[#This Row],[6M Return vs Nifty Z-Score]],Table2[6M Return vs Nifty Z-Score])</f>
        <v>177</v>
      </c>
      <c r="AU163">
        <f>_xlfn.RANK.AVG(Table2[[#This Row],[Sharpe Ratio Z-Score]],Table2[Sharpe Ratio Z-Score])</f>
        <v>61</v>
      </c>
      <c r="AV163">
        <f>(Table2[[#This Row],[Rank 1Y]]+Table2[[#This Row],[Rank 6M]]+Table2[[#This Row],[Rank Sharpe]])/3</f>
        <v>200.33333333333334</v>
      </c>
    </row>
    <row r="164" spans="1:48" x14ac:dyDescent="0.3">
      <c r="A164" t="s">
        <v>324</v>
      </c>
      <c r="B164" t="s">
        <v>325</v>
      </c>
      <c r="C164" t="s">
        <v>10151</v>
      </c>
      <c r="D164" t="s">
        <v>32</v>
      </c>
      <c r="E164">
        <v>76723.068357759999</v>
      </c>
      <c r="F164">
        <v>569.6</v>
      </c>
      <c r="G164">
        <v>45.4737003445398</v>
      </c>
      <c r="H164">
        <f>(Table2[[#This Row],[1Y Return vs Nifty]]-AVERAGE(Table2[1Y Return vs Nifty]))/_xlfn.STDEV.P(Table2[1Y Return vs Nifty])</f>
        <v>5.528868745951894E-2</v>
      </c>
      <c r="I164">
        <v>-1.7355018994557301</v>
      </c>
      <c r="J164">
        <f>(Table2[[#This Row],[1M Return vs Nifty]]-AVERAGE(Table2[1M Return vs Nifty]))/_xlfn.STDEV.P(Table2[1M Return vs Nifty])</f>
        <v>-2.0323801566132477E-2</v>
      </c>
      <c r="K164">
        <v>15.190611667707101</v>
      </c>
      <c r="L164">
        <f>(Table2[[#This Row],[6M Return vs Nifty]]-AVERAGE(Table2[6M Return vs Nifty]))/_xlfn.STDEV.P(Table2[6M Return vs Nifty])</f>
        <v>0.25084803775898373</v>
      </c>
      <c r="M164">
        <v>-5.1078722121809301</v>
      </c>
      <c r="N164">
        <f>(Table2[[#This Row],[1W Return vs Nifty]]-AVERAGE(Table2[1W Return vs Nifty]))/_xlfn.STDEV.P(Table2[1W Return vs Nifty])</f>
        <v>-0.85641814444891862</v>
      </c>
      <c r="O164">
        <v>555.97</v>
      </c>
      <c r="P164">
        <v>547.48112726601505</v>
      </c>
      <c r="Q164">
        <v>490.52428178877699</v>
      </c>
      <c r="R164">
        <v>57.240434581562198</v>
      </c>
      <c r="S164" s="2">
        <f>(Table2[[#This Row],[Close Price]]-Table2[[#This Row],[20D EMA]])/Table2[[#This Row],[20D EMA]]</f>
        <v>2.4515711279385569E-2</v>
      </c>
      <c r="T164" s="2">
        <f>(Table2[[#This Row],[Close Price]]-Table2[[#This Row],[50D EMA]])/Table2[[#This Row],[50D EMA]]</f>
        <v>4.040116020882973E-2</v>
      </c>
      <c r="U164" s="2">
        <f>(Table2[[#This Row],[Close Price]]-Table2[[#This Row],[200D EMA]])/Table2[[#This Row],[200D EMA]]</f>
        <v>0.16120653175997832</v>
      </c>
      <c r="V164">
        <v>0.83065169131105998</v>
      </c>
      <c r="W164">
        <v>561</v>
      </c>
      <c r="X164">
        <v>570.9</v>
      </c>
      <c r="Y164">
        <v>546.75</v>
      </c>
      <c r="Z164">
        <v>578.75</v>
      </c>
      <c r="AA164">
        <v>524.79999999999995</v>
      </c>
      <c r="AB164">
        <v>597</v>
      </c>
      <c r="AC164" s="2">
        <f>(Table2[[#This Row],[Close Price]]/Table2[[#This Row],[Day Low]])-1</f>
        <v>1.5329768270944788E-2</v>
      </c>
      <c r="AD164" s="2">
        <f>(Table2[[#This Row],[Day High]]/Table2[[#This Row],[Close Price]])-1</f>
        <v>2.2823033707863871E-3</v>
      </c>
      <c r="AE164" s="2">
        <f>(Table2[[#This Row],[Close Price]]/Table2[[#This Row],[Current Week Low]])-1</f>
        <v>4.1792409693644395E-2</v>
      </c>
      <c r="AF164" s="2">
        <f>(Table2[[#This Row],[Current Week High]]/Table2[[#This Row],[Close Price]])-1</f>
        <v>1.6063904494381998E-2</v>
      </c>
      <c r="AG164" s="2">
        <f>(Table2[[#This Row],[Close Price]]/Table2[[#This Row],[Current Month Low]])-1</f>
        <v>8.5365853658536661E-2</v>
      </c>
      <c r="AH164" s="2">
        <f>(Table2[[#This Row],[Current Month High]]/Table2[[#This Row],[Close Price]])-1</f>
        <v>4.8103932584269593E-2</v>
      </c>
      <c r="AI164">
        <v>11.0779494382022</v>
      </c>
      <c r="AJ164">
        <v>75.207628422024001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0.02</v>
      </c>
      <c r="AM164" t="s">
        <v>10196</v>
      </c>
      <c r="AN164">
        <v>5.71</v>
      </c>
      <c r="AO164" t="s">
        <v>10196</v>
      </c>
      <c r="AP164">
        <v>0.15450597543936401</v>
      </c>
      <c r="AQ164">
        <f>(Table2[[#This Row],[Sharpe Ratio]]-AVERAGE(Table2[Sharpe Ratio]))/_xlfn.STDEV.P(Table2[Sharpe Ratio])</f>
        <v>1.1880829955523786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0.6174777747558301</v>
      </c>
      <c r="AS164">
        <f>_xlfn.RANK.AVG(Table2[[#This Row],[1Y Return vs Nifty Z-Score]],Table2[1Y Return vs Nifty Z-Score])</f>
        <v>270</v>
      </c>
      <c r="AT164">
        <f>_xlfn.RANK.AVG(Table2[[#This Row],[6M Return vs Nifty Z-Score]],Table2[6M Return vs Nifty Z-Score])</f>
        <v>243</v>
      </c>
      <c r="AU164">
        <f>_xlfn.RANK.AVG(Table2[[#This Row],[Sharpe Ratio Z-Score]],Table2[Sharpe Ratio Z-Score])</f>
        <v>88</v>
      </c>
      <c r="AV164">
        <f>(Table2[[#This Row],[Rank 1Y]]+Table2[[#This Row],[Rank 6M]]+Table2[[#This Row],[Rank Sharpe]])/3</f>
        <v>200.33333333333334</v>
      </c>
    </row>
    <row r="165" spans="1:48" x14ac:dyDescent="0.3">
      <c r="A165" t="s">
        <v>187</v>
      </c>
      <c r="B165" t="s">
        <v>188</v>
      </c>
      <c r="C165" t="s">
        <v>10164</v>
      </c>
      <c r="D165" t="s">
        <v>138</v>
      </c>
      <c r="E165">
        <v>139317.09493095</v>
      </c>
      <c r="F165">
        <v>1400.25</v>
      </c>
      <c r="G165">
        <v>65.794071578634998</v>
      </c>
      <c r="H165">
        <f>(Table2[[#This Row],[1Y Return vs Nifty]]-AVERAGE(Table2[1Y Return vs Nifty]))/_xlfn.STDEV.P(Table2[1Y Return vs Nifty])</f>
        <v>0.32851958259173109</v>
      </c>
      <c r="I165">
        <v>-17.293882650587701</v>
      </c>
      <c r="J165">
        <f>(Table2[[#This Row],[1M Return vs Nifty]]-AVERAGE(Table2[1M Return vs Nifty]))/_xlfn.STDEV.P(Table2[1M Return vs Nifty])</f>
        <v>-1.6410535267548667</v>
      </c>
      <c r="K165">
        <v>18.161001325632199</v>
      </c>
      <c r="L165">
        <f>(Table2[[#This Row],[6M Return vs Nifty]]-AVERAGE(Table2[6M Return vs Nifty]))/_xlfn.STDEV.P(Table2[6M Return vs Nifty])</f>
        <v>0.35129994322360109</v>
      </c>
      <c r="M165">
        <v>-5.3221099846397797</v>
      </c>
      <c r="N165">
        <f>(Table2[[#This Row],[1W Return vs Nifty]]-AVERAGE(Table2[1W Return vs Nifty]))/_xlfn.STDEV.P(Table2[1W Return vs Nifty])</f>
        <v>-0.90968837557570459</v>
      </c>
      <c r="O165">
        <v>1459.35</v>
      </c>
      <c r="P165">
        <v>1414.42848411658</v>
      </c>
      <c r="Q165">
        <v>1155.7717039025599</v>
      </c>
      <c r="R165">
        <v>38.310678084072698</v>
      </c>
      <c r="S165" s="2">
        <f>(Table2[[#This Row],[Close Price]]-Table2[[#This Row],[20D EMA]])/Table2[[#This Row],[20D EMA]]</f>
        <v>-4.0497481755576055E-2</v>
      </c>
      <c r="T165" s="2">
        <f>(Table2[[#This Row],[Close Price]]-Table2[[#This Row],[50D EMA]])/Table2[[#This Row],[50D EMA]]</f>
        <v>-1.0024178865031501E-2</v>
      </c>
      <c r="U165" s="2">
        <f>(Table2[[#This Row],[Close Price]]-Table2[[#This Row],[200D EMA]])/Table2[[#This Row],[200D EMA]]</f>
        <v>0.2115281895827166</v>
      </c>
      <c r="V165">
        <v>0.87216772422959599</v>
      </c>
      <c r="W165">
        <v>1377.05</v>
      </c>
      <c r="X165">
        <v>1425.45</v>
      </c>
      <c r="Y165">
        <v>1361</v>
      </c>
      <c r="Z165">
        <v>1464.05</v>
      </c>
      <c r="AA165">
        <v>1361</v>
      </c>
      <c r="AB165">
        <v>1595</v>
      </c>
      <c r="AC165" s="2">
        <f>(Table2[[#This Row],[Close Price]]/Table2[[#This Row],[Day Low]])-1</f>
        <v>1.6847609019280396E-2</v>
      </c>
      <c r="AD165" s="2">
        <f>(Table2[[#This Row],[Day High]]/Table2[[#This Row],[Close Price]])-1</f>
        <v>1.7996786288162925E-2</v>
      </c>
      <c r="AE165" s="2">
        <f>(Table2[[#This Row],[Close Price]]/Table2[[#This Row],[Current Week Low]])-1</f>
        <v>2.8839088905216803E-2</v>
      </c>
      <c r="AF165" s="2">
        <f>(Table2[[#This Row],[Current Week High]]/Table2[[#This Row],[Close Price]])-1</f>
        <v>4.5563292269237499E-2</v>
      </c>
      <c r="AG165" s="2">
        <f>(Table2[[#This Row],[Close Price]]/Table2[[#This Row],[Current Month Low]])-1</f>
        <v>2.8839088905216803E-2</v>
      </c>
      <c r="AH165" s="2">
        <f>(Table2[[#This Row],[Current Month High]]/Table2[[#This Row],[Close Price]])-1</f>
        <v>0.1390823067309408</v>
      </c>
      <c r="AI165">
        <v>17.832529905373999</v>
      </c>
      <c r="AJ165">
        <v>118.430699633413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0.11</v>
      </c>
      <c r="AM165" t="s">
        <v>10196</v>
      </c>
      <c r="AN165">
        <v>-8.7100000000000009</v>
      </c>
      <c r="AO165" t="s">
        <v>10195</v>
      </c>
      <c r="AP165">
        <v>0.10727145500433299</v>
      </c>
      <c r="AQ165">
        <f>(Table2[[#This Row],[Sharpe Ratio]]-AVERAGE(Table2[Sharpe Ratio]))/_xlfn.STDEV.P(Table2[Sharpe Ratio])</f>
        <v>0.64497446045525475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-1.2259479160599844</v>
      </c>
      <c r="AS165">
        <f>_xlfn.RANK.AVG(Table2[[#This Row],[1Y Return vs Nifty Z-Score]],Table2[1Y Return vs Nifty Z-Score])</f>
        <v>195</v>
      </c>
      <c r="AT165">
        <f>_xlfn.RANK.AVG(Table2[[#This Row],[6M Return vs Nifty Z-Score]],Table2[6M Return vs Nifty Z-Score])</f>
        <v>220</v>
      </c>
      <c r="AU165">
        <f>_xlfn.RANK.AVG(Table2[[#This Row],[Sharpe Ratio Z-Score]],Table2[Sharpe Ratio Z-Score])</f>
        <v>188</v>
      </c>
      <c r="AV165">
        <f>(Table2[[#This Row],[Rank 1Y]]+Table2[[#This Row],[Rank 6M]]+Table2[[#This Row],[Rank Sharpe]])/3</f>
        <v>201</v>
      </c>
    </row>
    <row r="166" spans="1:48" x14ac:dyDescent="0.3">
      <c r="A166" t="s">
        <v>1684</v>
      </c>
      <c r="B166" t="s">
        <v>1685</v>
      </c>
      <c r="C166" t="s">
        <v>631</v>
      </c>
      <c r="D166" t="s">
        <v>631</v>
      </c>
      <c r="E166">
        <v>4755.2595375999999</v>
      </c>
      <c r="F166">
        <v>230.24</v>
      </c>
      <c r="G166">
        <v>79.201850541664299</v>
      </c>
      <c r="H166">
        <f>(Table2[[#This Row],[1Y Return vs Nifty]]-AVERAGE(Table2[1Y Return vs Nifty]))/_xlfn.STDEV.P(Table2[1Y Return vs Nifty])</f>
        <v>0.50880267907653109</v>
      </c>
      <c r="I166">
        <v>22.3931932558949</v>
      </c>
      <c r="J166">
        <f>(Table2[[#This Row],[1M Return vs Nifty]]-AVERAGE(Table2[1M Return vs Nifty]))/_xlfn.STDEV.P(Table2[1M Return vs Nifty])</f>
        <v>2.4931828476042157</v>
      </c>
      <c r="K166">
        <v>22.7245233362428</v>
      </c>
      <c r="L166">
        <f>(Table2[[#This Row],[6M Return vs Nifty]]-AVERAGE(Table2[6M Return vs Nifty]))/_xlfn.STDEV.P(Table2[6M Return vs Nifty])</f>
        <v>0.50562800599896507</v>
      </c>
      <c r="M166">
        <v>2.7294661906858599</v>
      </c>
      <c r="N166">
        <f>(Table2[[#This Row],[1W Return vs Nifty]]-AVERAGE(Table2[1W Return vs Nifty]))/_xlfn.STDEV.P(Table2[1W Return vs Nifty])</f>
        <v>1.0923363788447811</v>
      </c>
      <c r="O166">
        <v>211.83</v>
      </c>
      <c r="P166">
        <v>196.809464982984</v>
      </c>
      <c r="Q166">
        <v>168.339105516567</v>
      </c>
      <c r="R166">
        <v>67.606603728833804</v>
      </c>
      <c r="S166" s="2">
        <f>(Table2[[#This Row],[Close Price]]-Table2[[#This Row],[20D EMA]])/Table2[[#This Row],[20D EMA]]</f>
        <v>8.6909314072605368E-2</v>
      </c>
      <c r="T166" s="2">
        <f>(Table2[[#This Row],[Close Price]]-Table2[[#This Row],[50D EMA]])/Table2[[#This Row],[50D EMA]]</f>
        <v>0.16986243532497988</v>
      </c>
      <c r="U166" s="2">
        <f>(Table2[[#This Row],[Close Price]]-Table2[[#This Row],[200D EMA]])/Table2[[#This Row],[200D EMA]]</f>
        <v>0.3677154770038924</v>
      </c>
      <c r="V166">
        <v>1.0636565503527899</v>
      </c>
      <c r="W166">
        <v>226.82</v>
      </c>
      <c r="X166">
        <v>243.2</v>
      </c>
      <c r="Y166">
        <v>195.3</v>
      </c>
      <c r="Z166">
        <v>241.94</v>
      </c>
      <c r="AA166">
        <v>195.3</v>
      </c>
      <c r="AB166">
        <v>241.94</v>
      </c>
      <c r="AC166" s="2">
        <f>(Table2[[#This Row],[Close Price]]/Table2[[#This Row],[Day Low]])-1</f>
        <v>1.5078035446609794E-2</v>
      </c>
      <c r="AD166" s="2">
        <f>(Table2[[#This Row],[Day High]]/Table2[[#This Row],[Close Price]])-1</f>
        <v>5.6289089645587209E-2</v>
      </c>
      <c r="AE166" s="2">
        <f>(Table2[[#This Row],[Close Price]]/Table2[[#This Row],[Current Week Low]])-1</f>
        <v>0.17890424987199172</v>
      </c>
      <c r="AF166" s="2">
        <f>(Table2[[#This Row],[Current Week High]]/Table2[[#This Row],[Close Price]])-1</f>
        <v>5.0816539263377258E-2</v>
      </c>
      <c r="AG166" s="2">
        <f>(Table2[[#This Row],[Close Price]]/Table2[[#This Row],[Current Month Low]])-1</f>
        <v>0.17890424987199172</v>
      </c>
      <c r="AH166" s="2">
        <f>(Table2[[#This Row],[Current Month High]]/Table2[[#This Row],[Close Price]])-1</f>
        <v>5.0816539263377258E-2</v>
      </c>
      <c r="AI166">
        <v>5.0816539263377196</v>
      </c>
      <c r="AJ166">
        <v>112.594644506001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0.17</v>
      </c>
      <c r="AM166" t="s">
        <v>10196</v>
      </c>
      <c r="AN166">
        <v>9.42</v>
      </c>
      <c r="AO166" t="s">
        <v>10196</v>
      </c>
      <c r="AP166">
        <v>7.1010408266413999E-2</v>
      </c>
      <c r="AQ166">
        <f>(Table2[[#This Row],[Sharpe Ratio]]-AVERAGE(Table2[Sharpe Ratio]))/_xlfn.STDEV.P(Table2[Sharpe Ratio])</f>
        <v>0.22804032428661694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4.82799023581111</v>
      </c>
      <c r="AS166">
        <f>_xlfn.RANK.AVG(Table2[[#This Row],[1Y Return vs Nifty Z-Score]],Table2[1Y Return vs Nifty Z-Score])</f>
        <v>149</v>
      </c>
      <c r="AT166">
        <f>_xlfn.RANK.AVG(Table2[[#This Row],[6M Return vs Nifty Z-Score]],Table2[6M Return vs Nifty Z-Score])</f>
        <v>187</v>
      </c>
      <c r="AU166">
        <f>_xlfn.RANK.AVG(Table2[[#This Row],[Sharpe Ratio Z-Score]],Table2[Sharpe Ratio Z-Score])</f>
        <v>267</v>
      </c>
      <c r="AV166">
        <f>(Table2[[#This Row],[Rank 1Y]]+Table2[[#This Row],[Rank 6M]]+Table2[[#This Row],[Rank Sharpe]])/3</f>
        <v>201</v>
      </c>
    </row>
    <row r="167" spans="1:48" x14ac:dyDescent="0.3">
      <c r="A167" t="s">
        <v>532</v>
      </c>
      <c r="B167" t="s">
        <v>533</v>
      </c>
      <c r="C167" t="s">
        <v>10161</v>
      </c>
      <c r="D167" t="s">
        <v>534</v>
      </c>
      <c r="E167">
        <v>37677.605193759999</v>
      </c>
      <c r="F167">
        <v>4175.2</v>
      </c>
      <c r="G167">
        <v>35.075937725929201</v>
      </c>
      <c r="H167">
        <f>(Table2[[#This Row],[1Y Return vs Nifty]]-AVERAGE(Table2[1Y Return vs Nifty]))/_xlfn.STDEV.P(Table2[1Y Return vs Nifty])</f>
        <v>-8.4521257689926965E-2</v>
      </c>
      <c r="I167">
        <v>-12.705417198470601</v>
      </c>
      <c r="J167">
        <f>(Table2[[#This Row],[1M Return vs Nifty]]-AVERAGE(Table2[1M Return vs Nifty]))/_xlfn.STDEV.P(Table2[1M Return vs Nifty])</f>
        <v>-1.1630691869830889</v>
      </c>
      <c r="K167">
        <v>12.1633214814404</v>
      </c>
      <c r="L167">
        <f>(Table2[[#This Row],[6M Return vs Nifty]]-AVERAGE(Table2[6M Return vs Nifty]))/_xlfn.STDEV.P(Table2[6M Return vs Nifty])</f>
        <v>0.14847188424879176</v>
      </c>
      <c r="M167">
        <v>-6.19516281605486</v>
      </c>
      <c r="N167">
        <f>(Table2[[#This Row],[1W Return vs Nifty]]-AVERAGE(Table2[1W Return vs Nifty]))/_xlfn.STDEV.P(Table2[1W Return vs Nifty])</f>
        <v>-1.1267729988034287</v>
      </c>
      <c r="O167">
        <v>4375.71</v>
      </c>
      <c r="P167">
        <v>4298.75272477213</v>
      </c>
      <c r="Q167">
        <v>3572.6978236611099</v>
      </c>
      <c r="R167">
        <v>35.849771616571402</v>
      </c>
      <c r="S167" s="2">
        <f>(Table2[[#This Row],[Close Price]]-Table2[[#This Row],[20D EMA]])/Table2[[#This Row],[20D EMA]]</f>
        <v>-4.5823420656304972E-2</v>
      </c>
      <c r="T167" s="2">
        <f>(Table2[[#This Row],[Close Price]]-Table2[[#This Row],[50D EMA]])/Table2[[#This Row],[50D EMA]]</f>
        <v>-2.8741528690436488E-2</v>
      </c>
      <c r="U167" s="2">
        <f>(Table2[[#This Row],[Close Price]]-Table2[[#This Row],[200D EMA]])/Table2[[#This Row],[200D EMA]]</f>
        <v>0.16864067605960525</v>
      </c>
      <c r="V167">
        <v>0.98875974086354901</v>
      </c>
      <c r="W167">
        <v>4126.25</v>
      </c>
      <c r="X167">
        <v>4262.95</v>
      </c>
      <c r="Y167">
        <v>3926</v>
      </c>
      <c r="Z167">
        <v>4310</v>
      </c>
      <c r="AA167">
        <v>3926</v>
      </c>
      <c r="AB167">
        <v>4770</v>
      </c>
      <c r="AC167" s="2">
        <f>(Table2[[#This Row],[Close Price]]/Table2[[#This Row],[Day Low]])-1</f>
        <v>1.1863071796425206E-2</v>
      </c>
      <c r="AD167" s="2">
        <f>(Table2[[#This Row],[Day High]]/Table2[[#This Row],[Close Price]])-1</f>
        <v>2.1016957271507986E-2</v>
      </c>
      <c r="AE167" s="2">
        <f>(Table2[[#This Row],[Close Price]]/Table2[[#This Row],[Current Week Low]])-1</f>
        <v>6.3474274070300485E-2</v>
      </c>
      <c r="AF167" s="2">
        <f>(Table2[[#This Row],[Current Week High]]/Table2[[#This Row],[Close Price]])-1</f>
        <v>3.2285878520789568E-2</v>
      </c>
      <c r="AG167" s="2">
        <f>(Table2[[#This Row],[Close Price]]/Table2[[#This Row],[Current Month Low]])-1</f>
        <v>6.3474274070300485E-2</v>
      </c>
      <c r="AH167" s="2">
        <f>(Table2[[#This Row],[Current Month High]]/Table2[[#This Row],[Close Price]])-1</f>
        <v>0.14246024142556046</v>
      </c>
      <c r="AI167">
        <v>20.7055949415596</v>
      </c>
      <c r="AJ167">
        <v>87.818263607737194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-0.01</v>
      </c>
      <c r="AM167" t="s">
        <v>10195</v>
      </c>
      <c r="AN167">
        <v>-11</v>
      </c>
      <c r="AO167" t="s">
        <v>10195</v>
      </c>
      <c r="AP167">
        <v>0.22374673006307</v>
      </c>
      <c r="AQ167">
        <f>(Table2[[#This Row],[Sharpe Ratio]]-AVERAGE(Table2[Sharpe Ratio]))/_xlfn.STDEV.P(Table2[Sharpe Ratio])</f>
        <v>1.984222015624038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-0.24166954360361492</v>
      </c>
      <c r="AS167">
        <f>_xlfn.RANK.AVG(Table2[[#This Row],[1Y Return vs Nifty Z-Score]],Table2[1Y Return vs Nifty Z-Score])</f>
        <v>317</v>
      </c>
      <c r="AT167">
        <f>_xlfn.RANK.AVG(Table2[[#This Row],[6M Return vs Nifty Z-Score]],Table2[6M Return vs Nifty Z-Score])</f>
        <v>277</v>
      </c>
      <c r="AU167">
        <f>_xlfn.RANK.AVG(Table2[[#This Row],[Sharpe Ratio Z-Score]],Table2[Sharpe Ratio Z-Score])</f>
        <v>15</v>
      </c>
      <c r="AV167">
        <f>(Table2[[#This Row],[Rank 1Y]]+Table2[[#This Row],[Rank 6M]]+Table2[[#This Row],[Rank Sharpe]])/3</f>
        <v>203</v>
      </c>
    </row>
    <row r="168" spans="1:48" x14ac:dyDescent="0.3">
      <c r="A168" t="s">
        <v>449</v>
      </c>
      <c r="B168" t="s">
        <v>450</v>
      </c>
      <c r="C168" t="s">
        <v>10150</v>
      </c>
      <c r="D168" t="s">
        <v>21</v>
      </c>
      <c r="E168">
        <v>50304.933296864998</v>
      </c>
      <c r="F168">
        <v>1853.85</v>
      </c>
      <c r="G168">
        <v>45.7044942008094</v>
      </c>
      <c r="H168">
        <f>(Table2[[#This Row],[1Y Return vs Nifty]]-AVERAGE(Table2[1Y Return vs Nifty]))/_xlfn.STDEV.P(Table2[1Y Return vs Nifty])</f>
        <v>5.8391977808553042E-2</v>
      </c>
      <c r="I168">
        <v>9.3263127665118404</v>
      </c>
      <c r="J168">
        <f>(Table2[[#This Row],[1M Return vs Nifty]]-AVERAGE(Table2[1M Return vs Nifty]))/_xlfn.STDEV.P(Table2[1M Return vs Nifty])</f>
        <v>1.1319948188891447</v>
      </c>
      <c r="K168">
        <v>9.2577744289636694</v>
      </c>
      <c r="L168">
        <f>(Table2[[#This Row],[6M Return vs Nifty]]-AVERAGE(Table2[6M Return vs Nifty]))/_xlfn.STDEV.P(Table2[6M Return vs Nifty])</f>
        <v>5.021281003619571E-2</v>
      </c>
      <c r="M168">
        <v>-2.5394823506814799</v>
      </c>
      <c r="N168">
        <f>(Table2[[#This Row],[1W Return vs Nifty]]-AVERAGE(Table2[1W Return vs Nifty]))/_xlfn.STDEV.P(Table2[1W Return vs Nifty])</f>
        <v>-0.21778789743190663</v>
      </c>
      <c r="O168">
        <v>1747.18</v>
      </c>
      <c r="P168">
        <v>1642.0013933016401</v>
      </c>
      <c r="Q168">
        <v>1460.6142500808601</v>
      </c>
      <c r="R168">
        <v>65.851622325714999</v>
      </c>
      <c r="S168" s="2">
        <f>(Table2[[#This Row],[Close Price]]-Table2[[#This Row],[20D EMA]])/Table2[[#This Row],[20D EMA]]</f>
        <v>6.1052667727423529E-2</v>
      </c>
      <c r="T168" s="2">
        <f>(Table2[[#This Row],[Close Price]]-Table2[[#This Row],[50D EMA]])/Table2[[#This Row],[50D EMA]]</f>
        <v>0.12901853041207662</v>
      </c>
      <c r="U168" s="2">
        <f>(Table2[[#This Row],[Close Price]]-Table2[[#This Row],[200D EMA]])/Table2[[#This Row],[200D EMA]]</f>
        <v>0.26922628606243582</v>
      </c>
      <c r="V168">
        <v>1.4465415017277801</v>
      </c>
      <c r="W168">
        <v>1770.5</v>
      </c>
      <c r="X168">
        <v>1847.85</v>
      </c>
      <c r="Y168">
        <v>1705.55</v>
      </c>
      <c r="Z168">
        <v>1885.5</v>
      </c>
      <c r="AA168">
        <v>1636</v>
      </c>
      <c r="AB168">
        <v>1928.7</v>
      </c>
      <c r="AC168" s="2">
        <f>(Table2[[#This Row],[Close Price]]/Table2[[#This Row],[Day Low]])-1</f>
        <v>4.7077096865292267E-2</v>
      </c>
      <c r="AD168" s="2">
        <f>(Table2[[#This Row],[Day High]]/Table2[[#This Row],[Close Price]])-1</f>
        <v>-3.2365078080750509E-3</v>
      </c>
      <c r="AE168" s="2">
        <f>(Table2[[#This Row],[Close Price]]/Table2[[#This Row],[Current Week Low]])-1</f>
        <v>8.695142329453831E-2</v>
      </c>
      <c r="AF168" s="2">
        <f>(Table2[[#This Row],[Current Week High]]/Table2[[#This Row],[Close Price]])-1</f>
        <v>1.7072578687596041E-2</v>
      </c>
      <c r="AG168" s="2">
        <f>(Table2[[#This Row],[Close Price]]/Table2[[#This Row],[Current Month Low]])-1</f>
        <v>0.13316014669926646</v>
      </c>
      <c r="AH168" s="2">
        <f>(Table2[[#This Row],[Current Month High]]/Table2[[#This Row],[Close Price]])-1</f>
        <v>4.0375434905736807E-2</v>
      </c>
      <c r="AI168">
        <v>4.0375434905736798</v>
      </c>
      <c r="AJ168">
        <v>92.908428720083194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0.01</v>
      </c>
      <c r="AM168" t="s">
        <v>10196</v>
      </c>
      <c r="AN168">
        <v>9.44</v>
      </c>
      <c r="AO168" t="s">
        <v>10196</v>
      </c>
      <c r="AP168">
        <v>0.20056137639759999</v>
      </c>
      <c r="AQ168">
        <f>(Table2[[#This Row],[Sharpe Ratio]]-AVERAGE(Table2[Sharpe Ratio]))/_xlfn.STDEV.P(Table2[Sharpe Ratio])</f>
        <v>1.7176338646491147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2.7404455739511016</v>
      </c>
      <c r="AS168">
        <f>_xlfn.RANK.AVG(Table2[[#This Row],[1Y Return vs Nifty Z-Score]],Table2[1Y Return vs Nifty Z-Score])</f>
        <v>269</v>
      </c>
      <c r="AT168">
        <f>_xlfn.RANK.AVG(Table2[[#This Row],[6M Return vs Nifty Z-Score]],Table2[6M Return vs Nifty Z-Score])</f>
        <v>308</v>
      </c>
      <c r="AU168">
        <f>_xlfn.RANK.AVG(Table2[[#This Row],[Sharpe Ratio Z-Score]],Table2[Sharpe Ratio Z-Score])</f>
        <v>33</v>
      </c>
      <c r="AV168">
        <f>(Table2[[#This Row],[Rank 1Y]]+Table2[[#This Row],[Rank 6M]]+Table2[[#This Row],[Rank Sharpe]])/3</f>
        <v>203.33333333333334</v>
      </c>
    </row>
    <row r="169" spans="1:48" x14ac:dyDescent="0.3">
      <c r="A169" t="s">
        <v>1460</v>
      </c>
      <c r="B169" t="s">
        <v>1461</v>
      </c>
      <c r="C169" t="s">
        <v>10163</v>
      </c>
      <c r="D169" t="s">
        <v>200</v>
      </c>
      <c r="E169">
        <v>6966.3965962800003</v>
      </c>
      <c r="F169">
        <v>1719.3</v>
      </c>
      <c r="G169">
        <v>79.861697628140703</v>
      </c>
      <c r="H169">
        <f>(Table2[[#This Row],[1Y Return vs Nifty]]-AVERAGE(Table2[1Y Return vs Nifty]))/_xlfn.STDEV.P(Table2[1Y Return vs Nifty])</f>
        <v>0.51767508637713311</v>
      </c>
      <c r="I169">
        <v>-0.86312490254718299</v>
      </c>
      <c r="J169">
        <f>(Table2[[#This Row],[1M Return vs Nifty]]-AVERAGE(Table2[1M Return vs Nifty]))/_xlfn.STDEV.P(Table2[1M Return vs Nifty])</f>
        <v>7.0552450472993994E-2</v>
      </c>
      <c r="K169">
        <v>38.916389228364999</v>
      </c>
      <c r="L169">
        <f>(Table2[[#This Row],[6M Return vs Nifty]]-AVERAGE(Table2[6M Return vs Nifty]))/_xlfn.STDEV.P(Table2[6M Return vs Nifty])</f>
        <v>1.0532005366101105</v>
      </c>
      <c r="M169">
        <v>2.5186266108145201</v>
      </c>
      <c r="N169">
        <f>(Table2[[#This Row],[1W Return vs Nifty]]-AVERAGE(Table2[1W Return vs Nifty]))/_xlfn.STDEV.P(Table2[1W Return vs Nifty])</f>
        <v>1.0399111084477131</v>
      </c>
      <c r="O169">
        <v>1620.34</v>
      </c>
      <c r="P169">
        <v>1555.9258575327999</v>
      </c>
      <c r="Q169">
        <v>1319.1156057630201</v>
      </c>
      <c r="R169">
        <v>65.556261111146796</v>
      </c>
      <c r="S169" s="2">
        <f>(Table2[[#This Row],[Close Price]]-Table2[[#This Row],[20D EMA]])/Table2[[#This Row],[20D EMA]]</f>
        <v>6.1073601836651593E-2</v>
      </c>
      <c r="T169" s="2">
        <f>(Table2[[#This Row],[Close Price]]-Table2[[#This Row],[50D EMA]])/Table2[[#This Row],[50D EMA]]</f>
        <v>0.10500123876484649</v>
      </c>
      <c r="U169" s="2">
        <f>(Table2[[#This Row],[Close Price]]-Table2[[#This Row],[200D EMA]])/Table2[[#This Row],[200D EMA]]</f>
        <v>0.30337325439001228</v>
      </c>
      <c r="V169">
        <v>0.45368467211601698</v>
      </c>
      <c r="W169">
        <v>1679.1</v>
      </c>
      <c r="X169">
        <v>1765</v>
      </c>
      <c r="Y169">
        <v>1480</v>
      </c>
      <c r="Z169">
        <v>1731.25</v>
      </c>
      <c r="AA169">
        <v>1480</v>
      </c>
      <c r="AB169">
        <v>1755</v>
      </c>
      <c r="AC169" s="2">
        <f>(Table2[[#This Row],[Close Price]]/Table2[[#This Row],[Day Low]])-1</f>
        <v>2.3941397177059232E-2</v>
      </c>
      <c r="AD169" s="2">
        <f>(Table2[[#This Row],[Day High]]/Table2[[#This Row],[Close Price]])-1</f>
        <v>2.6580585121851907E-2</v>
      </c>
      <c r="AE169" s="2">
        <f>(Table2[[#This Row],[Close Price]]/Table2[[#This Row],[Current Week Low]])-1</f>
        <v>0.16168918918918918</v>
      </c>
      <c r="AF169" s="2">
        <f>(Table2[[#This Row],[Current Week High]]/Table2[[#This Row],[Close Price]])-1</f>
        <v>6.9505031117316207E-3</v>
      </c>
      <c r="AG169" s="2">
        <f>(Table2[[#This Row],[Close Price]]/Table2[[#This Row],[Current Month Low]])-1</f>
        <v>0.16168918918918918</v>
      </c>
      <c r="AH169" s="2">
        <f>(Table2[[#This Row],[Current Month High]]/Table2[[#This Row],[Close Price]])-1</f>
        <v>2.0764264526260678E-2</v>
      </c>
      <c r="AI169">
        <v>2.0764264526260598</v>
      </c>
      <c r="AJ169">
        <v>110.183374083129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0.05</v>
      </c>
      <c r="AM169" t="s">
        <v>10196</v>
      </c>
      <c r="AN169">
        <v>-0.05</v>
      </c>
      <c r="AO169" t="s">
        <v>10195</v>
      </c>
      <c r="AP169">
        <v>3.9038165132826E-2</v>
      </c>
      <c r="AQ169">
        <f>(Table2[[#This Row],[Sharpe Ratio]]-AVERAGE(Table2[Sharpe Ratio]))/_xlfn.STDEV.P(Table2[Sharpe Ratio])</f>
        <v>-0.13958060151352986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2.5417585803944207</v>
      </c>
      <c r="AS169">
        <f>_xlfn.RANK.AVG(Table2[[#This Row],[1Y Return vs Nifty Z-Score]],Table2[1Y Return vs Nifty Z-Score])</f>
        <v>147</v>
      </c>
      <c r="AT169">
        <f>_xlfn.RANK.AVG(Table2[[#This Row],[6M Return vs Nifty Z-Score]],Table2[6M Return vs Nifty Z-Score])</f>
        <v>98</v>
      </c>
      <c r="AU169">
        <f>_xlfn.RANK.AVG(Table2[[#This Row],[Sharpe Ratio Z-Score]],Table2[Sharpe Ratio Z-Score])</f>
        <v>372</v>
      </c>
      <c r="AV169">
        <f>(Table2[[#This Row],[Rank 1Y]]+Table2[[#This Row],[Rank 6M]]+Table2[[#This Row],[Rank Sharpe]])/3</f>
        <v>205.66666666666666</v>
      </c>
    </row>
    <row r="170" spans="1:48" x14ac:dyDescent="0.3">
      <c r="A170" t="s">
        <v>84</v>
      </c>
      <c r="B170" t="s">
        <v>85</v>
      </c>
      <c r="C170" t="s">
        <v>10162</v>
      </c>
      <c r="D170" t="s">
        <v>86</v>
      </c>
      <c r="E170">
        <v>320737.43055360002</v>
      </c>
      <c r="F170">
        <v>1484.8</v>
      </c>
      <c r="G170">
        <v>77.830606836117298</v>
      </c>
      <c r="H170">
        <f>(Table2[[#This Row],[1Y Return vs Nifty]]-AVERAGE(Table2[1Y Return vs Nifty]))/_xlfn.STDEV.P(Table2[1Y Return vs Nifty])</f>
        <v>0.4903647213839879</v>
      </c>
      <c r="I170">
        <v>-0.96616492181497404</v>
      </c>
      <c r="J170">
        <f>(Table2[[#This Row],[1M Return vs Nifty]]-AVERAGE(Table2[1M Return vs Nifty]))/_xlfn.STDEV.P(Table2[1M Return vs Nifty])</f>
        <v>5.9818684229409898E-2</v>
      </c>
      <c r="K170">
        <v>18.705550610871601</v>
      </c>
      <c r="L170">
        <f>(Table2[[#This Row],[6M Return vs Nifty]]-AVERAGE(Table2[6M Return vs Nifty]))/_xlfn.STDEV.P(Table2[6M Return vs Nifty])</f>
        <v>0.36971537675965221</v>
      </c>
      <c r="M170">
        <v>1.5625023549833099</v>
      </c>
      <c r="N170">
        <f>(Table2[[#This Row],[1W Return vs Nifty]]-AVERAGE(Table2[1W Return vs Nifty]))/_xlfn.STDEV.P(Table2[1W Return vs Nifty])</f>
        <v>0.80217077204724052</v>
      </c>
      <c r="O170">
        <v>1477.98</v>
      </c>
      <c r="P170">
        <v>1437.40394383633</v>
      </c>
      <c r="Q170">
        <v>1231.2073687059401</v>
      </c>
      <c r="R170">
        <v>50.431028083236399</v>
      </c>
      <c r="S170" s="2">
        <f>(Table2[[#This Row],[Close Price]]-Table2[[#This Row],[20D EMA]])/Table2[[#This Row],[20D EMA]]</f>
        <v>4.6144061489329603E-3</v>
      </c>
      <c r="T170" s="2">
        <f>(Table2[[#This Row],[Close Price]]-Table2[[#This Row],[50D EMA]])/Table2[[#This Row],[50D EMA]]</f>
        <v>3.2973372841299739E-2</v>
      </c>
      <c r="U170" s="2">
        <f>(Table2[[#This Row],[Close Price]]-Table2[[#This Row],[200D EMA]])/Table2[[#This Row],[200D EMA]]</f>
        <v>0.20597069002323976</v>
      </c>
      <c r="V170">
        <v>0.44191584638085402</v>
      </c>
      <c r="W170">
        <v>1466.85</v>
      </c>
      <c r="X170">
        <v>1499.45</v>
      </c>
      <c r="Y170">
        <v>1419</v>
      </c>
      <c r="Z170">
        <v>1517</v>
      </c>
      <c r="AA170">
        <v>1419</v>
      </c>
      <c r="AB170">
        <v>1520</v>
      </c>
      <c r="AC170" s="2">
        <f>(Table2[[#This Row],[Close Price]]/Table2[[#This Row],[Day Low]])-1</f>
        <v>1.2237106725295765E-2</v>
      </c>
      <c r="AD170" s="2">
        <f>(Table2[[#This Row],[Day High]]/Table2[[#This Row],[Close Price]])-1</f>
        <v>9.8666487068965747E-3</v>
      </c>
      <c r="AE170" s="2">
        <f>(Table2[[#This Row],[Close Price]]/Table2[[#This Row],[Current Week Low]])-1</f>
        <v>4.6370683579985972E-2</v>
      </c>
      <c r="AF170" s="2">
        <f>(Table2[[#This Row],[Current Week High]]/Table2[[#This Row],[Close Price]])-1</f>
        <v>2.1686422413793149E-2</v>
      </c>
      <c r="AG170" s="2">
        <f>(Table2[[#This Row],[Close Price]]/Table2[[#This Row],[Current Month Low]])-1</f>
        <v>4.6370683579985972E-2</v>
      </c>
      <c r="AH170" s="2">
        <f>(Table2[[#This Row],[Current Month High]]/Table2[[#This Row],[Close Price]])-1</f>
        <v>2.3706896551724199E-2</v>
      </c>
      <c r="AI170">
        <v>9.1998922413793096</v>
      </c>
      <c r="AJ170">
        <v>103.83005010639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7.0000000000000007E-2</v>
      </c>
      <c r="AM170" t="s">
        <v>10196</v>
      </c>
      <c r="AN170">
        <v>-1.04</v>
      </c>
      <c r="AO170" t="s">
        <v>10195</v>
      </c>
      <c r="AP170">
        <v>7.5030605646187007E-2</v>
      </c>
      <c r="AQ170">
        <f>(Table2[[#This Row],[Sharpe Ratio]]-AVERAGE(Table2[Sharpe Ratio]))/_xlfn.STDEV.P(Table2[Sharpe Ratio])</f>
        <v>0.27426506605642043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1.996334620476711</v>
      </c>
      <c r="AS170">
        <f>_xlfn.RANK.AVG(Table2[[#This Row],[1Y Return vs Nifty Z-Score]],Table2[1Y Return vs Nifty Z-Score])</f>
        <v>153</v>
      </c>
      <c r="AT170">
        <f>_xlfn.RANK.AVG(Table2[[#This Row],[6M Return vs Nifty Z-Score]],Table2[6M Return vs Nifty Z-Score])</f>
        <v>215</v>
      </c>
      <c r="AU170">
        <f>_xlfn.RANK.AVG(Table2[[#This Row],[Sharpe Ratio Z-Score]],Table2[Sharpe Ratio Z-Score])</f>
        <v>256</v>
      </c>
      <c r="AV170">
        <f>(Table2[[#This Row],[Rank 1Y]]+Table2[[#This Row],[Rank 6M]]+Table2[[#This Row],[Rank Sharpe]])/3</f>
        <v>208</v>
      </c>
    </row>
    <row r="171" spans="1:48" x14ac:dyDescent="0.3">
      <c r="A171" t="s">
        <v>1232</v>
      </c>
      <c r="B171" t="s">
        <v>1233</v>
      </c>
      <c r="C171" t="s">
        <v>10156</v>
      </c>
      <c r="D171" t="s">
        <v>60</v>
      </c>
      <c r="E171">
        <v>9300.7327229040002</v>
      </c>
      <c r="F171">
        <v>205.24</v>
      </c>
      <c r="G171">
        <v>53.191088952260401</v>
      </c>
      <c r="H171">
        <f>(Table2[[#This Row],[1Y Return vs Nifty]]-AVERAGE(Table2[1Y Return vs Nifty]))/_xlfn.STDEV.P(Table2[1Y Return vs Nifty])</f>
        <v>0.15905790373410175</v>
      </c>
      <c r="I171">
        <v>13.146238627737601</v>
      </c>
      <c r="J171">
        <f>(Table2[[#This Row],[1M Return vs Nifty]]-AVERAGE(Table2[1M Return vs Nifty]))/_xlfn.STDEV.P(Table2[1M Return vs Nifty])</f>
        <v>1.5299197373197033</v>
      </c>
      <c r="K171">
        <v>25.8241520403779</v>
      </c>
      <c r="L171">
        <f>(Table2[[#This Row],[6M Return vs Nifty]]-AVERAGE(Table2[6M Return vs Nifty]))/_xlfn.STDEV.P(Table2[6M Return vs Nifty])</f>
        <v>0.61045048568019633</v>
      </c>
      <c r="M171">
        <v>0.18949519893931399</v>
      </c>
      <c r="N171">
        <f>(Table2[[#This Row],[1W Return vs Nifty]]-AVERAGE(Table2[1W Return vs Nifty]))/_xlfn.STDEV.P(Table2[1W Return vs Nifty])</f>
        <v>0.46077248498633738</v>
      </c>
      <c r="O171">
        <v>182.48</v>
      </c>
      <c r="P171">
        <v>172.27990404059699</v>
      </c>
      <c r="Q171">
        <v>151.001312665369</v>
      </c>
      <c r="R171">
        <v>82.183052478416002</v>
      </c>
      <c r="S171" s="2">
        <f>(Table2[[#This Row],[Close Price]]-Table2[[#This Row],[20D EMA]])/Table2[[#This Row],[20D EMA]]</f>
        <v>0.12472599736957486</v>
      </c>
      <c r="T171" s="2">
        <f>(Table2[[#This Row],[Close Price]]-Table2[[#This Row],[50D EMA]])/Table2[[#This Row],[50D EMA]]</f>
        <v>0.19131712513396873</v>
      </c>
      <c r="U171" s="2">
        <f>(Table2[[#This Row],[Close Price]]-Table2[[#This Row],[200D EMA]])/Table2[[#This Row],[200D EMA]]</f>
        <v>0.35919348234295345</v>
      </c>
      <c r="V171">
        <v>1.37542161547677</v>
      </c>
      <c r="W171">
        <v>199.35</v>
      </c>
      <c r="X171">
        <v>207.52</v>
      </c>
      <c r="Y171">
        <v>176.12</v>
      </c>
      <c r="Z171">
        <v>207.55</v>
      </c>
      <c r="AA171">
        <v>160</v>
      </c>
      <c r="AB171">
        <v>207.55</v>
      </c>
      <c r="AC171" s="2">
        <f>(Table2[[#This Row],[Close Price]]/Table2[[#This Row],[Day Low]])-1</f>
        <v>2.9546024579884644E-2</v>
      </c>
      <c r="AD171" s="2">
        <f>(Table2[[#This Row],[Day High]]/Table2[[#This Row],[Close Price]])-1</f>
        <v>1.1108945624634492E-2</v>
      </c>
      <c r="AE171" s="2">
        <f>(Table2[[#This Row],[Close Price]]/Table2[[#This Row],[Current Week Low]])-1</f>
        <v>0.16534181240063606</v>
      </c>
      <c r="AF171" s="2">
        <f>(Table2[[#This Row],[Current Week High]]/Table2[[#This Row],[Close Price]])-1</f>
        <v>1.1255115961800843E-2</v>
      </c>
      <c r="AG171" s="2">
        <f>(Table2[[#This Row],[Close Price]]/Table2[[#This Row],[Current Month Low]])-1</f>
        <v>0.28275000000000006</v>
      </c>
      <c r="AH171" s="2">
        <f>(Table2[[#This Row],[Current Month High]]/Table2[[#This Row],[Close Price]])-1</f>
        <v>1.1255115961800843E-2</v>
      </c>
      <c r="AI171">
        <v>1.1255115961800799</v>
      </c>
      <c r="AJ171">
        <v>110.61056952283199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0.15</v>
      </c>
      <c r="AM171" t="s">
        <v>10196</v>
      </c>
      <c r="AN171">
        <v>9.18</v>
      </c>
      <c r="AO171" t="s">
        <v>10196</v>
      </c>
      <c r="AP171">
        <v>8.7764237052887994E-2</v>
      </c>
      <c r="AQ171">
        <f>(Table2[[#This Row],[Sharpe Ratio]]-AVERAGE(Table2[Sharpe Ratio]))/_xlfn.STDEV.P(Table2[Sharpe Ratio])</f>
        <v>0.42067798262815526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3.1808785943484938</v>
      </c>
      <c r="AS171">
        <f>_xlfn.RANK.AVG(Table2[[#This Row],[1Y Return vs Nifty Z-Score]],Table2[1Y Return vs Nifty Z-Score])</f>
        <v>239</v>
      </c>
      <c r="AT171">
        <f>_xlfn.RANK.AVG(Table2[[#This Row],[6M Return vs Nifty Z-Score]],Table2[6M Return vs Nifty Z-Score])</f>
        <v>158</v>
      </c>
      <c r="AU171">
        <f>_xlfn.RANK.AVG(Table2[[#This Row],[Sharpe Ratio Z-Score]],Table2[Sharpe Ratio Z-Score])</f>
        <v>227</v>
      </c>
      <c r="AV171">
        <f>(Table2[[#This Row],[Rank 1Y]]+Table2[[#This Row],[Rank 6M]]+Table2[[#This Row],[Rank Sharpe]])/3</f>
        <v>208</v>
      </c>
    </row>
    <row r="172" spans="1:48" x14ac:dyDescent="0.3">
      <c r="A172" t="s">
        <v>990</v>
      </c>
      <c r="B172" t="s">
        <v>991</v>
      </c>
      <c r="C172" t="s">
        <v>10150</v>
      </c>
      <c r="D172" t="s">
        <v>21</v>
      </c>
      <c r="E172">
        <v>13630.902377300001</v>
      </c>
      <c r="F172">
        <v>2418.25</v>
      </c>
      <c r="G172">
        <v>141.524422285593</v>
      </c>
      <c r="H172">
        <f>(Table2[[#This Row],[1Y Return vs Nifty]]-AVERAGE(Table2[1Y Return vs Nifty]))/_xlfn.STDEV.P(Table2[1Y Return vs Nifty])</f>
        <v>1.3468017425957746</v>
      </c>
      <c r="I172">
        <v>-9.3609609923545793</v>
      </c>
      <c r="J172">
        <f>(Table2[[#This Row],[1M Return vs Nifty]]-AVERAGE(Table2[1M Return vs Nifty]))/_xlfn.STDEV.P(Table2[1M Return vs Nifty])</f>
        <v>-0.81467434599362398</v>
      </c>
      <c r="K172">
        <v>55.443679549050898</v>
      </c>
      <c r="L172">
        <f>(Table2[[#This Row],[6M Return vs Nifty]]-AVERAGE(Table2[6M Return vs Nifty]))/_xlfn.STDEV.P(Table2[6M Return vs Nifty])</f>
        <v>1.612116367888462</v>
      </c>
      <c r="M172">
        <v>-1.85340384839598</v>
      </c>
      <c r="N172">
        <f>(Table2[[#This Row],[1W Return vs Nifty]]-AVERAGE(Table2[1W Return vs Nifty]))/_xlfn.STDEV.P(Table2[1W Return vs Nifty])</f>
        <v>-4.719444900120226E-2</v>
      </c>
      <c r="O172">
        <v>2485.7800000000002</v>
      </c>
      <c r="P172">
        <v>2368.38678318457</v>
      </c>
      <c r="Q172">
        <v>1672.66498324794</v>
      </c>
      <c r="R172">
        <v>40.570550997387997</v>
      </c>
      <c r="S172" s="2">
        <f>(Table2[[#This Row],[Close Price]]-Table2[[#This Row],[20D EMA]])/Table2[[#This Row],[20D EMA]]</f>
        <v>-2.7166523183869931E-2</v>
      </c>
      <c r="T172" s="2">
        <f>(Table2[[#This Row],[Close Price]]-Table2[[#This Row],[50D EMA]])/Table2[[#This Row],[50D EMA]]</f>
        <v>2.1053662843187753E-2</v>
      </c>
      <c r="U172" s="2">
        <f>(Table2[[#This Row],[Close Price]]-Table2[[#This Row],[200D EMA]])/Table2[[#This Row],[200D EMA]]</f>
        <v>0.44574677189947581</v>
      </c>
      <c r="V172">
        <v>0.87128828389172897</v>
      </c>
      <c r="W172">
        <v>2376.9</v>
      </c>
      <c r="X172">
        <v>2435.0500000000002</v>
      </c>
      <c r="Y172">
        <v>2291.15</v>
      </c>
      <c r="Z172">
        <v>2489.8000000000002</v>
      </c>
      <c r="AA172">
        <v>2291.15</v>
      </c>
      <c r="AB172">
        <v>2771.95</v>
      </c>
      <c r="AC172" s="2">
        <f>(Table2[[#This Row],[Close Price]]/Table2[[#This Row],[Day Low]])-1</f>
        <v>1.7396609028566656E-2</v>
      </c>
      <c r="AD172" s="2">
        <f>(Table2[[#This Row],[Day High]]/Table2[[#This Row],[Close Price]])-1</f>
        <v>6.9471725421277331E-3</v>
      </c>
      <c r="AE172" s="2">
        <f>(Table2[[#This Row],[Close Price]]/Table2[[#This Row],[Current Week Low]])-1</f>
        <v>5.5474325120572487E-2</v>
      </c>
      <c r="AF172" s="2">
        <f>(Table2[[#This Row],[Current Week High]]/Table2[[#This Row],[Close Price]])-1</f>
        <v>2.9587511630311258E-2</v>
      </c>
      <c r="AG172" s="2">
        <f>(Table2[[#This Row],[Close Price]]/Table2[[#This Row],[Current Month Low]])-1</f>
        <v>5.5474325120572487E-2</v>
      </c>
      <c r="AH172" s="2">
        <f>(Table2[[#This Row],[Current Month High]]/Table2[[#This Row],[Close Price]])-1</f>
        <v>0.14626279334229286</v>
      </c>
      <c r="AI172">
        <v>14.626279334229199</v>
      </c>
      <c r="AJ172">
        <v>227.409964798266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0.12</v>
      </c>
      <c r="AM172" t="s">
        <v>10196</v>
      </c>
      <c r="AN172">
        <v>-8.4600000000000009</v>
      </c>
      <c r="AO172" t="s">
        <v>10195</v>
      </c>
      <c r="AQ172">
        <f>(Table2[[#This Row],[Sharpe Ratio]]-AVERAGE(Table2[Sharpe Ratio]))/_xlfn.STDEV.P(Table2[Sharpe Ratio])</f>
        <v>-0.58844639887736894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1.5086029166120416</v>
      </c>
      <c r="AS172">
        <f>_xlfn.RANK.AVG(Table2[[#This Row],[1Y Return vs Nifty Z-Score]],Table2[1Y Return vs Nifty Z-Score])</f>
        <v>66</v>
      </c>
      <c r="AT172">
        <f>_xlfn.RANK.AVG(Table2[[#This Row],[6M Return vs Nifty Z-Score]],Table2[6M Return vs Nifty Z-Score])</f>
        <v>45</v>
      </c>
      <c r="AU172">
        <f>_xlfn.RANK.AVG(Table2[[#This Row],[Sharpe Ratio Z-Score]],Table2[Sharpe Ratio Z-Score])</f>
        <v>516.5</v>
      </c>
      <c r="AV172">
        <f>(Table2[[#This Row],[Rank 1Y]]+Table2[[#This Row],[Rank 6M]]+Table2[[#This Row],[Rank Sharpe]])/3</f>
        <v>209.16666666666666</v>
      </c>
    </row>
    <row r="173" spans="1:48" x14ac:dyDescent="0.3">
      <c r="A173" t="s">
        <v>1254</v>
      </c>
      <c r="B173" t="s">
        <v>1255</v>
      </c>
      <c r="C173" t="s">
        <v>10162</v>
      </c>
      <c r="D173" t="s">
        <v>283</v>
      </c>
      <c r="E173">
        <v>9084.5772721649992</v>
      </c>
      <c r="F173">
        <v>558.15</v>
      </c>
      <c r="G173">
        <v>23.3630946766108</v>
      </c>
      <c r="H173">
        <f>(Table2[[#This Row],[1Y Return vs Nifty]]-AVERAGE(Table2[1Y Return vs Nifty]))/_xlfn.STDEV.P(Table2[1Y Return vs Nifty])</f>
        <v>-0.24201398033953242</v>
      </c>
      <c r="I173">
        <v>9.2867558788413493</v>
      </c>
      <c r="J173">
        <f>(Table2[[#This Row],[1M Return vs Nifty]]-AVERAGE(Table2[1M Return vs Nifty]))/_xlfn.STDEV.P(Table2[1M Return vs Nifty])</f>
        <v>1.1278741443338023</v>
      </c>
      <c r="K173">
        <v>32.990114283263203</v>
      </c>
      <c r="L173">
        <f>(Table2[[#This Row],[6M Return vs Nifty]]-AVERAGE(Table2[6M Return vs Nifty]))/_xlfn.STDEV.P(Table2[6M Return vs Nifty])</f>
        <v>0.85278723091656261</v>
      </c>
      <c r="M173">
        <v>2.76315390683803</v>
      </c>
      <c r="N173">
        <f>(Table2[[#This Row],[1W Return vs Nifty]]-AVERAGE(Table2[1W Return vs Nifty]))/_xlfn.STDEV.P(Table2[1W Return vs Nifty])</f>
        <v>1.1007128308819882</v>
      </c>
      <c r="O173">
        <v>517.54</v>
      </c>
      <c r="P173">
        <v>483.77690692675702</v>
      </c>
      <c r="Q173">
        <v>417.16429758223398</v>
      </c>
      <c r="R173">
        <v>79.230944943749293</v>
      </c>
      <c r="S173" s="2">
        <f>(Table2[[#This Row],[Close Price]]-Table2[[#This Row],[20D EMA]])/Table2[[#This Row],[20D EMA]]</f>
        <v>7.8467364841364948E-2</v>
      </c>
      <c r="T173" s="2">
        <f>(Table2[[#This Row],[Close Price]]-Table2[[#This Row],[50D EMA]])/Table2[[#This Row],[50D EMA]]</f>
        <v>0.15373427711898391</v>
      </c>
      <c r="U173" s="2">
        <f>(Table2[[#This Row],[Close Price]]-Table2[[#This Row],[200D EMA]])/Table2[[#This Row],[200D EMA]]</f>
        <v>0.33796205292466097</v>
      </c>
      <c r="V173">
        <v>0.75307517963591497</v>
      </c>
      <c r="W173">
        <v>541.20000000000005</v>
      </c>
      <c r="X173">
        <v>555</v>
      </c>
      <c r="Y173">
        <v>518.29999999999995</v>
      </c>
      <c r="Z173">
        <v>563.75</v>
      </c>
      <c r="AA173">
        <v>496</v>
      </c>
      <c r="AB173">
        <v>563.75</v>
      </c>
      <c r="AC173" s="2">
        <f>(Table2[[#This Row],[Close Price]]/Table2[[#This Row],[Day Low]])-1</f>
        <v>3.1319290465631866E-2</v>
      </c>
      <c r="AD173" s="2">
        <f>(Table2[[#This Row],[Day High]]/Table2[[#This Row],[Close Price]])-1</f>
        <v>-5.6436441816715144E-3</v>
      </c>
      <c r="AE173" s="2">
        <f>(Table2[[#This Row],[Close Price]]/Table2[[#This Row],[Current Week Low]])-1</f>
        <v>7.6885973374493544E-2</v>
      </c>
      <c r="AF173" s="2">
        <f>(Table2[[#This Row],[Current Week High]]/Table2[[#This Row],[Close Price]])-1</f>
        <v>1.0033145211860717E-2</v>
      </c>
      <c r="AG173" s="2">
        <f>(Table2[[#This Row],[Close Price]]/Table2[[#This Row],[Current Month Low]])-1</f>
        <v>0.12530241935483866</v>
      </c>
      <c r="AH173" s="2">
        <f>(Table2[[#This Row],[Current Month High]]/Table2[[#This Row],[Close Price]])-1</f>
        <v>1.0033145211860717E-2</v>
      </c>
      <c r="AI173">
        <v>1.0033145211860699</v>
      </c>
      <c r="AJ173">
        <v>63.536478171696402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0.13</v>
      </c>
      <c r="AM173" t="s">
        <v>10196</v>
      </c>
      <c r="AN173">
        <v>7.25</v>
      </c>
      <c r="AO173" t="s">
        <v>10196</v>
      </c>
      <c r="AP173">
        <v>0.12864024825083201</v>
      </c>
      <c r="AQ173">
        <f>(Table2[[#This Row],[Sharpe Ratio]]-AVERAGE(Table2[Sharpe Ratio]))/_xlfn.STDEV.P(Table2[Sharpe Ratio])</f>
        <v>0.89067556824700933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3.7300357940398299</v>
      </c>
      <c r="AS173">
        <f>_xlfn.RANK.AVG(Table2[[#This Row],[1Y Return vs Nifty Z-Score]],Table2[1Y Return vs Nifty Z-Score])</f>
        <v>368</v>
      </c>
      <c r="AT173">
        <f>_xlfn.RANK.AVG(Table2[[#This Row],[6M Return vs Nifty Z-Score]],Table2[6M Return vs Nifty Z-Score])</f>
        <v>118</v>
      </c>
      <c r="AU173">
        <f>_xlfn.RANK.AVG(Table2[[#This Row],[Sharpe Ratio Z-Score]],Table2[Sharpe Ratio Z-Score])</f>
        <v>142</v>
      </c>
      <c r="AV173">
        <f>(Table2[[#This Row],[Rank 1Y]]+Table2[[#This Row],[Rank 6M]]+Table2[[#This Row],[Rank Sharpe]])/3</f>
        <v>209.33333333333334</v>
      </c>
    </row>
    <row r="174" spans="1:48" x14ac:dyDescent="0.3">
      <c r="A174" t="s">
        <v>919</v>
      </c>
      <c r="B174" t="s">
        <v>920</v>
      </c>
      <c r="C174" t="s">
        <v>10155</v>
      </c>
      <c r="D174" t="s">
        <v>654</v>
      </c>
      <c r="E174">
        <v>16092.652870779901</v>
      </c>
      <c r="F174">
        <v>890.95</v>
      </c>
      <c r="G174">
        <v>46.605135199659998</v>
      </c>
      <c r="H174">
        <f>(Table2[[#This Row],[1Y Return vs Nifty]]-AVERAGE(Table2[1Y Return vs Nifty]))/_xlfn.STDEV.P(Table2[1Y Return vs Nifty])</f>
        <v>7.050213777924394E-2</v>
      </c>
      <c r="I174">
        <v>-4.17370578664916</v>
      </c>
      <c r="J174">
        <f>(Table2[[#This Row],[1M Return vs Nifty]]-AVERAGE(Table2[1M Return vs Nifty]))/_xlfn.STDEV.P(Table2[1M Return vs Nifty])</f>
        <v>-0.27431356947675528</v>
      </c>
      <c r="K174">
        <v>8.6640419513970102</v>
      </c>
      <c r="L174">
        <f>(Table2[[#This Row],[6M Return vs Nifty]]-AVERAGE(Table2[6M Return vs Nifty]))/_xlfn.STDEV.P(Table2[6M Return vs Nifty])</f>
        <v>3.0134111422135627E-2</v>
      </c>
      <c r="M174">
        <v>-1.39517330029024</v>
      </c>
      <c r="N174">
        <f>(Table2[[#This Row],[1W Return vs Nifty]]-AVERAGE(Table2[1W Return vs Nifty]))/_xlfn.STDEV.P(Table2[1W Return vs Nifty])</f>
        <v>6.6744596045745425E-2</v>
      </c>
      <c r="O174">
        <v>889.49</v>
      </c>
      <c r="P174">
        <v>836.97882655866897</v>
      </c>
      <c r="Q174">
        <v>723.73840784295101</v>
      </c>
      <c r="R174">
        <v>47.049531336479397</v>
      </c>
      <c r="S174" s="2">
        <f>(Table2[[#This Row],[Close Price]]-Table2[[#This Row],[20D EMA]])/Table2[[#This Row],[20D EMA]]</f>
        <v>1.6413900100057746E-3</v>
      </c>
      <c r="T174" s="2">
        <f>(Table2[[#This Row],[Close Price]]-Table2[[#This Row],[50D EMA]])/Table2[[#This Row],[50D EMA]]</f>
        <v>6.4483319922487792E-2</v>
      </c>
      <c r="U174" s="2">
        <f>(Table2[[#This Row],[Close Price]]-Table2[[#This Row],[200D EMA]])/Table2[[#This Row],[200D EMA]]</f>
        <v>0.2310387155704654</v>
      </c>
      <c r="V174">
        <v>0.73251094317967902</v>
      </c>
      <c r="W174">
        <v>865.2</v>
      </c>
      <c r="X174">
        <v>878.95</v>
      </c>
      <c r="Y174">
        <v>829.75</v>
      </c>
      <c r="Z174">
        <v>900.65</v>
      </c>
      <c r="AA174">
        <v>829.75</v>
      </c>
      <c r="AB174">
        <v>998.45</v>
      </c>
      <c r="AC174" s="2">
        <f>(Table2[[#This Row],[Close Price]]/Table2[[#This Row],[Day Low]])-1</f>
        <v>2.9761904761904656E-2</v>
      </c>
      <c r="AD174" s="2">
        <f>(Table2[[#This Row],[Day High]]/Table2[[#This Row],[Close Price]])-1</f>
        <v>-1.3468769291205995E-2</v>
      </c>
      <c r="AE174" s="2">
        <f>(Table2[[#This Row],[Close Price]]/Table2[[#This Row],[Current Week Low]])-1</f>
        <v>7.3757155769810234E-2</v>
      </c>
      <c r="AF174" s="2">
        <f>(Table2[[#This Row],[Current Week High]]/Table2[[#This Row],[Close Price]])-1</f>
        <v>1.0887255177058019E-2</v>
      </c>
      <c r="AG174" s="2">
        <f>(Table2[[#This Row],[Close Price]]/Table2[[#This Row],[Current Month Low]])-1</f>
        <v>7.3757155769810234E-2</v>
      </c>
      <c r="AH174" s="2">
        <f>(Table2[[#This Row],[Current Month High]]/Table2[[#This Row],[Close Price]])-1</f>
        <v>0.12065772490038729</v>
      </c>
      <c r="AI174">
        <v>12.0657724900387</v>
      </c>
      <c r="AJ174">
        <v>74.696078431372499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0.13</v>
      </c>
      <c r="AM174" t="s">
        <v>10196</v>
      </c>
      <c r="AN174">
        <v>-9.4700000000000006</v>
      </c>
      <c r="AO174" t="s">
        <v>10195</v>
      </c>
      <c r="AP174">
        <v>0.18338971020795899</v>
      </c>
      <c r="AQ174">
        <f>(Table2[[#This Row],[Sharpe Ratio]]-AVERAGE(Table2[Sharpe Ratio]))/_xlfn.STDEV.P(Table2[Sharpe Ratio])</f>
        <v>1.5201918586005863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1.4132591343709557</v>
      </c>
      <c r="AS174">
        <f>_xlfn.RANK.AVG(Table2[[#This Row],[1Y Return vs Nifty Z-Score]],Table2[1Y Return vs Nifty Z-Score])</f>
        <v>267</v>
      </c>
      <c r="AT174">
        <f>_xlfn.RANK.AVG(Table2[[#This Row],[6M Return vs Nifty Z-Score]],Table2[6M Return vs Nifty Z-Score])</f>
        <v>313</v>
      </c>
      <c r="AU174">
        <f>_xlfn.RANK.AVG(Table2[[#This Row],[Sharpe Ratio Z-Score]],Table2[Sharpe Ratio Z-Score])</f>
        <v>49</v>
      </c>
      <c r="AV174">
        <f>(Table2[[#This Row],[Rank 1Y]]+Table2[[#This Row],[Rank 6M]]+Table2[[#This Row],[Rank Sharpe]])/3</f>
        <v>209.66666666666666</v>
      </c>
    </row>
    <row r="175" spans="1:48" x14ac:dyDescent="0.3">
      <c r="A175" t="s">
        <v>465</v>
      </c>
      <c r="B175" t="s">
        <v>466</v>
      </c>
      <c r="C175" t="s">
        <v>10151</v>
      </c>
      <c r="D175" t="s">
        <v>32</v>
      </c>
      <c r="E175">
        <v>47579.7494804409</v>
      </c>
      <c r="F175">
        <v>67.19</v>
      </c>
      <c r="G175">
        <v>75.2762768850002</v>
      </c>
      <c r="H175">
        <f>(Table2[[#This Row],[1Y Return vs Nifty]]-AVERAGE(Table2[1Y Return vs Nifty]))/_xlfn.STDEV.P(Table2[1Y Return vs Nifty])</f>
        <v>0.4560188006836951</v>
      </c>
      <c r="I175">
        <v>-3.4124386987846602</v>
      </c>
      <c r="J175">
        <f>(Table2[[#This Row],[1M Return vs Nifty]]-AVERAGE(Table2[1M Return vs Nifty]))/_xlfn.STDEV.P(Table2[1M Return vs Nifty])</f>
        <v>-0.1950117309470554</v>
      </c>
      <c r="K175">
        <v>11.209755584121</v>
      </c>
      <c r="L175">
        <f>(Table2[[#This Row],[6M Return vs Nifty]]-AVERAGE(Table2[6M Return vs Nifty]))/_xlfn.STDEV.P(Table2[6M Return vs Nifty])</f>
        <v>0.11622442771855268</v>
      </c>
      <c r="M175">
        <v>-3.6169560268695999</v>
      </c>
      <c r="N175">
        <f>(Table2[[#This Row],[1W Return vs Nifty]]-AVERAGE(Table2[1W Return vs Nifty]))/_xlfn.STDEV.P(Table2[1W Return vs Nifty])</f>
        <v>-0.48570177230471262</v>
      </c>
      <c r="O175">
        <v>65.72</v>
      </c>
      <c r="P175">
        <v>65.340855425568805</v>
      </c>
      <c r="Q175">
        <v>57.134421217760199</v>
      </c>
      <c r="R175">
        <v>58.106501984467201</v>
      </c>
      <c r="S175" s="2">
        <f>(Table2[[#This Row],[Close Price]]-Table2[[#This Row],[20D EMA]])/Table2[[#This Row],[20D EMA]]</f>
        <v>2.2367620206938509E-2</v>
      </c>
      <c r="T175" s="2">
        <f>(Table2[[#This Row],[Close Price]]-Table2[[#This Row],[50D EMA]])/Table2[[#This Row],[50D EMA]]</f>
        <v>2.8299974990954841E-2</v>
      </c>
      <c r="U175" s="2">
        <f>(Table2[[#This Row],[Close Price]]-Table2[[#This Row],[200D EMA]])/Table2[[#This Row],[200D EMA]]</f>
        <v>0.17599861113345852</v>
      </c>
      <c r="V175">
        <v>1.24686395712531</v>
      </c>
      <c r="W175">
        <v>66.05</v>
      </c>
      <c r="X175">
        <v>67.23</v>
      </c>
      <c r="Y175">
        <v>62.93</v>
      </c>
      <c r="Z175">
        <v>67.83</v>
      </c>
      <c r="AA175">
        <v>62.93</v>
      </c>
      <c r="AB175">
        <v>70.8</v>
      </c>
      <c r="AC175" s="2">
        <f>(Table2[[#This Row],[Close Price]]/Table2[[#This Row],[Day Low]])-1</f>
        <v>1.7259651778955387E-2</v>
      </c>
      <c r="AD175" s="2">
        <f>(Table2[[#This Row],[Day High]]/Table2[[#This Row],[Close Price]])-1</f>
        <v>5.9532668551876E-4</v>
      </c>
      <c r="AE175" s="2">
        <f>(Table2[[#This Row],[Close Price]]/Table2[[#This Row],[Current Week Low]])-1</f>
        <v>6.7694263467344529E-2</v>
      </c>
      <c r="AF175" s="2">
        <f>(Table2[[#This Row],[Current Week High]]/Table2[[#This Row],[Close Price]])-1</f>
        <v>9.5252269682988278E-3</v>
      </c>
      <c r="AG175" s="2">
        <f>(Table2[[#This Row],[Close Price]]/Table2[[#This Row],[Current Month Low]])-1</f>
        <v>6.7694263467344529E-2</v>
      </c>
      <c r="AH175" s="2">
        <f>(Table2[[#This Row],[Current Month High]]/Table2[[#This Row],[Close Price]])-1</f>
        <v>5.3728233368060652E-2</v>
      </c>
      <c r="AI175">
        <v>9.3912784640571605</v>
      </c>
      <c r="AJ175">
        <v>105.47400611620699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-0.04</v>
      </c>
      <c r="AM175" t="s">
        <v>10195</v>
      </c>
      <c r="AN175">
        <v>5.36</v>
      </c>
      <c r="AO175" t="s">
        <v>10196</v>
      </c>
      <c r="AP175">
        <v>0.11654883295721299</v>
      </c>
      <c r="AQ175">
        <f>(Table2[[#This Row],[Sharpe Ratio]]-AVERAGE(Table2[Sharpe Ratio]))/_xlfn.STDEV.P(Table2[Sharpe Ratio])</f>
        <v>0.75164693438163688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0.64317665953211667</v>
      </c>
      <c r="AS175">
        <f>_xlfn.RANK.AVG(Table2[[#This Row],[1Y Return vs Nifty Z-Score]],Table2[1Y Return vs Nifty Z-Score])</f>
        <v>166</v>
      </c>
      <c r="AT175">
        <f>_xlfn.RANK.AVG(Table2[[#This Row],[6M Return vs Nifty Z-Score]],Table2[6M Return vs Nifty Z-Score])</f>
        <v>292</v>
      </c>
      <c r="AU175">
        <f>_xlfn.RANK.AVG(Table2[[#This Row],[Sharpe Ratio Z-Score]],Table2[Sharpe Ratio Z-Score])</f>
        <v>171</v>
      </c>
      <c r="AV175">
        <f>(Table2[[#This Row],[Rank 1Y]]+Table2[[#This Row],[Rank 6M]]+Table2[[#This Row],[Rank Sharpe]])/3</f>
        <v>209.66666666666666</v>
      </c>
    </row>
    <row r="176" spans="1:48" x14ac:dyDescent="0.3">
      <c r="A176" t="s">
        <v>558</v>
      </c>
      <c r="B176" t="s">
        <v>559</v>
      </c>
      <c r="C176" t="s">
        <v>10158</v>
      </c>
      <c r="D176" t="s">
        <v>182</v>
      </c>
      <c r="E176">
        <v>34266.039250059002</v>
      </c>
      <c r="F176">
        <v>186.57</v>
      </c>
      <c r="G176">
        <v>78.362797217769497</v>
      </c>
      <c r="H176">
        <f>(Table2[[#This Row],[1Y Return vs Nifty]]-AVERAGE(Table2[1Y Return vs Nifty]))/_xlfn.STDEV.P(Table2[1Y Return vs Nifty])</f>
        <v>0.49752063663201257</v>
      </c>
      <c r="I176">
        <v>-5.58567201789986</v>
      </c>
      <c r="J176">
        <f>(Table2[[#This Row],[1M Return vs Nifty]]-AVERAGE(Table2[1M Return vs Nifty]))/_xlfn.STDEV.P(Table2[1M Return vs Nifty])</f>
        <v>-0.42139928993543624</v>
      </c>
      <c r="K176">
        <v>23.793599996551499</v>
      </c>
      <c r="L176">
        <f>(Table2[[#This Row],[6M Return vs Nifty]]-AVERAGE(Table2[6M Return vs Nifty]))/_xlfn.STDEV.P(Table2[6M Return vs Nifty])</f>
        <v>0.54178177704689334</v>
      </c>
      <c r="M176">
        <v>-5.3041411630553297</v>
      </c>
      <c r="N176">
        <f>(Table2[[#This Row],[1W Return vs Nifty]]-AVERAGE(Table2[1W Return vs Nifty]))/_xlfn.STDEV.P(Table2[1W Return vs Nifty])</f>
        <v>-0.90522042733346131</v>
      </c>
      <c r="O176">
        <v>192.38</v>
      </c>
      <c r="P176">
        <v>188.73991619764001</v>
      </c>
      <c r="Q176">
        <v>156.15488597041301</v>
      </c>
      <c r="R176">
        <v>37.6675520605637</v>
      </c>
      <c r="S176" s="2">
        <f>(Table2[[#This Row],[Close Price]]-Table2[[#This Row],[20D EMA]])/Table2[[#This Row],[20D EMA]]</f>
        <v>-3.0200644557646338E-2</v>
      </c>
      <c r="T176" s="2">
        <f>(Table2[[#This Row],[Close Price]]-Table2[[#This Row],[50D EMA]])/Table2[[#This Row],[50D EMA]]</f>
        <v>-1.1496858965264036E-2</v>
      </c>
      <c r="U176" s="2">
        <f>(Table2[[#This Row],[Close Price]]-Table2[[#This Row],[200D EMA]])/Table2[[#This Row],[200D EMA]]</f>
        <v>0.19477529531384502</v>
      </c>
      <c r="V176">
        <v>0.76102274604909603</v>
      </c>
      <c r="W176">
        <v>181.35</v>
      </c>
      <c r="X176">
        <v>185.11</v>
      </c>
      <c r="Y176">
        <v>174.7</v>
      </c>
      <c r="Z176">
        <v>193.5</v>
      </c>
      <c r="AA176">
        <v>174.7</v>
      </c>
      <c r="AB176">
        <v>209</v>
      </c>
      <c r="AC176" s="2">
        <f>(Table2[[#This Row],[Close Price]]/Table2[[#This Row],[Day Low]])-1</f>
        <v>2.8784119106699757E-2</v>
      </c>
      <c r="AD176" s="2">
        <f>(Table2[[#This Row],[Day High]]/Table2[[#This Row],[Close Price]])-1</f>
        <v>-7.8254810526878771E-3</v>
      </c>
      <c r="AE176" s="2">
        <f>(Table2[[#This Row],[Close Price]]/Table2[[#This Row],[Current Week Low]])-1</f>
        <v>6.794504865483697E-2</v>
      </c>
      <c r="AF176" s="2">
        <f>(Table2[[#This Row],[Current Week High]]/Table2[[#This Row],[Close Price]])-1</f>
        <v>3.7144235407621906E-2</v>
      </c>
      <c r="AG176" s="2">
        <f>(Table2[[#This Row],[Close Price]]/Table2[[#This Row],[Current Month Low]])-1</f>
        <v>6.794504865483697E-2</v>
      </c>
      <c r="AH176" s="2">
        <f>(Table2[[#This Row],[Current Month High]]/Table2[[#This Row],[Close Price]])-1</f>
        <v>0.12022297261081638</v>
      </c>
      <c r="AI176">
        <v>12.022297261081601</v>
      </c>
      <c r="AJ176">
        <v>116.43851508120601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0.01</v>
      </c>
      <c r="AM176" t="s">
        <v>10196</v>
      </c>
      <c r="AN176">
        <v>-6.26</v>
      </c>
      <c r="AO176" t="s">
        <v>10195</v>
      </c>
      <c r="AP176">
        <v>6.0818116545271E-2</v>
      </c>
      <c r="AQ176">
        <f>(Table2[[#This Row],[Sharpe Ratio]]-AVERAGE(Table2[Sharpe Ratio]))/_xlfn.STDEV.P(Table2[Sharpe Ratio])</f>
        <v>0.11084805526450672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-0.17646924832548494</v>
      </c>
      <c r="AS176">
        <f>_xlfn.RANK.AVG(Table2[[#This Row],[1Y Return vs Nifty Z-Score]],Table2[1Y Return vs Nifty Z-Score])</f>
        <v>152</v>
      </c>
      <c r="AT176">
        <f>_xlfn.RANK.AVG(Table2[[#This Row],[6M Return vs Nifty Z-Score]],Table2[6M Return vs Nifty Z-Score])</f>
        <v>176</v>
      </c>
      <c r="AU176">
        <f>_xlfn.RANK.AVG(Table2[[#This Row],[Sharpe Ratio Z-Score]],Table2[Sharpe Ratio Z-Score])</f>
        <v>303</v>
      </c>
      <c r="AV176">
        <f>(Table2[[#This Row],[Rank 1Y]]+Table2[[#This Row],[Rank 6M]]+Table2[[#This Row],[Rank Sharpe]])/3</f>
        <v>210.33333333333334</v>
      </c>
    </row>
    <row r="177" spans="1:48" x14ac:dyDescent="0.3">
      <c r="A177" t="s">
        <v>109</v>
      </c>
      <c r="B177" t="s">
        <v>110</v>
      </c>
      <c r="C177" t="s">
        <v>10155</v>
      </c>
      <c r="D177" t="s">
        <v>111</v>
      </c>
      <c r="E177">
        <v>258526.03765111999</v>
      </c>
      <c r="F177">
        <v>9260.2000000000007</v>
      </c>
      <c r="G177">
        <v>65.550745822535006</v>
      </c>
      <c r="H177">
        <f>(Table2[[#This Row],[1Y Return vs Nifty]]-AVERAGE(Table2[1Y Return vs Nifty]))/_xlfn.STDEV.P(Table2[1Y Return vs Nifty])</f>
        <v>0.32524778635425039</v>
      </c>
      <c r="I177">
        <v>-5.8318331413861699</v>
      </c>
      <c r="J177">
        <f>(Table2[[#This Row],[1M Return vs Nifty]]-AVERAGE(Table2[1M Return vs Nifty]))/_xlfn.STDEV.P(Table2[1M Return vs Nifty])</f>
        <v>-0.44704210305344599</v>
      </c>
      <c r="K177">
        <v>14.5898621800526</v>
      </c>
      <c r="L177">
        <f>(Table2[[#This Row],[6M Return vs Nifty]]-AVERAGE(Table2[6M Return vs Nifty]))/_xlfn.STDEV.P(Table2[6M Return vs Nifty])</f>
        <v>0.23053203962696056</v>
      </c>
      <c r="M177">
        <v>-2.8875682597024301</v>
      </c>
      <c r="N177">
        <f>(Table2[[#This Row],[1W Return vs Nifty]]-AVERAGE(Table2[1W Return vs Nifty]))/_xlfn.STDEV.P(Table2[1W Return vs Nifty])</f>
        <v>-0.30433947334079564</v>
      </c>
      <c r="O177">
        <v>9487.51</v>
      </c>
      <c r="P177">
        <v>9367.7829160921901</v>
      </c>
      <c r="Q177">
        <v>7985.4867041580201</v>
      </c>
      <c r="R177">
        <v>31.793848147654401</v>
      </c>
      <c r="S177" s="2">
        <f>(Table2[[#This Row],[Close Price]]-Table2[[#This Row],[20D EMA]])/Table2[[#This Row],[20D EMA]]</f>
        <v>-2.3958868027543528E-2</v>
      </c>
      <c r="T177" s="2">
        <f>(Table2[[#This Row],[Close Price]]-Table2[[#This Row],[50D EMA]])/Table2[[#This Row],[50D EMA]]</f>
        <v>-1.1484351959883808E-2</v>
      </c>
      <c r="U177" s="2">
        <f>(Table2[[#This Row],[Close Price]]-Table2[[#This Row],[200D EMA]])/Table2[[#This Row],[200D EMA]]</f>
        <v>0.15962875439742966</v>
      </c>
      <c r="V177">
        <v>1.1486127234447301</v>
      </c>
      <c r="W177">
        <v>9171</v>
      </c>
      <c r="X177">
        <v>9307.7999999999993</v>
      </c>
      <c r="Y177">
        <v>8744.6</v>
      </c>
      <c r="Z177">
        <v>9508</v>
      </c>
      <c r="AA177">
        <v>8744.6</v>
      </c>
      <c r="AB177">
        <v>9909.9500000000007</v>
      </c>
      <c r="AC177" s="2">
        <f>(Table2[[#This Row],[Close Price]]/Table2[[#This Row],[Day Low]])-1</f>
        <v>9.7263111983427741E-3</v>
      </c>
      <c r="AD177" s="2">
        <f>(Table2[[#This Row],[Day High]]/Table2[[#This Row],[Close Price]])-1</f>
        <v>5.1402777477806971E-3</v>
      </c>
      <c r="AE177" s="2">
        <f>(Table2[[#This Row],[Close Price]]/Table2[[#This Row],[Current Week Low]])-1</f>
        <v>5.896210232600696E-2</v>
      </c>
      <c r="AF177" s="2">
        <f>(Table2[[#This Row],[Current Week High]]/Table2[[#This Row],[Close Price]])-1</f>
        <v>2.6759681216388387E-2</v>
      </c>
      <c r="AG177" s="2">
        <f>(Table2[[#This Row],[Close Price]]/Table2[[#This Row],[Current Month Low]])-1</f>
        <v>5.896210232600696E-2</v>
      </c>
      <c r="AH177" s="2">
        <f>(Table2[[#This Row],[Current Month High]]/Table2[[#This Row],[Close Price]])-1</f>
        <v>7.016587114749151E-2</v>
      </c>
      <c r="AI177">
        <v>8.4080257445843198</v>
      </c>
      <c r="AJ177">
        <v>103.924245760845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-0.09</v>
      </c>
      <c r="AM177" t="s">
        <v>10195</v>
      </c>
      <c r="AN177">
        <v>-3.9</v>
      </c>
      <c r="AO177" t="s">
        <v>10195</v>
      </c>
      <c r="AP177">
        <v>0.108053421875661</v>
      </c>
      <c r="AQ177">
        <f>(Table2[[#This Row],[Sharpe Ratio]]-AVERAGE(Table2[Sharpe Ratio]))/_xlfn.STDEV.P(Table2[Sharpe Ratio])</f>
        <v>0.65396561518848806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0.45836386477545749</v>
      </c>
      <c r="AS177">
        <f>_xlfn.RANK.AVG(Table2[[#This Row],[1Y Return vs Nifty Z-Score]],Table2[1Y Return vs Nifty Z-Score])</f>
        <v>198</v>
      </c>
      <c r="AT177">
        <f>_xlfn.RANK.AVG(Table2[[#This Row],[6M Return vs Nifty Z-Score]],Table2[6M Return vs Nifty Z-Score])</f>
        <v>252</v>
      </c>
      <c r="AU177">
        <f>_xlfn.RANK.AVG(Table2[[#This Row],[Sharpe Ratio Z-Score]],Table2[Sharpe Ratio Z-Score])</f>
        <v>185</v>
      </c>
      <c r="AV177">
        <f>(Table2[[#This Row],[Rank 1Y]]+Table2[[#This Row],[Rank 6M]]+Table2[[#This Row],[Rank Sharpe]])/3</f>
        <v>211.66666666666666</v>
      </c>
    </row>
    <row r="178" spans="1:48" x14ac:dyDescent="0.3">
      <c r="A178" t="s">
        <v>66</v>
      </c>
      <c r="B178" t="s">
        <v>67</v>
      </c>
      <c r="C178" t="s">
        <v>10155</v>
      </c>
      <c r="D178" t="s">
        <v>57</v>
      </c>
      <c r="E178">
        <v>377379.68776519998</v>
      </c>
      <c r="F178">
        <v>1027.7</v>
      </c>
      <c r="G178">
        <v>39.2208366677947</v>
      </c>
      <c r="H178">
        <f>(Table2[[#This Row],[1Y Return vs Nifty]]-AVERAGE(Table2[1Y Return vs Nifty]))/_xlfn.STDEV.P(Table2[1Y Return vs Nifty])</f>
        <v>-2.8788297151379184E-2</v>
      </c>
      <c r="I178">
        <v>0.53624791600244703</v>
      </c>
      <c r="J178">
        <f>(Table2[[#This Row],[1M Return vs Nifty]]-AVERAGE(Table2[1M Return vs Nifty]))/_xlfn.STDEV.P(Table2[1M Return vs Nifty])</f>
        <v>0.21632630444423803</v>
      </c>
      <c r="K178">
        <v>12.9408301581659</v>
      </c>
      <c r="L178">
        <f>(Table2[[#This Row],[6M Return vs Nifty]]-AVERAGE(Table2[6M Return vs Nifty]))/_xlfn.STDEV.P(Table2[6M Return vs Nifty])</f>
        <v>0.17476548107840983</v>
      </c>
      <c r="M178">
        <v>-0.75179919575786702</v>
      </c>
      <c r="N178">
        <f>(Table2[[#This Row],[1W Return vs Nifty]]-AVERAGE(Table2[1W Return vs Nifty]))/_xlfn.STDEV.P(Table2[1W Return vs Nifty])</f>
        <v>0.2267195941801734</v>
      </c>
      <c r="O178">
        <v>1001.9</v>
      </c>
      <c r="P178">
        <v>986.63637738730097</v>
      </c>
      <c r="Q178">
        <v>876.78245064583905</v>
      </c>
      <c r="R178">
        <v>62.6010588695762</v>
      </c>
      <c r="S178" s="2">
        <f>(Table2[[#This Row],[Close Price]]-Table2[[#This Row],[20D EMA]])/Table2[[#This Row],[20D EMA]]</f>
        <v>2.575107296137346E-2</v>
      </c>
      <c r="T178" s="2">
        <f>(Table2[[#This Row],[Close Price]]-Table2[[#This Row],[50D EMA]])/Table2[[#This Row],[50D EMA]]</f>
        <v>4.1619814101563055E-2</v>
      </c>
      <c r="U178" s="2">
        <f>(Table2[[#This Row],[Close Price]]-Table2[[#This Row],[200D EMA]])/Table2[[#This Row],[200D EMA]]</f>
        <v>0.17212656257318443</v>
      </c>
      <c r="V178">
        <v>0.73338480623500402</v>
      </c>
      <c r="W178">
        <v>1024.3499999999999</v>
      </c>
      <c r="X178">
        <v>1084.9000000000001</v>
      </c>
      <c r="Y178">
        <v>967.2</v>
      </c>
      <c r="Z178">
        <v>1034.25</v>
      </c>
      <c r="AA178">
        <v>967.2</v>
      </c>
      <c r="AB178">
        <v>1034.25</v>
      </c>
      <c r="AC178" s="2">
        <f>(Table2[[#This Row],[Close Price]]/Table2[[#This Row],[Day Low]])-1</f>
        <v>3.2703665739250987E-3</v>
      </c>
      <c r="AD178" s="2">
        <f>(Table2[[#This Row],[Day High]]/Table2[[#This Row],[Close Price]])-1</f>
        <v>5.5658266030942816E-2</v>
      </c>
      <c r="AE178" s="2">
        <f>(Table2[[#This Row],[Close Price]]/Table2[[#This Row],[Current Week Low]])-1</f>
        <v>6.2551695616211767E-2</v>
      </c>
      <c r="AF178" s="2">
        <f>(Table2[[#This Row],[Current Week High]]/Table2[[#This Row],[Close Price]])-1</f>
        <v>6.3734552885081897E-3</v>
      </c>
      <c r="AG178" s="2">
        <f>(Table2[[#This Row],[Close Price]]/Table2[[#This Row],[Current Month Low]])-1</f>
        <v>6.2551695616211767E-2</v>
      </c>
      <c r="AH178" s="2">
        <f>(Table2[[#This Row],[Current Month High]]/Table2[[#This Row],[Close Price]])-1</f>
        <v>6.3734552885081897E-3</v>
      </c>
      <c r="AI178">
        <v>3.6878466478544198</v>
      </c>
      <c r="AJ178">
        <v>73.217596494185003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-0.1</v>
      </c>
      <c r="AM178" t="s">
        <v>10195</v>
      </c>
      <c r="AN178">
        <v>3.43</v>
      </c>
      <c r="AO178" t="s">
        <v>10196</v>
      </c>
      <c r="AP178">
        <v>0.158972857292281</v>
      </c>
      <c r="AQ178">
        <f>(Table2[[#This Row],[Sharpe Ratio]]-AVERAGE(Table2[Sharpe Ratio]))/_xlfn.STDEV.P(Table2[Sharpe Ratio])</f>
        <v>1.2394437723157741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1.8284668548672163</v>
      </c>
      <c r="AS178">
        <f>_xlfn.RANK.AVG(Table2[[#This Row],[1Y Return vs Nifty Z-Score]],Table2[1Y Return vs Nifty Z-Score])</f>
        <v>296</v>
      </c>
      <c r="AT178">
        <f>_xlfn.RANK.AVG(Table2[[#This Row],[6M Return vs Nifty Z-Score]],Table2[6M Return vs Nifty Z-Score])</f>
        <v>274</v>
      </c>
      <c r="AU178">
        <f>_xlfn.RANK.AVG(Table2[[#This Row],[Sharpe Ratio Z-Score]],Table2[Sharpe Ratio Z-Score])</f>
        <v>80</v>
      </c>
      <c r="AV178">
        <f>(Table2[[#This Row],[Rank 1Y]]+Table2[[#This Row],[Rank 6M]]+Table2[[#This Row],[Rank Sharpe]])/3</f>
        <v>216.66666666666666</v>
      </c>
    </row>
    <row r="179" spans="1:48" x14ac:dyDescent="0.3">
      <c r="A179" t="s">
        <v>198</v>
      </c>
      <c r="B179" t="s">
        <v>199</v>
      </c>
      <c r="C179" t="s">
        <v>10155</v>
      </c>
      <c r="D179" t="s">
        <v>200</v>
      </c>
      <c r="E179">
        <v>128670.68889760799</v>
      </c>
      <c r="F179">
        <v>189.88</v>
      </c>
      <c r="G179">
        <v>71.551148200070799</v>
      </c>
      <c r="H179">
        <f>(Table2[[#This Row],[1Y Return vs Nifty]]-AVERAGE(Table2[1Y Return vs Nifty]))/_xlfn.STDEV.P(Table2[1Y Return vs Nifty])</f>
        <v>0.4059301367837877</v>
      </c>
      <c r="I179">
        <v>0.51431410475044403</v>
      </c>
      <c r="J179">
        <f>(Table2[[#This Row],[1M Return vs Nifty]]-AVERAGE(Table2[1M Return vs Nifty]))/_xlfn.STDEV.P(Table2[1M Return vs Nifty])</f>
        <v>0.21404144071378753</v>
      </c>
      <c r="K179">
        <v>58.8232862395121</v>
      </c>
      <c r="L179">
        <f>(Table2[[#This Row],[6M Return vs Nifty]]-AVERAGE(Table2[6M Return vs Nifty]))/_xlfn.STDEV.P(Table2[6M Return vs Nifty])</f>
        <v>1.7264070741168627</v>
      </c>
      <c r="M179">
        <v>-3.05498218107358</v>
      </c>
      <c r="N179">
        <f>(Table2[[#This Row],[1W Return vs Nifty]]-AVERAGE(Table2[1W Return vs Nifty]))/_xlfn.STDEV.P(Table2[1W Return vs Nifty])</f>
        <v>-0.34596695192651383</v>
      </c>
      <c r="O179">
        <v>193.32</v>
      </c>
      <c r="P179">
        <v>176.20387734918299</v>
      </c>
      <c r="Q179">
        <v>134.012641764862</v>
      </c>
      <c r="R179">
        <v>38.067145324680403</v>
      </c>
      <c r="S179" s="2">
        <f>(Table2[[#This Row],[Close Price]]-Table2[[#This Row],[20D EMA]])/Table2[[#This Row],[20D EMA]]</f>
        <v>-1.7794330643492645E-2</v>
      </c>
      <c r="T179" s="2">
        <f>(Table2[[#This Row],[Close Price]]-Table2[[#This Row],[50D EMA]])/Table2[[#This Row],[50D EMA]]</f>
        <v>7.7615333195620057E-2</v>
      </c>
      <c r="U179" s="2">
        <f>(Table2[[#This Row],[Close Price]]-Table2[[#This Row],[200D EMA]])/Table2[[#This Row],[200D EMA]]</f>
        <v>0.41688125462941494</v>
      </c>
      <c r="V179">
        <v>0.74302350707596199</v>
      </c>
      <c r="W179">
        <v>185</v>
      </c>
      <c r="X179">
        <v>189.8</v>
      </c>
      <c r="Y179">
        <v>181.11</v>
      </c>
      <c r="Z179">
        <v>193.52</v>
      </c>
      <c r="AA179">
        <v>181.11</v>
      </c>
      <c r="AB179">
        <v>208.88</v>
      </c>
      <c r="AC179" s="2">
        <f>(Table2[[#This Row],[Close Price]]/Table2[[#This Row],[Day Low]])-1</f>
        <v>2.637837837837842E-2</v>
      </c>
      <c r="AD179" s="2">
        <f>(Table2[[#This Row],[Day High]]/Table2[[#This Row],[Close Price]])-1</f>
        <v>-4.213187276173036E-4</v>
      </c>
      <c r="AE179" s="2">
        <f>(Table2[[#This Row],[Close Price]]/Table2[[#This Row],[Current Week Low]])-1</f>
        <v>4.8423609960797309E-2</v>
      </c>
      <c r="AF179" s="2">
        <f>(Table2[[#This Row],[Current Week High]]/Table2[[#This Row],[Close Price]])-1</f>
        <v>1.9170002106593698E-2</v>
      </c>
      <c r="AG179" s="2">
        <f>(Table2[[#This Row],[Close Price]]/Table2[[#This Row],[Current Month Low]])-1</f>
        <v>4.8423609960797309E-2</v>
      </c>
      <c r="AH179" s="2">
        <f>(Table2[[#This Row],[Current Month High]]/Table2[[#This Row],[Close Price]])-1</f>
        <v>0.10006319780914263</v>
      </c>
      <c r="AI179">
        <v>10.0063197809142</v>
      </c>
      <c r="AJ179">
        <v>118.755760368663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0.32</v>
      </c>
      <c r="AM179" t="s">
        <v>10196</v>
      </c>
      <c r="AN179">
        <v>-7.38</v>
      </c>
      <c r="AO179" t="s">
        <v>10195</v>
      </c>
      <c r="AP179">
        <v>1.6129082296678001E-2</v>
      </c>
      <c r="AQ179">
        <f>(Table2[[#This Row],[Sharpe Ratio]]-AVERAGE(Table2[Sharpe Ratio]))/_xlfn.STDEV.P(Table2[Sharpe Ratio])</f>
        <v>-0.40299215528748172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1.5974195444004424</v>
      </c>
      <c r="AS179">
        <f>_xlfn.RANK.AVG(Table2[[#This Row],[1Y Return vs Nifty Z-Score]],Table2[1Y Return vs Nifty Z-Score])</f>
        <v>179</v>
      </c>
      <c r="AT179">
        <f>_xlfn.RANK.AVG(Table2[[#This Row],[6M Return vs Nifty Z-Score]],Table2[6M Return vs Nifty Z-Score])</f>
        <v>37</v>
      </c>
      <c r="AU179">
        <f>_xlfn.RANK.AVG(Table2[[#This Row],[Sharpe Ratio Z-Score]],Table2[Sharpe Ratio Z-Score])</f>
        <v>438</v>
      </c>
      <c r="AV179">
        <f>(Table2[[#This Row],[Rank 1Y]]+Table2[[#This Row],[Rank 6M]]+Table2[[#This Row],[Rank Sharpe]])/3</f>
        <v>218</v>
      </c>
    </row>
    <row r="180" spans="1:48" x14ac:dyDescent="0.3">
      <c r="A180" t="s">
        <v>725</v>
      </c>
      <c r="B180" t="s">
        <v>726</v>
      </c>
      <c r="C180" t="s">
        <v>10157</v>
      </c>
      <c r="D180" t="s">
        <v>65</v>
      </c>
      <c r="E180">
        <v>22354.41973152</v>
      </c>
      <c r="F180">
        <v>168.64</v>
      </c>
      <c r="G180">
        <v>101.353967740139</v>
      </c>
      <c r="H180">
        <f>(Table2[[#This Row],[1Y Return vs Nifty]]-AVERAGE(Table2[1Y Return vs Nifty]))/_xlfn.STDEV.P(Table2[1Y Return vs Nifty])</f>
        <v>0.80666351741876019</v>
      </c>
      <c r="I180">
        <v>5.9542402536122898</v>
      </c>
      <c r="J180">
        <f>(Table2[[#This Row],[1M Return vs Nifty]]-AVERAGE(Table2[1M Return vs Nifty]))/_xlfn.STDEV.P(Table2[1M Return vs Nifty])</f>
        <v>0.78072316378772644</v>
      </c>
      <c r="K180">
        <v>14.5460481047397</v>
      </c>
      <c r="L180">
        <f>(Table2[[#This Row],[6M Return vs Nifty]]-AVERAGE(Table2[6M Return vs Nifty]))/_xlfn.STDEV.P(Table2[6M Return vs Nifty])</f>
        <v>0.22905034602504254</v>
      </c>
      <c r="M180">
        <v>-6.8998245481938998</v>
      </c>
      <c r="N180">
        <f>(Table2[[#This Row],[1W Return vs Nifty]]-AVERAGE(Table2[1W Return vs Nifty]))/_xlfn.STDEV.P(Table2[1W Return vs Nifty])</f>
        <v>-1.3019871681183104</v>
      </c>
      <c r="O180">
        <v>169.33</v>
      </c>
      <c r="P180">
        <v>159.441561805318</v>
      </c>
      <c r="Q180">
        <v>132.49970224061099</v>
      </c>
      <c r="R180">
        <v>44.795808655781599</v>
      </c>
      <c r="S180" s="2">
        <f>(Table2[[#This Row],[Close Price]]-Table2[[#This Row],[20D EMA]])/Table2[[#This Row],[20D EMA]]</f>
        <v>-4.0748833638458992E-3</v>
      </c>
      <c r="T180" s="2">
        <f>(Table2[[#This Row],[Close Price]]-Table2[[#This Row],[50D EMA]])/Table2[[#This Row],[50D EMA]]</f>
        <v>5.7691596159309445E-2</v>
      </c>
      <c r="U180" s="2">
        <f>(Table2[[#This Row],[Close Price]]-Table2[[#This Row],[200D EMA]])/Table2[[#This Row],[200D EMA]]</f>
        <v>0.27275757717372473</v>
      </c>
      <c r="V180">
        <v>1.09375833642505</v>
      </c>
      <c r="W180">
        <v>166.6</v>
      </c>
      <c r="X180">
        <v>172.7</v>
      </c>
      <c r="Y180">
        <v>153.62</v>
      </c>
      <c r="Z180">
        <v>174.25</v>
      </c>
      <c r="AA180">
        <v>153.62</v>
      </c>
      <c r="AB180">
        <v>192.7</v>
      </c>
      <c r="AC180" s="2">
        <f>(Table2[[#This Row],[Close Price]]/Table2[[#This Row],[Day Low]])-1</f>
        <v>1.2244897959183598E-2</v>
      </c>
      <c r="AD180" s="2">
        <f>(Table2[[#This Row],[Day High]]/Table2[[#This Row],[Close Price]])-1</f>
        <v>2.4074952561669916E-2</v>
      </c>
      <c r="AE180" s="2">
        <f>(Table2[[#This Row],[Close Price]]/Table2[[#This Row],[Current Week Low]])-1</f>
        <v>9.7773727379247388E-2</v>
      </c>
      <c r="AF180" s="2">
        <f>(Table2[[#This Row],[Current Week High]]/Table2[[#This Row],[Close Price]])-1</f>
        <v>3.3266129032258229E-2</v>
      </c>
      <c r="AG180" s="2">
        <f>(Table2[[#This Row],[Close Price]]/Table2[[#This Row],[Current Month Low]])-1</f>
        <v>9.7773727379247388E-2</v>
      </c>
      <c r="AH180" s="2">
        <f>(Table2[[#This Row],[Current Month High]]/Table2[[#This Row],[Close Price]])-1</f>
        <v>0.14267077798861472</v>
      </c>
      <c r="AI180">
        <v>14.267077798861401</v>
      </c>
      <c r="AJ180">
        <v>125.756358768406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7.0000000000000007E-2</v>
      </c>
      <c r="AM180" t="s">
        <v>10196</v>
      </c>
      <c r="AN180">
        <v>0.37</v>
      </c>
      <c r="AO180" t="s">
        <v>10196</v>
      </c>
      <c r="AP180">
        <v>6.2168226230814E-2</v>
      </c>
      <c r="AQ180">
        <f>(Table2[[#This Row],[Sharpe Ratio]]-AVERAGE(Table2[Sharpe Ratio]))/_xlfn.STDEV.P(Table2[Sharpe Ratio])</f>
        <v>0.12637178847450634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0.64082164758772531</v>
      </c>
      <c r="AS180">
        <f>_xlfn.RANK.AVG(Table2[[#This Row],[1Y Return vs Nifty Z-Score]],Table2[1Y Return vs Nifty Z-Score])</f>
        <v>107</v>
      </c>
      <c r="AT180">
        <f>_xlfn.RANK.AVG(Table2[[#This Row],[6M Return vs Nifty Z-Score]],Table2[6M Return vs Nifty Z-Score])</f>
        <v>253</v>
      </c>
      <c r="AU180">
        <f>_xlfn.RANK.AVG(Table2[[#This Row],[Sharpe Ratio Z-Score]],Table2[Sharpe Ratio Z-Score])</f>
        <v>297</v>
      </c>
      <c r="AV180">
        <f>(Table2[[#This Row],[Rank 1Y]]+Table2[[#This Row],[Rank 6M]]+Table2[[#This Row],[Rank Sharpe]])/3</f>
        <v>219</v>
      </c>
    </row>
    <row r="181" spans="1:48" x14ac:dyDescent="0.3">
      <c r="A181" t="s">
        <v>866</v>
      </c>
      <c r="B181" t="s">
        <v>867</v>
      </c>
      <c r="C181" t="s">
        <v>10161</v>
      </c>
      <c r="D181" t="s">
        <v>130</v>
      </c>
      <c r="E181">
        <v>17534.422726420002</v>
      </c>
      <c r="F181">
        <v>668.9</v>
      </c>
      <c r="G181">
        <v>85.323342135311904</v>
      </c>
      <c r="H181">
        <f>(Table2[[#This Row],[1Y Return vs Nifty]]-AVERAGE(Table2[1Y Return vs Nifty]))/_xlfn.STDEV.P(Table2[1Y Return vs Nifty])</f>
        <v>0.5911132140765144</v>
      </c>
      <c r="I181">
        <v>20.334837518923599</v>
      </c>
      <c r="J181">
        <f>(Table2[[#This Row],[1M Return vs Nifty]]-AVERAGE(Table2[1M Return vs Nifty]))/_xlfn.STDEV.P(Table2[1M Return vs Nifty])</f>
        <v>2.2787621838291998</v>
      </c>
      <c r="K181">
        <v>-0.25844475969316599</v>
      </c>
      <c r="L181">
        <f>(Table2[[#This Row],[6M Return vs Nifty]]-AVERAGE(Table2[6M Return vs Nifty]))/_xlfn.STDEV.P(Table2[6M Return vs Nifty])</f>
        <v>-0.27160434542322393</v>
      </c>
      <c r="M181">
        <v>0.82605595663047904</v>
      </c>
      <c r="N181">
        <f>(Table2[[#This Row],[1W Return vs Nifty]]-AVERAGE(Table2[1W Return vs Nifty]))/_xlfn.STDEV.P(Table2[1W Return vs Nifty])</f>
        <v>0.61905334414231883</v>
      </c>
      <c r="O181">
        <v>623.41999999999996</v>
      </c>
      <c r="P181">
        <v>594.54877990550904</v>
      </c>
      <c r="Q181">
        <v>523.40478287365795</v>
      </c>
      <c r="R181">
        <v>66.747545728162805</v>
      </c>
      <c r="S181" s="2">
        <f>(Table2[[#This Row],[Close Price]]-Table2[[#This Row],[20D EMA]])/Table2[[#This Row],[20D EMA]]</f>
        <v>7.2952423727182344E-2</v>
      </c>
      <c r="T181" s="2">
        <f>(Table2[[#This Row],[Close Price]]-Table2[[#This Row],[50D EMA]])/Table2[[#This Row],[50D EMA]]</f>
        <v>0.12505486952022254</v>
      </c>
      <c r="U181" s="2">
        <f>(Table2[[#This Row],[Close Price]]-Table2[[#This Row],[200D EMA]])/Table2[[#This Row],[200D EMA]]</f>
        <v>0.27797838668482783</v>
      </c>
      <c r="V181">
        <v>0.76508409386809895</v>
      </c>
      <c r="W181">
        <v>642</v>
      </c>
      <c r="X181">
        <v>662</v>
      </c>
      <c r="Y181">
        <v>620.15</v>
      </c>
      <c r="Z181">
        <v>678.5</v>
      </c>
      <c r="AA181">
        <v>544.85</v>
      </c>
      <c r="AB181">
        <v>678.5</v>
      </c>
      <c r="AC181" s="2">
        <f>(Table2[[#This Row],[Close Price]]/Table2[[#This Row],[Day Low]])-1</f>
        <v>4.1900311526479772E-2</v>
      </c>
      <c r="AD181" s="2">
        <f>(Table2[[#This Row],[Day High]]/Table2[[#This Row],[Close Price]])-1</f>
        <v>-1.0315443265062063E-2</v>
      </c>
      <c r="AE181" s="2">
        <f>(Table2[[#This Row],[Close Price]]/Table2[[#This Row],[Current Week Low]])-1</f>
        <v>7.8610013706361448E-2</v>
      </c>
      <c r="AF181" s="2">
        <f>(Table2[[#This Row],[Current Week High]]/Table2[[#This Row],[Close Price]])-1</f>
        <v>1.4351921064434281E-2</v>
      </c>
      <c r="AG181" s="2">
        <f>(Table2[[#This Row],[Close Price]]/Table2[[#This Row],[Current Month Low]])-1</f>
        <v>0.22767734238781312</v>
      </c>
      <c r="AH181" s="2">
        <f>(Table2[[#This Row],[Current Month High]]/Table2[[#This Row],[Close Price]])-1</f>
        <v>1.4351921064434281E-2</v>
      </c>
      <c r="AI181">
        <v>1.4351921064434201</v>
      </c>
      <c r="AJ181">
        <v>115.774193548387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0.14000000000000001</v>
      </c>
      <c r="AM181" t="s">
        <v>10196</v>
      </c>
      <c r="AN181">
        <v>8.52</v>
      </c>
      <c r="AO181" t="s">
        <v>10196</v>
      </c>
      <c r="AP181">
        <v>0.143458471150327</v>
      </c>
      <c r="AQ181">
        <f>(Table2[[#This Row],[Sharpe Ratio]]-AVERAGE(Table2[Sharpe Ratio]))/_xlfn.STDEV.P(Table2[Sharpe Ratio])</f>
        <v>1.0610573834441577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4.2783817800689672</v>
      </c>
      <c r="AS181">
        <f>_xlfn.RANK.AVG(Table2[[#This Row],[1Y Return vs Nifty Z-Score]],Table2[1Y Return vs Nifty Z-Score])</f>
        <v>136</v>
      </c>
      <c r="AT181">
        <f>_xlfn.RANK.AVG(Table2[[#This Row],[6M Return vs Nifty Z-Score]],Table2[6M Return vs Nifty Z-Score])</f>
        <v>413</v>
      </c>
      <c r="AU181">
        <f>_xlfn.RANK.AVG(Table2[[#This Row],[Sharpe Ratio Z-Score]],Table2[Sharpe Ratio Z-Score])</f>
        <v>108</v>
      </c>
      <c r="AV181">
        <f>(Table2[[#This Row],[Rank 1Y]]+Table2[[#This Row],[Rank 6M]]+Table2[[#This Row],[Rank Sharpe]])/3</f>
        <v>219</v>
      </c>
    </row>
    <row r="182" spans="1:48" x14ac:dyDescent="0.3">
      <c r="A182" t="s">
        <v>832</v>
      </c>
      <c r="B182" t="s">
        <v>833</v>
      </c>
      <c r="C182" t="s">
        <v>10159</v>
      </c>
      <c r="D182" t="s">
        <v>298</v>
      </c>
      <c r="E182">
        <v>18704.279240960001</v>
      </c>
      <c r="F182">
        <v>857.6</v>
      </c>
      <c r="G182">
        <v>60.3295298124754</v>
      </c>
      <c r="H182">
        <f>(Table2[[#This Row],[1Y Return vs Nifty]]-AVERAGE(Table2[1Y Return vs Nifty]))/_xlfn.STDEV.P(Table2[1Y Return vs Nifty])</f>
        <v>0.25504249789408878</v>
      </c>
      <c r="I182">
        <v>-8.6588141782751098</v>
      </c>
      <c r="J182">
        <f>(Table2[[#This Row],[1M Return vs Nifty]]-AVERAGE(Table2[1M Return vs Nifty]))/_xlfn.STDEV.P(Table2[1M Return vs Nifty])</f>
        <v>-0.74153111655168047</v>
      </c>
      <c r="K182">
        <v>0.96490637503033805</v>
      </c>
      <c r="L182">
        <f>(Table2[[#This Row],[6M Return vs Nifty]]-AVERAGE(Table2[6M Return vs Nifty]))/_xlfn.STDEV.P(Table2[6M Return vs Nifty])</f>
        <v>-0.23023335821708127</v>
      </c>
      <c r="M182">
        <v>4.0928089552081799</v>
      </c>
      <c r="N182">
        <f>(Table2[[#This Row],[1W Return vs Nifty]]-AVERAGE(Table2[1W Return vs Nifty]))/_xlfn.STDEV.P(Table2[1W Return vs Nifty])</f>
        <v>1.4313316145476034</v>
      </c>
      <c r="O182">
        <v>817.01</v>
      </c>
      <c r="P182">
        <v>817.49637379648402</v>
      </c>
      <c r="Q182">
        <v>739.54468671579104</v>
      </c>
      <c r="R182">
        <v>66.686942193532104</v>
      </c>
      <c r="S182" s="2">
        <f>(Table2[[#This Row],[Close Price]]-Table2[[#This Row],[20D EMA]])/Table2[[#This Row],[20D EMA]]</f>
        <v>4.96811544534339E-2</v>
      </c>
      <c r="T182" s="2">
        <f>(Table2[[#This Row],[Close Price]]-Table2[[#This Row],[50D EMA]])/Table2[[#This Row],[50D EMA]]</f>
        <v>4.9056641092208454E-2</v>
      </c>
      <c r="U182" s="2">
        <f>(Table2[[#This Row],[Close Price]]-Table2[[#This Row],[200D EMA]])/Table2[[#This Row],[200D EMA]]</f>
        <v>0.15963242709304723</v>
      </c>
      <c r="V182">
        <v>0.93449602461314096</v>
      </c>
      <c r="W182">
        <v>825</v>
      </c>
      <c r="X182">
        <v>845.15</v>
      </c>
      <c r="Y182">
        <v>753.65</v>
      </c>
      <c r="Z182">
        <v>865.35</v>
      </c>
      <c r="AA182">
        <v>753.65</v>
      </c>
      <c r="AB182">
        <v>909.9</v>
      </c>
      <c r="AC182" s="2">
        <f>(Table2[[#This Row],[Close Price]]/Table2[[#This Row],[Day Low]])-1</f>
        <v>3.9515151515151503E-2</v>
      </c>
      <c r="AD182" s="2">
        <f>(Table2[[#This Row],[Day High]]/Table2[[#This Row],[Close Price]])-1</f>
        <v>-1.4517257462686617E-2</v>
      </c>
      <c r="AE182" s="2">
        <f>(Table2[[#This Row],[Close Price]]/Table2[[#This Row],[Current Week Low]])-1</f>
        <v>0.13792874676574018</v>
      </c>
      <c r="AF182" s="2">
        <f>(Table2[[#This Row],[Current Week High]]/Table2[[#This Row],[Close Price]])-1</f>
        <v>9.0368470149253532E-3</v>
      </c>
      <c r="AG182" s="2">
        <f>(Table2[[#This Row],[Close Price]]/Table2[[#This Row],[Current Month Low]])-1</f>
        <v>0.13792874676574018</v>
      </c>
      <c r="AH182" s="2">
        <f>(Table2[[#This Row],[Current Month High]]/Table2[[#This Row],[Close Price]])-1</f>
        <v>6.098414179104461E-2</v>
      </c>
      <c r="AI182">
        <v>11.7070895522388</v>
      </c>
      <c r="AJ182">
        <v>90.113056971846504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-0.09</v>
      </c>
      <c r="AM182" t="s">
        <v>10195</v>
      </c>
      <c r="AN182">
        <v>0.92</v>
      </c>
      <c r="AO182" t="s">
        <v>10196</v>
      </c>
      <c r="AP182">
        <v>0.18129759669576101</v>
      </c>
      <c r="AQ182">
        <f>(Table2[[#This Row],[Sharpe Ratio]]-AVERAGE(Table2[Sharpe Ratio]))/_xlfn.STDEV.P(Table2[Sharpe Ratio])</f>
        <v>1.4961364708375287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213</v>
      </c>
      <c r="AT182">
        <f>_xlfn.RANK.AVG(Table2[[#This Row],[6M Return vs Nifty Z-Score]],Table2[6M Return vs Nifty Z-Score])</f>
        <v>398</v>
      </c>
      <c r="AU182">
        <f>_xlfn.RANK.AVG(Table2[[#This Row],[Sharpe Ratio Z-Score]],Table2[Sharpe Ratio Z-Score])</f>
        <v>51</v>
      </c>
      <c r="AV182">
        <f>(Table2[[#This Row],[Rank 1Y]]+Table2[[#This Row],[Rank 6M]]+Table2[[#This Row],[Rank Sharpe]])/3</f>
        <v>220.66666666666666</v>
      </c>
    </row>
    <row r="183" spans="1:48" x14ac:dyDescent="0.3">
      <c r="A183" t="s">
        <v>489</v>
      </c>
      <c r="B183" t="s">
        <v>490</v>
      </c>
      <c r="C183" t="s">
        <v>10151</v>
      </c>
      <c r="D183" t="s">
        <v>491</v>
      </c>
      <c r="E183">
        <v>43017.676914999996</v>
      </c>
      <c r="F183">
        <v>782.05</v>
      </c>
      <c r="G183">
        <v>73.1842583511675</v>
      </c>
      <c r="H183">
        <f>(Table2[[#This Row],[1Y Return vs Nifty]]-AVERAGE(Table2[1Y Return vs Nifty]))/_xlfn.STDEV.P(Table2[1Y Return vs Nifty])</f>
        <v>0.42788919172885465</v>
      </c>
      <c r="I183">
        <v>2.26578559556908</v>
      </c>
      <c r="J183">
        <f>(Table2[[#This Row],[1M Return vs Nifty]]-AVERAGE(Table2[1M Return vs Nifty]))/_xlfn.STDEV.P(Table2[1M Return vs Nifty])</f>
        <v>0.39649371215494378</v>
      </c>
      <c r="K183">
        <v>21.648471238095102</v>
      </c>
      <c r="L183">
        <f>(Table2[[#This Row],[6M Return vs Nifty]]-AVERAGE(Table2[6M Return vs Nifty]))/_xlfn.STDEV.P(Table2[6M Return vs Nifty])</f>
        <v>0.46923834131314035</v>
      </c>
      <c r="M183">
        <v>-4.1206383111497802</v>
      </c>
      <c r="N183">
        <f>(Table2[[#This Row],[1W Return vs Nifty]]-AVERAGE(Table2[1W Return vs Nifty]))/_xlfn.STDEV.P(Table2[1W Return vs Nifty])</f>
        <v>-0.61094239346187307</v>
      </c>
      <c r="O183">
        <v>775.97</v>
      </c>
      <c r="P183">
        <v>735.40526133721698</v>
      </c>
      <c r="Q183">
        <v>620.36165693570297</v>
      </c>
      <c r="R183">
        <v>49.729946625665001</v>
      </c>
      <c r="S183" s="2">
        <f>(Table2[[#This Row],[Close Price]]-Table2[[#This Row],[20D EMA]])/Table2[[#This Row],[20D EMA]]</f>
        <v>7.8353544595795282E-3</v>
      </c>
      <c r="T183" s="2">
        <f>(Table2[[#This Row],[Close Price]]-Table2[[#This Row],[50D EMA]])/Table2[[#This Row],[50D EMA]]</f>
        <v>6.3427257207769996E-2</v>
      </c>
      <c r="U183" s="2">
        <f>(Table2[[#This Row],[Close Price]]-Table2[[#This Row],[200D EMA]])/Table2[[#This Row],[200D EMA]]</f>
        <v>0.2606356167513027</v>
      </c>
      <c r="V183">
        <v>0.97700449380173704</v>
      </c>
      <c r="W183">
        <v>755.6</v>
      </c>
      <c r="X183">
        <v>778.95</v>
      </c>
      <c r="Y183">
        <v>750.2</v>
      </c>
      <c r="Z183">
        <v>804</v>
      </c>
      <c r="AA183">
        <v>750.2</v>
      </c>
      <c r="AB183">
        <v>826.75</v>
      </c>
      <c r="AC183" s="2">
        <f>(Table2[[#This Row],[Close Price]]/Table2[[#This Row],[Day Low]])-1</f>
        <v>3.5005293806246618E-2</v>
      </c>
      <c r="AD183" s="2">
        <f>(Table2[[#This Row],[Day High]]/Table2[[#This Row],[Close Price]])-1</f>
        <v>-3.9639409244931478E-3</v>
      </c>
      <c r="AE183" s="2">
        <f>(Table2[[#This Row],[Close Price]]/Table2[[#This Row],[Current Week Low]])-1</f>
        <v>4.2455345241268816E-2</v>
      </c>
      <c r="AF183" s="2">
        <f>(Table2[[#This Row],[Current Week High]]/Table2[[#This Row],[Close Price]])-1</f>
        <v>2.806725912665442E-2</v>
      </c>
      <c r="AG183" s="2">
        <f>(Table2[[#This Row],[Close Price]]/Table2[[#This Row],[Current Month Low]])-1</f>
        <v>4.2455345241268816E-2</v>
      </c>
      <c r="AH183" s="2">
        <f>(Table2[[#This Row],[Current Month High]]/Table2[[#This Row],[Close Price]])-1</f>
        <v>5.7157470749952033E-2</v>
      </c>
      <c r="AI183">
        <v>5.7157470749951997</v>
      </c>
      <c r="AJ183">
        <v>103.12987012987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0.16</v>
      </c>
      <c r="AM183" t="s">
        <v>10196</v>
      </c>
      <c r="AN183">
        <v>-1.72</v>
      </c>
      <c r="AO183" t="s">
        <v>10195</v>
      </c>
      <c r="AP183">
        <v>6.0764753062140998E-2</v>
      </c>
      <c r="AQ183">
        <f>(Table2[[#This Row],[Sharpe Ratio]]-AVERAGE(Table2[Sharpe Ratio]))/_xlfn.STDEV.P(Table2[Sharpe Ratio])</f>
        <v>0.11023447513532389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0.79291332687038973</v>
      </c>
      <c r="AS183">
        <f>_xlfn.RANK.AVG(Table2[[#This Row],[1Y Return vs Nifty Z-Score]],Table2[1Y Return vs Nifty Z-Score])</f>
        <v>168</v>
      </c>
      <c r="AT183">
        <f>_xlfn.RANK.AVG(Table2[[#This Row],[6M Return vs Nifty Z-Score]],Table2[6M Return vs Nifty Z-Score])</f>
        <v>200</v>
      </c>
      <c r="AU183">
        <f>_xlfn.RANK.AVG(Table2[[#This Row],[Sharpe Ratio Z-Score]],Table2[Sharpe Ratio Z-Score])</f>
        <v>305</v>
      </c>
      <c r="AV183">
        <f>(Table2[[#This Row],[Rank 1Y]]+Table2[[#This Row],[Rank 6M]]+Table2[[#This Row],[Rank Sharpe]])/3</f>
        <v>224.33333333333334</v>
      </c>
    </row>
    <row r="184" spans="1:48" x14ac:dyDescent="0.3">
      <c r="A184" t="s">
        <v>194</v>
      </c>
      <c r="B184" t="s">
        <v>195</v>
      </c>
      <c r="C184" t="s">
        <v>10157</v>
      </c>
      <c r="D184" t="s">
        <v>89</v>
      </c>
      <c r="E184">
        <v>134188.28427626399</v>
      </c>
      <c r="F184">
        <v>419.95</v>
      </c>
      <c r="G184">
        <v>69.113132890608597</v>
      </c>
      <c r="H184">
        <f>(Table2[[#This Row],[1Y Return vs Nifty]]-AVERAGE(Table2[1Y Return vs Nifty]))/_xlfn.STDEV.P(Table2[1Y Return vs Nifty])</f>
        <v>0.37314820097777801</v>
      </c>
      <c r="I184">
        <v>-8.1931683728303497</v>
      </c>
      <c r="J184">
        <f>(Table2[[#This Row],[1M Return vs Nifty]]-AVERAGE(Table2[1M Return vs Nifty]))/_xlfn.STDEV.P(Table2[1M Return vs Nifty])</f>
        <v>-0.69302439786639147</v>
      </c>
      <c r="K184">
        <v>3.8546351679335</v>
      </c>
      <c r="L184">
        <f>(Table2[[#This Row],[6M Return vs Nifty]]-AVERAGE(Table2[6M Return vs Nifty]))/_xlfn.STDEV.P(Table2[6M Return vs Nifty])</f>
        <v>-0.13250922200868259</v>
      </c>
      <c r="M184">
        <v>-4.3261269879141402</v>
      </c>
      <c r="N184">
        <f>(Table2[[#This Row],[1W Return vs Nifty]]-AVERAGE(Table2[1W Return vs Nifty]))/_xlfn.STDEV.P(Table2[1W Return vs Nifty])</f>
        <v>-0.66203716157648007</v>
      </c>
      <c r="O184">
        <v>430.9</v>
      </c>
      <c r="P184">
        <v>431.57605344782002</v>
      </c>
      <c r="Q184">
        <v>376.98739211318502</v>
      </c>
      <c r="R184">
        <v>39.162113236245297</v>
      </c>
      <c r="S184" s="2">
        <f>(Table2[[#This Row],[Close Price]]-Table2[[#This Row],[20D EMA]])/Table2[[#This Row],[20D EMA]]</f>
        <v>-2.5411928521698744E-2</v>
      </c>
      <c r="T184" s="2">
        <f>(Table2[[#This Row],[Close Price]]-Table2[[#This Row],[50D EMA]])/Table2[[#This Row],[50D EMA]]</f>
        <v>-2.6938597160200601E-2</v>
      </c>
      <c r="U184" s="2">
        <f>(Table2[[#This Row],[Close Price]]-Table2[[#This Row],[200D EMA]])/Table2[[#This Row],[200D EMA]]</f>
        <v>0.11396298334007961</v>
      </c>
      <c r="V184">
        <v>0.812584072555675</v>
      </c>
      <c r="W184">
        <v>412.65</v>
      </c>
      <c r="X184">
        <v>424.6</v>
      </c>
      <c r="Y184">
        <v>400</v>
      </c>
      <c r="Z184">
        <v>428.65</v>
      </c>
      <c r="AA184">
        <v>400</v>
      </c>
      <c r="AB184">
        <v>445.25</v>
      </c>
      <c r="AC184" s="2">
        <f>(Table2[[#This Row],[Close Price]]/Table2[[#This Row],[Day Low]])-1</f>
        <v>1.769053677450616E-2</v>
      </c>
      <c r="AD184" s="2">
        <f>(Table2[[#This Row],[Day High]]/Table2[[#This Row],[Close Price]])-1</f>
        <v>1.1072746755566243E-2</v>
      </c>
      <c r="AE184" s="2">
        <f>(Table2[[#This Row],[Close Price]]/Table2[[#This Row],[Current Week Low]])-1</f>
        <v>4.9874999999999892E-2</v>
      </c>
      <c r="AF184" s="2">
        <f>(Table2[[#This Row],[Current Week High]]/Table2[[#This Row],[Close Price]])-1</f>
        <v>2.0716751994285021E-2</v>
      </c>
      <c r="AG184" s="2">
        <f>(Table2[[#This Row],[Close Price]]/Table2[[#This Row],[Current Month Low]])-1</f>
        <v>4.9874999999999892E-2</v>
      </c>
      <c r="AH184" s="2">
        <f>(Table2[[#This Row],[Current Month High]]/Table2[[#This Row],[Close Price]])-1</f>
        <v>6.024526729372548E-2</v>
      </c>
      <c r="AI184">
        <v>10.5369686867484</v>
      </c>
      <c r="AJ184">
        <v>93.703874538745296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-0.11</v>
      </c>
      <c r="AM184" t="s">
        <v>10195</v>
      </c>
      <c r="AN184">
        <v>-4.55</v>
      </c>
      <c r="AO184" t="s">
        <v>10195</v>
      </c>
      <c r="AP184">
        <v>0.14087333796867199</v>
      </c>
      <c r="AQ184">
        <f>(Table2[[#This Row],[Sharpe Ratio]]-AVERAGE(Table2[Sharpe Ratio]))/_xlfn.STDEV.P(Table2[Sharpe Ratio])</f>
        <v>1.031333192695767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187</v>
      </c>
      <c r="AT184">
        <f>_xlfn.RANK.AVG(Table2[[#This Row],[6M Return vs Nifty Z-Score]],Table2[6M Return vs Nifty Z-Score])</f>
        <v>369</v>
      </c>
      <c r="AU184">
        <f>_xlfn.RANK.AVG(Table2[[#This Row],[Sharpe Ratio Z-Score]],Table2[Sharpe Ratio Z-Score])</f>
        <v>118</v>
      </c>
      <c r="AV184">
        <f>(Table2[[#This Row],[Rank 1Y]]+Table2[[#This Row],[Rank 6M]]+Table2[[#This Row],[Rank Sharpe]])/3</f>
        <v>224.66666666666666</v>
      </c>
    </row>
    <row r="185" spans="1:48" x14ac:dyDescent="0.3">
      <c r="A185" t="s">
        <v>303</v>
      </c>
      <c r="B185" t="s">
        <v>304</v>
      </c>
      <c r="C185" t="s">
        <v>10164</v>
      </c>
      <c r="D185" t="s">
        <v>138</v>
      </c>
      <c r="E185">
        <v>86883.069568724997</v>
      </c>
      <c r="F185">
        <v>3124.65</v>
      </c>
      <c r="G185">
        <v>65.455961960429903</v>
      </c>
      <c r="H185">
        <f>(Table2[[#This Row],[1Y Return vs Nifty]]-AVERAGE(Table2[1Y Return vs Nifty]))/_xlfn.STDEV.P(Table2[1Y Return vs Nifty])</f>
        <v>0.32397330769494265</v>
      </c>
      <c r="I185">
        <v>1.5504507509835499</v>
      </c>
      <c r="J185">
        <f>(Table2[[#This Row],[1M Return vs Nifty]]-AVERAGE(Table2[1M Return vs Nifty]))/_xlfn.STDEV.P(Table2[1M Return vs Nifty])</f>
        <v>0.32197667438424382</v>
      </c>
      <c r="K185">
        <v>24.073530118471101</v>
      </c>
      <c r="L185">
        <f>(Table2[[#This Row],[6M Return vs Nifty]]-AVERAGE(Table2[6M Return vs Nifty]))/_xlfn.STDEV.P(Table2[6M Return vs Nifty])</f>
        <v>0.55124838492735884</v>
      </c>
      <c r="M185">
        <v>-6.0801469675240298</v>
      </c>
      <c r="N185">
        <f>(Table2[[#This Row],[1W Return vs Nifty]]-AVERAGE(Table2[1W Return vs Nifty]))/_xlfn.STDEV.P(Table2[1W Return vs Nifty])</f>
        <v>-1.098174303231864</v>
      </c>
      <c r="O185">
        <v>3208.9</v>
      </c>
      <c r="P185">
        <v>3042.6318720182298</v>
      </c>
      <c r="Q185">
        <v>2476.54006877754</v>
      </c>
      <c r="R185">
        <v>33.371696774556099</v>
      </c>
      <c r="S185" s="2">
        <f>(Table2[[#This Row],[Close Price]]-Table2[[#This Row],[20D EMA]])/Table2[[#This Row],[20D EMA]]</f>
        <v>-2.6255102994795724E-2</v>
      </c>
      <c r="T185" s="2">
        <f>(Table2[[#This Row],[Close Price]]-Table2[[#This Row],[50D EMA]])/Table2[[#This Row],[50D EMA]]</f>
        <v>2.6956310007811173E-2</v>
      </c>
      <c r="U185" s="2">
        <f>(Table2[[#This Row],[Close Price]]-Table2[[#This Row],[200D EMA]])/Table2[[#This Row],[200D EMA]]</f>
        <v>0.26169975579776411</v>
      </c>
      <c r="V185">
        <v>0.73646792291972396</v>
      </c>
      <c r="W185">
        <v>3063.25</v>
      </c>
      <c r="X185">
        <v>3125</v>
      </c>
      <c r="Y185">
        <v>3068.05</v>
      </c>
      <c r="Z185">
        <v>3319.9</v>
      </c>
      <c r="AA185">
        <v>3068.05</v>
      </c>
      <c r="AB185">
        <v>3402.7</v>
      </c>
      <c r="AC185" s="2">
        <f>(Table2[[#This Row],[Close Price]]/Table2[[#This Row],[Day Low]])-1</f>
        <v>2.0044070839794426E-2</v>
      </c>
      <c r="AD185" s="2">
        <f>(Table2[[#This Row],[Day High]]/Table2[[#This Row],[Close Price]])-1</f>
        <v>1.1201254540504912E-4</v>
      </c>
      <c r="AE185" s="2">
        <f>(Table2[[#This Row],[Close Price]]/Table2[[#This Row],[Current Week Low]])-1</f>
        <v>1.8448199996740522E-2</v>
      </c>
      <c r="AF185" s="2">
        <f>(Table2[[#This Row],[Current Week High]]/Table2[[#This Row],[Close Price]])-1</f>
        <v>6.2486998543836991E-2</v>
      </c>
      <c r="AG185" s="2">
        <f>(Table2[[#This Row],[Close Price]]/Table2[[#This Row],[Current Month Low]])-1</f>
        <v>1.8448199996740522E-2</v>
      </c>
      <c r="AH185" s="2">
        <f>(Table2[[#This Row],[Current Month High]]/Table2[[#This Row],[Close Price]])-1</f>
        <v>8.8985966428239971E-2</v>
      </c>
      <c r="AI185">
        <v>8.8985966428239909</v>
      </c>
      <c r="AJ185">
        <v>108.964756236206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0.01</v>
      </c>
      <c r="AM185" t="s">
        <v>10196</v>
      </c>
      <c r="AN185">
        <v>-4.79</v>
      </c>
      <c r="AO185" t="s">
        <v>10195</v>
      </c>
      <c r="AP185">
        <v>5.8976388565981003E-2</v>
      </c>
      <c r="AQ185">
        <f>(Table2[[#This Row],[Sharpe Ratio]]-AVERAGE(Table2[Sharpe Ratio]))/_xlfn.STDEV.P(Table2[Sharpe Ratio])</f>
        <v>8.9671632265666559E-2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0.18869569604034786</v>
      </c>
      <c r="AS185">
        <f>_xlfn.RANK.AVG(Table2[[#This Row],[1Y Return vs Nifty Z-Score]],Table2[1Y Return vs Nifty Z-Score])</f>
        <v>199</v>
      </c>
      <c r="AT185">
        <f>_xlfn.RANK.AVG(Table2[[#This Row],[6M Return vs Nifty Z-Score]],Table2[6M Return vs Nifty Z-Score])</f>
        <v>168</v>
      </c>
      <c r="AU185">
        <f>_xlfn.RANK.AVG(Table2[[#This Row],[Sharpe Ratio Z-Score]],Table2[Sharpe Ratio Z-Score])</f>
        <v>312</v>
      </c>
      <c r="AV185">
        <f>(Table2[[#This Row],[Rank 1Y]]+Table2[[#This Row],[Rank 6M]]+Table2[[#This Row],[Rank Sharpe]])/3</f>
        <v>226.33333333333334</v>
      </c>
    </row>
    <row r="186" spans="1:48" x14ac:dyDescent="0.3">
      <c r="A186" t="s">
        <v>1210</v>
      </c>
      <c r="B186" t="s">
        <v>1211</v>
      </c>
      <c r="C186" t="s">
        <v>10168</v>
      </c>
      <c r="D186" t="s">
        <v>682</v>
      </c>
      <c r="E186">
        <v>9557.6802484799991</v>
      </c>
      <c r="F186">
        <v>564.20000000000005</v>
      </c>
      <c r="G186">
        <v>55.982409837460899</v>
      </c>
      <c r="H186">
        <f>(Table2[[#This Row],[1Y Return vs Nifty]]-AVERAGE(Table2[1Y Return vs Nifty]))/_xlfn.STDEV.P(Table2[1Y Return vs Nifty])</f>
        <v>0.19659044166258663</v>
      </c>
      <c r="I186">
        <v>0.19477903399437901</v>
      </c>
      <c r="J186">
        <f>(Table2[[#This Row],[1M Return vs Nifty]]-AVERAGE(Table2[1M Return vs Nifty]))/_xlfn.STDEV.P(Table2[1M Return vs Nifty])</f>
        <v>0.18075520124590716</v>
      </c>
      <c r="K186">
        <v>22.6170966843864</v>
      </c>
      <c r="L186">
        <f>(Table2[[#This Row],[6M Return vs Nifty]]-AVERAGE(Table2[6M Return vs Nifty]))/_xlfn.STDEV.P(Table2[6M Return vs Nifty])</f>
        <v>0.501995077959417</v>
      </c>
      <c r="M186">
        <v>-3.7978269007031602</v>
      </c>
      <c r="N186">
        <f>(Table2[[#This Row],[1W Return vs Nifty]]-AVERAGE(Table2[1W Return vs Nifty]))/_xlfn.STDEV.P(Table2[1W Return vs Nifty])</f>
        <v>-0.53067532268583495</v>
      </c>
      <c r="O186">
        <v>551.32000000000005</v>
      </c>
      <c r="P186">
        <v>498.024359696575</v>
      </c>
      <c r="Q186">
        <v>417.73712632765302</v>
      </c>
      <c r="R186">
        <v>51.891812287799198</v>
      </c>
      <c r="S186" s="2">
        <f>(Table2[[#This Row],[Close Price]]-Table2[[#This Row],[20D EMA]])/Table2[[#This Row],[20D EMA]]</f>
        <v>2.3362112747587597E-2</v>
      </c>
      <c r="T186" s="2">
        <f>(Table2[[#This Row],[Close Price]]-Table2[[#This Row],[50D EMA]])/Table2[[#This Row],[50D EMA]]</f>
        <v>0.13287631220236504</v>
      </c>
      <c r="U186" s="2">
        <f>(Table2[[#This Row],[Close Price]]-Table2[[#This Row],[200D EMA]])/Table2[[#This Row],[200D EMA]]</f>
        <v>0.35061014317762257</v>
      </c>
      <c r="V186">
        <v>0.426454205142271</v>
      </c>
      <c r="W186">
        <v>498.95</v>
      </c>
      <c r="X186">
        <v>529.54999999999995</v>
      </c>
      <c r="Y186">
        <v>536.75</v>
      </c>
      <c r="Z186">
        <v>573.65</v>
      </c>
      <c r="AA186">
        <v>531.29999999999995</v>
      </c>
      <c r="AB186">
        <v>638.75</v>
      </c>
      <c r="AC186" s="2">
        <f>(Table2[[#This Row],[Close Price]]/Table2[[#This Row],[Day Low]])-1</f>
        <v>0.13077462671610385</v>
      </c>
      <c r="AD186" s="2">
        <f>(Table2[[#This Row],[Day High]]/Table2[[#This Row],[Close Price]])-1</f>
        <v>-6.1414392059553458E-2</v>
      </c>
      <c r="AE186" s="2">
        <f>(Table2[[#This Row],[Close Price]]/Table2[[#This Row],[Current Week Low]])-1</f>
        <v>5.1141127154168631E-2</v>
      </c>
      <c r="AF186" s="2">
        <f>(Table2[[#This Row],[Current Week High]]/Table2[[#This Row],[Close Price]])-1</f>
        <v>1.6749379652605256E-2</v>
      </c>
      <c r="AG186" s="2">
        <f>(Table2[[#This Row],[Close Price]]/Table2[[#This Row],[Current Month Low]])-1</f>
        <v>6.1923583662714332E-2</v>
      </c>
      <c r="AH186" s="2">
        <f>(Table2[[#This Row],[Current Month High]]/Table2[[#This Row],[Close Price]])-1</f>
        <v>0.13213399503722068</v>
      </c>
      <c r="AI186">
        <v>13.213399503722</v>
      </c>
      <c r="AJ186">
        <v>80.804358275917295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0.34</v>
      </c>
      <c r="AM186" t="s">
        <v>10196</v>
      </c>
      <c r="AN186">
        <v>-2.0699999999999998</v>
      </c>
      <c r="AO186" t="s">
        <v>10195</v>
      </c>
      <c r="AP186">
        <v>7.2277978694690007E-2</v>
      </c>
      <c r="AQ186">
        <f>(Table2[[#This Row],[Sharpe Ratio]]-AVERAGE(Table2[Sharpe Ratio]))/_xlfn.STDEV.P(Table2[Sharpe Ratio])</f>
        <v>0.2426150105985129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0.59128040878058874</v>
      </c>
      <c r="AS186">
        <f>_xlfn.RANK.AVG(Table2[[#This Row],[1Y Return vs Nifty Z-Score]],Table2[1Y Return vs Nifty Z-Score])</f>
        <v>227</v>
      </c>
      <c r="AT186">
        <f>_xlfn.RANK.AVG(Table2[[#This Row],[6M Return vs Nifty Z-Score]],Table2[6M Return vs Nifty Z-Score])</f>
        <v>188</v>
      </c>
      <c r="AU186">
        <f>_xlfn.RANK.AVG(Table2[[#This Row],[Sharpe Ratio Z-Score]],Table2[Sharpe Ratio Z-Score])</f>
        <v>264</v>
      </c>
      <c r="AV186">
        <f>(Table2[[#This Row],[Rank 1Y]]+Table2[[#This Row],[Rank 6M]]+Table2[[#This Row],[Rank Sharpe]])/3</f>
        <v>226.33333333333334</v>
      </c>
    </row>
    <row r="187" spans="1:48" x14ac:dyDescent="0.3">
      <c r="A187" t="s">
        <v>360</v>
      </c>
      <c r="B187" t="s">
        <v>361</v>
      </c>
      <c r="C187" t="s">
        <v>10151</v>
      </c>
      <c r="D187" t="s">
        <v>143</v>
      </c>
      <c r="E187">
        <v>67925.680317150007</v>
      </c>
      <c r="F187">
        <v>1497.75</v>
      </c>
      <c r="G187">
        <v>76.980176799925403</v>
      </c>
      <c r="H187">
        <f>(Table2[[#This Row],[1Y Return vs Nifty]]-AVERAGE(Table2[1Y Return vs Nifty]))/_xlfn.STDEV.P(Table2[1Y Return vs Nifty])</f>
        <v>0.47892970588357459</v>
      </c>
      <c r="I187">
        <v>4.4344881167638004</v>
      </c>
      <c r="J187">
        <f>(Table2[[#This Row],[1M Return vs Nifty]]-AVERAGE(Table2[1M Return vs Nifty]))/_xlfn.STDEV.P(Table2[1M Return vs Nifty])</f>
        <v>0.62240929407925838</v>
      </c>
      <c r="K187">
        <v>48.4836677237844</v>
      </c>
      <c r="L187">
        <f>(Table2[[#This Row],[6M Return vs Nifty]]-AVERAGE(Table2[6M Return vs Nifty]))/_xlfn.STDEV.P(Table2[6M Return vs Nifty])</f>
        <v>1.3767444031231852</v>
      </c>
      <c r="M187">
        <v>3.4684839201477602</v>
      </c>
      <c r="N187">
        <f>(Table2[[#This Row],[1W Return vs Nifty]]-AVERAGE(Table2[1W Return vs Nifty]))/_xlfn.STDEV.P(Table2[1W Return vs Nifty])</f>
        <v>1.2760931683380516</v>
      </c>
      <c r="O187">
        <v>1426.76</v>
      </c>
      <c r="P187">
        <v>1360.27713103372</v>
      </c>
      <c r="Q187">
        <v>1107.1238536222399</v>
      </c>
      <c r="R187">
        <v>63.442859396651301</v>
      </c>
      <c r="S187" s="2">
        <f>(Table2[[#This Row],[Close Price]]-Table2[[#This Row],[20D EMA]])/Table2[[#This Row],[20D EMA]]</f>
        <v>4.9756090723036821E-2</v>
      </c>
      <c r="T187" s="2">
        <f>(Table2[[#This Row],[Close Price]]-Table2[[#This Row],[50D EMA]])/Table2[[#This Row],[50D EMA]]</f>
        <v>0.10106239811722025</v>
      </c>
      <c r="U187" s="2">
        <f>(Table2[[#This Row],[Close Price]]-Table2[[#This Row],[200D EMA]])/Table2[[#This Row],[200D EMA]]</f>
        <v>0.35282967221754485</v>
      </c>
      <c r="V187">
        <v>0.34672859177716497</v>
      </c>
      <c r="W187">
        <v>1454.1</v>
      </c>
      <c r="X187">
        <v>1490.05</v>
      </c>
      <c r="Y187">
        <v>1394.15</v>
      </c>
      <c r="Z187">
        <v>1510.2</v>
      </c>
      <c r="AA187">
        <v>1362.55</v>
      </c>
      <c r="AB187">
        <v>1543</v>
      </c>
      <c r="AC187" s="2">
        <f>(Table2[[#This Row],[Close Price]]/Table2[[#This Row],[Day Low]])-1</f>
        <v>3.0018568186507277E-2</v>
      </c>
      <c r="AD187" s="2">
        <f>(Table2[[#This Row],[Day High]]/Table2[[#This Row],[Close Price]])-1</f>
        <v>-5.1410449006843439E-3</v>
      </c>
      <c r="AE187" s="2">
        <f>(Table2[[#This Row],[Close Price]]/Table2[[#This Row],[Current Week Low]])-1</f>
        <v>7.4310511781372046E-2</v>
      </c>
      <c r="AF187" s="2">
        <f>(Table2[[#This Row],[Current Week High]]/Table2[[#This Row],[Close Price]])-1</f>
        <v>8.3124687030546873E-3</v>
      </c>
      <c r="AG187" s="2">
        <f>(Table2[[#This Row],[Close Price]]/Table2[[#This Row],[Current Month Low]])-1</f>
        <v>9.9225716487468363E-2</v>
      </c>
      <c r="AH187" s="2">
        <f>(Table2[[#This Row],[Current Month High]]/Table2[[#This Row],[Close Price]])-1</f>
        <v>3.0211984643632173E-2</v>
      </c>
      <c r="AI187">
        <v>3.0211984643632102</v>
      </c>
      <c r="AJ187">
        <v>126.48570996522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-0.03</v>
      </c>
      <c r="AM187" t="s">
        <v>10195</v>
      </c>
      <c r="AN187">
        <v>8.58</v>
      </c>
      <c r="AO187" t="s">
        <v>10196</v>
      </c>
      <c r="AP187">
        <v>1.132620155717E-2</v>
      </c>
      <c r="AQ187">
        <f>(Table2[[#This Row],[Sharpe Ratio]]-AVERAGE(Table2[Sharpe Ratio]))/_xlfn.STDEV.P(Table2[Sharpe Ratio])</f>
        <v>-0.45821629006552483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3.2959602813585454</v>
      </c>
      <c r="AS187">
        <f>_xlfn.RANK.AVG(Table2[[#This Row],[1Y Return vs Nifty Z-Score]],Table2[1Y Return vs Nifty Z-Score])</f>
        <v>158</v>
      </c>
      <c r="AT187">
        <f>_xlfn.RANK.AVG(Table2[[#This Row],[6M Return vs Nifty Z-Score]],Table2[6M Return vs Nifty Z-Score])</f>
        <v>69</v>
      </c>
      <c r="AU187">
        <f>_xlfn.RANK.AVG(Table2[[#This Row],[Sharpe Ratio Z-Score]],Table2[Sharpe Ratio Z-Score])</f>
        <v>456</v>
      </c>
      <c r="AV187">
        <f>(Table2[[#This Row],[Rank 1Y]]+Table2[[#This Row],[Rank 6M]]+Table2[[#This Row],[Rank Sharpe]])/3</f>
        <v>227.66666666666666</v>
      </c>
    </row>
    <row r="188" spans="1:48" x14ac:dyDescent="0.3">
      <c r="A188" t="s">
        <v>260</v>
      </c>
      <c r="B188" t="s">
        <v>261</v>
      </c>
      <c r="C188" t="s">
        <v>10151</v>
      </c>
      <c r="D188" t="s">
        <v>32</v>
      </c>
      <c r="E188">
        <v>102008.54406996</v>
      </c>
      <c r="F188">
        <v>112.46</v>
      </c>
      <c r="G188">
        <v>41.427829703904003</v>
      </c>
      <c r="H188">
        <f>(Table2[[#This Row],[1Y Return vs Nifty]]-AVERAGE(Table2[1Y Return vs Nifty]))/_xlfn.STDEV.P(Table2[1Y Return vs Nifty])</f>
        <v>8.8727697370908222E-4</v>
      </c>
      <c r="I188">
        <v>-7.7344664952810804</v>
      </c>
      <c r="J188">
        <f>(Table2[[#This Row],[1M Return vs Nifty]]-AVERAGE(Table2[1M Return vs Nifty]))/_xlfn.STDEV.P(Table2[1M Return vs Nifty])</f>
        <v>-0.64524103404237054</v>
      </c>
      <c r="K188">
        <v>9.9779417534897004</v>
      </c>
      <c r="L188">
        <f>(Table2[[#This Row],[6M Return vs Nifty]]-AVERAGE(Table2[6M Return vs Nifty]))/_xlfn.STDEV.P(Table2[6M Return vs Nifty])</f>
        <v>7.4567251147645147E-2</v>
      </c>
      <c r="M188">
        <v>-1.87118076134505</v>
      </c>
      <c r="N188">
        <f>(Table2[[#This Row],[1W Return vs Nifty]]-AVERAGE(Table2[1W Return vs Nifty]))/_xlfn.STDEV.P(Table2[1W Return vs Nifty])</f>
        <v>-5.1614679153191928E-2</v>
      </c>
      <c r="O188">
        <v>115.53</v>
      </c>
      <c r="P188">
        <v>116.442812917711</v>
      </c>
      <c r="Q188">
        <v>103.88589993599</v>
      </c>
      <c r="R188">
        <v>37.523236869841</v>
      </c>
      <c r="S188" s="2">
        <f>(Table2[[#This Row],[Close Price]]-Table2[[#This Row],[20D EMA]])/Table2[[#This Row],[20D EMA]]</f>
        <v>-2.657318445425437E-2</v>
      </c>
      <c r="T188" s="2">
        <f>(Table2[[#This Row],[Close Price]]-Table2[[#This Row],[50D EMA]])/Table2[[#This Row],[50D EMA]]</f>
        <v>-3.4204025288581928E-2</v>
      </c>
      <c r="U188" s="2">
        <f>(Table2[[#This Row],[Close Price]]-Table2[[#This Row],[200D EMA]])/Table2[[#This Row],[200D EMA]]</f>
        <v>8.253381901964546E-2</v>
      </c>
      <c r="V188">
        <v>0.73939489518220003</v>
      </c>
      <c r="W188">
        <v>109.25</v>
      </c>
      <c r="X188">
        <v>111.8</v>
      </c>
      <c r="Y188">
        <v>109</v>
      </c>
      <c r="Z188">
        <v>115.49</v>
      </c>
      <c r="AA188">
        <v>109</v>
      </c>
      <c r="AB188">
        <v>120.19</v>
      </c>
      <c r="AC188" s="2">
        <f>(Table2[[#This Row],[Close Price]]/Table2[[#This Row],[Day Low]])-1</f>
        <v>2.9382151029748282E-2</v>
      </c>
      <c r="AD188" s="2">
        <f>(Table2[[#This Row],[Day High]]/Table2[[#This Row],[Close Price]])-1</f>
        <v>-5.8687533345188614E-3</v>
      </c>
      <c r="AE188" s="2">
        <f>(Table2[[#This Row],[Close Price]]/Table2[[#This Row],[Current Week Low]])-1</f>
        <v>3.1743119266054887E-2</v>
      </c>
      <c r="AF188" s="2">
        <f>(Table2[[#This Row],[Current Week High]]/Table2[[#This Row],[Close Price]])-1</f>
        <v>2.6942913035746141E-2</v>
      </c>
      <c r="AG188" s="2">
        <f>(Table2[[#This Row],[Close Price]]/Table2[[#This Row],[Current Month Low]])-1</f>
        <v>3.1743119266054887E-2</v>
      </c>
      <c r="AH188" s="2">
        <f>(Table2[[#This Row],[Current Month High]]/Table2[[#This Row],[Close Price]])-1</f>
        <v>6.8735550417926339E-2</v>
      </c>
      <c r="AI188">
        <v>14.6185310332562</v>
      </c>
      <c r="AJ188">
        <v>76.131558339858998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-0.09</v>
      </c>
      <c r="AM188" t="s">
        <v>10195</v>
      </c>
      <c r="AN188">
        <v>-4.5</v>
      </c>
      <c r="AO188" t="s">
        <v>10195</v>
      </c>
      <c r="AP188">
        <v>0.15243461493583299</v>
      </c>
      <c r="AQ188">
        <f>(Table2[[#This Row],[Sharpe Ratio]]-AVERAGE(Table2[Sharpe Ratio]))/_xlfn.STDEV.P(Table2[Sharpe Ratio])</f>
        <v>1.1642662285275471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287</v>
      </c>
      <c r="AT188">
        <f>_xlfn.RANK.AVG(Table2[[#This Row],[6M Return vs Nifty Z-Score]],Table2[6M Return vs Nifty Z-Score])</f>
        <v>304</v>
      </c>
      <c r="AU188">
        <f>_xlfn.RANK.AVG(Table2[[#This Row],[Sharpe Ratio Z-Score]],Table2[Sharpe Ratio Z-Score])</f>
        <v>93</v>
      </c>
      <c r="AV188">
        <f>(Table2[[#This Row],[Rank 1Y]]+Table2[[#This Row],[Rank 6M]]+Table2[[#This Row],[Rank Sharpe]])/3</f>
        <v>228</v>
      </c>
    </row>
    <row r="189" spans="1:48" x14ac:dyDescent="0.3">
      <c r="A189" t="s">
        <v>986</v>
      </c>
      <c r="B189" t="s">
        <v>987</v>
      </c>
      <c r="C189" t="s">
        <v>10161</v>
      </c>
      <c r="D189" t="s">
        <v>165</v>
      </c>
      <c r="E189">
        <v>13808.449692550001</v>
      </c>
      <c r="F189">
        <v>615.35</v>
      </c>
      <c r="G189">
        <v>43.398571656127899</v>
      </c>
      <c r="H189">
        <f>(Table2[[#This Row],[1Y Return vs Nifty]]-AVERAGE(Table2[1Y Return vs Nifty]))/_xlfn.STDEV.P(Table2[1Y Return vs Nifty])</f>
        <v>2.7386182012277129E-2</v>
      </c>
      <c r="I189">
        <v>-8.2235900265506192</v>
      </c>
      <c r="J189">
        <f>(Table2[[#This Row],[1M Return vs Nifty]]-AVERAGE(Table2[1M Return vs Nifty]))/_xlfn.STDEV.P(Table2[1M Return vs Nifty])</f>
        <v>-0.69619344734927247</v>
      </c>
      <c r="K189">
        <v>2.4075404519223702</v>
      </c>
      <c r="L189">
        <f>(Table2[[#This Row],[6M Return vs Nifty]]-AVERAGE(Table2[6M Return vs Nifty]))/_xlfn.STDEV.P(Table2[6M Return vs Nifty])</f>
        <v>-0.18144671451013364</v>
      </c>
      <c r="M189">
        <v>10.1508250495447</v>
      </c>
      <c r="N189">
        <f>(Table2[[#This Row],[1W Return vs Nifty]]-AVERAGE(Table2[1W Return vs Nifty]))/_xlfn.STDEV.P(Table2[1W Return vs Nifty])</f>
        <v>2.9376575710363531</v>
      </c>
      <c r="O189">
        <v>640.33000000000004</v>
      </c>
      <c r="P189">
        <v>615.51137540923798</v>
      </c>
      <c r="Q189">
        <v>515.58727233296702</v>
      </c>
      <c r="R189">
        <v>29.565007544690499</v>
      </c>
      <c r="S189" s="2">
        <f>(Table2[[#This Row],[Close Price]]-Table2[[#This Row],[20D EMA]])/Table2[[#This Row],[20D EMA]]</f>
        <v>-3.9011134883575681E-2</v>
      </c>
      <c r="T189" s="2">
        <f>(Table2[[#This Row],[Close Price]]-Table2[[#This Row],[50D EMA]])/Table2[[#This Row],[50D EMA]]</f>
        <v>-2.6218103464077782E-4</v>
      </c>
      <c r="U189" s="2">
        <f>(Table2[[#This Row],[Close Price]]-Table2[[#This Row],[200D EMA]])/Table2[[#This Row],[200D EMA]]</f>
        <v>0.19349338709549466</v>
      </c>
      <c r="V189">
        <v>1.22223775731871</v>
      </c>
      <c r="W189">
        <v>606</v>
      </c>
      <c r="X189">
        <v>618.35</v>
      </c>
      <c r="Y189">
        <v>582</v>
      </c>
      <c r="Z189">
        <v>642.85</v>
      </c>
      <c r="AA189">
        <v>546.02</v>
      </c>
      <c r="AB189">
        <v>716.75</v>
      </c>
      <c r="AC189" s="2">
        <f>(Table2[[#This Row],[Close Price]]/Table2[[#This Row],[Day Low]])-1</f>
        <v>1.542904290429048E-2</v>
      </c>
      <c r="AD189" s="2">
        <f>(Table2[[#This Row],[Day High]]/Table2[[#This Row],[Close Price]])-1</f>
        <v>4.8752742341757749E-3</v>
      </c>
      <c r="AE189" s="2">
        <f>(Table2[[#This Row],[Close Price]]/Table2[[#This Row],[Current Week Low]])-1</f>
        <v>5.7302405498281805E-2</v>
      </c>
      <c r="AF189" s="2">
        <f>(Table2[[#This Row],[Current Week High]]/Table2[[#This Row],[Close Price]])-1</f>
        <v>4.4690013813277085E-2</v>
      </c>
      <c r="AG189" s="2">
        <f>(Table2[[#This Row],[Close Price]]/Table2[[#This Row],[Current Month Low]])-1</f>
        <v>0.12697337093879346</v>
      </c>
      <c r="AH189" s="2">
        <f>(Table2[[#This Row],[Current Month High]]/Table2[[#This Row],[Close Price]])-1</f>
        <v>0.16478426911513777</v>
      </c>
      <c r="AI189">
        <v>16.478426911513701</v>
      </c>
      <c r="AJ189">
        <v>77.808278552336901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0.08</v>
      </c>
      <c r="AM189" t="s">
        <v>10196</v>
      </c>
      <c r="AN189">
        <v>-10.61</v>
      </c>
      <c r="AO189" t="s">
        <v>10195</v>
      </c>
      <c r="AP189">
        <v>0.209026539299765</v>
      </c>
      <c r="AQ189">
        <f>(Table2[[#This Row],[Sharpe Ratio]]-AVERAGE(Table2[Sharpe Ratio]))/_xlfn.STDEV.P(Table2[Sharpe Ratio])</f>
        <v>1.8149673864211209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3.902370977610345</v>
      </c>
      <c r="AS189">
        <f>_xlfn.RANK.AVG(Table2[[#This Row],[1Y Return vs Nifty Z-Score]],Table2[1Y Return vs Nifty Z-Score])</f>
        <v>279</v>
      </c>
      <c r="AT189">
        <f>_xlfn.RANK.AVG(Table2[[#This Row],[6M Return vs Nifty Z-Score]],Table2[6M Return vs Nifty Z-Score])</f>
        <v>381</v>
      </c>
      <c r="AU189">
        <f>_xlfn.RANK.AVG(Table2[[#This Row],[Sharpe Ratio Z-Score]],Table2[Sharpe Ratio Z-Score])</f>
        <v>25</v>
      </c>
      <c r="AV189">
        <f>(Table2[[#This Row],[Rank 1Y]]+Table2[[#This Row],[Rank 6M]]+Table2[[#This Row],[Rank Sharpe]])/3</f>
        <v>228.33333333333334</v>
      </c>
    </row>
    <row r="190" spans="1:48" x14ac:dyDescent="0.3">
      <c r="A190" t="s">
        <v>1882</v>
      </c>
      <c r="B190" t="s">
        <v>1883</v>
      </c>
      <c r="C190" t="s">
        <v>10150</v>
      </c>
      <c r="D190" t="s">
        <v>283</v>
      </c>
      <c r="E190">
        <v>3705.4404013199901</v>
      </c>
      <c r="F190">
        <v>1357.3</v>
      </c>
      <c r="G190">
        <v>46.168505895955597</v>
      </c>
      <c r="H190">
        <f>(Table2[[#This Row],[1Y Return vs Nifty]]-AVERAGE(Table2[1Y Return vs Nifty]))/_xlfn.STDEV.P(Table2[1Y Return vs Nifty])</f>
        <v>6.4631151756511476E-2</v>
      </c>
      <c r="I190">
        <v>-2.9841462332737101</v>
      </c>
      <c r="J190">
        <f>(Table2[[#This Row],[1M Return vs Nifty]]-AVERAGE(Table2[1M Return vs Nifty]))/_xlfn.STDEV.P(Table2[1M Return vs Nifty])</f>
        <v>-0.15039614137951868</v>
      </c>
      <c r="K190">
        <v>23.799508597923101</v>
      </c>
      <c r="L190">
        <f>(Table2[[#This Row],[6M Return vs Nifty]]-AVERAGE(Table2[6M Return vs Nifty]))/_xlfn.STDEV.P(Table2[6M Return vs Nifty])</f>
        <v>0.54198159267203361</v>
      </c>
      <c r="M190">
        <v>0.806857234866586</v>
      </c>
      <c r="N190">
        <f>(Table2[[#This Row],[1W Return vs Nifty]]-AVERAGE(Table2[1W Return vs Nifty]))/_xlfn.STDEV.P(Table2[1W Return vs Nifty])</f>
        <v>0.61427958116876158</v>
      </c>
      <c r="O190">
        <v>1354.2</v>
      </c>
      <c r="P190">
        <v>1334.6112451383899</v>
      </c>
      <c r="Q190">
        <v>1171.24767358334</v>
      </c>
      <c r="R190">
        <v>53.226156953212701</v>
      </c>
      <c r="S190" s="2">
        <f>(Table2[[#This Row],[Close Price]]-Table2[[#This Row],[20D EMA]])/Table2[[#This Row],[20D EMA]]</f>
        <v>2.2891744203218942E-3</v>
      </c>
      <c r="T190" s="2">
        <f>(Table2[[#This Row],[Close Price]]-Table2[[#This Row],[50D EMA]])/Table2[[#This Row],[50D EMA]]</f>
        <v>1.7000272509510726E-2</v>
      </c>
      <c r="U190" s="2">
        <f>(Table2[[#This Row],[Close Price]]-Table2[[#This Row],[200D EMA]])/Table2[[#This Row],[200D EMA]]</f>
        <v>0.15884968705845753</v>
      </c>
      <c r="V190">
        <v>0.52216301928539099</v>
      </c>
      <c r="W190">
        <v>1346.05</v>
      </c>
      <c r="X190">
        <v>1358</v>
      </c>
      <c r="Y190">
        <v>1332</v>
      </c>
      <c r="Z190">
        <v>1364</v>
      </c>
      <c r="AA190">
        <v>1332</v>
      </c>
      <c r="AB190">
        <v>1415</v>
      </c>
      <c r="AC190" s="2">
        <f>(Table2[[#This Row],[Close Price]]/Table2[[#This Row],[Day Low]])-1</f>
        <v>8.3577876007576712E-3</v>
      </c>
      <c r="AD190" s="2">
        <f>(Table2[[#This Row],[Day High]]/Table2[[#This Row],[Close Price]])-1</f>
        <v>5.1572975760705297E-4</v>
      </c>
      <c r="AE190" s="2">
        <f>(Table2[[#This Row],[Close Price]]/Table2[[#This Row],[Current Week Low]])-1</f>
        <v>1.8993993993994041E-2</v>
      </c>
      <c r="AF190" s="2">
        <f>(Table2[[#This Row],[Current Week High]]/Table2[[#This Row],[Close Price]])-1</f>
        <v>4.9362705370956661E-3</v>
      </c>
      <c r="AG190" s="2">
        <f>(Table2[[#This Row],[Close Price]]/Table2[[#This Row],[Current Month Low]])-1</f>
        <v>1.8993993993994041E-2</v>
      </c>
      <c r="AH190" s="2">
        <f>(Table2[[#This Row],[Current Month High]]/Table2[[#This Row],[Close Price]])-1</f>
        <v>4.2510867162749655E-2</v>
      </c>
      <c r="AI190">
        <v>4.2510867162749602</v>
      </c>
      <c r="AJ190">
        <v>79.051513752391003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-0.15</v>
      </c>
      <c r="AM190" t="s">
        <v>10195</v>
      </c>
      <c r="AN190">
        <v>-0.8</v>
      </c>
      <c r="AO190" t="s">
        <v>10195</v>
      </c>
      <c r="AP190">
        <v>8.1470000787168997E-2</v>
      </c>
      <c r="AQ190">
        <f>(Table2[[#This Row],[Sharpe Ratio]]-AVERAGE(Table2[Sharpe Ratio]))/_xlfn.STDEV.P(Table2[Sharpe Ratio])</f>
        <v>0.34830605196503428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1.4188022361828223</v>
      </c>
      <c r="AS190">
        <f>_xlfn.RANK.AVG(Table2[[#This Row],[1Y Return vs Nifty Z-Score]],Table2[1Y Return vs Nifty Z-Score])</f>
        <v>268</v>
      </c>
      <c r="AT190">
        <f>_xlfn.RANK.AVG(Table2[[#This Row],[6M Return vs Nifty Z-Score]],Table2[6M Return vs Nifty Z-Score])</f>
        <v>175</v>
      </c>
      <c r="AU190">
        <f>_xlfn.RANK.AVG(Table2[[#This Row],[Sharpe Ratio Z-Score]],Table2[Sharpe Ratio Z-Score])</f>
        <v>242</v>
      </c>
      <c r="AV190">
        <f>(Table2[[#This Row],[Rank 1Y]]+Table2[[#This Row],[Rank 6M]]+Table2[[#This Row],[Rank Sharpe]])/3</f>
        <v>228.33333333333334</v>
      </c>
    </row>
    <row r="191" spans="1:48" x14ac:dyDescent="0.3">
      <c r="A191" t="s">
        <v>703</v>
      </c>
      <c r="B191" t="s">
        <v>704</v>
      </c>
      <c r="C191" t="s">
        <v>10161</v>
      </c>
      <c r="D191" t="s">
        <v>534</v>
      </c>
      <c r="E191">
        <v>23532.777015150001</v>
      </c>
      <c r="F191">
        <v>1538.7</v>
      </c>
      <c r="G191">
        <v>25.9359880308036</v>
      </c>
      <c r="H191">
        <f>(Table2[[#This Row],[1Y Return vs Nifty]]-AVERAGE(Table2[1Y Return vs Nifty]))/_xlfn.STDEV.P(Table2[1Y Return vs Nifty])</f>
        <v>-0.20741845321322297</v>
      </c>
      <c r="I191">
        <v>-7.3804347612952697</v>
      </c>
      <c r="J191">
        <f>(Table2[[#This Row],[1M Return vs Nifty]]-AVERAGE(Table2[1M Return vs Nifty]))/_xlfn.STDEV.P(Table2[1M Return vs Nifty])</f>
        <v>-0.60836124789308454</v>
      </c>
      <c r="K191">
        <v>28.112325670062202</v>
      </c>
      <c r="L191">
        <f>(Table2[[#This Row],[6M Return vs Nifty]]-AVERAGE(Table2[6M Return vs Nifty]))/_xlfn.STDEV.P(Table2[6M Return vs Nifty])</f>
        <v>0.68783137761887736</v>
      </c>
      <c r="M191">
        <v>-7.7248877159091496</v>
      </c>
      <c r="N191">
        <f>(Table2[[#This Row],[1W Return vs Nifty]]-AVERAGE(Table2[1W Return vs Nifty]))/_xlfn.STDEV.P(Table2[1W Return vs Nifty])</f>
        <v>-1.5071391594499586</v>
      </c>
      <c r="O191">
        <v>1570.24</v>
      </c>
      <c r="P191">
        <v>1468.47200176102</v>
      </c>
      <c r="Q191">
        <v>1175.02012857208</v>
      </c>
      <c r="R191">
        <v>42.183820931966601</v>
      </c>
      <c r="S191" s="2">
        <f>(Table2[[#This Row],[Close Price]]-Table2[[#This Row],[20D EMA]])/Table2[[#This Row],[20D EMA]]</f>
        <v>-2.0086101487670652E-2</v>
      </c>
      <c r="T191" s="2">
        <f>(Table2[[#This Row],[Close Price]]-Table2[[#This Row],[50D EMA]])/Table2[[#This Row],[50D EMA]]</f>
        <v>4.7823859191568695E-2</v>
      </c>
      <c r="U191" s="2">
        <f>(Table2[[#This Row],[Close Price]]-Table2[[#This Row],[200D EMA]])/Table2[[#This Row],[200D EMA]]</f>
        <v>0.30950948208000045</v>
      </c>
      <c r="V191">
        <v>0.34133731330050499</v>
      </c>
      <c r="W191">
        <v>1519.9</v>
      </c>
      <c r="X191">
        <v>1545</v>
      </c>
      <c r="Y191">
        <v>1441.15</v>
      </c>
      <c r="Z191">
        <v>1565.4</v>
      </c>
      <c r="AA191">
        <v>1441.15</v>
      </c>
      <c r="AB191">
        <v>1697.95</v>
      </c>
      <c r="AC191" s="2">
        <f>(Table2[[#This Row],[Close Price]]/Table2[[#This Row],[Day Low]])-1</f>
        <v>1.2369234818080166E-2</v>
      </c>
      <c r="AD191" s="2">
        <f>(Table2[[#This Row],[Day High]]/Table2[[#This Row],[Close Price]])-1</f>
        <v>4.0943653733671592E-3</v>
      </c>
      <c r="AE191" s="2">
        <f>(Table2[[#This Row],[Close Price]]/Table2[[#This Row],[Current Week Low]])-1</f>
        <v>6.7688998369357822E-2</v>
      </c>
      <c r="AF191" s="2">
        <f>(Table2[[#This Row],[Current Week High]]/Table2[[#This Row],[Close Price]])-1</f>
        <v>1.7352310391889336E-2</v>
      </c>
      <c r="AG191" s="2">
        <f>(Table2[[#This Row],[Close Price]]/Table2[[#This Row],[Current Month Low]])-1</f>
        <v>6.7688998369357822E-2</v>
      </c>
      <c r="AH191" s="2">
        <f>(Table2[[#This Row],[Current Month High]]/Table2[[#This Row],[Close Price]])-1</f>
        <v>0.10349645804900232</v>
      </c>
      <c r="AI191">
        <v>10.482875154350999</v>
      </c>
      <c r="AJ191">
        <v>85.1067669172932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0.34</v>
      </c>
      <c r="AM191" t="s">
        <v>10196</v>
      </c>
      <c r="AN191">
        <v>-7.67</v>
      </c>
      <c r="AO191" t="s">
        <v>10195</v>
      </c>
      <c r="AP191">
        <v>0.109936770268558</v>
      </c>
      <c r="AQ191">
        <f>(Table2[[#This Row],[Sharpe Ratio]]-AVERAGE(Table2[Sharpe Ratio]))/_xlfn.STDEV.P(Table2[Sharpe Ratio])</f>
        <v>0.67562059500670624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-0.95946688793068247</v>
      </c>
      <c r="AS191">
        <f>_xlfn.RANK.AVG(Table2[[#This Row],[1Y Return vs Nifty Z-Score]],Table2[1Y Return vs Nifty Z-Score])</f>
        <v>355</v>
      </c>
      <c r="AT191">
        <f>_xlfn.RANK.AVG(Table2[[#This Row],[6M Return vs Nifty Z-Score]],Table2[6M Return vs Nifty Z-Score])</f>
        <v>149</v>
      </c>
      <c r="AU191">
        <f>_xlfn.RANK.AVG(Table2[[#This Row],[Sharpe Ratio Z-Score]],Table2[Sharpe Ratio Z-Score])</f>
        <v>182</v>
      </c>
      <c r="AV191">
        <f>(Table2[[#This Row],[Rank 1Y]]+Table2[[#This Row],[Rank 6M]]+Table2[[#This Row],[Rank Sharpe]])/3</f>
        <v>228.66666666666666</v>
      </c>
    </row>
    <row r="192" spans="1:48" x14ac:dyDescent="0.3">
      <c r="A192" t="s">
        <v>287</v>
      </c>
      <c r="B192" t="s">
        <v>288</v>
      </c>
      <c r="C192" t="s">
        <v>10161</v>
      </c>
      <c r="D192" t="s">
        <v>235</v>
      </c>
      <c r="E192">
        <v>95069.939776625004</v>
      </c>
      <c r="F192">
        <v>6322.25</v>
      </c>
      <c r="G192">
        <v>10.4597560126739</v>
      </c>
      <c r="H192">
        <f>(Table2[[#This Row],[1Y Return vs Nifty]]-AVERAGE(Table2[1Y Return vs Nifty]))/_xlfn.STDEV.P(Table2[1Y Return vs Nifty])</f>
        <v>-0.41551429353391117</v>
      </c>
      <c r="I192">
        <v>-15.309509215324301</v>
      </c>
      <c r="J192">
        <f>(Table2[[#This Row],[1M Return vs Nifty]]-AVERAGE(Table2[1M Return vs Nifty]))/_xlfn.STDEV.P(Table2[1M Return vs Nifty])</f>
        <v>-1.4343396621277729</v>
      </c>
      <c r="K192">
        <v>31.154321469728899</v>
      </c>
      <c r="L192">
        <f>(Table2[[#This Row],[6M Return vs Nifty]]-AVERAGE(Table2[6M Return vs Nifty]))/_xlfn.STDEV.P(Table2[6M Return vs Nifty])</f>
        <v>0.79070484193915602</v>
      </c>
      <c r="M192">
        <v>-4.8921266875159404</v>
      </c>
      <c r="N192">
        <f>(Table2[[#This Row],[1W Return vs Nifty]]-AVERAGE(Table2[1W Return vs Nifty]))/_xlfn.STDEV.P(Table2[1W Return vs Nifty])</f>
        <v>-0.80277301067270179</v>
      </c>
      <c r="O192">
        <v>6550.78</v>
      </c>
      <c r="P192">
        <v>6492.8138407666002</v>
      </c>
      <c r="Q192">
        <v>5571.7644513528703</v>
      </c>
      <c r="R192">
        <v>36.835627797569501</v>
      </c>
      <c r="S192" s="2">
        <f>(Table2[[#This Row],[Close Price]]-Table2[[#This Row],[20D EMA]])/Table2[[#This Row],[20D EMA]]</f>
        <v>-3.4885921981809759E-2</v>
      </c>
      <c r="T192" s="2">
        <f>(Table2[[#This Row],[Close Price]]-Table2[[#This Row],[50D EMA]])/Table2[[#This Row],[50D EMA]]</f>
        <v>-2.6269633621046781E-2</v>
      </c>
      <c r="U192" s="2">
        <f>(Table2[[#This Row],[Close Price]]-Table2[[#This Row],[200D EMA]])/Table2[[#This Row],[200D EMA]]</f>
        <v>0.13469441416621725</v>
      </c>
      <c r="V192">
        <v>0.98957369953687702</v>
      </c>
      <c r="W192">
        <v>6239.25</v>
      </c>
      <c r="X192">
        <v>6453.95</v>
      </c>
      <c r="Y192">
        <v>5930.05</v>
      </c>
      <c r="Z192">
        <v>6423.45</v>
      </c>
      <c r="AA192">
        <v>5930.05</v>
      </c>
      <c r="AB192">
        <v>6786</v>
      </c>
      <c r="AC192" s="2">
        <f>(Table2[[#This Row],[Close Price]]/Table2[[#This Row],[Day Low]])-1</f>
        <v>1.3302880955243124E-2</v>
      </c>
      <c r="AD192" s="2">
        <f>(Table2[[#This Row],[Day High]]/Table2[[#This Row],[Close Price]])-1</f>
        <v>2.0831191427102658E-2</v>
      </c>
      <c r="AE192" s="2">
        <f>(Table2[[#This Row],[Close Price]]/Table2[[#This Row],[Current Week Low]])-1</f>
        <v>6.6137722278901467E-2</v>
      </c>
      <c r="AF192" s="2">
        <f>(Table2[[#This Row],[Current Week High]]/Table2[[#This Row],[Close Price]])-1</f>
        <v>1.6006959547629318E-2</v>
      </c>
      <c r="AG192" s="2">
        <f>(Table2[[#This Row],[Close Price]]/Table2[[#This Row],[Current Month Low]])-1</f>
        <v>6.6137722278901467E-2</v>
      </c>
      <c r="AH192" s="2">
        <f>(Table2[[#This Row],[Current Month High]]/Table2[[#This Row],[Close Price]])-1</f>
        <v>7.3352050298548743E-2</v>
      </c>
      <c r="AI192">
        <v>15.9626715172604</v>
      </c>
      <c r="AJ192">
        <v>66.331228624046304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-0.04</v>
      </c>
      <c r="AM192" t="s">
        <v>10195</v>
      </c>
      <c r="AN192">
        <v>-4.7</v>
      </c>
      <c r="AO192" t="s">
        <v>10195</v>
      </c>
      <c r="AP192">
        <v>0.14195510233766301</v>
      </c>
      <c r="AQ192">
        <f>(Table2[[#This Row],[Sharpe Ratio]]-AVERAGE(Table2[Sharpe Ratio]))/_xlfn.STDEV.P(Table2[Sharpe Ratio])</f>
        <v>1.0437714572605798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-0.8181506671346499</v>
      </c>
      <c r="AS192">
        <f>_xlfn.RANK.AVG(Table2[[#This Row],[1Y Return vs Nifty Z-Score]],Table2[1Y Return vs Nifty Z-Score])</f>
        <v>447</v>
      </c>
      <c r="AT192">
        <f>_xlfn.RANK.AVG(Table2[[#This Row],[6M Return vs Nifty Z-Score]],Table2[6M Return vs Nifty Z-Score])</f>
        <v>128</v>
      </c>
      <c r="AU192">
        <f>_xlfn.RANK.AVG(Table2[[#This Row],[Sharpe Ratio Z-Score]],Table2[Sharpe Ratio Z-Score])</f>
        <v>113</v>
      </c>
      <c r="AV192">
        <f>(Table2[[#This Row],[Rank 1Y]]+Table2[[#This Row],[Rank 6M]]+Table2[[#This Row],[Rank Sharpe]])/3</f>
        <v>229.33333333333334</v>
      </c>
    </row>
    <row r="193" spans="1:48" x14ac:dyDescent="0.3">
      <c r="A193" t="s">
        <v>775</v>
      </c>
      <c r="B193" t="s">
        <v>776</v>
      </c>
      <c r="C193" t="s">
        <v>10163</v>
      </c>
      <c r="D193" t="s">
        <v>235</v>
      </c>
      <c r="E193">
        <v>20328.303435000002</v>
      </c>
      <c r="F193">
        <v>467.5</v>
      </c>
      <c r="G193">
        <v>40.309480312673003</v>
      </c>
      <c r="H193">
        <f>(Table2[[#This Row],[1Y Return vs Nifty]]-AVERAGE(Table2[1Y Return vs Nifty]))/_xlfn.STDEV.P(Table2[1Y Return vs Nifty])</f>
        <v>-1.4150224148509789E-2</v>
      </c>
      <c r="I193">
        <v>3.61992077570175</v>
      </c>
      <c r="J193">
        <f>(Table2[[#This Row],[1M Return vs Nifty]]-AVERAGE(Table2[1M Return vs Nifty]))/_xlfn.STDEV.P(Table2[1M Return vs Nifty])</f>
        <v>0.53755512294508279</v>
      </c>
      <c r="K193">
        <v>45.815893086403698</v>
      </c>
      <c r="L193">
        <f>(Table2[[#This Row],[6M Return vs Nifty]]-AVERAGE(Table2[6M Return vs Nifty]))/_xlfn.STDEV.P(Table2[6M Return vs Nifty])</f>
        <v>1.286526257850533</v>
      </c>
      <c r="M193">
        <v>0.54738937703011203</v>
      </c>
      <c r="N193">
        <f>(Table2[[#This Row],[1W Return vs Nifty]]-AVERAGE(Table2[1W Return vs Nifty]))/_xlfn.STDEV.P(Table2[1W Return vs Nifty])</f>
        <v>0.54976288741170753</v>
      </c>
      <c r="O193">
        <v>451.19</v>
      </c>
      <c r="P193">
        <v>419.95305951450399</v>
      </c>
      <c r="Q193">
        <v>351.24814341656003</v>
      </c>
      <c r="R193">
        <v>64.454562915617203</v>
      </c>
      <c r="S193" s="2">
        <f>(Table2[[#This Row],[Close Price]]-Table2[[#This Row],[20D EMA]])/Table2[[#This Row],[20D EMA]]</f>
        <v>3.6148850816729097E-2</v>
      </c>
      <c r="T193" s="2">
        <f>(Table2[[#This Row],[Close Price]]-Table2[[#This Row],[50D EMA]])/Table2[[#This Row],[50D EMA]]</f>
        <v>0.11321965493110991</v>
      </c>
      <c r="U193" s="2">
        <f>(Table2[[#This Row],[Close Price]]-Table2[[#This Row],[200D EMA]])/Table2[[#This Row],[200D EMA]]</f>
        <v>0.33096788911869629</v>
      </c>
      <c r="V193">
        <v>0.61461649292198695</v>
      </c>
      <c r="W193">
        <v>466.15</v>
      </c>
      <c r="X193">
        <v>480</v>
      </c>
      <c r="Y193">
        <v>439.35</v>
      </c>
      <c r="Z193">
        <v>485.15</v>
      </c>
      <c r="AA193">
        <v>431</v>
      </c>
      <c r="AB193">
        <v>527.54999999999995</v>
      </c>
      <c r="AC193" s="2">
        <f>(Table2[[#This Row],[Close Price]]/Table2[[#This Row],[Day Low]])-1</f>
        <v>2.8960634988737244E-3</v>
      </c>
      <c r="AD193" s="2">
        <f>(Table2[[#This Row],[Day High]]/Table2[[#This Row],[Close Price]])-1</f>
        <v>2.673796791443861E-2</v>
      </c>
      <c r="AE193" s="2">
        <f>(Table2[[#This Row],[Close Price]]/Table2[[#This Row],[Current Week Low]])-1</f>
        <v>6.4071924433822591E-2</v>
      </c>
      <c r="AF193" s="2">
        <f>(Table2[[#This Row],[Current Week High]]/Table2[[#This Row],[Close Price]])-1</f>
        <v>3.7754010695187024E-2</v>
      </c>
      <c r="AG193" s="2">
        <f>(Table2[[#This Row],[Close Price]]/Table2[[#This Row],[Current Month Low]])-1</f>
        <v>8.468677494199528E-2</v>
      </c>
      <c r="AH193" s="2">
        <f>(Table2[[#This Row],[Current Month High]]/Table2[[#This Row],[Close Price]])-1</f>
        <v>0.12844919786096254</v>
      </c>
      <c r="AI193">
        <v>12.844919786096201</v>
      </c>
      <c r="AJ193">
        <v>69.230769230769198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0.25</v>
      </c>
      <c r="AM193" t="s">
        <v>10196</v>
      </c>
      <c r="AN193">
        <v>-1.89</v>
      </c>
      <c r="AO193" t="s">
        <v>10195</v>
      </c>
      <c r="AP193">
        <v>5.4490378544977999E-2</v>
      </c>
      <c r="AQ193">
        <f>(Table2[[#This Row],[Sharpe Ratio]]-AVERAGE(Table2[Sharpe Ratio]))/_xlfn.STDEV.P(Table2[Sharpe Ratio])</f>
        <v>3.8090917388099298E-2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2.3977849614469129</v>
      </c>
      <c r="AS193">
        <f>_xlfn.RANK.AVG(Table2[[#This Row],[1Y Return vs Nifty Z-Score]],Table2[1Y Return vs Nifty Z-Score])</f>
        <v>289</v>
      </c>
      <c r="AT193">
        <f>_xlfn.RANK.AVG(Table2[[#This Row],[6M Return vs Nifty Z-Score]],Table2[6M Return vs Nifty Z-Score])</f>
        <v>77</v>
      </c>
      <c r="AU193">
        <f>_xlfn.RANK.AVG(Table2[[#This Row],[Sharpe Ratio Z-Score]],Table2[Sharpe Ratio Z-Score])</f>
        <v>324</v>
      </c>
      <c r="AV193">
        <f>(Table2[[#This Row],[Rank 1Y]]+Table2[[#This Row],[Rank 6M]]+Table2[[#This Row],[Rank Sharpe]])/3</f>
        <v>230</v>
      </c>
    </row>
    <row r="194" spans="1:48" x14ac:dyDescent="0.3">
      <c r="A194" t="s">
        <v>1164</v>
      </c>
      <c r="B194" t="s">
        <v>1165</v>
      </c>
      <c r="C194" t="s">
        <v>10154</v>
      </c>
      <c r="D194" t="s">
        <v>895</v>
      </c>
      <c r="E194">
        <v>10276.11667005</v>
      </c>
      <c r="F194">
        <v>1397.55</v>
      </c>
      <c r="G194">
        <v>72.156970382770993</v>
      </c>
      <c r="H194">
        <f>(Table2[[#This Row],[1Y Return vs Nifty]]-AVERAGE(Table2[1Y Return vs Nifty]))/_xlfn.STDEV.P(Table2[1Y Return vs Nifty])</f>
        <v>0.41407611676432993</v>
      </c>
      <c r="I194">
        <v>9.5558292031058691</v>
      </c>
      <c r="J194">
        <f>(Table2[[#This Row],[1M Return vs Nifty]]-AVERAGE(Table2[1M Return vs Nifty]))/_xlfn.STDEV.P(Table2[1M Return vs Nifty])</f>
        <v>1.1559037408494375</v>
      </c>
      <c r="K194">
        <v>24.569541825419201</v>
      </c>
      <c r="L194">
        <f>(Table2[[#This Row],[6M Return vs Nifty]]-AVERAGE(Table2[6M Return vs Nifty]))/_xlfn.STDEV.P(Table2[6M Return vs Nifty])</f>
        <v>0.56802238660177151</v>
      </c>
      <c r="M194">
        <v>-3.9753214123724701</v>
      </c>
      <c r="N194">
        <f>(Table2[[#This Row],[1W Return vs Nifty]]-AVERAGE(Table2[1W Return vs Nifty]))/_xlfn.STDEV.P(Table2[1W Return vs Nifty])</f>
        <v>-0.57480934047290044</v>
      </c>
      <c r="O194">
        <v>1366.13</v>
      </c>
      <c r="P194">
        <v>1257.6826392119001</v>
      </c>
      <c r="Q194">
        <v>1016.78285080768</v>
      </c>
      <c r="R194">
        <v>52.018436643790203</v>
      </c>
      <c r="S194" s="2">
        <f>(Table2[[#This Row],[Close Price]]-Table2[[#This Row],[20D EMA]])/Table2[[#This Row],[20D EMA]]</f>
        <v>2.2999275325188556E-2</v>
      </c>
      <c r="T194" s="2">
        <f>(Table2[[#This Row],[Close Price]]-Table2[[#This Row],[50D EMA]])/Table2[[#This Row],[50D EMA]]</f>
        <v>0.11121037726635453</v>
      </c>
      <c r="U194" s="2">
        <f>(Table2[[#This Row],[Close Price]]-Table2[[#This Row],[200D EMA]])/Table2[[#This Row],[200D EMA]]</f>
        <v>0.37448226913923471</v>
      </c>
      <c r="V194">
        <v>0.824822953265544</v>
      </c>
      <c r="W194">
        <v>1365.05</v>
      </c>
      <c r="X194">
        <v>1434.4</v>
      </c>
      <c r="Y194">
        <v>1294.55</v>
      </c>
      <c r="Z194">
        <v>1419.4</v>
      </c>
      <c r="AA194">
        <v>1215</v>
      </c>
      <c r="AB194">
        <v>1523.05</v>
      </c>
      <c r="AC194" s="2">
        <f>(Table2[[#This Row],[Close Price]]/Table2[[#This Row],[Day Low]])-1</f>
        <v>2.3808651697740046E-2</v>
      </c>
      <c r="AD194" s="2">
        <f>(Table2[[#This Row],[Day High]]/Table2[[#This Row],[Close Price]])-1</f>
        <v>2.6367571822117464E-2</v>
      </c>
      <c r="AE194" s="2">
        <f>(Table2[[#This Row],[Close Price]]/Table2[[#This Row],[Current Week Low]])-1</f>
        <v>7.9564327372446009E-2</v>
      </c>
      <c r="AF194" s="2">
        <f>(Table2[[#This Row],[Current Week High]]/Table2[[#This Row],[Close Price]])-1</f>
        <v>1.5634503237809128E-2</v>
      </c>
      <c r="AG194" s="2">
        <f>(Table2[[#This Row],[Close Price]]/Table2[[#This Row],[Current Month Low]])-1</f>
        <v>0.15024691358024689</v>
      </c>
      <c r="AH194" s="2">
        <f>(Table2[[#This Row],[Current Month High]]/Table2[[#This Row],[Close Price]])-1</f>
        <v>8.9800007155379058E-2</v>
      </c>
      <c r="AI194">
        <v>8.9800007155378996</v>
      </c>
      <c r="AJ194">
        <v>113.041158536585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0.26</v>
      </c>
      <c r="AM194" t="s">
        <v>10196</v>
      </c>
      <c r="AN194">
        <v>3.04</v>
      </c>
      <c r="AO194" t="s">
        <v>10196</v>
      </c>
      <c r="AP194">
        <v>4.4155903334942001E-2</v>
      </c>
      <c r="AQ194">
        <f>(Table2[[#This Row],[Sharpe Ratio]]-AVERAGE(Table2[Sharpe Ratio]))/_xlfn.STDEV.P(Table2[Sharpe Ratio])</f>
        <v>-8.0736195507865621E-2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1.4824567082347728</v>
      </c>
      <c r="AS194">
        <f>_xlfn.RANK.AVG(Table2[[#This Row],[1Y Return vs Nifty Z-Score]],Table2[1Y Return vs Nifty Z-Score])</f>
        <v>175</v>
      </c>
      <c r="AT194">
        <f>_xlfn.RANK.AVG(Table2[[#This Row],[6M Return vs Nifty Z-Score]],Table2[6M Return vs Nifty Z-Score])</f>
        <v>162</v>
      </c>
      <c r="AU194">
        <f>_xlfn.RANK.AVG(Table2[[#This Row],[Sharpe Ratio Z-Score]],Table2[Sharpe Ratio Z-Score])</f>
        <v>356</v>
      </c>
      <c r="AV194">
        <f>(Table2[[#This Row],[Rank 1Y]]+Table2[[#This Row],[Rank 6M]]+Table2[[#This Row],[Rank Sharpe]])/3</f>
        <v>231</v>
      </c>
    </row>
    <row r="195" spans="1:48" x14ac:dyDescent="0.3">
      <c r="A195" t="s">
        <v>333</v>
      </c>
      <c r="B195" t="s">
        <v>334</v>
      </c>
      <c r="C195" t="s">
        <v>10155</v>
      </c>
      <c r="D195" t="s">
        <v>130</v>
      </c>
      <c r="E195">
        <v>74082.135180679994</v>
      </c>
      <c r="F195">
        <v>1591.15</v>
      </c>
      <c r="G195">
        <v>62.610288279491797</v>
      </c>
      <c r="H195">
        <f>(Table2[[#This Row],[1Y Return vs Nifty]]-AVERAGE(Table2[1Y Return vs Nifty]))/_xlfn.STDEV.P(Table2[1Y Return vs Nifty])</f>
        <v>0.2857099335597153</v>
      </c>
      <c r="I195">
        <v>-12.164470078553601</v>
      </c>
      <c r="J195">
        <f>(Table2[[#This Row],[1M Return vs Nifty]]-AVERAGE(Table2[1M Return vs Nifty]))/_xlfn.STDEV.P(Table2[1M Return vs Nifty])</f>
        <v>-1.1067182664709445</v>
      </c>
      <c r="K195">
        <v>17.0777808483742</v>
      </c>
      <c r="L195">
        <f>(Table2[[#This Row],[6M Return vs Nifty]]-AVERAGE(Table2[6M Return vs Nifty]))/_xlfn.STDEV.P(Table2[6M Return vs Nifty])</f>
        <v>0.31466786005951336</v>
      </c>
      <c r="M195">
        <v>-2.9981169881608398</v>
      </c>
      <c r="N195">
        <f>(Table2[[#This Row],[1W Return vs Nifty]]-AVERAGE(Table2[1W Return vs Nifty]))/_xlfn.STDEV.P(Table2[1W Return vs Nifty])</f>
        <v>-0.33182741931858967</v>
      </c>
      <c r="O195">
        <v>1631.51</v>
      </c>
      <c r="P195">
        <v>1575.46422970699</v>
      </c>
      <c r="Q195">
        <v>1315.5669930404899</v>
      </c>
      <c r="R195">
        <v>37.502189566663603</v>
      </c>
      <c r="S195" s="2">
        <f>(Table2[[#This Row],[Close Price]]-Table2[[#This Row],[20D EMA]])/Table2[[#This Row],[20D EMA]]</f>
        <v>-2.4737819565923531E-2</v>
      </c>
      <c r="T195" s="2">
        <f>(Table2[[#This Row],[Close Price]]-Table2[[#This Row],[50D EMA]])/Table2[[#This Row],[50D EMA]]</f>
        <v>9.9562846285170363E-3</v>
      </c>
      <c r="U195" s="2">
        <f>(Table2[[#This Row],[Close Price]]-Table2[[#This Row],[200D EMA]])/Table2[[#This Row],[200D EMA]]</f>
        <v>0.20947850502283649</v>
      </c>
      <c r="V195">
        <v>0.66531403665141398</v>
      </c>
      <c r="W195">
        <v>1558.55</v>
      </c>
      <c r="X195">
        <v>1597.7</v>
      </c>
      <c r="Y195">
        <v>1500</v>
      </c>
      <c r="Z195">
        <v>1646.3</v>
      </c>
      <c r="AA195">
        <v>1500</v>
      </c>
      <c r="AB195">
        <v>1696.8</v>
      </c>
      <c r="AC195" s="2">
        <f>(Table2[[#This Row],[Close Price]]/Table2[[#This Row],[Day Low]])-1</f>
        <v>2.0916877867248385E-2</v>
      </c>
      <c r="AD195" s="2">
        <f>(Table2[[#This Row],[Day High]]/Table2[[#This Row],[Close Price]])-1</f>
        <v>4.1165194984760234E-3</v>
      </c>
      <c r="AE195" s="2">
        <f>(Table2[[#This Row],[Close Price]]/Table2[[#This Row],[Current Week Low]])-1</f>
        <v>6.0766666666666636E-2</v>
      </c>
      <c r="AF195" s="2">
        <f>(Table2[[#This Row],[Current Week High]]/Table2[[#This Row],[Close Price]])-1</f>
        <v>3.4660465700907972E-2</v>
      </c>
      <c r="AG195" s="2">
        <f>(Table2[[#This Row],[Close Price]]/Table2[[#This Row],[Current Month Low]])-1</f>
        <v>6.0766666666666636E-2</v>
      </c>
      <c r="AH195" s="2">
        <f>(Table2[[#This Row],[Current Month High]]/Table2[[#This Row],[Close Price]])-1</f>
        <v>6.6398516796027929E-2</v>
      </c>
      <c r="AI195">
        <v>13.408540992363999</v>
      </c>
      <c r="AJ195">
        <v>89.354992264667402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0.13</v>
      </c>
      <c r="AM195" t="s">
        <v>10196</v>
      </c>
      <c r="AN195">
        <v>-4.8499999999999996</v>
      </c>
      <c r="AO195" t="s">
        <v>10195</v>
      </c>
      <c r="AP195">
        <v>7.3096968813048002E-2</v>
      </c>
      <c r="AQ195">
        <f>(Table2[[#This Row],[Sharpe Ratio]]-AVERAGE(Table2[Sharpe Ratio]))/_xlfn.STDEV.P(Table2[Sharpe Ratio])</f>
        <v>0.25203186334400091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-0.58613602882630467</v>
      </c>
      <c r="AS195">
        <f>_xlfn.RANK.AVG(Table2[[#This Row],[1Y Return vs Nifty Z-Score]],Table2[1Y Return vs Nifty Z-Score])</f>
        <v>206</v>
      </c>
      <c r="AT195">
        <f>_xlfn.RANK.AVG(Table2[[#This Row],[6M Return vs Nifty Z-Score]],Table2[6M Return vs Nifty Z-Score])</f>
        <v>229</v>
      </c>
      <c r="AU195">
        <f>_xlfn.RANK.AVG(Table2[[#This Row],[Sharpe Ratio Z-Score]],Table2[Sharpe Ratio Z-Score])</f>
        <v>259</v>
      </c>
      <c r="AV195">
        <f>(Table2[[#This Row],[Rank 1Y]]+Table2[[#This Row],[Rank 6M]]+Table2[[#This Row],[Rank Sharpe]])/3</f>
        <v>231.33333333333334</v>
      </c>
    </row>
    <row r="196" spans="1:48" x14ac:dyDescent="0.3">
      <c r="A196" t="s">
        <v>348</v>
      </c>
      <c r="B196" t="s">
        <v>349</v>
      </c>
      <c r="C196" t="s">
        <v>10162</v>
      </c>
      <c r="D196" t="s">
        <v>86</v>
      </c>
      <c r="E196">
        <v>69941.620237719995</v>
      </c>
      <c r="F196">
        <v>338.8</v>
      </c>
      <c r="G196">
        <v>91.284037670209102</v>
      </c>
      <c r="H196">
        <f>(Table2[[#This Row],[1Y Return vs Nifty]]-AVERAGE(Table2[1Y Return vs Nifty]))/_xlfn.STDEV.P(Table2[1Y Return vs Nifty])</f>
        <v>0.67126166007920673</v>
      </c>
      <c r="I196">
        <v>2.0677593921518</v>
      </c>
      <c r="J196">
        <f>(Table2[[#This Row],[1M Return vs Nifty]]-AVERAGE(Table2[1M Return vs Nifty]))/_xlfn.STDEV.P(Table2[1M Return vs Nifty])</f>
        <v>0.3758651545062755</v>
      </c>
      <c r="K196">
        <v>49.324988870054398</v>
      </c>
      <c r="L196">
        <f>(Table2[[#This Row],[6M Return vs Nifty]]-AVERAGE(Table2[6M Return vs Nifty]))/_xlfn.STDEV.P(Table2[6M Return vs Nifty])</f>
        <v>1.4051959943226817</v>
      </c>
      <c r="M196">
        <v>-3.44477187716921</v>
      </c>
      <c r="N196">
        <f>(Table2[[#This Row],[1W Return vs Nifty]]-AVERAGE(Table2[1W Return vs Nifty]))/_xlfn.STDEV.P(Table2[1W Return vs Nifty])</f>
        <v>-0.4428881762444255</v>
      </c>
      <c r="O196">
        <v>330.52</v>
      </c>
      <c r="P196">
        <v>310.10491109422799</v>
      </c>
      <c r="Q196">
        <v>242.36673096165799</v>
      </c>
      <c r="R196">
        <v>56.4411826244555</v>
      </c>
      <c r="S196" s="2">
        <f>(Table2[[#This Row],[Close Price]]-Table2[[#This Row],[20D EMA]])/Table2[[#This Row],[20D EMA]]</f>
        <v>2.5051434103836472E-2</v>
      </c>
      <c r="T196" s="2">
        <f>(Table2[[#This Row],[Close Price]]-Table2[[#This Row],[50D EMA]])/Table2[[#This Row],[50D EMA]]</f>
        <v>9.2533487472092238E-2</v>
      </c>
      <c r="U196" s="2">
        <f>(Table2[[#This Row],[Close Price]]-Table2[[#This Row],[200D EMA]])/Table2[[#This Row],[200D EMA]]</f>
        <v>0.39788162614446287</v>
      </c>
      <c r="V196">
        <v>0.622293986103157</v>
      </c>
      <c r="W196">
        <v>334.75</v>
      </c>
      <c r="X196">
        <v>348.4</v>
      </c>
      <c r="Y196">
        <v>308.05</v>
      </c>
      <c r="Z196">
        <v>340</v>
      </c>
      <c r="AA196">
        <v>308.05</v>
      </c>
      <c r="AB196">
        <v>360.95</v>
      </c>
      <c r="AC196" s="2">
        <f>(Table2[[#This Row],[Close Price]]/Table2[[#This Row],[Day Low]])-1</f>
        <v>1.2098581030620004E-2</v>
      </c>
      <c r="AD196" s="2">
        <f>(Table2[[#This Row],[Day High]]/Table2[[#This Row],[Close Price]])-1</f>
        <v>2.8335301062573759E-2</v>
      </c>
      <c r="AE196" s="2">
        <f>(Table2[[#This Row],[Close Price]]/Table2[[#This Row],[Current Week Low]])-1</f>
        <v>9.9821457555591575E-2</v>
      </c>
      <c r="AF196" s="2">
        <f>(Table2[[#This Row],[Current Week High]]/Table2[[#This Row],[Close Price]])-1</f>
        <v>3.5419126328217754E-3</v>
      </c>
      <c r="AG196" s="2">
        <f>(Table2[[#This Row],[Close Price]]/Table2[[#This Row],[Current Month Low]])-1</f>
        <v>9.9821457555591575E-2</v>
      </c>
      <c r="AH196" s="2">
        <f>(Table2[[#This Row],[Current Month High]]/Table2[[#This Row],[Close Price]])-1</f>
        <v>6.5377804014167484E-2</v>
      </c>
      <c r="AI196">
        <v>6.5377804014167404</v>
      </c>
      <c r="AJ196">
        <v>138.25597749648301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0.25</v>
      </c>
      <c r="AM196" t="s">
        <v>10196</v>
      </c>
      <c r="AN196">
        <v>-5</v>
      </c>
      <c r="AO196" t="s">
        <v>10195</v>
      </c>
      <c r="AQ196">
        <f>(Table2[[#This Row],[Sharpe Ratio]]-AVERAGE(Table2[Sharpe Ratio]))/_xlfn.STDEV.P(Table2[Sharpe Ratio])</f>
        <v>-0.58844639887736894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1.4209882337863695</v>
      </c>
      <c r="AS196">
        <f>_xlfn.RANK.AVG(Table2[[#This Row],[1Y Return vs Nifty Z-Score]],Table2[1Y Return vs Nifty Z-Score])</f>
        <v>121</v>
      </c>
      <c r="AT196">
        <f>_xlfn.RANK.AVG(Table2[[#This Row],[6M Return vs Nifty Z-Score]],Table2[6M Return vs Nifty Z-Score])</f>
        <v>64</v>
      </c>
      <c r="AU196">
        <f>_xlfn.RANK.AVG(Table2[[#This Row],[Sharpe Ratio Z-Score]],Table2[Sharpe Ratio Z-Score])</f>
        <v>516.5</v>
      </c>
      <c r="AV196">
        <f>(Table2[[#This Row],[Rank 1Y]]+Table2[[#This Row],[Rank 6M]]+Table2[[#This Row],[Rank Sharpe]])/3</f>
        <v>233.83333333333334</v>
      </c>
    </row>
    <row r="197" spans="1:48" x14ac:dyDescent="0.3">
      <c r="A197" t="s">
        <v>25</v>
      </c>
      <c r="B197" t="s">
        <v>26</v>
      </c>
      <c r="C197" t="s">
        <v>10152</v>
      </c>
      <c r="D197" t="s">
        <v>27</v>
      </c>
      <c r="E197">
        <v>868929.20503527997</v>
      </c>
      <c r="F197">
        <v>1455.2</v>
      </c>
      <c r="G197">
        <v>39.745619436975801</v>
      </c>
      <c r="H197">
        <f>(Table2[[#This Row],[1Y Return vs Nifty]]-AVERAGE(Table2[1Y Return vs Nifty]))/_xlfn.STDEV.P(Table2[1Y Return vs Nifty])</f>
        <v>-2.1731985821164559E-2</v>
      </c>
      <c r="I197">
        <v>0.45181880603292102</v>
      </c>
      <c r="J197">
        <f>(Table2[[#This Row],[1M Return vs Nifty]]-AVERAGE(Table2[1M Return vs Nifty]))/_xlfn.STDEV.P(Table2[1M Return vs Nifty])</f>
        <v>0.20753125241487541</v>
      </c>
      <c r="K197">
        <v>8.49595697816045</v>
      </c>
      <c r="L197">
        <f>(Table2[[#This Row],[6M Return vs Nifty]]-AVERAGE(Table2[6M Return vs Nifty]))/_xlfn.STDEV.P(Table2[6M Return vs Nifty])</f>
        <v>2.4449855218060385E-2</v>
      </c>
      <c r="M197">
        <v>0.59609378774885202</v>
      </c>
      <c r="N197">
        <f>(Table2[[#This Row],[1W Return vs Nifty]]-AVERAGE(Table2[1W Return vs Nifty]))/_xlfn.STDEV.P(Table2[1W Return vs Nifty])</f>
        <v>0.56187324118407767</v>
      </c>
      <c r="O197">
        <v>1444.3</v>
      </c>
      <c r="P197">
        <v>1401.8043387538401</v>
      </c>
      <c r="Q197">
        <v>1207.7926144472201</v>
      </c>
      <c r="R197">
        <v>52.798758496851597</v>
      </c>
      <c r="S197" s="2">
        <f>(Table2[[#This Row],[Close Price]]-Table2[[#This Row],[20D EMA]])/Table2[[#This Row],[20D EMA]]</f>
        <v>7.54690853700761E-3</v>
      </c>
      <c r="T197" s="2">
        <f>(Table2[[#This Row],[Close Price]]-Table2[[#This Row],[50D EMA]])/Table2[[#This Row],[50D EMA]]</f>
        <v>3.8090666272032697E-2</v>
      </c>
      <c r="U197" s="2">
        <f>(Table2[[#This Row],[Close Price]]-Table2[[#This Row],[200D EMA]])/Table2[[#This Row],[200D EMA]]</f>
        <v>0.20484260509078606</v>
      </c>
      <c r="V197">
        <v>0.58924429182601601</v>
      </c>
      <c r="W197">
        <v>1440.1</v>
      </c>
      <c r="X197">
        <v>1452.8</v>
      </c>
      <c r="Y197">
        <v>1428.45</v>
      </c>
      <c r="Z197">
        <v>1475.6</v>
      </c>
      <c r="AA197">
        <v>1408.45</v>
      </c>
      <c r="AB197">
        <v>1485.95</v>
      </c>
      <c r="AC197" s="2">
        <f>(Table2[[#This Row],[Close Price]]/Table2[[#This Row],[Day Low]])-1</f>
        <v>1.0485382959516842E-2</v>
      </c>
      <c r="AD197" s="2">
        <f>(Table2[[#This Row],[Day High]]/Table2[[#This Row],[Close Price]])-1</f>
        <v>-1.6492578339747377E-3</v>
      </c>
      <c r="AE197" s="2">
        <f>(Table2[[#This Row],[Close Price]]/Table2[[#This Row],[Current Week Low]])-1</f>
        <v>1.8726591760299671E-2</v>
      </c>
      <c r="AF197" s="2">
        <f>(Table2[[#This Row],[Current Week High]]/Table2[[#This Row],[Close Price]])-1</f>
        <v>1.4018691588784993E-2</v>
      </c>
      <c r="AG197" s="2">
        <f>(Table2[[#This Row],[Close Price]]/Table2[[#This Row],[Current Month Low]])-1</f>
        <v>3.3192516596258326E-2</v>
      </c>
      <c r="AH197" s="2">
        <f>(Table2[[#This Row],[Current Month High]]/Table2[[#This Row],[Close Price]])-1</f>
        <v>2.1131115997800931E-2</v>
      </c>
      <c r="AI197">
        <v>5.5696811434854299</v>
      </c>
      <c r="AJ197">
        <v>71.796233988548494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0.04</v>
      </c>
      <c r="AM197" t="s">
        <v>10196</v>
      </c>
      <c r="AN197">
        <v>1.78</v>
      </c>
      <c r="AO197" t="s">
        <v>10196</v>
      </c>
      <c r="AP197">
        <v>0.15230668816809401</v>
      </c>
      <c r="AQ197">
        <f>(Table2[[#This Row],[Sharpe Ratio]]-AVERAGE(Table2[Sharpe Ratio]))/_xlfn.STDEV.P(Table2[Sharpe Ratio])</f>
        <v>1.1627953102502675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1.9349176732461162</v>
      </c>
      <c r="AS197">
        <f>_xlfn.RANK.AVG(Table2[[#This Row],[1Y Return vs Nifty Z-Score]],Table2[1Y Return vs Nifty Z-Score])</f>
        <v>292</v>
      </c>
      <c r="AT197">
        <f>_xlfn.RANK.AVG(Table2[[#This Row],[6M Return vs Nifty Z-Score]],Table2[6M Return vs Nifty Z-Score])</f>
        <v>316</v>
      </c>
      <c r="AU197">
        <f>_xlfn.RANK.AVG(Table2[[#This Row],[Sharpe Ratio Z-Score]],Table2[Sharpe Ratio Z-Score])</f>
        <v>94</v>
      </c>
      <c r="AV197">
        <f>(Table2[[#This Row],[Rank 1Y]]+Table2[[#This Row],[Rank 6M]]+Table2[[#This Row],[Rank Sharpe]])/3</f>
        <v>234</v>
      </c>
    </row>
    <row r="198" spans="1:48" x14ac:dyDescent="0.3">
      <c r="A198" t="s">
        <v>812</v>
      </c>
      <c r="B198" t="s">
        <v>813</v>
      </c>
      <c r="C198" t="s">
        <v>10156</v>
      </c>
      <c r="D198" t="s">
        <v>814</v>
      </c>
      <c r="E198">
        <v>19474.0400805549</v>
      </c>
      <c r="F198">
        <v>2029.15</v>
      </c>
      <c r="G198">
        <v>53.086813134353697</v>
      </c>
      <c r="H198">
        <f>(Table2[[#This Row],[1Y Return vs Nifty]]-AVERAGE(Table2[1Y Return vs Nifty]))/_xlfn.STDEV.P(Table2[1Y Return vs Nifty])</f>
        <v>0.15765579475001554</v>
      </c>
      <c r="I198">
        <v>-4.8998186335699803</v>
      </c>
      <c r="J198">
        <f>(Table2[[#This Row],[1M Return vs Nifty]]-AVERAGE(Table2[1M Return vs Nifty]))/_xlfn.STDEV.P(Table2[1M Return vs Nifty])</f>
        <v>-0.34995336089658979</v>
      </c>
      <c r="K198">
        <v>26.078958422846799</v>
      </c>
      <c r="L198">
        <f>(Table2[[#This Row],[6M Return vs Nifty]]-AVERAGE(Table2[6M Return vs Nifty]))/_xlfn.STDEV.P(Table2[6M Return vs Nifty])</f>
        <v>0.61906746513111</v>
      </c>
      <c r="M198">
        <v>-2.7885340153781701</v>
      </c>
      <c r="N198">
        <f>(Table2[[#This Row],[1W Return vs Nifty]]-AVERAGE(Table2[1W Return vs Nifty]))/_xlfn.STDEV.P(Table2[1W Return vs Nifty])</f>
        <v>-0.27971460432693751</v>
      </c>
      <c r="O198">
        <v>2045.99</v>
      </c>
      <c r="P198">
        <v>1934.28032254305</v>
      </c>
      <c r="Q198">
        <v>1638.0641038384599</v>
      </c>
      <c r="R198">
        <v>38.107708041061002</v>
      </c>
      <c r="S198" s="2">
        <f>(Table2[[#This Row],[Close Price]]-Table2[[#This Row],[20D EMA]])/Table2[[#This Row],[20D EMA]]</f>
        <v>-8.23073426556333E-3</v>
      </c>
      <c r="T198" s="2">
        <f>(Table2[[#This Row],[Close Price]]-Table2[[#This Row],[50D EMA]])/Table2[[#This Row],[50D EMA]]</f>
        <v>4.9046498768194238E-2</v>
      </c>
      <c r="U198" s="2">
        <f>(Table2[[#This Row],[Close Price]]-Table2[[#This Row],[200D EMA]])/Table2[[#This Row],[200D EMA]]</f>
        <v>0.23874883482588524</v>
      </c>
      <c r="V198">
        <v>0.540603783126825</v>
      </c>
      <c r="W198">
        <v>2001.5</v>
      </c>
      <c r="X198">
        <v>2040.4</v>
      </c>
      <c r="Y198">
        <v>1959.65</v>
      </c>
      <c r="Z198">
        <v>2175.75</v>
      </c>
      <c r="AA198">
        <v>1935.05</v>
      </c>
      <c r="AB198">
        <v>2236.6</v>
      </c>
      <c r="AC198" s="2">
        <f>(Table2[[#This Row],[Close Price]]/Table2[[#This Row],[Day Low]])-1</f>
        <v>1.3814639020734543E-2</v>
      </c>
      <c r="AD198" s="2">
        <f>(Table2[[#This Row],[Day High]]/Table2[[#This Row],[Close Price]])-1</f>
        <v>5.5441933814650568E-3</v>
      </c>
      <c r="AE198" s="2">
        <f>(Table2[[#This Row],[Close Price]]/Table2[[#This Row],[Current Week Low]])-1</f>
        <v>3.5465516801469699E-2</v>
      </c>
      <c r="AF198" s="2">
        <f>(Table2[[#This Row],[Current Week High]]/Table2[[#This Row],[Close Price]])-1</f>
        <v>7.2246999975358994E-2</v>
      </c>
      <c r="AG198" s="2">
        <f>(Table2[[#This Row],[Close Price]]/Table2[[#This Row],[Current Month Low]])-1</f>
        <v>4.862923438670852E-2</v>
      </c>
      <c r="AH198" s="2">
        <f>(Table2[[#This Row],[Current Month High]]/Table2[[#This Row],[Close Price]])-1</f>
        <v>0.10223492595421724</v>
      </c>
      <c r="AI198">
        <v>10.2234925954217</v>
      </c>
      <c r="AJ198">
        <v>79.523135450765295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0.14000000000000001</v>
      </c>
      <c r="AM198" t="s">
        <v>10196</v>
      </c>
      <c r="AN198">
        <v>-2.25</v>
      </c>
      <c r="AO198" t="s">
        <v>10195</v>
      </c>
      <c r="AP198">
        <v>5.9548168337547003E-2</v>
      </c>
      <c r="AQ198">
        <f>(Table2[[#This Row],[Sharpe Ratio]]-AVERAGE(Table2[Sharpe Ratio]))/_xlfn.STDEV.P(Table2[Sharpe Ratio])</f>
        <v>9.6246028941515321E-2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0.24330132359911361</v>
      </c>
      <c r="AS198">
        <f>_xlfn.RANK.AVG(Table2[[#This Row],[1Y Return vs Nifty Z-Score]],Table2[1Y Return vs Nifty Z-Score])</f>
        <v>240</v>
      </c>
      <c r="AT198">
        <f>_xlfn.RANK.AVG(Table2[[#This Row],[6M Return vs Nifty Z-Score]],Table2[6M Return vs Nifty Z-Score])</f>
        <v>156</v>
      </c>
      <c r="AU198">
        <f>_xlfn.RANK.AVG(Table2[[#This Row],[Sharpe Ratio Z-Score]],Table2[Sharpe Ratio Z-Score])</f>
        <v>309</v>
      </c>
      <c r="AV198">
        <f>(Table2[[#This Row],[Rank 1Y]]+Table2[[#This Row],[Rank 6M]]+Table2[[#This Row],[Rank Sharpe]])/3</f>
        <v>235</v>
      </c>
    </row>
    <row r="199" spans="1:48" x14ac:dyDescent="0.3">
      <c r="A199" t="s">
        <v>929</v>
      </c>
      <c r="B199" t="s">
        <v>930</v>
      </c>
      <c r="C199" t="s">
        <v>10158</v>
      </c>
      <c r="D199" t="s">
        <v>130</v>
      </c>
      <c r="E199">
        <v>15691.6368474299</v>
      </c>
      <c r="F199">
        <v>860.05</v>
      </c>
      <c r="G199">
        <v>574.84294118035098</v>
      </c>
      <c r="H199">
        <f>(Table2[[#This Row],[1Y Return vs Nifty]]-AVERAGE(Table2[1Y Return vs Nifty]))/_xlfn.STDEV.P(Table2[1Y Return vs Nifty])</f>
        <v>7.17327043408919</v>
      </c>
      <c r="I199">
        <v>-13.411468317962701</v>
      </c>
      <c r="J199">
        <f>(Table2[[#This Row],[1M Return vs Nifty]]-AVERAGE(Table2[1M Return vs Nifty]))/_xlfn.STDEV.P(Table2[1M Return vs Nifty])</f>
        <v>-1.2366191312329347</v>
      </c>
      <c r="K199">
        <v>-26.881652185207901</v>
      </c>
      <c r="L199">
        <f>(Table2[[#This Row],[6M Return vs Nifty]]-AVERAGE(Table2[6M Return vs Nifty]))/_xlfn.STDEV.P(Table2[6M Return vs Nifty])</f>
        <v>-1.1719414134363193</v>
      </c>
      <c r="M199">
        <v>-2.2545414856294901</v>
      </c>
      <c r="N199">
        <f>(Table2[[#This Row],[1W Return vs Nifty]]-AVERAGE(Table2[1W Return vs Nifty]))/_xlfn.STDEV.P(Table2[1W Return vs Nifty])</f>
        <v>-0.14693733936002715</v>
      </c>
      <c r="O199">
        <v>866.43</v>
      </c>
      <c r="P199">
        <v>898.85057831383006</v>
      </c>
      <c r="Q199">
        <v>808.71085264946805</v>
      </c>
      <c r="R199">
        <v>51.603114321374797</v>
      </c>
      <c r="S199" s="2">
        <f>(Table2[[#This Row],[Close Price]]-Table2[[#This Row],[20D EMA]])/Table2[[#This Row],[20D EMA]]</f>
        <v>-7.3635492769179231E-3</v>
      </c>
      <c r="T199" s="2">
        <f>(Table2[[#This Row],[Close Price]]-Table2[[#This Row],[50D EMA]])/Table2[[#This Row],[50D EMA]]</f>
        <v>-4.3166883628886134E-2</v>
      </c>
      <c r="U199" s="2">
        <f>(Table2[[#This Row],[Close Price]]-Table2[[#This Row],[200D EMA]])/Table2[[#This Row],[200D EMA]]</f>
        <v>6.3482698646044528E-2</v>
      </c>
      <c r="V199">
        <v>0.60478134833914399</v>
      </c>
      <c r="W199">
        <v>845</v>
      </c>
      <c r="X199">
        <v>903.05</v>
      </c>
      <c r="Y199">
        <v>783.1</v>
      </c>
      <c r="Z199">
        <v>860.05</v>
      </c>
      <c r="AA199">
        <v>783.1</v>
      </c>
      <c r="AB199">
        <v>962.6</v>
      </c>
      <c r="AC199" s="2">
        <f>(Table2[[#This Row],[Close Price]]/Table2[[#This Row],[Day Low]])-1</f>
        <v>1.7810650887573942E-2</v>
      </c>
      <c r="AD199" s="2">
        <f>(Table2[[#This Row],[Day High]]/Table2[[#This Row],[Close Price]])-1</f>
        <v>4.9997093192256203E-2</v>
      </c>
      <c r="AE199" s="2">
        <f>(Table2[[#This Row],[Close Price]]/Table2[[#This Row],[Current Week Low]])-1</f>
        <v>9.8263312476056575E-2</v>
      </c>
      <c r="AF199" s="2">
        <f>(Table2[[#This Row],[Current Week High]]/Table2[[#This Row],[Close Price]])-1</f>
        <v>0</v>
      </c>
      <c r="AG199" s="2">
        <f>(Table2[[#This Row],[Close Price]]/Table2[[#This Row],[Current Month Low]])-1</f>
        <v>9.8263312476056575E-2</v>
      </c>
      <c r="AH199" s="2">
        <f>(Table2[[#This Row],[Current Month High]]/Table2[[#This Row],[Close Price]])-1</f>
        <v>0.11923725364804372</v>
      </c>
      <c r="AI199">
        <v>52.781815010755203</v>
      </c>
      <c r="AJ199">
        <v>616.40982923781701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-0.13</v>
      </c>
      <c r="AM199" t="s">
        <v>10195</v>
      </c>
      <c r="AN199">
        <v>-6.57</v>
      </c>
      <c r="AO199" t="s">
        <v>10195</v>
      </c>
      <c r="AP199">
        <v>0.20069300216357</v>
      </c>
      <c r="AQ199">
        <f>(Table2[[#This Row],[Sharpe Ratio]]-AVERAGE(Table2[Sharpe Ratio]))/_xlfn.STDEV.P(Table2[Sharpe Ratio])</f>
        <v>1.7191473144794214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2</v>
      </c>
      <c r="AT199">
        <f>_xlfn.RANK.AVG(Table2[[#This Row],[6M Return vs Nifty Z-Score]],Table2[6M Return vs Nifty Z-Score])</f>
        <v>672</v>
      </c>
      <c r="AU199">
        <f>_xlfn.RANK.AVG(Table2[[#This Row],[Sharpe Ratio Z-Score]],Table2[Sharpe Ratio Z-Score])</f>
        <v>32</v>
      </c>
      <c r="AV199">
        <f>(Table2[[#This Row],[Rank 1Y]]+Table2[[#This Row],[Rank 6M]]+Table2[[#This Row],[Rank Sharpe]])/3</f>
        <v>235.33333333333334</v>
      </c>
    </row>
    <row r="200" spans="1:48" x14ac:dyDescent="0.3">
      <c r="A200" t="s">
        <v>380</v>
      </c>
      <c r="B200" t="s">
        <v>381</v>
      </c>
      <c r="C200" t="s">
        <v>10164</v>
      </c>
      <c r="D200" t="s">
        <v>138</v>
      </c>
      <c r="E200">
        <v>63370.415875544997</v>
      </c>
      <c r="F200">
        <v>1742.85</v>
      </c>
      <c r="G200">
        <v>39.194653242213199</v>
      </c>
      <c r="H200">
        <f>(Table2[[#This Row],[1Y Return vs Nifty]]-AVERAGE(Table2[1Y Return vs Nifty]))/_xlfn.STDEV.P(Table2[1Y Return vs Nifty])</f>
        <v>-2.9140363593809983E-2</v>
      </c>
      <c r="I200">
        <v>-12.9792882071636</v>
      </c>
      <c r="J200">
        <f>(Table2[[#This Row],[1M Return vs Nifty]]-AVERAGE(Table2[1M Return vs Nifty]))/_xlfn.STDEV.P(Table2[1M Return vs Nifty])</f>
        <v>-1.1915985623568002</v>
      </c>
      <c r="K200">
        <v>19.8592455256248</v>
      </c>
      <c r="L200">
        <f>(Table2[[#This Row],[6M Return vs Nifty]]-AVERAGE(Table2[6M Return vs Nifty]))/_xlfn.STDEV.P(Table2[6M Return vs Nifty])</f>
        <v>0.40873074708407997</v>
      </c>
      <c r="M200">
        <v>-1.2701863537010001</v>
      </c>
      <c r="N200">
        <f>(Table2[[#This Row],[1W Return vs Nifty]]-AVERAGE(Table2[1W Return vs Nifty]))/_xlfn.STDEV.P(Table2[1W Return vs Nifty])</f>
        <v>9.7822605568641002E-2</v>
      </c>
      <c r="O200">
        <v>1745.03</v>
      </c>
      <c r="P200">
        <v>1731.8447458092</v>
      </c>
      <c r="Q200">
        <v>1499.9580522175399</v>
      </c>
      <c r="R200">
        <v>52.167558384666101</v>
      </c>
      <c r="S200" s="2">
        <f>(Table2[[#This Row],[Close Price]]-Table2[[#This Row],[20D EMA]])/Table2[[#This Row],[20D EMA]]</f>
        <v>-1.2492621903348732E-3</v>
      </c>
      <c r="T200" s="2">
        <f>(Table2[[#This Row],[Close Price]]-Table2[[#This Row],[50D EMA]])/Table2[[#This Row],[50D EMA]]</f>
        <v>6.3546424801824153E-3</v>
      </c>
      <c r="U200" s="2">
        <f>(Table2[[#This Row],[Close Price]]-Table2[[#This Row],[200D EMA]])/Table2[[#This Row],[200D EMA]]</f>
        <v>0.16193249366098486</v>
      </c>
      <c r="V200">
        <v>1.37051300197621</v>
      </c>
      <c r="W200">
        <v>1714.3</v>
      </c>
      <c r="X200">
        <v>1751.6</v>
      </c>
      <c r="Y200">
        <v>1672.05</v>
      </c>
      <c r="Z200">
        <v>1814.7</v>
      </c>
      <c r="AA200">
        <v>1644</v>
      </c>
      <c r="AB200">
        <v>1819</v>
      </c>
      <c r="AC200" s="2">
        <f>(Table2[[#This Row],[Close Price]]/Table2[[#This Row],[Day Low]])-1</f>
        <v>1.6654027883100886E-2</v>
      </c>
      <c r="AD200" s="2">
        <f>(Table2[[#This Row],[Day High]]/Table2[[#This Row],[Close Price]])-1</f>
        <v>5.0205123791491335E-3</v>
      </c>
      <c r="AE200" s="2">
        <f>(Table2[[#This Row],[Close Price]]/Table2[[#This Row],[Current Week Low]])-1</f>
        <v>4.2343231362698353E-2</v>
      </c>
      <c r="AF200" s="2">
        <f>(Table2[[#This Row],[Current Week High]]/Table2[[#This Row],[Close Price]])-1</f>
        <v>4.1225578793355755E-2</v>
      </c>
      <c r="AG200" s="2">
        <f>(Table2[[#This Row],[Close Price]]/Table2[[#This Row],[Current Month Low]])-1</f>
        <v>6.01277372262774E-2</v>
      </c>
      <c r="AH200" s="2">
        <f>(Table2[[#This Row],[Current Month High]]/Table2[[#This Row],[Close Price]])-1</f>
        <v>4.369280201968051E-2</v>
      </c>
      <c r="AI200">
        <v>12.0607051668244</v>
      </c>
      <c r="AJ200">
        <v>66.136027834707605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7.0000000000000007E-2</v>
      </c>
      <c r="AM200" t="s">
        <v>10196</v>
      </c>
      <c r="AN200">
        <v>-2.36</v>
      </c>
      <c r="AO200" t="s">
        <v>10195</v>
      </c>
      <c r="AP200">
        <v>0.10084411470225001</v>
      </c>
      <c r="AQ200">
        <f>(Table2[[#This Row],[Sharpe Ratio]]-AVERAGE(Table2[Sharpe Ratio]))/_xlfn.STDEV.P(Table2[Sharpe Ratio])</f>
        <v>0.57107208262045994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-0.14311349067742926</v>
      </c>
      <c r="AS200">
        <f>_xlfn.RANK.AVG(Table2[[#This Row],[1Y Return vs Nifty Z-Score]],Table2[1Y Return vs Nifty Z-Score])</f>
        <v>297</v>
      </c>
      <c r="AT200">
        <f>_xlfn.RANK.AVG(Table2[[#This Row],[6M Return vs Nifty Z-Score]],Table2[6M Return vs Nifty Z-Score])</f>
        <v>212</v>
      </c>
      <c r="AU200">
        <f>_xlfn.RANK.AVG(Table2[[#This Row],[Sharpe Ratio Z-Score]],Table2[Sharpe Ratio Z-Score])</f>
        <v>202</v>
      </c>
      <c r="AV200">
        <f>(Table2[[#This Row],[Rank 1Y]]+Table2[[#This Row],[Rank 6M]]+Table2[[#This Row],[Rank Sharpe]])/3</f>
        <v>237</v>
      </c>
    </row>
    <row r="201" spans="1:48" x14ac:dyDescent="0.3">
      <c r="A201" t="s">
        <v>693</v>
      </c>
      <c r="B201" t="s">
        <v>694</v>
      </c>
      <c r="C201" t="s">
        <v>10151</v>
      </c>
      <c r="D201" t="s">
        <v>572</v>
      </c>
      <c r="E201">
        <v>24908.62</v>
      </c>
      <c r="F201">
        <v>2383.6</v>
      </c>
      <c r="G201">
        <v>76.691267959926094</v>
      </c>
      <c r="H201">
        <f>(Table2[[#This Row],[1Y Return vs Nifty]]-AVERAGE(Table2[1Y Return vs Nifty]))/_xlfn.STDEV.P(Table2[1Y Return vs Nifty])</f>
        <v>0.47504499235864794</v>
      </c>
      <c r="I201">
        <v>11.178436881404201</v>
      </c>
      <c r="J201">
        <f>(Table2[[#This Row],[1M Return vs Nifty]]-AVERAGE(Table2[1M Return vs Nifty]))/_xlfn.STDEV.P(Table2[1M Return vs Nifty])</f>
        <v>1.324932159590652</v>
      </c>
      <c r="K201">
        <v>21.521596047785</v>
      </c>
      <c r="L201">
        <f>(Table2[[#This Row],[6M Return vs Nifty]]-AVERAGE(Table2[6M Return vs Nifty]))/_xlfn.STDEV.P(Table2[6M Return vs Nifty])</f>
        <v>0.46494770739282892</v>
      </c>
      <c r="M201">
        <v>-1.9823397575217501</v>
      </c>
      <c r="N201">
        <f>(Table2[[#This Row],[1W Return vs Nifty]]-AVERAGE(Table2[1W Return vs Nifty]))/_xlfn.STDEV.P(Table2[1W Return vs Nifty])</f>
        <v>-7.925436822478979E-2</v>
      </c>
      <c r="O201">
        <v>2299.5100000000002</v>
      </c>
      <c r="P201">
        <v>2197.9695863371699</v>
      </c>
      <c r="Q201">
        <v>1893.0032444431299</v>
      </c>
      <c r="R201">
        <v>62.0298222595898</v>
      </c>
      <c r="S201" s="2">
        <f>(Table2[[#This Row],[Close Price]]-Table2[[#This Row],[20D EMA]])/Table2[[#This Row],[20D EMA]]</f>
        <v>3.6568660279798604E-2</v>
      </c>
      <c r="T201" s="2">
        <f>(Table2[[#This Row],[Close Price]]-Table2[[#This Row],[50D EMA]])/Table2[[#This Row],[50D EMA]]</f>
        <v>8.4455405942252301E-2</v>
      </c>
      <c r="U201" s="2">
        <f>(Table2[[#This Row],[Close Price]]-Table2[[#This Row],[200D EMA]])/Table2[[#This Row],[200D EMA]]</f>
        <v>0.25916318791159293</v>
      </c>
      <c r="V201">
        <v>0.85547013066321898</v>
      </c>
      <c r="W201">
        <v>2345.5500000000002</v>
      </c>
      <c r="X201">
        <v>2379.9</v>
      </c>
      <c r="Y201">
        <v>2171</v>
      </c>
      <c r="Z201">
        <v>2423.5</v>
      </c>
      <c r="AA201">
        <v>2171</v>
      </c>
      <c r="AB201">
        <v>2538.65</v>
      </c>
      <c r="AC201" s="2">
        <f>(Table2[[#This Row],[Close Price]]/Table2[[#This Row],[Day Low]])-1</f>
        <v>1.622220801091423E-2</v>
      </c>
      <c r="AD201" s="2">
        <f>(Table2[[#This Row],[Day High]]/Table2[[#This Row],[Close Price]])-1</f>
        <v>-1.5522738714548456E-3</v>
      </c>
      <c r="AE201" s="2">
        <f>(Table2[[#This Row],[Close Price]]/Table2[[#This Row],[Current Week Low]])-1</f>
        <v>9.792722247812069E-2</v>
      </c>
      <c r="AF201" s="2">
        <f>(Table2[[#This Row],[Current Week High]]/Table2[[#This Row],[Close Price]])-1</f>
        <v>1.6739385802987172E-2</v>
      </c>
      <c r="AG201" s="2">
        <f>(Table2[[#This Row],[Close Price]]/Table2[[#This Row],[Current Month Low]])-1</f>
        <v>9.792722247812069E-2</v>
      </c>
      <c r="AH201" s="2">
        <f>(Table2[[#This Row],[Current Month High]]/Table2[[#This Row],[Close Price]])-1</f>
        <v>6.5048665883537637E-2</v>
      </c>
      <c r="AI201">
        <v>6.5048665883537602</v>
      </c>
      <c r="AJ201">
        <v>115.252630153068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0.04</v>
      </c>
      <c r="AM201" t="s">
        <v>10196</v>
      </c>
      <c r="AN201">
        <v>2.61</v>
      </c>
      <c r="AO201" t="s">
        <v>10196</v>
      </c>
      <c r="AP201">
        <v>4.6013891766270999E-2</v>
      </c>
      <c r="AQ201">
        <f>(Table2[[#This Row],[Sharpe Ratio]]-AVERAGE(Table2[Sharpe Ratio]))/_xlfn.STDEV.P(Table2[Sharpe Ratio])</f>
        <v>-5.937280775939778E-2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2.126297683357941</v>
      </c>
      <c r="AS201">
        <f>_xlfn.RANK.AVG(Table2[[#This Row],[1Y Return vs Nifty Z-Score]],Table2[1Y Return vs Nifty Z-Score])</f>
        <v>159</v>
      </c>
      <c r="AT201">
        <f>_xlfn.RANK.AVG(Table2[[#This Row],[6M Return vs Nifty Z-Score]],Table2[6M Return vs Nifty Z-Score])</f>
        <v>201</v>
      </c>
      <c r="AU201">
        <f>_xlfn.RANK.AVG(Table2[[#This Row],[Sharpe Ratio Z-Score]],Table2[Sharpe Ratio Z-Score])</f>
        <v>351</v>
      </c>
      <c r="AV201">
        <f>(Table2[[#This Row],[Rank 1Y]]+Table2[[#This Row],[Rank 6M]]+Table2[[#This Row],[Rank Sharpe]])/3</f>
        <v>237</v>
      </c>
    </row>
    <row r="202" spans="1:48" x14ac:dyDescent="0.3">
      <c r="A202" t="s">
        <v>335</v>
      </c>
      <c r="B202" t="s">
        <v>336</v>
      </c>
      <c r="C202" t="s">
        <v>10150</v>
      </c>
      <c r="D202" t="s">
        <v>283</v>
      </c>
      <c r="E202">
        <v>73720.45331035</v>
      </c>
      <c r="F202">
        <v>4818.5</v>
      </c>
      <c r="G202">
        <v>77.767915551057996</v>
      </c>
      <c r="H202">
        <f>(Table2[[#This Row],[1Y Return vs Nifty]]-AVERAGE(Table2[1Y Return vs Nifty]))/_xlfn.STDEV.P(Table2[1Y Return vs Nifty])</f>
        <v>0.48952176454346519</v>
      </c>
      <c r="I202">
        <v>19.571162048043501</v>
      </c>
      <c r="J202">
        <f>(Table2[[#This Row],[1M Return vs Nifty]]-AVERAGE(Table2[1M Return vs Nifty]))/_xlfn.STDEV.P(Table2[1M Return vs Nifty])</f>
        <v>2.1992094619970883</v>
      </c>
      <c r="K202">
        <v>-9.4713884906228701E-2</v>
      </c>
      <c r="L202">
        <f>(Table2[[#This Row],[6M Return vs Nifty]]-AVERAGE(Table2[6M Return vs Nifty]))/_xlfn.STDEV.P(Table2[6M Return vs Nifty])</f>
        <v>-0.26606733504754643</v>
      </c>
      <c r="M202">
        <v>0.441860769214105</v>
      </c>
      <c r="N202">
        <f>(Table2[[#This Row],[1W Return vs Nifty]]-AVERAGE(Table2[1W Return vs Nifty]))/_xlfn.STDEV.P(Table2[1W Return vs Nifty])</f>
        <v>0.52352319464265384</v>
      </c>
      <c r="O202">
        <v>4569.93</v>
      </c>
      <c r="P202">
        <v>4228.6706155997899</v>
      </c>
      <c r="Q202">
        <v>3711.6240783201201</v>
      </c>
      <c r="R202">
        <v>61.869137033079703</v>
      </c>
      <c r="S202" s="2">
        <f>(Table2[[#This Row],[Close Price]]-Table2[[#This Row],[20D EMA]])/Table2[[#This Row],[20D EMA]]</f>
        <v>5.439251804732232E-2</v>
      </c>
      <c r="T202" s="2">
        <f>(Table2[[#This Row],[Close Price]]-Table2[[#This Row],[50D EMA]])/Table2[[#This Row],[50D EMA]]</f>
        <v>0.13948340696584363</v>
      </c>
      <c r="U202" s="2">
        <f>(Table2[[#This Row],[Close Price]]-Table2[[#This Row],[200D EMA]])/Table2[[#This Row],[200D EMA]]</f>
        <v>0.298218757698342</v>
      </c>
      <c r="V202">
        <v>1.23371645477355</v>
      </c>
      <c r="W202">
        <v>4725</v>
      </c>
      <c r="X202">
        <v>4815</v>
      </c>
      <c r="Y202">
        <v>4492</v>
      </c>
      <c r="Z202">
        <v>4847</v>
      </c>
      <c r="AA202">
        <v>4227.2</v>
      </c>
      <c r="AB202">
        <v>4928.95</v>
      </c>
      <c r="AC202" s="2">
        <f>(Table2[[#This Row],[Close Price]]/Table2[[#This Row],[Day Low]])-1</f>
        <v>1.9788359788359688E-2</v>
      </c>
      <c r="AD202" s="2">
        <f>(Table2[[#This Row],[Day High]]/Table2[[#This Row],[Close Price]])-1</f>
        <v>-7.2636712669915671E-4</v>
      </c>
      <c r="AE202" s="2">
        <f>(Table2[[#This Row],[Close Price]]/Table2[[#This Row],[Current Week Low]])-1</f>
        <v>7.2684772929652697E-2</v>
      </c>
      <c r="AF202" s="2">
        <f>(Table2[[#This Row],[Current Week High]]/Table2[[#This Row],[Close Price]])-1</f>
        <v>5.9147037459790219E-3</v>
      </c>
      <c r="AG202" s="2">
        <f>(Table2[[#This Row],[Close Price]]/Table2[[#This Row],[Current Month Low]])-1</f>
        <v>0.13987982588947778</v>
      </c>
      <c r="AH202" s="2">
        <f>(Table2[[#This Row],[Current Month High]]/Table2[[#This Row],[Close Price]])-1</f>
        <v>2.2922071183978376E-2</v>
      </c>
      <c r="AI202">
        <v>2.2922071183978301</v>
      </c>
      <c r="AJ202">
        <v>107.947177058271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0.17</v>
      </c>
      <c r="AM202" t="s">
        <v>10196</v>
      </c>
      <c r="AN202">
        <v>0.99</v>
      </c>
      <c r="AO202" t="s">
        <v>10196</v>
      </c>
      <c r="AP202">
        <v>0.126686418264808</v>
      </c>
      <c r="AQ202">
        <f>(Table2[[#This Row],[Sharpe Ratio]]-AVERAGE(Table2[Sharpe Ratio]))/_xlfn.STDEV.P(Table2[Sharpe Ratio])</f>
        <v>0.86821018208948753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3.8143972682251484</v>
      </c>
      <c r="AS202">
        <f>_xlfn.RANK.AVG(Table2[[#This Row],[1Y Return vs Nifty Z-Score]],Table2[1Y Return vs Nifty Z-Score])</f>
        <v>154</v>
      </c>
      <c r="AT202">
        <f>_xlfn.RANK.AVG(Table2[[#This Row],[6M Return vs Nifty Z-Score]],Table2[6M Return vs Nifty Z-Score])</f>
        <v>410</v>
      </c>
      <c r="AU202">
        <f>_xlfn.RANK.AVG(Table2[[#This Row],[Sharpe Ratio Z-Score]],Table2[Sharpe Ratio Z-Score])</f>
        <v>148</v>
      </c>
      <c r="AV202">
        <f>(Table2[[#This Row],[Rank 1Y]]+Table2[[#This Row],[Rank 6M]]+Table2[[#This Row],[Rank Sharpe]])/3</f>
        <v>237.33333333333334</v>
      </c>
    </row>
    <row r="203" spans="1:48" x14ac:dyDescent="0.3">
      <c r="A203" t="s">
        <v>573</v>
      </c>
      <c r="B203" t="s">
        <v>574</v>
      </c>
      <c r="C203" t="s">
        <v>10161</v>
      </c>
      <c r="D203" t="s">
        <v>278</v>
      </c>
      <c r="E203">
        <v>32672.180080720002</v>
      </c>
      <c r="F203">
        <v>1717.15</v>
      </c>
      <c r="G203">
        <v>20.264464952372499</v>
      </c>
      <c r="H203">
        <f>(Table2[[#This Row],[1Y Return vs Nifty]]-AVERAGE(Table2[1Y Return vs Nifty]))/_xlfn.STDEV.P(Table2[1Y Return vs Nifty])</f>
        <v>-0.28367864106267637</v>
      </c>
      <c r="I203">
        <v>-5.9948965663048801</v>
      </c>
      <c r="J203">
        <f>(Table2[[#This Row],[1M Return vs Nifty]]-AVERAGE(Table2[1M Return vs Nifty]))/_xlfn.STDEV.P(Table2[1M Return vs Nifty])</f>
        <v>-0.4640285583976248</v>
      </c>
      <c r="K203">
        <v>32.072416687725102</v>
      </c>
      <c r="L203">
        <f>(Table2[[#This Row],[6M Return vs Nifty]]-AVERAGE(Table2[6M Return vs Nifty]))/_xlfn.STDEV.P(Table2[6M Return vs Nifty])</f>
        <v>0.82175275977701068</v>
      </c>
      <c r="M203">
        <v>-2.6843631927793199</v>
      </c>
      <c r="N203">
        <f>(Table2[[#This Row],[1W Return vs Nifty]]-AVERAGE(Table2[1W Return vs Nifty]))/_xlfn.STDEV.P(Table2[1W Return vs Nifty])</f>
        <v>-0.25381252490920059</v>
      </c>
      <c r="O203">
        <v>1697.89</v>
      </c>
      <c r="P203">
        <v>1637.18408368463</v>
      </c>
      <c r="Q203">
        <v>1373.6637344298199</v>
      </c>
      <c r="R203">
        <v>55.672607200906398</v>
      </c>
      <c r="S203" s="2">
        <f>(Table2[[#This Row],[Close Price]]-Table2[[#This Row],[20D EMA]])/Table2[[#This Row],[20D EMA]]</f>
        <v>1.134349103887766E-2</v>
      </c>
      <c r="T203" s="2">
        <f>(Table2[[#This Row],[Close Price]]-Table2[[#This Row],[50D EMA]])/Table2[[#This Row],[50D EMA]]</f>
        <v>4.8843570562572068E-2</v>
      </c>
      <c r="U203" s="2">
        <f>(Table2[[#This Row],[Close Price]]-Table2[[#This Row],[200D EMA]])/Table2[[#This Row],[200D EMA]]</f>
        <v>0.2500512002762848</v>
      </c>
      <c r="V203">
        <v>1.1268100464420401</v>
      </c>
      <c r="W203">
        <v>1688.05</v>
      </c>
      <c r="X203">
        <v>1715</v>
      </c>
      <c r="Y203">
        <v>1607.6</v>
      </c>
      <c r="Z203">
        <v>1725</v>
      </c>
      <c r="AA203">
        <v>1607.6</v>
      </c>
      <c r="AB203">
        <v>1790</v>
      </c>
      <c r="AC203" s="2">
        <f>(Table2[[#This Row],[Close Price]]/Table2[[#This Row],[Day Low]])-1</f>
        <v>1.7238825864162921E-2</v>
      </c>
      <c r="AD203" s="2">
        <f>(Table2[[#This Row],[Day High]]/Table2[[#This Row],[Close Price]])-1</f>
        <v>-1.25207465859134E-3</v>
      </c>
      <c r="AE203" s="2">
        <f>(Table2[[#This Row],[Close Price]]/Table2[[#This Row],[Current Week Low]])-1</f>
        <v>6.8145060960437931E-2</v>
      </c>
      <c r="AF203" s="2">
        <f>(Table2[[#This Row],[Current Week High]]/Table2[[#This Row],[Close Price]])-1</f>
        <v>4.5715284046239368E-3</v>
      </c>
      <c r="AG203" s="2">
        <f>(Table2[[#This Row],[Close Price]]/Table2[[#This Row],[Current Month Low]])-1</f>
        <v>6.8145060960437931E-2</v>
      </c>
      <c r="AH203" s="2">
        <f>(Table2[[#This Row],[Current Month High]]/Table2[[#This Row],[Close Price]])-1</f>
        <v>4.2424948315522792E-2</v>
      </c>
      <c r="AI203">
        <v>7.2212677983868501</v>
      </c>
      <c r="AJ203">
        <v>67.428822152886099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0.05</v>
      </c>
      <c r="AM203" t="s">
        <v>10196</v>
      </c>
      <c r="AN203">
        <v>1.58</v>
      </c>
      <c r="AO203" t="s">
        <v>10196</v>
      </c>
      <c r="AP203">
        <v>9.5246837734188003E-2</v>
      </c>
      <c r="AQ203">
        <f>(Table2[[#This Row],[Sharpe Ratio]]-AVERAGE(Table2[Sharpe Ratio]))/_xlfn.STDEV.P(Table2[Sharpe Ratio])</f>
        <v>0.50671387877591556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0.32694691418342448</v>
      </c>
      <c r="AS203">
        <f>_xlfn.RANK.AVG(Table2[[#This Row],[1Y Return vs Nifty Z-Score]],Table2[1Y Return vs Nifty Z-Score])</f>
        <v>382</v>
      </c>
      <c r="AT203">
        <f>_xlfn.RANK.AVG(Table2[[#This Row],[6M Return vs Nifty Z-Score]],Table2[6M Return vs Nifty Z-Score])</f>
        <v>121</v>
      </c>
      <c r="AU203">
        <f>_xlfn.RANK.AVG(Table2[[#This Row],[Sharpe Ratio Z-Score]],Table2[Sharpe Ratio Z-Score])</f>
        <v>209</v>
      </c>
      <c r="AV203">
        <f>(Table2[[#This Row],[Rank 1Y]]+Table2[[#This Row],[Rank 6M]]+Table2[[#This Row],[Rank Sharpe]])/3</f>
        <v>237.33333333333334</v>
      </c>
    </row>
    <row r="204" spans="1:48" x14ac:dyDescent="0.3">
      <c r="A204" t="s">
        <v>1139</v>
      </c>
      <c r="B204" t="s">
        <v>1140</v>
      </c>
      <c r="C204" t="s">
        <v>10162</v>
      </c>
      <c r="D204" t="s">
        <v>86</v>
      </c>
      <c r="E204">
        <v>10606.18818549</v>
      </c>
      <c r="F204">
        <v>219.39</v>
      </c>
      <c r="G204">
        <v>55.139618364024997</v>
      </c>
      <c r="H204">
        <f>(Table2[[#This Row],[1Y Return vs Nifty]]-AVERAGE(Table2[1Y Return vs Nifty]))/_xlfn.STDEV.P(Table2[1Y Return vs Nifty])</f>
        <v>0.18525813547369624</v>
      </c>
      <c r="I204">
        <v>0.13465244837260301</v>
      </c>
      <c r="J204">
        <f>(Table2[[#This Row],[1M Return vs Nifty]]-AVERAGE(Table2[1M Return vs Nifty]))/_xlfn.STDEV.P(Table2[1M Return vs Nifty])</f>
        <v>0.17449176380019302</v>
      </c>
      <c r="K204">
        <v>24.186236496802</v>
      </c>
      <c r="L204">
        <f>(Table2[[#This Row],[6M Return vs Nifty]]-AVERAGE(Table2[6M Return vs Nifty]))/_xlfn.STDEV.P(Table2[6M Return vs Nifty])</f>
        <v>0.55505986145574904</v>
      </c>
      <c r="M204">
        <v>-4.2255530017879197</v>
      </c>
      <c r="N204">
        <f>(Table2[[#This Row],[1W Return vs Nifty]]-AVERAGE(Table2[1W Return vs Nifty]))/_xlfn.STDEV.P(Table2[1W Return vs Nifty])</f>
        <v>-0.63702943569884563</v>
      </c>
      <c r="O204">
        <v>217.35</v>
      </c>
      <c r="P204">
        <v>211.61404119254999</v>
      </c>
      <c r="Q204">
        <v>184.06547275761</v>
      </c>
      <c r="R204">
        <v>51.550999390765099</v>
      </c>
      <c r="S204" s="2">
        <f>(Table2[[#This Row],[Close Price]]-Table2[[#This Row],[20D EMA]])/Table2[[#This Row],[20D EMA]]</f>
        <v>9.3857832988267411E-3</v>
      </c>
      <c r="T204" s="2">
        <f>(Table2[[#This Row],[Close Price]]-Table2[[#This Row],[50D EMA]])/Table2[[#This Row],[50D EMA]]</f>
        <v>3.6745949198969098E-2</v>
      </c>
      <c r="U204" s="2">
        <f>(Table2[[#This Row],[Close Price]]-Table2[[#This Row],[200D EMA]])/Table2[[#This Row],[200D EMA]]</f>
        <v>0.1919128379329878</v>
      </c>
      <c r="V204">
        <v>1.1938107983603301</v>
      </c>
      <c r="W204">
        <v>214.3</v>
      </c>
      <c r="X204">
        <v>217.78</v>
      </c>
      <c r="Y204">
        <v>199.1</v>
      </c>
      <c r="Z204">
        <v>220.98</v>
      </c>
      <c r="AA204">
        <v>199.1</v>
      </c>
      <c r="AB204">
        <v>242.5</v>
      </c>
      <c r="AC204" s="2">
        <f>(Table2[[#This Row],[Close Price]]/Table2[[#This Row],[Day Low]])-1</f>
        <v>2.3751749883341056E-2</v>
      </c>
      <c r="AD204" s="2">
        <f>(Table2[[#This Row],[Day High]]/Table2[[#This Row],[Close Price]])-1</f>
        <v>-7.3385295592323097E-3</v>
      </c>
      <c r="AE204" s="2">
        <f>(Table2[[#This Row],[Close Price]]/Table2[[#This Row],[Current Week Low]])-1</f>
        <v>0.10190858864892016</v>
      </c>
      <c r="AF204" s="2">
        <f>(Table2[[#This Row],[Current Week High]]/Table2[[#This Row],[Close Price]])-1</f>
        <v>7.2473677013538129E-3</v>
      </c>
      <c r="AG204" s="2">
        <f>(Table2[[#This Row],[Close Price]]/Table2[[#This Row],[Current Month Low]])-1</f>
        <v>0.10190858864892016</v>
      </c>
      <c r="AH204" s="2">
        <f>(Table2[[#This Row],[Current Month High]]/Table2[[#This Row],[Close Price]])-1</f>
        <v>0.10533752677879593</v>
      </c>
      <c r="AI204">
        <v>10.5337526778795</v>
      </c>
      <c r="AJ204">
        <v>89.865858935525694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</v>
      </c>
      <c r="AM204" t="s">
        <v>10197</v>
      </c>
      <c r="AN204">
        <v>-2.13</v>
      </c>
      <c r="AO204" t="s">
        <v>10195</v>
      </c>
      <c r="AP204">
        <v>5.8126021138107997E-2</v>
      </c>
      <c r="AQ204">
        <f>(Table2[[#This Row],[Sharpe Ratio]]-AVERAGE(Table2[Sharpe Ratio]))/_xlfn.STDEV.P(Table2[Sharpe Ratio])</f>
        <v>7.9893999216937711E-2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0.35767432424773038</v>
      </c>
      <c r="AS204">
        <f>_xlfn.RANK.AVG(Table2[[#This Row],[1Y Return vs Nifty Z-Score]],Table2[1Y Return vs Nifty Z-Score])</f>
        <v>231</v>
      </c>
      <c r="AT204">
        <f>_xlfn.RANK.AVG(Table2[[#This Row],[6M Return vs Nifty Z-Score]],Table2[6M Return vs Nifty Z-Score])</f>
        <v>166</v>
      </c>
      <c r="AU204">
        <f>_xlfn.RANK.AVG(Table2[[#This Row],[Sharpe Ratio Z-Score]],Table2[Sharpe Ratio Z-Score])</f>
        <v>315</v>
      </c>
      <c r="AV204">
        <f>(Table2[[#This Row],[Rank 1Y]]+Table2[[#This Row],[Rank 6M]]+Table2[[#This Row],[Rank Sharpe]])/3</f>
        <v>237.33333333333334</v>
      </c>
    </row>
    <row r="205" spans="1:48" x14ac:dyDescent="0.3">
      <c r="A205" t="s">
        <v>1840</v>
      </c>
      <c r="B205" t="s">
        <v>1841</v>
      </c>
      <c r="C205" t="s">
        <v>10158</v>
      </c>
      <c r="D205" t="s">
        <v>130</v>
      </c>
      <c r="E205">
        <v>3883.6165498800001</v>
      </c>
      <c r="F205">
        <v>719.8</v>
      </c>
      <c r="G205">
        <v>77.045153737319197</v>
      </c>
      <c r="H205">
        <f>(Table2[[#This Row],[1Y Return vs Nifty]]-AVERAGE(Table2[1Y Return vs Nifty]))/_xlfn.STDEV.P(Table2[1Y Return vs Nifty])</f>
        <v>0.47980339596347171</v>
      </c>
      <c r="I205">
        <v>-13.148803657469101</v>
      </c>
      <c r="J205">
        <f>(Table2[[#This Row],[1M Return vs Nifty]]-AVERAGE(Table2[1M Return vs Nifty]))/_xlfn.STDEV.P(Table2[1M Return vs Nifty])</f>
        <v>-1.2092571306605029</v>
      </c>
      <c r="K205">
        <v>26.791041921330301</v>
      </c>
      <c r="L205">
        <f>(Table2[[#This Row],[6M Return vs Nifty]]-AVERAGE(Table2[6M Return vs Nifty]))/_xlfn.STDEV.P(Table2[6M Return vs Nifty])</f>
        <v>0.64314852940553402</v>
      </c>
      <c r="M205">
        <v>0.18981480745906901</v>
      </c>
      <c r="N205">
        <f>(Table2[[#This Row],[1W Return vs Nifty]]-AVERAGE(Table2[1W Return vs Nifty]))/_xlfn.STDEV.P(Table2[1W Return vs Nifty])</f>
        <v>0.46085195565820836</v>
      </c>
      <c r="O205">
        <v>730.57</v>
      </c>
      <c r="P205">
        <v>727.49707904556101</v>
      </c>
      <c r="Q205">
        <v>616.469270192105</v>
      </c>
      <c r="R205">
        <v>44.936456099715002</v>
      </c>
      <c r="S205" s="2">
        <f>(Table2[[#This Row],[Close Price]]-Table2[[#This Row],[20D EMA]])/Table2[[#This Row],[20D EMA]]</f>
        <v>-1.4741913848091346E-2</v>
      </c>
      <c r="T205" s="2">
        <f>(Table2[[#This Row],[Close Price]]-Table2[[#This Row],[50D EMA]])/Table2[[#This Row],[50D EMA]]</f>
        <v>-1.0580219862407184E-2</v>
      </c>
      <c r="U205" s="2">
        <f>(Table2[[#This Row],[Close Price]]-Table2[[#This Row],[200D EMA]])/Table2[[#This Row],[200D EMA]]</f>
        <v>0.16761700023700271</v>
      </c>
      <c r="V205">
        <v>0.363519070148561</v>
      </c>
      <c r="W205">
        <v>695.25</v>
      </c>
      <c r="X205">
        <v>719.75</v>
      </c>
      <c r="Y205">
        <v>670.05</v>
      </c>
      <c r="Z205">
        <v>727.8</v>
      </c>
      <c r="AA205">
        <v>670.05</v>
      </c>
      <c r="AB205">
        <v>760</v>
      </c>
      <c r="AC205" s="2">
        <f>(Table2[[#This Row],[Close Price]]/Table2[[#This Row],[Day Low]])-1</f>
        <v>3.5311039194534377E-2</v>
      </c>
      <c r="AD205" s="2">
        <f>(Table2[[#This Row],[Day High]]/Table2[[#This Row],[Close Price]])-1</f>
        <v>-6.9463739927666523E-5</v>
      </c>
      <c r="AE205" s="2">
        <f>(Table2[[#This Row],[Close Price]]/Table2[[#This Row],[Current Week Low]])-1</f>
        <v>7.4248190433549688E-2</v>
      </c>
      <c r="AF205" s="2">
        <f>(Table2[[#This Row],[Current Week High]]/Table2[[#This Row],[Close Price]])-1</f>
        <v>1.1114198388441299E-2</v>
      </c>
      <c r="AG205" s="2">
        <f>(Table2[[#This Row],[Close Price]]/Table2[[#This Row],[Current Month Low]])-1</f>
        <v>7.4248190433549688E-2</v>
      </c>
      <c r="AH205" s="2">
        <f>(Table2[[#This Row],[Current Month High]]/Table2[[#This Row],[Close Price]])-1</f>
        <v>5.584884690191716E-2</v>
      </c>
      <c r="AI205">
        <v>22.256182272853501</v>
      </c>
      <c r="AJ205">
        <v>118.917274939172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-0.01</v>
      </c>
      <c r="AM205" t="s">
        <v>10195</v>
      </c>
      <c r="AN205">
        <v>-2.25</v>
      </c>
      <c r="AO205" t="s">
        <v>10195</v>
      </c>
      <c r="AP205">
        <v>2.9742494711689001E-2</v>
      </c>
      <c r="AQ205">
        <f>(Table2[[#This Row],[Sharpe Ratio]]-AVERAGE(Table2[Sharpe Ratio]))/_xlfn.STDEV.P(Table2[Sharpe Ratio])</f>
        <v>-0.24646340457095578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0.12808334579575542</v>
      </c>
      <c r="AS205">
        <f>_xlfn.RANK.AVG(Table2[[#This Row],[1Y Return vs Nifty Z-Score]],Table2[1Y Return vs Nifty Z-Score])</f>
        <v>157</v>
      </c>
      <c r="AT205">
        <f>_xlfn.RANK.AVG(Table2[[#This Row],[6M Return vs Nifty Z-Score]],Table2[6M Return vs Nifty Z-Score])</f>
        <v>153</v>
      </c>
      <c r="AU205">
        <f>_xlfn.RANK.AVG(Table2[[#This Row],[Sharpe Ratio Z-Score]],Table2[Sharpe Ratio Z-Score])</f>
        <v>402</v>
      </c>
      <c r="AV205">
        <f>(Table2[[#This Row],[Rank 1Y]]+Table2[[#This Row],[Rank 6M]]+Table2[[#This Row],[Rank Sharpe]])/3</f>
        <v>237.33333333333334</v>
      </c>
    </row>
    <row r="206" spans="1:48" x14ac:dyDescent="0.3">
      <c r="A206" t="s">
        <v>880</v>
      </c>
      <c r="B206" t="s">
        <v>881</v>
      </c>
      <c r="C206" t="s">
        <v>10151</v>
      </c>
      <c r="D206" t="s">
        <v>24</v>
      </c>
      <c r="E206">
        <v>17239.639935056999</v>
      </c>
      <c r="F206">
        <v>214.23</v>
      </c>
      <c r="G206">
        <v>41.519832026606402</v>
      </c>
      <c r="H206">
        <f>(Table2[[#This Row],[1Y Return vs Nifty]]-AVERAGE(Table2[1Y Return vs Nifty]))/_xlfn.STDEV.P(Table2[1Y Return vs Nifty])</f>
        <v>2.1243546184344254E-3</v>
      </c>
      <c r="I206">
        <v>-4.5161745378834803</v>
      </c>
      <c r="J206">
        <f>(Table2[[#This Row],[1M Return vs Nifty]]-AVERAGE(Table2[1M Return vs Nifty]))/_xlfn.STDEV.P(Table2[1M Return vs Nifty])</f>
        <v>-0.30998882990084187</v>
      </c>
      <c r="K206">
        <v>5.2217710879970003</v>
      </c>
      <c r="L206">
        <f>(Table2[[#This Row],[6M Return vs Nifty]]-AVERAGE(Table2[6M Return vs Nifty]))/_xlfn.STDEV.P(Table2[6M Return vs Nifty])</f>
        <v>-8.6275756364504685E-2</v>
      </c>
      <c r="M206">
        <v>3.3881717173066201</v>
      </c>
      <c r="N206">
        <f>(Table2[[#This Row],[1W Return vs Nifty]]-AVERAGE(Table2[1W Return vs Nifty]))/_xlfn.STDEV.P(Table2[1W Return vs Nifty])</f>
        <v>1.2561235357259004</v>
      </c>
      <c r="O206">
        <v>205</v>
      </c>
      <c r="P206">
        <v>201.57364211740401</v>
      </c>
      <c r="Q206">
        <v>178.40342534841199</v>
      </c>
      <c r="R206">
        <v>69.307007100425395</v>
      </c>
      <c r="S206" s="2">
        <f>(Table2[[#This Row],[Close Price]]-Table2[[#This Row],[20D EMA]])/Table2[[#This Row],[20D EMA]]</f>
        <v>4.5024390243902389E-2</v>
      </c>
      <c r="T206" s="2">
        <f>(Table2[[#This Row],[Close Price]]-Table2[[#This Row],[50D EMA]])/Table2[[#This Row],[50D EMA]]</f>
        <v>6.2787762078657328E-2</v>
      </c>
      <c r="U206" s="2">
        <f>(Table2[[#This Row],[Close Price]]-Table2[[#This Row],[200D EMA]])/Table2[[#This Row],[200D EMA]]</f>
        <v>0.20081775101358448</v>
      </c>
      <c r="V206">
        <v>1.06524800656481</v>
      </c>
      <c r="W206">
        <v>210.4</v>
      </c>
      <c r="X206">
        <v>214</v>
      </c>
      <c r="Y206">
        <v>203.3</v>
      </c>
      <c r="Z206">
        <v>215.3</v>
      </c>
      <c r="AA206">
        <v>191.15</v>
      </c>
      <c r="AB206">
        <v>215.3</v>
      </c>
      <c r="AC206" s="2">
        <f>(Table2[[#This Row],[Close Price]]/Table2[[#This Row],[Day Low]])-1</f>
        <v>1.8203422053231888E-2</v>
      </c>
      <c r="AD206" s="2">
        <f>(Table2[[#This Row],[Day High]]/Table2[[#This Row],[Close Price]])-1</f>
        <v>-1.073612472576202E-3</v>
      </c>
      <c r="AE206" s="2">
        <f>(Table2[[#This Row],[Close Price]]/Table2[[#This Row],[Current Week Low]])-1</f>
        <v>5.3762911952778936E-2</v>
      </c>
      <c r="AF206" s="2">
        <f>(Table2[[#This Row],[Current Week High]]/Table2[[#This Row],[Close Price]])-1</f>
        <v>4.9946319376372728E-3</v>
      </c>
      <c r="AG206" s="2">
        <f>(Table2[[#This Row],[Close Price]]/Table2[[#This Row],[Current Month Low]])-1</f>
        <v>0.12074287208998169</v>
      </c>
      <c r="AH206" s="2">
        <f>(Table2[[#This Row],[Current Month High]]/Table2[[#This Row],[Close Price]])-1</f>
        <v>4.9946319376372728E-3</v>
      </c>
      <c r="AI206">
        <v>2.6466881389161299</v>
      </c>
      <c r="AJ206">
        <v>85.320069204152205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0.05</v>
      </c>
      <c r="AM206" t="s">
        <v>10196</v>
      </c>
      <c r="AN206">
        <v>5.65</v>
      </c>
      <c r="AO206" t="s">
        <v>10196</v>
      </c>
      <c r="AP206">
        <v>0.16319568304256801</v>
      </c>
      <c r="AQ206">
        <f>(Table2[[#This Row],[Sharpe Ratio]]-AVERAGE(Table2[Sharpe Ratio]))/_xlfn.STDEV.P(Table2[Sharpe Ratio])</f>
        <v>1.2879983609108534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2.1499816649898418</v>
      </c>
      <c r="AS206">
        <f>_xlfn.RANK.AVG(Table2[[#This Row],[1Y Return vs Nifty Z-Score]],Table2[1Y Return vs Nifty Z-Score])</f>
        <v>286</v>
      </c>
      <c r="AT206">
        <f>_xlfn.RANK.AVG(Table2[[#This Row],[6M Return vs Nifty Z-Score]],Table2[6M Return vs Nifty Z-Score])</f>
        <v>352</v>
      </c>
      <c r="AU206">
        <f>_xlfn.RANK.AVG(Table2[[#This Row],[Sharpe Ratio Z-Score]],Table2[Sharpe Ratio Z-Score])</f>
        <v>75</v>
      </c>
      <c r="AV206">
        <f>(Table2[[#This Row],[Rank 1Y]]+Table2[[#This Row],[Rank 6M]]+Table2[[#This Row],[Rank Sharpe]])/3</f>
        <v>237.66666666666666</v>
      </c>
    </row>
    <row r="207" spans="1:48" x14ac:dyDescent="0.3">
      <c r="A207" t="s">
        <v>642</v>
      </c>
      <c r="B207" t="s">
        <v>643</v>
      </c>
      <c r="C207" t="s">
        <v>10151</v>
      </c>
      <c r="D207" t="s">
        <v>422</v>
      </c>
      <c r="E207">
        <v>28088.691653270002</v>
      </c>
      <c r="F207">
        <v>1495.85</v>
      </c>
      <c r="G207">
        <v>38.297641805732603</v>
      </c>
      <c r="H207">
        <f>(Table2[[#This Row],[1Y Return vs Nifty]]-AVERAGE(Table2[1Y Return vs Nifty]))/_xlfn.STDEV.P(Table2[1Y Return vs Nifty])</f>
        <v>-4.1201719900243523E-2</v>
      </c>
      <c r="I207">
        <v>12.819192796171601</v>
      </c>
      <c r="J207">
        <f>(Table2[[#This Row],[1M Return vs Nifty]]-AVERAGE(Table2[1M Return vs Nifty]))/_xlfn.STDEV.P(Table2[1M Return vs Nifty])</f>
        <v>1.4958510955248612</v>
      </c>
      <c r="K207">
        <v>23.995266543659</v>
      </c>
      <c r="L207">
        <f>(Table2[[#This Row],[6M Return vs Nifty]]-AVERAGE(Table2[6M Return vs Nifty]))/_xlfn.STDEV.P(Table2[6M Return vs Nifty])</f>
        <v>0.54860168664069697</v>
      </c>
      <c r="M207">
        <v>0.53849259541249095</v>
      </c>
      <c r="N207">
        <f>(Table2[[#This Row],[1W Return vs Nifty]]-AVERAGE(Table2[1W Return vs Nifty]))/_xlfn.STDEV.P(Table2[1W Return vs Nifty])</f>
        <v>0.54755070228853453</v>
      </c>
      <c r="O207">
        <v>1446.63</v>
      </c>
      <c r="P207">
        <v>1335.76005556409</v>
      </c>
      <c r="Q207">
        <v>1139.6633906606801</v>
      </c>
      <c r="R207">
        <v>61.919121052058401</v>
      </c>
      <c r="S207" s="2">
        <f>(Table2[[#This Row],[Close Price]]-Table2[[#This Row],[20D EMA]])/Table2[[#This Row],[20D EMA]]</f>
        <v>3.4023903831663795E-2</v>
      </c>
      <c r="T207" s="2">
        <f>(Table2[[#This Row],[Close Price]]-Table2[[#This Row],[50D EMA]])/Table2[[#This Row],[50D EMA]]</f>
        <v>0.11984932755629091</v>
      </c>
      <c r="U207" s="2">
        <f>(Table2[[#This Row],[Close Price]]-Table2[[#This Row],[200D EMA]])/Table2[[#This Row],[200D EMA]]</f>
        <v>0.31253667728401197</v>
      </c>
      <c r="V207">
        <v>1.28078143069397</v>
      </c>
      <c r="W207">
        <v>1478.05</v>
      </c>
      <c r="X207">
        <v>1506.75</v>
      </c>
      <c r="Y207">
        <v>1461.15</v>
      </c>
      <c r="Z207">
        <v>1541</v>
      </c>
      <c r="AA207">
        <v>1430</v>
      </c>
      <c r="AB207">
        <v>1649.8</v>
      </c>
      <c r="AC207" s="2">
        <f>(Table2[[#This Row],[Close Price]]/Table2[[#This Row],[Day Low]])-1</f>
        <v>1.2042894354047595E-2</v>
      </c>
      <c r="AD207" s="2">
        <f>(Table2[[#This Row],[Day High]]/Table2[[#This Row],[Close Price]])-1</f>
        <v>7.2868268877228637E-3</v>
      </c>
      <c r="AE207" s="2">
        <f>(Table2[[#This Row],[Close Price]]/Table2[[#This Row],[Current Week Low]])-1</f>
        <v>2.3748417342503991E-2</v>
      </c>
      <c r="AF207" s="2">
        <f>(Table2[[#This Row],[Current Week High]]/Table2[[#This Row],[Close Price]])-1</f>
        <v>3.0183507704649504E-2</v>
      </c>
      <c r="AG207" s="2">
        <f>(Table2[[#This Row],[Close Price]]/Table2[[#This Row],[Current Month Low]])-1</f>
        <v>4.6048951048951015E-2</v>
      </c>
      <c r="AH207" s="2">
        <f>(Table2[[#This Row],[Current Month High]]/Table2[[#This Row],[Close Price]])-1</f>
        <v>0.10291807333623026</v>
      </c>
      <c r="AI207">
        <v>10.291807333623</v>
      </c>
      <c r="AJ207">
        <v>69.003502429104003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0.25</v>
      </c>
      <c r="AM207" t="s">
        <v>10196</v>
      </c>
      <c r="AN207">
        <v>2.62</v>
      </c>
      <c r="AO207" t="s">
        <v>10196</v>
      </c>
      <c r="AP207">
        <v>8.1277906394883997E-2</v>
      </c>
      <c r="AQ207">
        <f>(Table2[[#This Row],[Sharpe Ratio]]-AVERAGE(Table2[Sharpe Ratio]))/_xlfn.STDEV.P(Table2[Sharpe Ratio])</f>
        <v>0.34609732616378946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2.8968990907176386</v>
      </c>
      <c r="AS207">
        <f>_xlfn.RANK.AVG(Table2[[#This Row],[1Y Return vs Nifty Z-Score]],Table2[1Y Return vs Nifty Z-Score])</f>
        <v>301</v>
      </c>
      <c r="AT207">
        <f>_xlfn.RANK.AVG(Table2[[#This Row],[6M Return vs Nifty Z-Score]],Table2[6M Return vs Nifty Z-Score])</f>
        <v>170</v>
      </c>
      <c r="AU207">
        <f>_xlfn.RANK.AVG(Table2[[#This Row],[Sharpe Ratio Z-Score]],Table2[Sharpe Ratio Z-Score])</f>
        <v>243</v>
      </c>
      <c r="AV207">
        <f>(Table2[[#This Row],[Rank 1Y]]+Table2[[#This Row],[Rank 6M]]+Table2[[#This Row],[Rank Sharpe]])/3</f>
        <v>238</v>
      </c>
    </row>
    <row r="208" spans="1:48" x14ac:dyDescent="0.3">
      <c r="A208" t="s">
        <v>945</v>
      </c>
      <c r="B208" t="s">
        <v>946</v>
      </c>
      <c r="C208" t="s">
        <v>10153</v>
      </c>
      <c r="D208" t="s">
        <v>218</v>
      </c>
      <c r="E208">
        <v>15419.589900000001</v>
      </c>
      <c r="F208">
        <v>2210</v>
      </c>
      <c r="G208">
        <v>72.807695106015103</v>
      </c>
      <c r="H208">
        <f>(Table2[[#This Row],[1Y Return vs Nifty]]-AVERAGE(Table2[1Y Return vs Nifty]))/_xlfn.STDEV.P(Table2[1Y Return vs Nifty])</f>
        <v>0.42282586333974309</v>
      </c>
      <c r="I208">
        <v>22.680291408209499</v>
      </c>
      <c r="J208">
        <f>(Table2[[#This Row],[1M Return vs Nifty]]-AVERAGE(Table2[1M Return vs Nifty]))/_xlfn.STDEV.P(Table2[1M Return vs Nifty])</f>
        <v>2.5230901057531194</v>
      </c>
      <c r="K208">
        <v>23.7498375783242</v>
      </c>
      <c r="L208">
        <f>(Table2[[#This Row],[6M Return vs Nifty]]-AVERAGE(Table2[6M Return vs Nifty]))/_xlfn.STDEV.P(Table2[6M Return vs Nifty])</f>
        <v>0.54030183037156654</v>
      </c>
      <c r="M208">
        <v>-3.5183416171219402</v>
      </c>
      <c r="N208">
        <f>(Table2[[#This Row],[1W Return vs Nifty]]-AVERAGE(Table2[1W Return vs Nifty]))/_xlfn.STDEV.P(Table2[1W Return vs Nifty])</f>
        <v>-0.46118129517597267</v>
      </c>
      <c r="O208">
        <v>2109.4499999999998</v>
      </c>
      <c r="P208">
        <v>1912.51580443747</v>
      </c>
      <c r="Q208">
        <v>1603.86820829368</v>
      </c>
      <c r="R208">
        <v>56.982639740274401</v>
      </c>
      <c r="S208" s="2">
        <f>(Table2[[#This Row],[Close Price]]-Table2[[#This Row],[20D EMA]])/Table2[[#This Row],[20D EMA]]</f>
        <v>4.766645334091834E-2</v>
      </c>
      <c r="T208" s="2">
        <f>(Table2[[#This Row],[Close Price]]-Table2[[#This Row],[50D EMA]])/Table2[[#This Row],[50D EMA]]</f>
        <v>0.15554600640282251</v>
      </c>
      <c r="U208" s="2">
        <f>(Table2[[#This Row],[Close Price]]-Table2[[#This Row],[200D EMA]])/Table2[[#This Row],[200D EMA]]</f>
        <v>0.37791870215519152</v>
      </c>
      <c r="V208">
        <v>0.63861214882255601</v>
      </c>
      <c r="W208">
        <v>2194</v>
      </c>
      <c r="X208">
        <v>2277</v>
      </c>
      <c r="Y208">
        <v>1900</v>
      </c>
      <c r="Z208">
        <v>2299</v>
      </c>
      <c r="AA208">
        <v>1900</v>
      </c>
      <c r="AB208">
        <v>2408</v>
      </c>
      <c r="AC208" s="2">
        <f>(Table2[[#This Row],[Close Price]]/Table2[[#This Row],[Day Low]])-1</f>
        <v>7.2926162260711358E-3</v>
      </c>
      <c r="AD208" s="2">
        <f>(Table2[[#This Row],[Day High]]/Table2[[#This Row],[Close Price]])-1</f>
        <v>3.0316742081447856E-2</v>
      </c>
      <c r="AE208" s="2">
        <f>(Table2[[#This Row],[Close Price]]/Table2[[#This Row],[Current Week Low]])-1</f>
        <v>0.16315789473684217</v>
      </c>
      <c r="AF208" s="2">
        <f>(Table2[[#This Row],[Current Week High]]/Table2[[#This Row],[Close Price]])-1</f>
        <v>4.0271493212669762E-2</v>
      </c>
      <c r="AG208" s="2">
        <f>(Table2[[#This Row],[Close Price]]/Table2[[#This Row],[Current Month Low]])-1</f>
        <v>0.16315789473684217</v>
      </c>
      <c r="AH208" s="2">
        <f>(Table2[[#This Row],[Current Month High]]/Table2[[#This Row],[Close Price]])-1</f>
        <v>8.9592760180995379E-2</v>
      </c>
      <c r="AI208">
        <v>8.9592760180995299</v>
      </c>
      <c r="AJ208">
        <v>127.823308076903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0.24</v>
      </c>
      <c r="AM208" t="s">
        <v>10196</v>
      </c>
      <c r="AN208">
        <v>7.62</v>
      </c>
      <c r="AO208" t="s">
        <v>10196</v>
      </c>
      <c r="AP208">
        <v>4.2962550267659001E-2</v>
      </c>
      <c r="AQ208">
        <f>(Table2[[#This Row],[Sharpe Ratio]]-AVERAGE(Table2[Sharpe Ratio]))/_xlfn.STDEV.P(Table2[Sharpe Ratio])</f>
        <v>-9.4457521145482504E-2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2.9305789831429738</v>
      </c>
      <c r="AS208">
        <f>_xlfn.RANK.AVG(Table2[[#This Row],[1Y Return vs Nifty Z-Score]],Table2[1Y Return vs Nifty Z-Score])</f>
        <v>172</v>
      </c>
      <c r="AT208">
        <f>_xlfn.RANK.AVG(Table2[[#This Row],[6M Return vs Nifty Z-Score]],Table2[6M Return vs Nifty Z-Score])</f>
        <v>178</v>
      </c>
      <c r="AU208">
        <f>_xlfn.RANK.AVG(Table2[[#This Row],[Sharpe Ratio Z-Score]],Table2[Sharpe Ratio Z-Score])</f>
        <v>364</v>
      </c>
      <c r="AV208">
        <f>(Table2[[#This Row],[Rank 1Y]]+Table2[[#This Row],[Rank 6M]]+Table2[[#This Row],[Rank Sharpe]])/3</f>
        <v>238</v>
      </c>
    </row>
    <row r="209" spans="1:48" x14ac:dyDescent="0.3">
      <c r="A209" t="s">
        <v>1494</v>
      </c>
      <c r="B209" t="s">
        <v>1495</v>
      </c>
      <c r="C209" t="s">
        <v>10156</v>
      </c>
      <c r="D209" t="s">
        <v>60</v>
      </c>
      <c r="E209">
        <v>6572.0379721400004</v>
      </c>
      <c r="F209">
        <v>672.05</v>
      </c>
      <c r="G209">
        <v>89.180920222756498</v>
      </c>
      <c r="H209">
        <f>(Table2[[#This Row],[1Y Return vs Nifty]]-AVERAGE(Table2[1Y Return vs Nifty]))/_xlfn.STDEV.P(Table2[1Y Return vs Nifty])</f>
        <v>0.64298281339300667</v>
      </c>
      <c r="I209">
        <v>8.5747605669367104</v>
      </c>
      <c r="J209">
        <f>(Table2[[#This Row],[1M Return vs Nifty]]-AVERAGE(Table2[1M Return vs Nifty]))/_xlfn.STDEV.P(Table2[1M Return vs Nifty])</f>
        <v>1.0537049885162912</v>
      </c>
      <c r="K209">
        <v>95.566475137841195</v>
      </c>
      <c r="L209">
        <f>(Table2[[#This Row],[6M Return vs Nifty]]-AVERAGE(Table2[6M Return vs Nifty]))/_xlfn.STDEV.P(Table2[6M Return vs Nifty])</f>
        <v>2.9689791817311026</v>
      </c>
      <c r="M209">
        <v>0.26954719448122699</v>
      </c>
      <c r="N209">
        <f>(Table2[[#This Row],[1W Return vs Nifty]]-AVERAGE(Table2[1W Return vs Nifty]))/_xlfn.STDEV.P(Table2[1W Return vs Nifty])</f>
        <v>0.48067741704259859</v>
      </c>
      <c r="O209">
        <v>626.72</v>
      </c>
      <c r="P209">
        <v>579.26243849444199</v>
      </c>
      <c r="Q209">
        <v>466.67046472667602</v>
      </c>
      <c r="R209">
        <v>69.584235850319104</v>
      </c>
      <c r="S209" s="2">
        <f>(Table2[[#This Row],[Close Price]]-Table2[[#This Row],[20D EMA]])/Table2[[#This Row],[20D EMA]]</f>
        <v>7.2328950727597527E-2</v>
      </c>
      <c r="T209" s="2">
        <f>(Table2[[#This Row],[Close Price]]-Table2[[#This Row],[50D EMA]])/Table2[[#This Row],[50D EMA]]</f>
        <v>0.1601822513241522</v>
      </c>
      <c r="U209" s="2">
        <f>(Table2[[#This Row],[Close Price]]-Table2[[#This Row],[200D EMA]])/Table2[[#This Row],[200D EMA]]</f>
        <v>0.44009542235249999</v>
      </c>
      <c r="V209">
        <v>0.59566361942526702</v>
      </c>
      <c r="W209">
        <v>656.3</v>
      </c>
      <c r="X209">
        <v>675</v>
      </c>
      <c r="Y209">
        <v>616.1</v>
      </c>
      <c r="Z209">
        <v>675</v>
      </c>
      <c r="AA209">
        <v>559</v>
      </c>
      <c r="AB209">
        <v>685</v>
      </c>
      <c r="AC209" s="2">
        <f>(Table2[[#This Row],[Close Price]]/Table2[[#This Row],[Day Low]])-1</f>
        <v>2.3998171567880533E-2</v>
      </c>
      <c r="AD209" s="2">
        <f>(Table2[[#This Row],[Day High]]/Table2[[#This Row],[Close Price]])-1</f>
        <v>4.3895543486347499E-3</v>
      </c>
      <c r="AE209" s="2">
        <f>(Table2[[#This Row],[Close Price]]/Table2[[#This Row],[Current Week Low]])-1</f>
        <v>9.0813179678623568E-2</v>
      </c>
      <c r="AF209" s="2">
        <f>(Table2[[#This Row],[Current Week High]]/Table2[[#This Row],[Close Price]])-1</f>
        <v>4.3895543486347499E-3</v>
      </c>
      <c r="AG209" s="2">
        <f>(Table2[[#This Row],[Close Price]]/Table2[[#This Row],[Current Month Low]])-1</f>
        <v>0.20223613595706613</v>
      </c>
      <c r="AH209" s="2">
        <f>(Table2[[#This Row],[Current Month High]]/Table2[[#This Row],[Close Price]])-1</f>
        <v>1.9269399598244252E-2</v>
      </c>
      <c r="AI209">
        <v>1.9269399598244199</v>
      </c>
      <c r="AJ209">
        <v>126.431940700808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0.18</v>
      </c>
      <c r="AM209" t="s">
        <v>10196</v>
      </c>
      <c r="AN209">
        <v>1.79</v>
      </c>
      <c r="AO209" t="s">
        <v>10196</v>
      </c>
      <c r="AP209">
        <v>-2.1514263779873002E-2</v>
      </c>
      <c r="AQ209">
        <f>(Table2[[#This Row],[Sharpe Ratio]]-AVERAGE(Table2[Sharpe Ratio]))/_xlfn.STDEV.P(Table2[Sharpe Ratio])</f>
        <v>-0.83582014539929161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4.3105242552837071</v>
      </c>
      <c r="AS209">
        <f>_xlfn.RANK.AVG(Table2[[#This Row],[1Y Return vs Nifty Z-Score]],Table2[1Y Return vs Nifty Z-Score])</f>
        <v>125</v>
      </c>
      <c r="AT209">
        <f>_xlfn.RANK.AVG(Table2[[#This Row],[6M Return vs Nifty Z-Score]],Table2[6M Return vs Nifty Z-Score])</f>
        <v>7</v>
      </c>
      <c r="AU209">
        <f>_xlfn.RANK.AVG(Table2[[#This Row],[Sharpe Ratio Z-Score]],Table2[Sharpe Ratio Z-Score])</f>
        <v>583</v>
      </c>
      <c r="AV209">
        <f>(Table2[[#This Row],[Rank 1Y]]+Table2[[#This Row],[Rank 6M]]+Table2[[#This Row],[Rank Sharpe]])/3</f>
        <v>238.33333333333334</v>
      </c>
    </row>
    <row r="210" spans="1:48" x14ac:dyDescent="0.3">
      <c r="A210" t="s">
        <v>455</v>
      </c>
      <c r="B210" t="s">
        <v>456</v>
      </c>
      <c r="C210" t="s">
        <v>10151</v>
      </c>
      <c r="D210" t="s">
        <v>24</v>
      </c>
      <c r="E210">
        <v>49274.852516551997</v>
      </c>
      <c r="F210">
        <v>201.23</v>
      </c>
      <c r="G210">
        <v>26.1271191874227</v>
      </c>
      <c r="H210">
        <f>(Table2[[#This Row],[1Y Return vs Nifty]]-AVERAGE(Table2[1Y Return vs Nifty]))/_xlfn.STDEV.P(Table2[1Y Return vs Nifty])</f>
        <v>-0.20484847373750023</v>
      </c>
      <c r="I210">
        <v>8.9170904967563001</v>
      </c>
      <c r="J210">
        <f>(Table2[[#This Row],[1M Return vs Nifty]]-AVERAGE(Table2[1M Return vs Nifty]))/_xlfn.STDEV.P(Table2[1M Return vs Nifty])</f>
        <v>1.0893657877958058</v>
      </c>
      <c r="K210">
        <v>27.7170594142979</v>
      </c>
      <c r="L210">
        <f>(Table2[[#This Row],[6M Return vs Nifty]]-AVERAGE(Table2[6M Return vs Nifty]))/_xlfn.STDEV.P(Table2[6M Return vs Nifty])</f>
        <v>0.67446436078610128</v>
      </c>
      <c r="M210">
        <v>1.9860558069811001</v>
      </c>
      <c r="N210">
        <f>(Table2[[#This Row],[1W Return vs Nifty]]-AVERAGE(Table2[1W Return vs Nifty]))/_xlfn.STDEV.P(Table2[1W Return vs Nifty])</f>
        <v>0.90748735568939043</v>
      </c>
      <c r="O210">
        <v>188.89</v>
      </c>
      <c r="P210">
        <v>178.282190611332</v>
      </c>
      <c r="Q210">
        <v>159.23255554158399</v>
      </c>
      <c r="R210">
        <v>77.390842261184005</v>
      </c>
      <c r="S210" s="2">
        <f>(Table2[[#This Row],[Close Price]]-Table2[[#This Row],[20D EMA]])/Table2[[#This Row],[20D EMA]]</f>
        <v>6.532902747630899E-2</v>
      </c>
      <c r="T210" s="2">
        <f>(Table2[[#This Row],[Close Price]]-Table2[[#This Row],[50D EMA]])/Table2[[#This Row],[50D EMA]]</f>
        <v>0.1287162184286588</v>
      </c>
      <c r="U210" s="2">
        <f>(Table2[[#This Row],[Close Price]]-Table2[[#This Row],[200D EMA]])/Table2[[#This Row],[200D EMA]]</f>
        <v>0.26374910781010646</v>
      </c>
      <c r="V210">
        <v>1.3468574205813599</v>
      </c>
      <c r="W210">
        <v>197.85</v>
      </c>
      <c r="X210">
        <v>201.44</v>
      </c>
      <c r="Y210">
        <v>190.1</v>
      </c>
      <c r="Z210">
        <v>204</v>
      </c>
      <c r="AA210">
        <v>173.91</v>
      </c>
      <c r="AB210">
        <v>204</v>
      </c>
      <c r="AC210" s="2">
        <f>(Table2[[#This Row],[Close Price]]/Table2[[#This Row],[Day Low]])-1</f>
        <v>1.7083649229214126E-2</v>
      </c>
      <c r="AD210" s="2">
        <f>(Table2[[#This Row],[Day High]]/Table2[[#This Row],[Close Price]])-1</f>
        <v>1.0435819708791705E-3</v>
      </c>
      <c r="AE210" s="2">
        <f>(Table2[[#This Row],[Close Price]]/Table2[[#This Row],[Current Week Low]])-1</f>
        <v>5.8548132561809574E-2</v>
      </c>
      <c r="AF210" s="2">
        <f>(Table2[[#This Row],[Current Week High]]/Table2[[#This Row],[Close Price]])-1</f>
        <v>1.3765343139690911E-2</v>
      </c>
      <c r="AG210" s="2">
        <f>(Table2[[#This Row],[Close Price]]/Table2[[#This Row],[Current Month Low]])-1</f>
        <v>0.15709274912310955</v>
      </c>
      <c r="AH210" s="2">
        <f>(Table2[[#This Row],[Current Month High]]/Table2[[#This Row],[Close Price]])-1</f>
        <v>1.3765343139690911E-2</v>
      </c>
      <c r="AI210">
        <v>1.37653431396909</v>
      </c>
      <c r="AJ210">
        <v>54.199233716475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0.17</v>
      </c>
      <c r="AM210" t="s">
        <v>10196</v>
      </c>
      <c r="AN210">
        <v>8.08</v>
      </c>
      <c r="AO210" t="s">
        <v>10196</v>
      </c>
      <c r="AP210">
        <v>9.3243219307708E-2</v>
      </c>
      <c r="AQ210">
        <f>(Table2[[#This Row],[Sharpe Ratio]]-AVERAGE(Table2[Sharpe Ratio]))/_xlfn.STDEV.P(Table2[Sharpe Ratio])</f>
        <v>0.48367601878544725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2.9501450493192447</v>
      </c>
      <c r="AS210">
        <f>_xlfn.RANK.AVG(Table2[[#This Row],[1Y Return vs Nifty Z-Score]],Table2[1Y Return vs Nifty Z-Score])</f>
        <v>353</v>
      </c>
      <c r="AT210">
        <f>_xlfn.RANK.AVG(Table2[[#This Row],[6M Return vs Nifty Z-Score]],Table2[6M Return vs Nifty Z-Score])</f>
        <v>151</v>
      </c>
      <c r="AU210">
        <f>_xlfn.RANK.AVG(Table2[[#This Row],[Sharpe Ratio Z-Score]],Table2[Sharpe Ratio Z-Score])</f>
        <v>215</v>
      </c>
      <c r="AV210">
        <f>(Table2[[#This Row],[Rank 1Y]]+Table2[[#This Row],[Rank 6M]]+Table2[[#This Row],[Rank Sharpe]])/3</f>
        <v>239.66666666666666</v>
      </c>
    </row>
    <row r="211" spans="1:48" x14ac:dyDescent="0.3">
      <c r="A211" t="s">
        <v>1361</v>
      </c>
      <c r="B211" t="s">
        <v>1362</v>
      </c>
      <c r="C211" t="s">
        <v>631</v>
      </c>
      <c r="D211" t="s">
        <v>631</v>
      </c>
      <c r="E211">
        <v>7823.1464299999998</v>
      </c>
      <c r="F211">
        <v>395</v>
      </c>
      <c r="G211">
        <v>72.1727142110595</v>
      </c>
      <c r="H211">
        <f>(Table2[[#This Row],[1Y Return vs Nifty]]-AVERAGE(Table2[1Y Return vs Nifty]))/_xlfn.STDEV.P(Table2[1Y Return vs Nifty])</f>
        <v>0.41428781074602539</v>
      </c>
      <c r="I211">
        <v>-0.83095474430190397</v>
      </c>
      <c r="J211">
        <f>(Table2[[#This Row],[1M Return vs Nifty]]-AVERAGE(Table2[1M Return vs Nifty]))/_xlfn.STDEV.P(Table2[1M Return vs Nifty])</f>
        <v>7.3903643155970061E-2</v>
      </c>
      <c r="K211">
        <v>29.737081165516301</v>
      </c>
      <c r="L211">
        <f>(Table2[[#This Row],[6M Return vs Nifty]]-AVERAGE(Table2[6M Return vs Nifty]))/_xlfn.STDEV.P(Table2[6M Return vs Nifty])</f>
        <v>0.74277695857894555</v>
      </c>
      <c r="M211">
        <v>-5.8246415950322499</v>
      </c>
      <c r="N211">
        <f>(Table2[[#This Row],[1W Return vs Nifty]]-AVERAGE(Table2[1W Return vs Nifty]))/_xlfn.STDEV.P(Table2[1W Return vs Nifty])</f>
        <v>-1.0346428816223208</v>
      </c>
      <c r="O211">
        <v>391.81</v>
      </c>
      <c r="P211">
        <v>382.72217866230699</v>
      </c>
      <c r="Q211">
        <v>327.41989505472702</v>
      </c>
      <c r="R211">
        <v>52.600207158219902</v>
      </c>
      <c r="S211" s="2">
        <f>(Table2[[#This Row],[Close Price]]-Table2[[#This Row],[20D EMA]])/Table2[[#This Row],[20D EMA]]</f>
        <v>8.1417013348306522E-3</v>
      </c>
      <c r="T211" s="2">
        <f>(Table2[[#This Row],[Close Price]]-Table2[[#This Row],[50D EMA]])/Table2[[#This Row],[50D EMA]]</f>
        <v>3.2080245207127878E-2</v>
      </c>
      <c r="U211" s="2">
        <f>(Table2[[#This Row],[Close Price]]-Table2[[#This Row],[200D EMA]])/Table2[[#This Row],[200D EMA]]</f>
        <v>0.20640195041897871</v>
      </c>
      <c r="V211">
        <v>0.80185382291913898</v>
      </c>
      <c r="W211">
        <v>388</v>
      </c>
      <c r="X211">
        <v>407.6</v>
      </c>
      <c r="Y211">
        <v>364.2</v>
      </c>
      <c r="Z211">
        <v>397.5</v>
      </c>
      <c r="AA211">
        <v>364.2</v>
      </c>
      <c r="AB211">
        <v>450.65</v>
      </c>
      <c r="AC211" s="2">
        <f>(Table2[[#This Row],[Close Price]]/Table2[[#This Row],[Day Low]])-1</f>
        <v>1.8041237113401998E-2</v>
      </c>
      <c r="AD211" s="2">
        <f>(Table2[[#This Row],[Day High]]/Table2[[#This Row],[Close Price]])-1</f>
        <v>3.1898734177215227E-2</v>
      </c>
      <c r="AE211" s="2">
        <f>(Table2[[#This Row],[Close Price]]/Table2[[#This Row],[Current Week Low]])-1</f>
        <v>8.456891817682588E-2</v>
      </c>
      <c r="AF211" s="2">
        <f>(Table2[[#This Row],[Current Week High]]/Table2[[#This Row],[Close Price]])-1</f>
        <v>6.3291139240506666E-3</v>
      </c>
      <c r="AG211" s="2">
        <f>(Table2[[#This Row],[Close Price]]/Table2[[#This Row],[Current Month Low]])-1</f>
        <v>8.456891817682588E-2</v>
      </c>
      <c r="AH211" s="2">
        <f>(Table2[[#This Row],[Current Month High]]/Table2[[#This Row],[Close Price]])-1</f>
        <v>0.14088607594936708</v>
      </c>
      <c r="AI211">
        <v>14.0886075949367</v>
      </c>
      <c r="AJ211">
        <v>97.401299350324805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-0.09</v>
      </c>
      <c r="AM211" t="s">
        <v>10195</v>
      </c>
      <c r="AN211">
        <v>-3.56</v>
      </c>
      <c r="AO211" t="s">
        <v>10195</v>
      </c>
      <c r="AP211">
        <v>2.7225269298355E-2</v>
      </c>
      <c r="AQ211">
        <f>(Table2[[#This Row],[Sharpe Ratio]]-AVERAGE(Table2[Sharpe Ratio]))/_xlfn.STDEV.P(Table2[Sharpe Ratio])</f>
        <v>-0.27540678314564676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-7.908125228702656E-2</v>
      </c>
      <c r="AS211">
        <f>_xlfn.RANK.AVG(Table2[[#This Row],[1Y Return vs Nifty Z-Score]],Table2[1Y Return vs Nifty Z-Score])</f>
        <v>174</v>
      </c>
      <c r="AT211">
        <f>_xlfn.RANK.AVG(Table2[[#This Row],[6M Return vs Nifty Z-Score]],Table2[6M Return vs Nifty Z-Score])</f>
        <v>138</v>
      </c>
      <c r="AU211">
        <f>_xlfn.RANK.AVG(Table2[[#This Row],[Sharpe Ratio Z-Score]],Table2[Sharpe Ratio Z-Score])</f>
        <v>413</v>
      </c>
      <c r="AV211">
        <f>(Table2[[#This Row],[Rank 1Y]]+Table2[[#This Row],[Rank 6M]]+Table2[[#This Row],[Rank Sharpe]])/3</f>
        <v>241.66666666666666</v>
      </c>
    </row>
    <row r="212" spans="1:48" x14ac:dyDescent="0.3">
      <c r="A212" t="s">
        <v>1421</v>
      </c>
      <c r="B212" t="s">
        <v>1422</v>
      </c>
      <c r="C212" t="s">
        <v>10165</v>
      </c>
      <c r="D212" t="s">
        <v>370</v>
      </c>
      <c r="E212">
        <v>7271.3530448000001</v>
      </c>
      <c r="F212">
        <v>148.22</v>
      </c>
      <c r="G212">
        <v>85.545815496343295</v>
      </c>
      <c r="H212">
        <f>(Table2[[#This Row],[1Y Return vs Nifty]]-AVERAGE(Table2[1Y Return vs Nifty]))/_xlfn.STDEV.P(Table2[1Y Return vs Nifty])</f>
        <v>0.5941046257430338</v>
      </c>
      <c r="I212">
        <v>4.9421023507155102</v>
      </c>
      <c r="J212">
        <f>(Table2[[#This Row],[1M Return vs Nifty]]-AVERAGE(Table2[1M Return vs Nifty]))/_xlfn.STDEV.P(Table2[1M Return vs Nifty])</f>
        <v>0.67528789957517976</v>
      </c>
      <c r="K212">
        <v>6.85630507253099</v>
      </c>
      <c r="L212">
        <f>(Table2[[#This Row],[6M Return vs Nifty]]-AVERAGE(Table2[6M Return vs Nifty]))/_xlfn.STDEV.P(Table2[6M Return vs Nifty])</f>
        <v>-3.0999488870426008E-2</v>
      </c>
      <c r="M212">
        <v>-2.8386619582045198</v>
      </c>
      <c r="N212">
        <f>(Table2[[#This Row],[1W Return vs Nifty]]-AVERAGE(Table2[1W Return vs Nifty]))/_xlfn.STDEV.P(Table2[1W Return vs Nifty])</f>
        <v>-0.29217891941769897</v>
      </c>
      <c r="O212">
        <v>143.52000000000001</v>
      </c>
      <c r="P212">
        <v>129.20148361548601</v>
      </c>
      <c r="Q212">
        <v>103.849001367141</v>
      </c>
      <c r="R212">
        <v>51.603488692842298</v>
      </c>
      <c r="S212" s="2">
        <f>(Table2[[#This Row],[Close Price]]-Table2[[#This Row],[20D EMA]])/Table2[[#This Row],[20D EMA]]</f>
        <v>3.2748049052396797E-2</v>
      </c>
      <c r="T212" s="2">
        <f>(Table2[[#This Row],[Close Price]]-Table2[[#This Row],[50D EMA]])/Table2[[#This Row],[50D EMA]]</f>
        <v>0.14720044888272815</v>
      </c>
      <c r="U212" s="2">
        <f>(Table2[[#This Row],[Close Price]]-Table2[[#This Row],[200D EMA]])/Table2[[#This Row],[200D EMA]]</f>
        <v>0.42726456729220397</v>
      </c>
      <c r="V212">
        <v>1.7539595922895199</v>
      </c>
      <c r="W212">
        <v>143.25</v>
      </c>
      <c r="X212">
        <v>147.30000000000001</v>
      </c>
      <c r="Y212">
        <v>136.61000000000001</v>
      </c>
      <c r="Z212">
        <v>169.95</v>
      </c>
      <c r="AA212">
        <v>129.25</v>
      </c>
      <c r="AB212">
        <v>169.95</v>
      </c>
      <c r="AC212" s="2">
        <f>(Table2[[#This Row],[Close Price]]/Table2[[#This Row],[Day Low]])-1</f>
        <v>3.4694589877835913E-2</v>
      </c>
      <c r="AD212" s="2">
        <f>(Table2[[#This Row],[Day High]]/Table2[[#This Row],[Close Price]])-1</f>
        <v>-6.2069896100390709E-3</v>
      </c>
      <c r="AE212" s="2">
        <f>(Table2[[#This Row],[Close Price]]/Table2[[#This Row],[Current Week Low]])-1</f>
        <v>8.4986457799575366E-2</v>
      </c>
      <c r="AF212" s="2">
        <f>(Table2[[#This Row],[Current Week High]]/Table2[[#This Row],[Close Price]])-1</f>
        <v>0.14660639589798952</v>
      </c>
      <c r="AG212" s="2">
        <f>(Table2[[#This Row],[Close Price]]/Table2[[#This Row],[Current Month Low]])-1</f>
        <v>0.14676982591876198</v>
      </c>
      <c r="AH212" s="2">
        <f>(Table2[[#This Row],[Current Month High]]/Table2[[#This Row],[Close Price]])-1</f>
        <v>0.14660639589798952</v>
      </c>
      <c r="AI212">
        <v>14.660639589798899</v>
      </c>
      <c r="AJ212">
        <v>127.855495772482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0.39</v>
      </c>
      <c r="AM212" t="s">
        <v>10196</v>
      </c>
      <c r="AN212">
        <v>9.8699999999999992</v>
      </c>
      <c r="AO212" t="s">
        <v>10196</v>
      </c>
      <c r="AP212">
        <v>7.3505803804912007E-2</v>
      </c>
      <c r="AQ212">
        <f>(Table2[[#This Row],[Sharpe Ratio]]-AVERAGE(Table2[Sharpe Ratio]))/_xlfn.STDEV.P(Table2[Sharpe Ratio])</f>
        <v>0.25673270017864419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1.2029468172087328</v>
      </c>
      <c r="AS212">
        <f>_xlfn.RANK.AVG(Table2[[#This Row],[1Y Return vs Nifty Z-Score]],Table2[1Y Return vs Nifty Z-Score])</f>
        <v>135</v>
      </c>
      <c r="AT212">
        <f>_xlfn.RANK.AVG(Table2[[#This Row],[6M Return vs Nifty Z-Score]],Table2[6M Return vs Nifty Z-Score])</f>
        <v>334</v>
      </c>
      <c r="AU212">
        <f>_xlfn.RANK.AVG(Table2[[#This Row],[Sharpe Ratio Z-Score]],Table2[Sharpe Ratio Z-Score])</f>
        <v>258</v>
      </c>
      <c r="AV212">
        <f>(Table2[[#This Row],[Rank 1Y]]+Table2[[#This Row],[Rank 6M]]+Table2[[#This Row],[Rank Sharpe]])/3</f>
        <v>242.33333333333334</v>
      </c>
    </row>
    <row r="213" spans="1:48" x14ac:dyDescent="0.3">
      <c r="A213" t="s">
        <v>759</v>
      </c>
      <c r="B213" t="s">
        <v>760</v>
      </c>
      <c r="C213" t="s">
        <v>10164</v>
      </c>
      <c r="D213" t="s">
        <v>138</v>
      </c>
      <c r="E213">
        <v>20846.868670215001</v>
      </c>
      <c r="F213">
        <v>1483.65</v>
      </c>
      <c r="G213">
        <v>199.45192473897899</v>
      </c>
      <c r="H213">
        <f>(Table2[[#This Row],[1Y Return vs Nifty]]-AVERAGE(Table2[1Y Return vs Nifty]))/_xlfn.STDEV.P(Table2[1Y Return vs Nifty])</f>
        <v>2.125704015874879</v>
      </c>
      <c r="I213">
        <v>0.56314727420572097</v>
      </c>
      <c r="J213">
        <f>(Table2[[#This Row],[1M Return vs Nifty]]-AVERAGE(Table2[1M Return vs Nifty]))/_xlfn.STDEV.P(Table2[1M Return vs Nifty])</f>
        <v>0.21912843341420643</v>
      </c>
      <c r="K213">
        <v>21.8717101272557</v>
      </c>
      <c r="L213">
        <f>(Table2[[#This Row],[6M Return vs Nifty]]-AVERAGE(Table2[6M Return vs Nifty]))/_xlfn.STDEV.P(Table2[6M Return vs Nifty])</f>
        <v>0.47678777905446718</v>
      </c>
      <c r="M213">
        <v>0.95061286345868301</v>
      </c>
      <c r="N213">
        <f>(Table2[[#This Row],[1W Return vs Nifty]]-AVERAGE(Table2[1W Return vs Nifty]))/_xlfn.STDEV.P(Table2[1W Return vs Nifty])</f>
        <v>0.65002442426055729</v>
      </c>
      <c r="O213">
        <v>1462.6</v>
      </c>
      <c r="P213">
        <v>1397.2014871158699</v>
      </c>
      <c r="Q213">
        <v>1103.0650628518499</v>
      </c>
      <c r="R213">
        <v>52.997563913418901</v>
      </c>
      <c r="S213" s="2">
        <f>(Table2[[#This Row],[Close Price]]-Table2[[#This Row],[20D EMA]])/Table2[[#This Row],[20D EMA]]</f>
        <v>1.4392178312594137E-2</v>
      </c>
      <c r="T213" s="2">
        <f>(Table2[[#This Row],[Close Price]]-Table2[[#This Row],[50D EMA]])/Table2[[#This Row],[50D EMA]]</f>
        <v>6.1872617286271914E-2</v>
      </c>
      <c r="U213" s="2">
        <f>(Table2[[#This Row],[Close Price]]-Table2[[#This Row],[200D EMA]])/Table2[[#This Row],[200D EMA]]</f>
        <v>0.34502492188827999</v>
      </c>
      <c r="V213">
        <v>0.88256099996621196</v>
      </c>
      <c r="W213">
        <v>1472.35</v>
      </c>
      <c r="X213">
        <v>1488</v>
      </c>
      <c r="Y213">
        <v>1437.2</v>
      </c>
      <c r="Z213">
        <v>1517</v>
      </c>
      <c r="AA213">
        <v>1402.3</v>
      </c>
      <c r="AB213">
        <v>1564</v>
      </c>
      <c r="AC213" s="2">
        <f>(Table2[[#This Row],[Close Price]]/Table2[[#This Row],[Day Low]])-1</f>
        <v>7.6748055829118922E-3</v>
      </c>
      <c r="AD213" s="2">
        <f>(Table2[[#This Row],[Day High]]/Table2[[#This Row],[Close Price]])-1</f>
        <v>2.9319583459710419E-3</v>
      </c>
      <c r="AE213" s="2">
        <f>(Table2[[#This Row],[Close Price]]/Table2[[#This Row],[Current Week Low]])-1</f>
        <v>3.2319788477595424E-2</v>
      </c>
      <c r="AF213" s="2">
        <f>(Table2[[#This Row],[Current Week High]]/Table2[[#This Row],[Close Price]])-1</f>
        <v>2.2478347319111691E-2</v>
      </c>
      <c r="AG213" s="2">
        <f>(Table2[[#This Row],[Close Price]]/Table2[[#This Row],[Current Month Low]])-1</f>
        <v>5.8011837695215007E-2</v>
      </c>
      <c r="AH213" s="2">
        <f>(Table2[[#This Row],[Current Month High]]/Table2[[#This Row],[Close Price]])-1</f>
        <v>5.4156977723856636E-2</v>
      </c>
      <c r="AI213">
        <v>5.4156977723856601</v>
      </c>
      <c r="AJ213">
        <v>234.15540540540499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0.08</v>
      </c>
      <c r="AM213" t="s">
        <v>10196</v>
      </c>
      <c r="AN213">
        <v>-1.04</v>
      </c>
      <c r="AO213" t="s">
        <v>10195</v>
      </c>
      <c r="AQ213">
        <f>(Table2[[#This Row],[Sharpe Ratio]]-AVERAGE(Table2[Sharpe Ratio]))/_xlfn.STDEV.P(Table2[Sharpe Ratio])</f>
        <v>-0.58844639887736894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2.8831982537267411</v>
      </c>
      <c r="AS213">
        <f>_xlfn.RANK.AVG(Table2[[#This Row],[1Y Return vs Nifty Z-Score]],Table2[1Y Return vs Nifty Z-Score])</f>
        <v>21</v>
      </c>
      <c r="AT213">
        <f>_xlfn.RANK.AVG(Table2[[#This Row],[6M Return vs Nifty Z-Score]],Table2[6M Return vs Nifty Z-Score])</f>
        <v>197</v>
      </c>
      <c r="AU213">
        <f>_xlfn.RANK.AVG(Table2[[#This Row],[Sharpe Ratio Z-Score]],Table2[Sharpe Ratio Z-Score])</f>
        <v>516.5</v>
      </c>
      <c r="AV213">
        <f>(Table2[[#This Row],[Rank 1Y]]+Table2[[#This Row],[Rank 6M]]+Table2[[#This Row],[Rank Sharpe]])/3</f>
        <v>244.83333333333334</v>
      </c>
    </row>
    <row r="214" spans="1:48" x14ac:dyDescent="0.3">
      <c r="A214" t="s">
        <v>1049</v>
      </c>
      <c r="B214" t="s">
        <v>1050</v>
      </c>
      <c r="C214" t="s">
        <v>10165</v>
      </c>
      <c r="D214" t="s">
        <v>370</v>
      </c>
      <c r="E214">
        <v>11952.3226865</v>
      </c>
      <c r="F214">
        <v>216.65</v>
      </c>
      <c r="G214">
        <v>67.370920297082904</v>
      </c>
      <c r="H214">
        <f>(Table2[[#This Row],[1Y Return vs Nifty]]-AVERAGE(Table2[1Y Return vs Nifty]))/_xlfn.STDEV.P(Table2[1Y Return vs Nifty])</f>
        <v>0.3497221374991285</v>
      </c>
      <c r="I214">
        <v>3.7668490766853702</v>
      </c>
      <c r="J214">
        <f>(Table2[[#This Row],[1M Return vs Nifty]]-AVERAGE(Table2[1M Return vs Nifty]))/_xlfn.STDEV.P(Table2[1M Return vs Nifty])</f>
        <v>0.55286076873719425</v>
      </c>
      <c r="K214">
        <v>8.0554981221177293</v>
      </c>
      <c r="L214">
        <f>(Table2[[#This Row],[6M Return vs Nifty]]-AVERAGE(Table2[6M Return vs Nifty]))/_xlfn.STDEV.P(Table2[6M Return vs Nifty])</f>
        <v>9.5545261657894384E-3</v>
      </c>
      <c r="M214">
        <v>-5.5202020822382103</v>
      </c>
      <c r="N214">
        <f>(Table2[[#This Row],[1W Return vs Nifty]]-AVERAGE(Table2[1W Return vs Nifty]))/_xlfn.STDEV.P(Table2[1W Return vs Nifty])</f>
        <v>-0.95894398396980862</v>
      </c>
      <c r="O214">
        <v>213.06</v>
      </c>
      <c r="P214">
        <v>191.358808267283</v>
      </c>
      <c r="Q214">
        <v>157.62852363066301</v>
      </c>
      <c r="R214">
        <v>48.649053372564602</v>
      </c>
      <c r="S214" s="2">
        <f>(Table2[[#This Row],[Close Price]]-Table2[[#This Row],[20D EMA]])/Table2[[#This Row],[20D EMA]]</f>
        <v>1.6849713695672595E-2</v>
      </c>
      <c r="T214" s="2">
        <f>(Table2[[#This Row],[Close Price]]-Table2[[#This Row],[50D EMA]])/Table2[[#This Row],[50D EMA]]</f>
        <v>0.13216633172898526</v>
      </c>
      <c r="U214" s="2">
        <f>(Table2[[#This Row],[Close Price]]-Table2[[#This Row],[200D EMA]])/Table2[[#This Row],[200D EMA]]</f>
        <v>0.37443398573997505</v>
      </c>
      <c r="V214">
        <v>1.5731129724028201</v>
      </c>
      <c r="W214">
        <v>210</v>
      </c>
      <c r="X214">
        <v>215.7</v>
      </c>
      <c r="Y214">
        <v>208.6</v>
      </c>
      <c r="Z214">
        <v>245</v>
      </c>
      <c r="AA214">
        <v>192.1</v>
      </c>
      <c r="AB214">
        <v>245</v>
      </c>
      <c r="AC214" s="2">
        <f>(Table2[[#This Row],[Close Price]]/Table2[[#This Row],[Day Low]])-1</f>
        <v>3.1666666666666732E-2</v>
      </c>
      <c r="AD214" s="2">
        <f>(Table2[[#This Row],[Day High]]/Table2[[#This Row],[Close Price]])-1</f>
        <v>-4.3849526886684531E-3</v>
      </c>
      <c r="AE214" s="2">
        <f>(Table2[[#This Row],[Close Price]]/Table2[[#This Row],[Current Week Low]])-1</f>
        <v>3.8590604026845776E-2</v>
      </c>
      <c r="AF214" s="2">
        <f>(Table2[[#This Row],[Current Week High]]/Table2[[#This Row],[Close Price]])-1</f>
        <v>0.13085621970920847</v>
      </c>
      <c r="AG214" s="2">
        <f>(Table2[[#This Row],[Close Price]]/Table2[[#This Row],[Current Month Low]])-1</f>
        <v>0.12779802186361278</v>
      </c>
      <c r="AH214" s="2">
        <f>(Table2[[#This Row],[Current Month High]]/Table2[[#This Row],[Close Price]])-1</f>
        <v>0.13085621970920847</v>
      </c>
      <c r="AI214">
        <v>13.085621970920799</v>
      </c>
      <c r="AJ214">
        <v>105.84323040380001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0.4</v>
      </c>
      <c r="AM214" t="s">
        <v>10196</v>
      </c>
      <c r="AN214">
        <v>6.23</v>
      </c>
      <c r="AO214" t="s">
        <v>10196</v>
      </c>
      <c r="AP214">
        <v>8.6493853981092994E-2</v>
      </c>
      <c r="AQ214">
        <f>(Table2[[#This Row],[Sharpe Ratio]]-AVERAGE(Table2[Sharpe Ratio]))/_xlfn.STDEV.P(Table2[Sharpe Ratio])</f>
        <v>0.40607095618266037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0.35926440461496401</v>
      </c>
      <c r="AS214">
        <f>_xlfn.RANK.AVG(Table2[[#This Row],[1Y Return vs Nifty Z-Score]],Table2[1Y Return vs Nifty Z-Score])</f>
        <v>191</v>
      </c>
      <c r="AT214">
        <f>_xlfn.RANK.AVG(Table2[[#This Row],[6M Return vs Nifty Z-Score]],Table2[6M Return vs Nifty Z-Score])</f>
        <v>320</v>
      </c>
      <c r="AU214">
        <f>_xlfn.RANK.AVG(Table2[[#This Row],[Sharpe Ratio Z-Score]],Table2[Sharpe Ratio Z-Score])</f>
        <v>231</v>
      </c>
      <c r="AV214">
        <f>(Table2[[#This Row],[Rank 1Y]]+Table2[[#This Row],[Rank 6M]]+Table2[[#This Row],[Rank Sharpe]])/3</f>
        <v>247.33333333333334</v>
      </c>
    </row>
    <row r="215" spans="1:48" x14ac:dyDescent="0.3">
      <c r="A215" t="s">
        <v>1315</v>
      </c>
      <c r="B215" t="s">
        <v>1316</v>
      </c>
      <c r="C215" t="s">
        <v>10153</v>
      </c>
      <c r="D215" t="s">
        <v>119</v>
      </c>
      <c r="E215">
        <v>8382.0782197399894</v>
      </c>
      <c r="F215">
        <v>1425.1</v>
      </c>
      <c r="G215">
        <v>49.999965929842702</v>
      </c>
      <c r="H215">
        <f>(Table2[[#This Row],[1Y Return vs Nifty]]-AVERAGE(Table2[1Y Return vs Nifty]))/_xlfn.STDEV.P(Table2[1Y Return vs Nifty])</f>
        <v>0.11614956363304939</v>
      </c>
      <c r="I215">
        <v>-7.4671538090409397</v>
      </c>
      <c r="J215">
        <f>(Table2[[#This Row],[1M Return vs Nifty]]-AVERAGE(Table2[1M Return vs Nifty]))/_xlfn.STDEV.P(Table2[1M Return vs Nifty])</f>
        <v>-0.61739484468375594</v>
      </c>
      <c r="K215">
        <v>7.0428540291651602</v>
      </c>
      <c r="L215">
        <f>(Table2[[#This Row],[6M Return vs Nifty]]-AVERAGE(Table2[6M Return vs Nifty]))/_xlfn.STDEV.P(Table2[6M Return vs Nifty])</f>
        <v>-2.4690822225852335E-2</v>
      </c>
      <c r="M215">
        <v>-1.62112757055961</v>
      </c>
      <c r="N215">
        <f>(Table2[[#This Row],[1W Return vs Nifty]]-AVERAGE(Table2[1W Return vs Nifty]))/_xlfn.STDEV.P(Table2[1W Return vs Nifty])</f>
        <v>1.0561057245902929E-2</v>
      </c>
      <c r="O215">
        <v>1413.39</v>
      </c>
      <c r="P215">
        <v>1362.7889393477301</v>
      </c>
      <c r="Q215">
        <v>1181.3351063051</v>
      </c>
      <c r="R215">
        <v>52.105583905506201</v>
      </c>
      <c r="S215" s="2">
        <f>(Table2[[#This Row],[Close Price]]-Table2[[#This Row],[20D EMA]])/Table2[[#This Row],[20D EMA]]</f>
        <v>8.2850451750753912E-3</v>
      </c>
      <c r="T215" s="2">
        <f>(Table2[[#This Row],[Close Price]]-Table2[[#This Row],[50D EMA]])/Table2[[#This Row],[50D EMA]]</f>
        <v>4.5723192237011899E-2</v>
      </c>
      <c r="U215" s="2">
        <f>(Table2[[#This Row],[Close Price]]-Table2[[#This Row],[200D EMA]])/Table2[[#This Row],[200D EMA]]</f>
        <v>0.20634694795224637</v>
      </c>
      <c r="V215">
        <v>0.87716541965683403</v>
      </c>
      <c r="W215">
        <v>1396.55</v>
      </c>
      <c r="X215">
        <v>1421.2</v>
      </c>
      <c r="Y215">
        <v>1360.5</v>
      </c>
      <c r="Z215">
        <v>1440</v>
      </c>
      <c r="AA215">
        <v>1360.5</v>
      </c>
      <c r="AB215">
        <v>1490.6</v>
      </c>
      <c r="AC215" s="2">
        <f>(Table2[[#This Row],[Close Price]]/Table2[[#This Row],[Day Low]])-1</f>
        <v>2.0443235115105152E-2</v>
      </c>
      <c r="AD215" s="2">
        <f>(Table2[[#This Row],[Day High]]/Table2[[#This Row],[Close Price]])-1</f>
        <v>-2.7366500596448518E-3</v>
      </c>
      <c r="AE215" s="2">
        <f>(Table2[[#This Row],[Close Price]]/Table2[[#This Row],[Current Week Low]])-1</f>
        <v>4.7482543182653325E-2</v>
      </c>
      <c r="AF215" s="2">
        <f>(Table2[[#This Row],[Current Week High]]/Table2[[#This Row],[Close Price]])-1</f>
        <v>1.0455406638130826E-2</v>
      </c>
      <c r="AG215" s="2">
        <f>(Table2[[#This Row],[Close Price]]/Table2[[#This Row],[Current Month Low]])-1</f>
        <v>4.7482543182653325E-2</v>
      </c>
      <c r="AH215" s="2">
        <f>(Table2[[#This Row],[Current Month High]]/Table2[[#This Row],[Close Price]])-1</f>
        <v>4.5961686899165022E-2</v>
      </c>
      <c r="AI215">
        <v>9.8835169461792098</v>
      </c>
      <c r="AJ215">
        <v>78.126367102056093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0.01</v>
      </c>
      <c r="AM215" t="s">
        <v>10196</v>
      </c>
      <c r="AN215">
        <v>-0.62</v>
      </c>
      <c r="AO215" t="s">
        <v>10195</v>
      </c>
      <c r="AP215">
        <v>0.12217174820162301</v>
      </c>
      <c r="AQ215">
        <f>(Table2[[#This Row],[Sharpe Ratio]]-AVERAGE(Table2[Sharpe Ratio]))/_xlfn.STDEV.P(Table2[Sharpe Ratio])</f>
        <v>0.81629993039473814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0.30092488436408221</v>
      </c>
      <c r="AS215">
        <f>_xlfn.RANK.AVG(Table2[[#This Row],[1Y Return vs Nifty Z-Score]],Table2[1Y Return vs Nifty Z-Score])</f>
        <v>252</v>
      </c>
      <c r="AT215">
        <f>_xlfn.RANK.AVG(Table2[[#This Row],[6M Return vs Nifty Z-Score]],Table2[6M Return vs Nifty Z-Score])</f>
        <v>332</v>
      </c>
      <c r="AU215">
        <f>_xlfn.RANK.AVG(Table2[[#This Row],[Sharpe Ratio Z-Score]],Table2[Sharpe Ratio Z-Score])</f>
        <v>158</v>
      </c>
      <c r="AV215">
        <f>(Table2[[#This Row],[Rank 1Y]]+Table2[[#This Row],[Rank 6M]]+Table2[[#This Row],[Rank Sharpe]])/3</f>
        <v>247.33333333333334</v>
      </c>
    </row>
    <row r="216" spans="1:48" x14ac:dyDescent="0.3">
      <c r="A216" t="s">
        <v>551</v>
      </c>
      <c r="B216" t="s">
        <v>552</v>
      </c>
      <c r="C216" t="s">
        <v>10153</v>
      </c>
      <c r="D216" t="s">
        <v>176</v>
      </c>
      <c r="E216">
        <v>34902.54</v>
      </c>
      <c r="F216">
        <v>799.6</v>
      </c>
      <c r="G216">
        <v>65.941014680127296</v>
      </c>
      <c r="H216">
        <f>(Table2[[#This Row],[1Y Return vs Nifty]]-AVERAGE(Table2[1Y Return vs Nifty]))/_xlfn.STDEV.P(Table2[1Y Return vs Nifty])</f>
        <v>0.33049540255543713</v>
      </c>
      <c r="I216">
        <v>9.8374593548100808</v>
      </c>
      <c r="J216">
        <f>(Table2[[#This Row],[1M Return vs Nifty]]-AVERAGE(Table2[1M Return vs Nifty]))/_xlfn.STDEV.P(Table2[1M Return vs Nifty])</f>
        <v>1.1852413927347867</v>
      </c>
      <c r="K216">
        <v>47.058051514470499</v>
      </c>
      <c r="L216">
        <f>(Table2[[#This Row],[6M Return vs Nifty]]-AVERAGE(Table2[6M Return vs Nifty]))/_xlfn.STDEV.P(Table2[6M Return vs Nifty])</f>
        <v>1.3285332654683162</v>
      </c>
      <c r="M216">
        <v>3.5396296579481601</v>
      </c>
      <c r="N216">
        <f>(Table2[[#This Row],[1W Return vs Nifty]]-AVERAGE(Table2[1W Return vs Nifty]))/_xlfn.STDEV.P(Table2[1W Return vs Nifty])</f>
        <v>1.2937835590325357</v>
      </c>
      <c r="O216">
        <v>758.88</v>
      </c>
      <c r="P216">
        <v>689.05282250981804</v>
      </c>
      <c r="Q216">
        <v>560.25075728121703</v>
      </c>
      <c r="R216">
        <v>78.071937183867902</v>
      </c>
      <c r="S216" s="2">
        <f>(Table2[[#This Row],[Close Price]]-Table2[[#This Row],[20D EMA]])/Table2[[#This Row],[20D EMA]]</f>
        <v>5.3658022348724473E-2</v>
      </c>
      <c r="T216" s="2">
        <f>(Table2[[#This Row],[Close Price]]-Table2[[#This Row],[50D EMA]])/Table2[[#This Row],[50D EMA]]</f>
        <v>0.16043353118781664</v>
      </c>
      <c r="U216" s="2">
        <f>(Table2[[#This Row],[Close Price]]-Table2[[#This Row],[200D EMA]])/Table2[[#This Row],[200D EMA]]</f>
        <v>0.42721806192694173</v>
      </c>
      <c r="V216">
        <v>0.66520935941688297</v>
      </c>
      <c r="W216">
        <v>784.1</v>
      </c>
      <c r="X216">
        <v>804.95</v>
      </c>
      <c r="Y216">
        <v>710.05</v>
      </c>
      <c r="Z216">
        <v>844.65</v>
      </c>
      <c r="AA216">
        <v>690.1</v>
      </c>
      <c r="AB216">
        <v>844.65</v>
      </c>
      <c r="AC216" s="2">
        <f>(Table2[[#This Row],[Close Price]]/Table2[[#This Row],[Day Low]])-1</f>
        <v>1.9767886749139096E-2</v>
      </c>
      <c r="AD216" s="2">
        <f>(Table2[[#This Row],[Day High]]/Table2[[#This Row],[Close Price]])-1</f>
        <v>6.6908454227114778E-3</v>
      </c>
      <c r="AE216" s="2">
        <f>(Table2[[#This Row],[Close Price]]/Table2[[#This Row],[Current Week Low]])-1</f>
        <v>0.12611787902260407</v>
      </c>
      <c r="AF216" s="2">
        <f>(Table2[[#This Row],[Current Week High]]/Table2[[#This Row],[Close Price]])-1</f>
        <v>5.6340670335167431E-2</v>
      </c>
      <c r="AG216" s="2">
        <f>(Table2[[#This Row],[Close Price]]/Table2[[#This Row],[Current Month Low]])-1</f>
        <v>0.15867265613679171</v>
      </c>
      <c r="AH216" s="2">
        <f>(Table2[[#This Row],[Current Month High]]/Table2[[#This Row],[Close Price]])-1</f>
        <v>5.6340670335167431E-2</v>
      </c>
      <c r="AI216">
        <v>5.6340670335167404</v>
      </c>
      <c r="AJ216">
        <v>91.704627187724697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0.39</v>
      </c>
      <c r="AM216" t="s">
        <v>10196</v>
      </c>
      <c r="AN216">
        <v>10.41</v>
      </c>
      <c r="AO216" t="s">
        <v>10196</v>
      </c>
      <c r="AP216">
        <v>5.9147990354170002E-3</v>
      </c>
      <c r="AQ216">
        <f>(Table2[[#This Row],[Sharpe Ratio]]-AVERAGE(Table2[Sharpe Ratio]))/_xlfn.STDEV.P(Table2[Sharpe Ratio])</f>
        <v>-0.52043728584026949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3.6176163339508061</v>
      </c>
      <c r="AS216">
        <f>_xlfn.RANK.AVG(Table2[[#This Row],[1Y Return vs Nifty Z-Score]],Table2[1Y Return vs Nifty Z-Score])</f>
        <v>194</v>
      </c>
      <c r="AT216">
        <f>_xlfn.RANK.AVG(Table2[[#This Row],[6M Return vs Nifty Z-Score]],Table2[6M Return vs Nifty Z-Score])</f>
        <v>71</v>
      </c>
      <c r="AU216">
        <f>_xlfn.RANK.AVG(Table2[[#This Row],[Sharpe Ratio Z-Score]],Table2[Sharpe Ratio Z-Score])</f>
        <v>481</v>
      </c>
      <c r="AV216">
        <f>(Table2[[#This Row],[Rank 1Y]]+Table2[[#This Row],[Rank 6M]]+Table2[[#This Row],[Rank Sharpe]])/3</f>
        <v>248.66666666666666</v>
      </c>
    </row>
    <row r="217" spans="1:48" x14ac:dyDescent="0.3">
      <c r="A217" t="s">
        <v>1119</v>
      </c>
      <c r="B217" t="s">
        <v>1120</v>
      </c>
      <c r="C217" t="s">
        <v>10160</v>
      </c>
      <c r="D217" t="s">
        <v>80</v>
      </c>
      <c r="E217">
        <v>10837.105118969999</v>
      </c>
      <c r="F217">
        <v>349.7</v>
      </c>
      <c r="G217">
        <v>44.145753774648298</v>
      </c>
      <c r="H217">
        <f>(Table2[[#This Row],[1Y Return vs Nifty]]-AVERAGE(Table2[1Y Return vs Nifty]))/_xlfn.STDEV.P(Table2[1Y Return vs Nifty])</f>
        <v>3.743290983620419E-2</v>
      </c>
      <c r="I217">
        <v>49.358424269048399</v>
      </c>
      <c r="J217">
        <f>(Table2[[#This Row],[1M Return vs Nifty]]-AVERAGE(Table2[1M Return vs Nifty]))/_xlfn.STDEV.P(Table2[1M Return vs Nifty])</f>
        <v>5.3021738440753179</v>
      </c>
      <c r="K217">
        <v>30.7092366527352</v>
      </c>
      <c r="L217">
        <f>(Table2[[#This Row],[6M Return vs Nifty]]-AVERAGE(Table2[6M Return vs Nifty]))/_xlfn.STDEV.P(Table2[6M Return vs Nifty])</f>
        <v>0.77565307327941102</v>
      </c>
      <c r="M217">
        <v>5.7342228180105801</v>
      </c>
      <c r="N217">
        <f>(Table2[[#This Row],[1W Return vs Nifty]]-AVERAGE(Table2[1W Return vs Nifty]))/_xlfn.STDEV.P(Table2[1W Return vs Nifty])</f>
        <v>1.839469240525718</v>
      </c>
      <c r="O217">
        <v>306.24</v>
      </c>
      <c r="P217">
        <v>269.25401603306801</v>
      </c>
      <c r="Q217">
        <v>239.127625616931</v>
      </c>
      <c r="R217">
        <v>84.166701210358696</v>
      </c>
      <c r="S217" s="2">
        <f>(Table2[[#This Row],[Close Price]]-Table2[[#This Row],[20D EMA]])/Table2[[#This Row],[20D EMA]]</f>
        <v>0.14191483803552762</v>
      </c>
      <c r="T217" s="2">
        <f>(Table2[[#This Row],[Close Price]]-Table2[[#This Row],[50D EMA]])/Table2[[#This Row],[50D EMA]]</f>
        <v>0.29877357133663746</v>
      </c>
      <c r="U217" s="2">
        <f>(Table2[[#This Row],[Close Price]]-Table2[[#This Row],[200D EMA]])/Table2[[#This Row],[200D EMA]]</f>
        <v>0.4623989975972066</v>
      </c>
      <c r="V217">
        <v>1.6884392213242401</v>
      </c>
      <c r="W217">
        <v>345</v>
      </c>
      <c r="X217">
        <v>354.45</v>
      </c>
      <c r="Y217">
        <v>331.25</v>
      </c>
      <c r="Z217">
        <v>359.65</v>
      </c>
      <c r="AA217">
        <v>272.5</v>
      </c>
      <c r="AB217">
        <v>359.65</v>
      </c>
      <c r="AC217" s="2">
        <f>(Table2[[#This Row],[Close Price]]/Table2[[#This Row],[Day Low]])-1</f>
        <v>1.3623188405797126E-2</v>
      </c>
      <c r="AD217" s="2">
        <f>(Table2[[#This Row],[Day High]]/Table2[[#This Row],[Close Price]])-1</f>
        <v>1.358307120388913E-2</v>
      </c>
      <c r="AE217" s="2">
        <f>(Table2[[#This Row],[Close Price]]/Table2[[#This Row],[Current Week Low]])-1</f>
        <v>5.569811320754714E-2</v>
      </c>
      <c r="AF217" s="2">
        <f>(Table2[[#This Row],[Current Week High]]/Table2[[#This Row],[Close Price]])-1</f>
        <v>2.8452959679725387E-2</v>
      </c>
      <c r="AG217" s="2">
        <f>(Table2[[#This Row],[Close Price]]/Table2[[#This Row],[Current Month Low]])-1</f>
        <v>0.28330275229357804</v>
      </c>
      <c r="AH217" s="2">
        <f>(Table2[[#This Row],[Current Month High]]/Table2[[#This Row],[Close Price]])-1</f>
        <v>2.8452959679725387E-2</v>
      </c>
      <c r="AI217">
        <v>2.8452959679725298</v>
      </c>
      <c r="AJ217">
        <v>102.665893943784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0.5</v>
      </c>
      <c r="AM217" t="s">
        <v>10196</v>
      </c>
      <c r="AN217">
        <v>22.87</v>
      </c>
      <c r="AO217" t="s">
        <v>10196</v>
      </c>
      <c r="AP217">
        <v>5.065776133397E-2</v>
      </c>
      <c r="AQ217">
        <f>(Table2[[#This Row],[Sharpe Ratio]]-AVERAGE(Table2[Sharpe Ratio]))/_xlfn.STDEV.P(Table2[Sharpe Ratio])</f>
        <v>-5.9770036977435659E-3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7.9487520640189073</v>
      </c>
      <c r="AS217">
        <f>_xlfn.RANK.AVG(Table2[[#This Row],[1Y Return vs Nifty Z-Score]],Table2[1Y Return vs Nifty Z-Score])</f>
        <v>277</v>
      </c>
      <c r="AT217">
        <f>_xlfn.RANK.AVG(Table2[[#This Row],[6M Return vs Nifty Z-Score]],Table2[6M Return vs Nifty Z-Score])</f>
        <v>131</v>
      </c>
      <c r="AU217">
        <f>_xlfn.RANK.AVG(Table2[[#This Row],[Sharpe Ratio Z-Score]],Table2[Sharpe Ratio Z-Score])</f>
        <v>340</v>
      </c>
      <c r="AV217">
        <f>(Table2[[#This Row],[Rank 1Y]]+Table2[[#This Row],[Rank 6M]]+Table2[[#This Row],[Rank Sharpe]])/3</f>
        <v>249.33333333333334</v>
      </c>
    </row>
    <row r="218" spans="1:48" x14ac:dyDescent="0.3">
      <c r="A218" t="s">
        <v>294</v>
      </c>
      <c r="B218" t="s">
        <v>295</v>
      </c>
      <c r="C218" t="s">
        <v>10156</v>
      </c>
      <c r="D218" t="s">
        <v>293</v>
      </c>
      <c r="E218">
        <v>92098.419782080004</v>
      </c>
      <c r="F218">
        <v>947.6</v>
      </c>
      <c r="G218">
        <v>28.7809721915857</v>
      </c>
      <c r="H218">
        <f>(Table2[[#This Row],[1Y Return vs Nifty]]-AVERAGE(Table2[1Y Return vs Nifty]))/_xlfn.STDEV.P(Table2[1Y Return vs Nifty])</f>
        <v>-0.16916435047403791</v>
      </c>
      <c r="I218">
        <v>-1.06346521018915</v>
      </c>
      <c r="J218">
        <f>(Table2[[#This Row],[1M Return vs Nifty]]-AVERAGE(Table2[1M Return vs Nifty]))/_xlfn.STDEV.P(Table2[1M Return vs Nifty])</f>
        <v>4.9682830623565391E-2</v>
      </c>
      <c r="K218">
        <v>14.771687421126799</v>
      </c>
      <c r="L218">
        <f>(Table2[[#This Row],[6M Return vs Nifty]]-AVERAGE(Table2[6M Return vs Nifty]))/_xlfn.STDEV.P(Table2[6M Return vs Nifty])</f>
        <v>0.23668096082278275</v>
      </c>
      <c r="M218">
        <v>3.8745834229848501</v>
      </c>
      <c r="N218">
        <f>(Table2[[#This Row],[1W Return vs Nifty]]-AVERAGE(Table2[1W Return vs Nifty]))/_xlfn.STDEV.P(Table2[1W Return vs Nifty])</f>
        <v>1.377069826787765</v>
      </c>
      <c r="O218">
        <v>916.35</v>
      </c>
      <c r="P218">
        <v>882.63398550287502</v>
      </c>
      <c r="Q218">
        <v>770.72481009356602</v>
      </c>
      <c r="R218">
        <v>66.542332905832495</v>
      </c>
      <c r="S218" s="2">
        <f>(Table2[[#This Row],[Close Price]]-Table2[[#This Row],[20D EMA]])/Table2[[#This Row],[20D EMA]]</f>
        <v>3.4102690020188793E-2</v>
      </c>
      <c r="T218" s="2">
        <f>(Table2[[#This Row],[Close Price]]-Table2[[#This Row],[50D EMA]])/Table2[[#This Row],[50D EMA]]</f>
        <v>7.3604705420572528E-2</v>
      </c>
      <c r="U218" s="2">
        <f>(Table2[[#This Row],[Close Price]]-Table2[[#This Row],[200D EMA]])/Table2[[#This Row],[200D EMA]]</f>
        <v>0.22949201529526647</v>
      </c>
      <c r="V218">
        <v>0.67196143795987695</v>
      </c>
      <c r="W218">
        <v>915.95</v>
      </c>
      <c r="X218">
        <v>945</v>
      </c>
      <c r="Y218">
        <v>902.35</v>
      </c>
      <c r="Z218">
        <v>964.65</v>
      </c>
      <c r="AA218">
        <v>886.15</v>
      </c>
      <c r="AB218">
        <v>965.6</v>
      </c>
      <c r="AC218" s="2">
        <f>(Table2[[#This Row],[Close Price]]/Table2[[#This Row],[Day Low]])-1</f>
        <v>3.4554287897810898E-2</v>
      </c>
      <c r="AD218" s="2">
        <f>(Table2[[#This Row],[Day High]]/Table2[[#This Row],[Close Price]])-1</f>
        <v>-2.7437737441958765E-3</v>
      </c>
      <c r="AE218" s="2">
        <f>(Table2[[#This Row],[Close Price]]/Table2[[#This Row],[Current Week Low]])-1</f>
        <v>5.0146838809774552E-2</v>
      </c>
      <c r="AF218" s="2">
        <f>(Table2[[#This Row],[Current Week High]]/Table2[[#This Row],[Close Price]])-1</f>
        <v>1.7992823976361372E-2</v>
      </c>
      <c r="AG218" s="2">
        <f>(Table2[[#This Row],[Close Price]]/Table2[[#This Row],[Current Month Low]])-1</f>
        <v>6.9344919031766761E-2</v>
      </c>
      <c r="AH218" s="2">
        <f>(Table2[[#This Row],[Current Month High]]/Table2[[#This Row],[Close Price]])-1</f>
        <v>1.8995356690586718E-2</v>
      </c>
      <c r="AI218">
        <v>3.4086112283663899</v>
      </c>
      <c r="AJ218">
        <v>86.352015732546704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0.05</v>
      </c>
      <c r="AM218" t="s">
        <v>10196</v>
      </c>
      <c r="AN218">
        <v>3.7</v>
      </c>
      <c r="AO218" t="s">
        <v>10196</v>
      </c>
      <c r="AP218">
        <v>0.119782792388147</v>
      </c>
      <c r="AQ218">
        <f>(Table2[[#This Row],[Sharpe Ratio]]-AVERAGE(Table2[Sharpe Ratio]))/_xlfn.STDEV.P(Table2[Sharpe Ratio])</f>
        <v>0.78883141202471863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2.2831006797847939</v>
      </c>
      <c r="AS218">
        <f>_xlfn.RANK.AVG(Table2[[#This Row],[1Y Return vs Nifty Z-Score]],Table2[1Y Return vs Nifty Z-Score])</f>
        <v>340</v>
      </c>
      <c r="AT218">
        <f>_xlfn.RANK.AVG(Table2[[#This Row],[6M Return vs Nifty Z-Score]],Table2[6M Return vs Nifty Z-Score])</f>
        <v>248</v>
      </c>
      <c r="AU218">
        <f>_xlfn.RANK.AVG(Table2[[#This Row],[Sharpe Ratio Z-Score]],Table2[Sharpe Ratio Z-Score])</f>
        <v>161</v>
      </c>
      <c r="AV218">
        <f>(Table2[[#This Row],[Rank 1Y]]+Table2[[#This Row],[Rank 6M]]+Table2[[#This Row],[Rank Sharpe]])/3</f>
        <v>249.66666666666666</v>
      </c>
    </row>
    <row r="219" spans="1:48" x14ac:dyDescent="0.3">
      <c r="A219" t="s">
        <v>274</v>
      </c>
      <c r="B219" t="s">
        <v>275</v>
      </c>
      <c r="C219" t="s">
        <v>10158</v>
      </c>
      <c r="D219" t="s">
        <v>130</v>
      </c>
      <c r="E219">
        <v>98390.489503410005</v>
      </c>
      <c r="F219">
        <v>972.45</v>
      </c>
      <c r="G219">
        <v>30.415986995214698</v>
      </c>
      <c r="H219">
        <f>(Table2[[#This Row],[1Y Return vs Nifty]]-AVERAGE(Table2[1Y Return vs Nifty]))/_xlfn.STDEV.P(Table2[1Y Return vs Nifty])</f>
        <v>-0.14717968527262673</v>
      </c>
      <c r="I219">
        <v>-14.0575424878666</v>
      </c>
      <c r="J219">
        <f>(Table2[[#This Row],[1M Return vs Nifty]]-AVERAGE(Table2[1M Return vs Nifty]))/_xlfn.STDEV.P(Table2[1M Return vs Nifty])</f>
        <v>-1.3039212257496602</v>
      </c>
      <c r="K219">
        <v>23.887392400942399</v>
      </c>
      <c r="L219">
        <f>(Table2[[#This Row],[6M Return vs Nifty]]-AVERAGE(Table2[6M Return vs Nifty]))/_xlfn.STDEV.P(Table2[6M Return vs Nifty])</f>
        <v>0.54495362546551307</v>
      </c>
      <c r="M219">
        <v>-4.29378020196443</v>
      </c>
      <c r="N219">
        <f>(Table2[[#This Row],[1W Return vs Nifty]]-AVERAGE(Table2[1W Return vs Nifty]))/_xlfn.STDEV.P(Table2[1W Return vs Nifty])</f>
        <v>-0.65399413189047684</v>
      </c>
      <c r="O219">
        <v>1002.9</v>
      </c>
      <c r="P219">
        <v>1000.2398852190601</v>
      </c>
      <c r="Q219">
        <v>860.64733573687295</v>
      </c>
      <c r="R219">
        <v>36.781302128192799</v>
      </c>
      <c r="S219" s="2">
        <f>(Table2[[#This Row],[Close Price]]-Table2[[#This Row],[20D EMA]])/Table2[[#This Row],[20D EMA]]</f>
        <v>-3.0361950344002325E-2</v>
      </c>
      <c r="T219" s="2">
        <f>(Table2[[#This Row],[Close Price]]-Table2[[#This Row],[50D EMA]])/Table2[[#This Row],[50D EMA]]</f>
        <v>-2.7783220435139734E-2</v>
      </c>
      <c r="U219" s="2">
        <f>(Table2[[#This Row],[Close Price]]-Table2[[#This Row],[200D EMA]])/Table2[[#This Row],[200D EMA]]</f>
        <v>0.12990531617390461</v>
      </c>
      <c r="V219">
        <v>0.99727924891914999</v>
      </c>
      <c r="W219">
        <v>918.9</v>
      </c>
      <c r="X219">
        <v>954.3</v>
      </c>
      <c r="Y219">
        <v>927.25</v>
      </c>
      <c r="Z219">
        <v>974.95</v>
      </c>
      <c r="AA219">
        <v>927.25</v>
      </c>
      <c r="AB219">
        <v>1075.2</v>
      </c>
      <c r="AC219" s="2">
        <f>(Table2[[#This Row],[Close Price]]/Table2[[#This Row],[Day Low]])-1</f>
        <v>5.8276199804113693E-2</v>
      </c>
      <c r="AD219" s="2">
        <f>(Table2[[#This Row],[Day High]]/Table2[[#This Row],[Close Price]])-1</f>
        <v>-1.8664198673453702E-2</v>
      </c>
      <c r="AE219" s="2">
        <f>(Table2[[#This Row],[Close Price]]/Table2[[#This Row],[Current Week Low]])-1</f>
        <v>4.8746292801294278E-2</v>
      </c>
      <c r="AF219" s="2">
        <f>(Table2[[#This Row],[Current Week High]]/Table2[[#This Row],[Close Price]])-1</f>
        <v>2.5708262635610879E-3</v>
      </c>
      <c r="AG219" s="2">
        <f>(Table2[[#This Row],[Close Price]]/Table2[[#This Row],[Current Month Low]])-1</f>
        <v>4.8746292801294278E-2</v>
      </c>
      <c r="AH219" s="2">
        <f>(Table2[[#This Row],[Current Month High]]/Table2[[#This Row],[Close Price]])-1</f>
        <v>0.10566095943236165</v>
      </c>
      <c r="AI219">
        <v>12.8078564450614</v>
      </c>
      <c r="AJ219">
        <v>67.202544704264099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0.03</v>
      </c>
      <c r="AM219" t="s">
        <v>10196</v>
      </c>
      <c r="AN219">
        <v>-7.43</v>
      </c>
      <c r="AO219" t="s">
        <v>10195</v>
      </c>
      <c r="AP219">
        <v>7.7616352589900003E-2</v>
      </c>
      <c r="AQ219">
        <f>(Table2[[#This Row],[Sharpe Ratio]]-AVERAGE(Table2[Sharpe Ratio]))/_xlfn.STDEV.P(Table2[Sharpe Ratio])</f>
        <v>0.30399631391916604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-1.2561451035280846</v>
      </c>
      <c r="AS219">
        <f>_xlfn.RANK.AVG(Table2[[#This Row],[1Y Return vs Nifty Z-Score]],Table2[1Y Return vs Nifty Z-Score])</f>
        <v>332</v>
      </c>
      <c r="AT219">
        <f>_xlfn.RANK.AVG(Table2[[#This Row],[6M Return vs Nifty Z-Score]],Table2[6M Return vs Nifty Z-Score])</f>
        <v>172</v>
      </c>
      <c r="AU219">
        <f>_xlfn.RANK.AVG(Table2[[#This Row],[Sharpe Ratio Z-Score]],Table2[Sharpe Ratio Z-Score])</f>
        <v>250</v>
      </c>
      <c r="AV219">
        <f>(Table2[[#This Row],[Rank 1Y]]+Table2[[#This Row],[Rank 6M]]+Table2[[#This Row],[Rank Sharpe]])/3</f>
        <v>251.33333333333334</v>
      </c>
    </row>
    <row r="220" spans="1:48" x14ac:dyDescent="0.3">
      <c r="A220" t="s">
        <v>665</v>
      </c>
      <c r="B220" t="s">
        <v>666</v>
      </c>
      <c r="C220" t="s">
        <v>10161</v>
      </c>
      <c r="D220" t="s">
        <v>235</v>
      </c>
      <c r="E220">
        <v>26213.760508395</v>
      </c>
      <c r="F220">
        <v>4101.1499999999996</v>
      </c>
      <c r="G220">
        <v>103.034446654224</v>
      </c>
      <c r="H220">
        <f>(Table2[[#This Row],[1Y Return vs Nifty]]-AVERAGE(Table2[1Y Return vs Nifty]))/_xlfn.STDEV.P(Table2[1Y Return vs Nifty])</f>
        <v>0.82925950017205941</v>
      </c>
      <c r="I220">
        <v>0.69101781381074601</v>
      </c>
      <c r="J220">
        <f>(Table2[[#This Row],[1M Return vs Nifty]]-AVERAGE(Table2[1M Return vs Nifty]))/_xlfn.STDEV.P(Table2[1M Return vs Nifty])</f>
        <v>0.23244881603170403</v>
      </c>
      <c r="K220">
        <v>30.047062929300701</v>
      </c>
      <c r="L220">
        <f>(Table2[[#This Row],[6M Return vs Nifty]]-AVERAGE(Table2[6M Return vs Nifty]))/_xlfn.STDEV.P(Table2[6M Return vs Nifty])</f>
        <v>0.75325984547842961</v>
      </c>
      <c r="M220">
        <v>-1.47961191781336</v>
      </c>
      <c r="N220">
        <f>(Table2[[#This Row],[1W Return vs Nifty]]-AVERAGE(Table2[1W Return vs Nifty]))/_xlfn.STDEV.P(Table2[1W Return vs Nifty])</f>
        <v>4.5748930249477578E-2</v>
      </c>
      <c r="O220">
        <v>3993.43</v>
      </c>
      <c r="P220">
        <v>3688.0030636163901</v>
      </c>
      <c r="Q220">
        <v>2895.0365009406401</v>
      </c>
      <c r="R220">
        <v>55.821841629243202</v>
      </c>
      <c r="S220" s="2">
        <f>(Table2[[#This Row],[Close Price]]-Table2[[#This Row],[20D EMA]])/Table2[[#This Row],[20D EMA]]</f>
        <v>2.6974305296449369E-2</v>
      </c>
      <c r="T220" s="2">
        <f>(Table2[[#This Row],[Close Price]]-Table2[[#This Row],[50D EMA]])/Table2[[#This Row],[50D EMA]]</f>
        <v>0.11202456431217955</v>
      </c>
      <c r="U220" s="2">
        <f>(Table2[[#This Row],[Close Price]]-Table2[[#This Row],[200D EMA]])/Table2[[#This Row],[200D EMA]]</f>
        <v>0.41661426329770818</v>
      </c>
      <c r="V220">
        <v>0.763670972661187</v>
      </c>
      <c r="W220">
        <v>4056</v>
      </c>
      <c r="X220">
        <v>4188</v>
      </c>
      <c r="Y220">
        <v>3726</v>
      </c>
      <c r="Z220">
        <v>4157.8500000000004</v>
      </c>
      <c r="AA220">
        <v>3726</v>
      </c>
      <c r="AB220">
        <v>4574.1499999999996</v>
      </c>
      <c r="AC220" s="2">
        <f>(Table2[[#This Row],[Close Price]]/Table2[[#This Row],[Day Low]])-1</f>
        <v>1.1131656804733714E-2</v>
      </c>
      <c r="AD220" s="2">
        <f>(Table2[[#This Row],[Day High]]/Table2[[#This Row],[Close Price]])-1</f>
        <v>2.1176986942686993E-2</v>
      </c>
      <c r="AE220" s="2">
        <f>(Table2[[#This Row],[Close Price]]/Table2[[#This Row],[Current Week Low]])-1</f>
        <v>0.10068438003220592</v>
      </c>
      <c r="AF220" s="2">
        <f>(Table2[[#This Row],[Current Week High]]/Table2[[#This Row],[Close Price]])-1</f>
        <v>1.3825390439267116E-2</v>
      </c>
      <c r="AG220" s="2">
        <f>(Table2[[#This Row],[Close Price]]/Table2[[#This Row],[Current Month Low]])-1</f>
        <v>0.10068438003220592</v>
      </c>
      <c r="AH220" s="2">
        <f>(Table2[[#This Row],[Current Month High]]/Table2[[#This Row],[Close Price]])-1</f>
        <v>0.11533350401716591</v>
      </c>
      <c r="AI220">
        <v>11.5333504017165</v>
      </c>
      <c r="AJ220">
        <v>143.39169139465801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0.47</v>
      </c>
      <c r="AM220" t="s">
        <v>10196</v>
      </c>
      <c r="AN220">
        <v>-3.25</v>
      </c>
      <c r="AO220" t="s">
        <v>10195</v>
      </c>
      <c r="AQ220">
        <f>(Table2[[#This Row],[Sharpe Ratio]]-AVERAGE(Table2[Sharpe Ratio]))/_xlfn.STDEV.P(Table2[Sharpe Ratio])</f>
        <v>-0.58844639887736894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1.2722706930543017</v>
      </c>
      <c r="AS220">
        <f>_xlfn.RANK.AVG(Table2[[#This Row],[1Y Return vs Nifty Z-Score]],Table2[1Y Return vs Nifty Z-Score])</f>
        <v>104</v>
      </c>
      <c r="AT220">
        <f>_xlfn.RANK.AVG(Table2[[#This Row],[6M Return vs Nifty Z-Score]],Table2[6M Return vs Nifty Z-Score])</f>
        <v>135</v>
      </c>
      <c r="AU220">
        <f>_xlfn.RANK.AVG(Table2[[#This Row],[Sharpe Ratio Z-Score]],Table2[Sharpe Ratio Z-Score])</f>
        <v>516.5</v>
      </c>
      <c r="AV220">
        <f>(Table2[[#This Row],[Rank 1Y]]+Table2[[#This Row],[Rank 6M]]+Table2[[#This Row],[Rank Sharpe]])/3</f>
        <v>251.83333333333334</v>
      </c>
    </row>
    <row r="221" spans="1:48" x14ac:dyDescent="0.3">
      <c r="A221" t="s">
        <v>1559</v>
      </c>
      <c r="B221" t="s">
        <v>1560</v>
      </c>
      <c r="C221" t="s">
        <v>10163</v>
      </c>
      <c r="D221" t="s">
        <v>375</v>
      </c>
      <c r="E221">
        <v>5933.8666153199902</v>
      </c>
      <c r="F221">
        <v>2182.3000000000002</v>
      </c>
      <c r="G221">
        <v>86.759850325595593</v>
      </c>
      <c r="H221">
        <f>(Table2[[#This Row],[1Y Return vs Nifty]]-AVERAGE(Table2[1Y Return vs Nifty]))/_xlfn.STDEV.P(Table2[1Y Return vs Nifty])</f>
        <v>0.61042872825557626</v>
      </c>
      <c r="I221">
        <v>9.2661215144307505</v>
      </c>
      <c r="J221">
        <f>(Table2[[#This Row],[1M Return vs Nifty]]-AVERAGE(Table2[1M Return vs Nifty]))/_xlfn.STDEV.P(Table2[1M Return vs Nifty])</f>
        <v>1.1257246450834899</v>
      </c>
      <c r="K221">
        <v>75.962071509717802</v>
      </c>
      <c r="L221">
        <f>(Table2[[#This Row],[6M Return vs Nifty]]-AVERAGE(Table2[6M Return vs Nifty]))/_xlfn.STDEV.P(Table2[6M Return vs Nifty])</f>
        <v>2.3060022909086157</v>
      </c>
      <c r="M221">
        <v>0.99800466781330099</v>
      </c>
      <c r="N221">
        <f>(Table2[[#This Row],[1W Return vs Nifty]]-AVERAGE(Table2[1W Return vs Nifty]))/_xlfn.STDEV.P(Table2[1W Return vs Nifty])</f>
        <v>0.66180839840531658</v>
      </c>
      <c r="O221">
        <v>1976.14</v>
      </c>
      <c r="P221">
        <v>1797.70992753327</v>
      </c>
      <c r="Q221">
        <v>1415.0772470836901</v>
      </c>
      <c r="R221">
        <v>73.928487408385607</v>
      </c>
      <c r="S221" s="2">
        <f>(Table2[[#This Row],[Close Price]]-Table2[[#This Row],[20D EMA]])/Table2[[#This Row],[20D EMA]]</f>
        <v>0.10432459238717909</v>
      </c>
      <c r="T221" s="2">
        <f>(Table2[[#This Row],[Close Price]]-Table2[[#This Row],[50D EMA]])/Table2[[#This Row],[50D EMA]]</f>
        <v>0.21393333072062737</v>
      </c>
      <c r="U221" s="2">
        <f>(Table2[[#This Row],[Close Price]]-Table2[[#This Row],[200D EMA]])/Table2[[#This Row],[200D EMA]]</f>
        <v>0.5421772942059998</v>
      </c>
      <c r="V221">
        <v>0.66392797368094403</v>
      </c>
      <c r="W221">
        <v>2148.1999999999998</v>
      </c>
      <c r="X221">
        <v>2238</v>
      </c>
      <c r="Y221">
        <v>1875</v>
      </c>
      <c r="Z221">
        <v>2263.4</v>
      </c>
      <c r="AA221">
        <v>1875</v>
      </c>
      <c r="AB221">
        <v>2263.4</v>
      </c>
      <c r="AC221" s="2">
        <f>(Table2[[#This Row],[Close Price]]/Table2[[#This Row],[Day Low]])-1</f>
        <v>1.587375477143671E-2</v>
      </c>
      <c r="AD221" s="2">
        <f>(Table2[[#This Row],[Day High]]/Table2[[#This Row],[Close Price]])-1</f>
        <v>2.552353022040954E-2</v>
      </c>
      <c r="AE221" s="2">
        <f>(Table2[[#This Row],[Close Price]]/Table2[[#This Row],[Current Week Low]])-1</f>
        <v>0.16389333333333345</v>
      </c>
      <c r="AF221" s="2">
        <f>(Table2[[#This Row],[Current Week High]]/Table2[[#This Row],[Close Price]])-1</f>
        <v>3.7162626586628722E-2</v>
      </c>
      <c r="AG221" s="2">
        <f>(Table2[[#This Row],[Close Price]]/Table2[[#This Row],[Current Month Low]])-1</f>
        <v>0.16389333333333345</v>
      </c>
      <c r="AH221" s="2">
        <f>(Table2[[#This Row],[Current Month High]]/Table2[[#This Row],[Close Price]])-1</f>
        <v>3.7162626586628722E-2</v>
      </c>
      <c r="AI221">
        <v>3.71626265866287</v>
      </c>
      <c r="AJ221">
        <v>132.654584221748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0.64</v>
      </c>
      <c r="AM221" t="s">
        <v>10196</v>
      </c>
      <c r="AN221">
        <v>11.61</v>
      </c>
      <c r="AO221" t="s">
        <v>10196</v>
      </c>
      <c r="AP221">
        <v>-3.2117617374935001E-2</v>
      </c>
      <c r="AQ221">
        <f>(Table2[[#This Row],[Sharpe Ratio]]-AVERAGE(Table2[Sharpe Ratio]))/_xlfn.STDEV.P(Table2[Sharpe Ratio])</f>
        <v>-0.9577388562296868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3.7462252064233117</v>
      </c>
      <c r="AS221">
        <f>_xlfn.RANK.AVG(Table2[[#This Row],[1Y Return vs Nifty Z-Score]],Table2[1Y Return vs Nifty Z-Score])</f>
        <v>131</v>
      </c>
      <c r="AT221">
        <f>_xlfn.RANK.AVG(Table2[[#This Row],[6M Return vs Nifty Z-Score]],Table2[6M Return vs Nifty Z-Score])</f>
        <v>19</v>
      </c>
      <c r="AU221">
        <f>_xlfn.RANK.AVG(Table2[[#This Row],[Sharpe Ratio Z-Score]],Table2[Sharpe Ratio Z-Score])</f>
        <v>607</v>
      </c>
      <c r="AV221">
        <f>(Table2[[#This Row],[Rank 1Y]]+Table2[[#This Row],[Rank 6M]]+Table2[[#This Row],[Rank Sharpe]])/3</f>
        <v>252.33333333333334</v>
      </c>
    </row>
    <row r="222" spans="1:48" x14ac:dyDescent="0.3">
      <c r="A222" t="s">
        <v>1010</v>
      </c>
      <c r="B222" t="s">
        <v>1011</v>
      </c>
      <c r="C222" t="s">
        <v>10161</v>
      </c>
      <c r="D222" t="s">
        <v>46</v>
      </c>
      <c r="E222">
        <v>13119.659156</v>
      </c>
      <c r="F222">
        <v>713.75</v>
      </c>
      <c r="G222">
        <v>44.515061312288701</v>
      </c>
      <c r="H222">
        <f>(Table2[[#This Row],[1Y Return vs Nifty]]-AVERAGE(Table2[1Y Return vs Nifty]))/_xlfn.STDEV.P(Table2[1Y Return vs Nifty])</f>
        <v>4.2398676845384196E-2</v>
      </c>
      <c r="I222">
        <v>-0.99357016390436503</v>
      </c>
      <c r="J222">
        <f>(Table2[[#This Row],[1M Return vs Nifty]]-AVERAGE(Table2[1M Return vs Nifty]))/_xlfn.STDEV.P(Table2[1M Return vs Nifty])</f>
        <v>5.6963856905747838E-2</v>
      </c>
      <c r="K222">
        <v>24.261197264657199</v>
      </c>
      <c r="L222">
        <f>(Table2[[#This Row],[6M Return vs Nifty]]-AVERAGE(Table2[6M Return vs Nifty]))/_xlfn.STDEV.P(Table2[6M Return vs Nifty])</f>
        <v>0.55759486623064636</v>
      </c>
      <c r="M222">
        <v>-1.9166625295758899</v>
      </c>
      <c r="N222">
        <f>(Table2[[#This Row],[1W Return vs Nifty]]-AVERAGE(Table2[1W Return vs Nifty]))/_xlfn.STDEV.P(Table2[1W Return vs Nifty])</f>
        <v>-6.2923722735490781E-2</v>
      </c>
      <c r="O222">
        <v>704.27</v>
      </c>
      <c r="P222">
        <v>654.69353853930397</v>
      </c>
      <c r="Q222">
        <v>561.484172969003</v>
      </c>
      <c r="R222">
        <v>52.033812935593097</v>
      </c>
      <c r="S222" s="2">
        <f>(Table2[[#This Row],[Close Price]]-Table2[[#This Row],[20D EMA]])/Table2[[#This Row],[20D EMA]]</f>
        <v>1.3460746588666304E-2</v>
      </c>
      <c r="T222" s="2">
        <f>(Table2[[#This Row],[Close Price]]-Table2[[#This Row],[50D EMA]])/Table2[[#This Row],[50D EMA]]</f>
        <v>9.020474158406655E-2</v>
      </c>
      <c r="U222" s="2">
        <f>(Table2[[#This Row],[Close Price]]-Table2[[#This Row],[200D EMA]])/Table2[[#This Row],[200D EMA]]</f>
        <v>0.27118453976333701</v>
      </c>
      <c r="V222">
        <v>0.62553646317646505</v>
      </c>
      <c r="W222">
        <v>702.05</v>
      </c>
      <c r="X222">
        <v>714</v>
      </c>
      <c r="Y222">
        <v>658</v>
      </c>
      <c r="Z222">
        <v>724.5</v>
      </c>
      <c r="AA222">
        <v>658</v>
      </c>
      <c r="AB222">
        <v>757.95</v>
      </c>
      <c r="AC222" s="2">
        <f>(Table2[[#This Row],[Close Price]]/Table2[[#This Row],[Day Low]])-1</f>
        <v>1.6665479666690519E-2</v>
      </c>
      <c r="AD222" s="2">
        <f>(Table2[[#This Row],[Day High]]/Table2[[#This Row],[Close Price]])-1</f>
        <v>3.5026269702287394E-4</v>
      </c>
      <c r="AE222" s="2">
        <f>(Table2[[#This Row],[Close Price]]/Table2[[#This Row],[Current Week Low]])-1</f>
        <v>8.4726443768996962E-2</v>
      </c>
      <c r="AF222" s="2">
        <f>(Table2[[#This Row],[Current Week High]]/Table2[[#This Row],[Close Price]])-1</f>
        <v>1.5061295971978916E-2</v>
      </c>
      <c r="AG222" s="2">
        <f>(Table2[[#This Row],[Close Price]]/Table2[[#This Row],[Current Month Low]])-1</f>
        <v>8.4726443768996962E-2</v>
      </c>
      <c r="AH222" s="2">
        <f>(Table2[[#This Row],[Current Month High]]/Table2[[#This Row],[Close Price]])-1</f>
        <v>6.1926444833625194E-2</v>
      </c>
      <c r="AI222">
        <v>6.1926444833625096</v>
      </c>
      <c r="AJ222">
        <v>79.334170854271306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0.22</v>
      </c>
      <c r="AM222" t="s">
        <v>10196</v>
      </c>
      <c r="AN222">
        <v>-2.65</v>
      </c>
      <c r="AO222" t="s">
        <v>10195</v>
      </c>
      <c r="AP222">
        <v>5.6002932645793001E-2</v>
      </c>
      <c r="AQ222">
        <f>(Table2[[#This Row],[Sharpe Ratio]]-AVERAGE(Table2[Sharpe Ratio]))/_xlfn.STDEV.P(Table2[Sharpe Ratio])</f>
        <v>5.5482457185326482E-2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0.64951613443161416</v>
      </c>
      <c r="AS222">
        <f>_xlfn.RANK.AVG(Table2[[#This Row],[1Y Return vs Nifty Z-Score]],Table2[1Y Return vs Nifty Z-Score])</f>
        <v>275</v>
      </c>
      <c r="AT222">
        <f>_xlfn.RANK.AVG(Table2[[#This Row],[6M Return vs Nifty Z-Score]],Table2[6M Return vs Nifty Z-Score])</f>
        <v>165</v>
      </c>
      <c r="AU222">
        <f>_xlfn.RANK.AVG(Table2[[#This Row],[Sharpe Ratio Z-Score]],Table2[Sharpe Ratio Z-Score])</f>
        <v>318</v>
      </c>
      <c r="AV222">
        <f>(Table2[[#This Row],[Rank 1Y]]+Table2[[#This Row],[Rank 6M]]+Table2[[#This Row],[Rank Sharpe]])/3</f>
        <v>252.66666666666666</v>
      </c>
    </row>
    <row r="223" spans="1:48" x14ac:dyDescent="0.3">
      <c r="A223" t="s">
        <v>1244</v>
      </c>
      <c r="B223" t="s">
        <v>1245</v>
      </c>
      <c r="C223" t="s">
        <v>10156</v>
      </c>
      <c r="D223" t="s">
        <v>60</v>
      </c>
      <c r="E223">
        <v>9219.2464142000008</v>
      </c>
      <c r="F223">
        <v>1003</v>
      </c>
      <c r="G223">
        <v>101.29268071256</v>
      </c>
      <c r="H223">
        <f>(Table2[[#This Row],[1Y Return vs Nifty]]-AVERAGE(Table2[1Y Return vs Nifty]))/_xlfn.STDEV.P(Table2[1Y Return vs Nifty])</f>
        <v>0.8058394424443176</v>
      </c>
      <c r="I223">
        <v>0.51284985151153395</v>
      </c>
      <c r="J223">
        <f>(Table2[[#This Row],[1M Return vs Nifty]]-AVERAGE(Table2[1M Return vs Nifty]))/_xlfn.STDEV.P(Table2[1M Return vs Nifty])</f>
        <v>0.21388890821137194</v>
      </c>
      <c r="K223">
        <v>35.494380301363002</v>
      </c>
      <c r="L223">
        <f>(Table2[[#This Row],[6M Return vs Nifty]]-AVERAGE(Table2[6M Return vs Nifty]))/_xlfn.STDEV.P(Table2[6M Return vs Nifty])</f>
        <v>0.93747588199547027</v>
      </c>
      <c r="M223">
        <v>4.49495171410602</v>
      </c>
      <c r="N223">
        <f>(Table2[[#This Row],[1W Return vs Nifty]]-AVERAGE(Table2[1W Return vs Nifty]))/_xlfn.STDEV.P(Table2[1W Return vs Nifty])</f>
        <v>1.5313244284505114</v>
      </c>
      <c r="O223">
        <v>946.49</v>
      </c>
      <c r="P223">
        <v>916.81264754308097</v>
      </c>
      <c r="Q223">
        <v>759.78265942499399</v>
      </c>
      <c r="R223">
        <v>76.194284033640102</v>
      </c>
      <c r="S223" s="2">
        <f>(Table2[[#This Row],[Close Price]]-Table2[[#This Row],[20D EMA]])/Table2[[#This Row],[20D EMA]]</f>
        <v>5.9704804065547436E-2</v>
      </c>
      <c r="T223" s="2">
        <f>(Table2[[#This Row],[Close Price]]-Table2[[#This Row],[50D EMA]])/Table2[[#This Row],[50D EMA]]</f>
        <v>9.4007595431725419E-2</v>
      </c>
      <c r="U223" s="2">
        <f>(Table2[[#This Row],[Close Price]]-Table2[[#This Row],[200D EMA]])/Table2[[#This Row],[200D EMA]]</f>
        <v>0.32011436107145913</v>
      </c>
      <c r="V223">
        <v>0.98767846115442004</v>
      </c>
      <c r="W223">
        <v>993.4</v>
      </c>
      <c r="X223">
        <v>1020.75</v>
      </c>
      <c r="Y223">
        <v>933</v>
      </c>
      <c r="Z223">
        <v>1010.7</v>
      </c>
      <c r="AA223">
        <v>900.55</v>
      </c>
      <c r="AB223">
        <v>1010.7</v>
      </c>
      <c r="AC223" s="2">
        <f>(Table2[[#This Row],[Close Price]]/Table2[[#This Row],[Day Low]])-1</f>
        <v>9.6637809542983177E-3</v>
      </c>
      <c r="AD223" s="2">
        <f>(Table2[[#This Row],[Day High]]/Table2[[#This Row],[Close Price]])-1</f>
        <v>1.7696909272183481E-2</v>
      </c>
      <c r="AE223" s="2">
        <f>(Table2[[#This Row],[Close Price]]/Table2[[#This Row],[Current Week Low]])-1</f>
        <v>7.5026795284030001E-2</v>
      </c>
      <c r="AF223" s="2">
        <f>(Table2[[#This Row],[Current Week High]]/Table2[[#This Row],[Close Price]])-1</f>
        <v>7.6769690927218637E-3</v>
      </c>
      <c r="AG223" s="2">
        <f>(Table2[[#This Row],[Close Price]]/Table2[[#This Row],[Current Month Low]])-1</f>
        <v>0.11376381100438637</v>
      </c>
      <c r="AH223" s="2">
        <f>(Table2[[#This Row],[Current Month High]]/Table2[[#This Row],[Close Price]])-1</f>
        <v>7.6769690927218637E-3</v>
      </c>
      <c r="AI223">
        <v>0.76769690927218603</v>
      </c>
      <c r="AJ223">
        <v>143.38752729919901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0.04</v>
      </c>
      <c r="AM223" t="s">
        <v>10196</v>
      </c>
      <c r="AN223">
        <v>7.11</v>
      </c>
      <c r="AO223" t="s">
        <v>10196</v>
      </c>
      <c r="AP223">
        <v>-1.4576940073839999E-3</v>
      </c>
      <c r="AQ223">
        <f>(Table2[[#This Row],[Sharpe Ratio]]-AVERAGE(Table2[Sharpe Ratio]))/_xlfn.STDEV.P(Table2[Sharpe Ratio])</f>
        <v>-0.60520715032945804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2.8833215107722134</v>
      </c>
      <c r="AS223">
        <f>_xlfn.RANK.AVG(Table2[[#This Row],[1Y Return vs Nifty Z-Score]],Table2[1Y Return vs Nifty Z-Score])</f>
        <v>108</v>
      </c>
      <c r="AT223">
        <f>_xlfn.RANK.AVG(Table2[[#This Row],[6M Return vs Nifty Z-Score]],Table2[6M Return vs Nifty Z-Score])</f>
        <v>111</v>
      </c>
      <c r="AU223">
        <f>_xlfn.RANK.AVG(Table2[[#This Row],[Sharpe Ratio Z-Score]],Table2[Sharpe Ratio Z-Score])</f>
        <v>540</v>
      </c>
      <c r="AV223">
        <f>(Table2[[#This Row],[Rank 1Y]]+Table2[[#This Row],[Rank 6M]]+Table2[[#This Row],[Rank Sharpe]])/3</f>
        <v>253</v>
      </c>
    </row>
    <row r="224" spans="1:48" x14ac:dyDescent="0.3">
      <c r="A224" t="s">
        <v>838</v>
      </c>
      <c r="B224" t="s">
        <v>839</v>
      </c>
      <c r="C224" t="s">
        <v>10151</v>
      </c>
      <c r="D224" t="s">
        <v>422</v>
      </c>
      <c r="E224">
        <v>18625.990220004998</v>
      </c>
      <c r="F224">
        <v>5261.45</v>
      </c>
      <c r="G224">
        <v>77.294637596598506</v>
      </c>
      <c r="H224">
        <f>(Table2[[#This Row],[1Y Return vs Nifty]]-AVERAGE(Table2[1Y Return vs Nifty]))/_xlfn.STDEV.P(Table2[1Y Return vs Nifty])</f>
        <v>0.4831579950210691</v>
      </c>
      <c r="I224">
        <v>-7.3735192934492897</v>
      </c>
      <c r="J224">
        <f>(Table2[[#This Row],[1M Return vs Nifty]]-AVERAGE(Table2[1M Return vs Nifty]))/_xlfn.STDEV.P(Table2[1M Return vs Nifty])</f>
        <v>-0.60764085773932441</v>
      </c>
      <c r="K224">
        <v>41.8600952502753</v>
      </c>
      <c r="L224">
        <f>(Table2[[#This Row],[6M Return vs Nifty]]-AVERAGE(Table2[6M Return vs Nifty]))/_xlfn.STDEV.P(Table2[6M Return vs Nifty])</f>
        <v>1.1527500614475736</v>
      </c>
      <c r="M224">
        <v>1.3816002276849499</v>
      </c>
      <c r="N224">
        <f>(Table2[[#This Row],[1W Return vs Nifty]]-AVERAGE(Table2[1W Return vs Nifty]))/_xlfn.STDEV.P(Table2[1W Return vs Nifty])</f>
        <v>0.75718945049078201</v>
      </c>
      <c r="O224">
        <v>4916.17</v>
      </c>
      <c r="P224">
        <v>4905.7041514633702</v>
      </c>
      <c r="Q224">
        <v>4021.0272302489202</v>
      </c>
      <c r="R224">
        <v>71.895312709378302</v>
      </c>
      <c r="S224" s="2">
        <f>(Table2[[#This Row],[Close Price]]-Table2[[#This Row],[20D EMA]])/Table2[[#This Row],[20D EMA]]</f>
        <v>7.0233535455445958E-2</v>
      </c>
      <c r="T224" s="2">
        <f>(Table2[[#This Row],[Close Price]]-Table2[[#This Row],[50D EMA]])/Table2[[#This Row],[50D EMA]]</f>
        <v>7.2516775890472465E-2</v>
      </c>
      <c r="U224" s="2">
        <f>(Table2[[#This Row],[Close Price]]-Table2[[#This Row],[200D EMA]])/Table2[[#This Row],[200D EMA]]</f>
        <v>0.30848405114488414</v>
      </c>
      <c r="V224">
        <v>1.1019913950161899</v>
      </c>
      <c r="W224">
        <v>5200</v>
      </c>
      <c r="X224">
        <v>5498</v>
      </c>
      <c r="Y224">
        <v>4600</v>
      </c>
      <c r="Z224">
        <v>5299.95</v>
      </c>
      <c r="AA224">
        <v>4600</v>
      </c>
      <c r="AB224">
        <v>5299.95</v>
      </c>
      <c r="AC224" s="2">
        <f>(Table2[[#This Row],[Close Price]]/Table2[[#This Row],[Day Low]])-1</f>
        <v>1.1817307692307599E-2</v>
      </c>
      <c r="AD224" s="2">
        <f>(Table2[[#This Row],[Day High]]/Table2[[#This Row],[Close Price]])-1</f>
        <v>4.4959089224453352E-2</v>
      </c>
      <c r="AE224" s="2">
        <f>(Table2[[#This Row],[Close Price]]/Table2[[#This Row],[Current Week Low]])-1</f>
        <v>0.14379347826086963</v>
      </c>
      <c r="AF224" s="2">
        <f>(Table2[[#This Row],[Current Week High]]/Table2[[#This Row],[Close Price]])-1</f>
        <v>7.3173744880212777E-3</v>
      </c>
      <c r="AG224" s="2">
        <f>(Table2[[#This Row],[Close Price]]/Table2[[#This Row],[Current Month Low]])-1</f>
        <v>0.14379347826086963</v>
      </c>
      <c r="AH224" s="2">
        <f>(Table2[[#This Row],[Current Month High]]/Table2[[#This Row],[Close Price]])-1</f>
        <v>7.3173744880212777E-3</v>
      </c>
      <c r="AI224">
        <v>4.5339212574480401</v>
      </c>
      <c r="AJ224">
        <v>150.54523809523801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-0.09</v>
      </c>
      <c r="AM224" t="s">
        <v>10195</v>
      </c>
      <c r="AN224">
        <v>10.31</v>
      </c>
      <c r="AO224" t="s">
        <v>10196</v>
      </c>
      <c r="AQ224">
        <f>(Table2[[#This Row],[Sharpe Ratio]]-AVERAGE(Table2[Sharpe Ratio]))/_xlfn.STDEV.P(Table2[Sharpe Ratio])</f>
        <v>-0.58844639887736894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1.1970102503427316</v>
      </c>
      <c r="AS224">
        <f>_xlfn.RANK.AVG(Table2[[#This Row],[1Y Return vs Nifty Z-Score]],Table2[1Y Return vs Nifty Z-Score])</f>
        <v>156</v>
      </c>
      <c r="AT224">
        <f>_xlfn.RANK.AVG(Table2[[#This Row],[6M Return vs Nifty Z-Score]],Table2[6M Return vs Nifty Z-Score])</f>
        <v>89</v>
      </c>
      <c r="AU224">
        <f>_xlfn.RANK.AVG(Table2[[#This Row],[Sharpe Ratio Z-Score]],Table2[Sharpe Ratio Z-Score])</f>
        <v>516.5</v>
      </c>
      <c r="AV224">
        <f>(Table2[[#This Row],[Rank 1Y]]+Table2[[#This Row],[Rank 6M]]+Table2[[#This Row],[Rank Sharpe]])/3</f>
        <v>253.83333333333334</v>
      </c>
    </row>
    <row r="225" spans="1:48" x14ac:dyDescent="0.3">
      <c r="A225" t="s">
        <v>793</v>
      </c>
      <c r="B225" t="s">
        <v>794</v>
      </c>
      <c r="C225" t="s">
        <v>10161</v>
      </c>
      <c r="D225" t="s">
        <v>407</v>
      </c>
      <c r="E225">
        <v>19872.608906699999</v>
      </c>
      <c r="F225">
        <v>321.39999999999998</v>
      </c>
      <c r="G225">
        <v>45.012813498432401</v>
      </c>
      <c r="H225">
        <f>(Table2[[#This Row],[1Y Return vs Nifty]]-AVERAGE(Table2[1Y Return vs Nifty]))/_xlfn.STDEV.P(Table2[1Y Return vs Nifty])</f>
        <v>4.9091530721294907E-2</v>
      </c>
      <c r="I225">
        <v>-7.7813202662194296</v>
      </c>
      <c r="J225">
        <f>(Table2[[#This Row],[1M Return vs Nifty]]-AVERAGE(Table2[1M Return vs Nifty]))/_xlfn.STDEV.P(Table2[1M Return vs Nifty])</f>
        <v>-0.65012183111962696</v>
      </c>
      <c r="K225">
        <v>25.883505116680102</v>
      </c>
      <c r="L225">
        <f>(Table2[[#This Row],[6M Return vs Nifty]]-AVERAGE(Table2[6M Return vs Nifty]))/_xlfn.STDEV.P(Table2[6M Return vs Nifty])</f>
        <v>0.61245767338832613</v>
      </c>
      <c r="M225">
        <v>-0.98420652482760596</v>
      </c>
      <c r="N225">
        <f>(Table2[[#This Row],[1W Return vs Nifty]]-AVERAGE(Table2[1W Return vs Nifty]))/_xlfn.STDEV.P(Table2[1W Return vs Nifty])</f>
        <v>0.16893150203838267</v>
      </c>
      <c r="O225">
        <v>322.64999999999998</v>
      </c>
      <c r="P225">
        <v>314.23172751274302</v>
      </c>
      <c r="Q225">
        <v>262.290841606573</v>
      </c>
      <c r="R225">
        <v>48.771747988063503</v>
      </c>
      <c r="S225" s="2">
        <f>(Table2[[#This Row],[Close Price]]-Table2[[#This Row],[20D EMA]])/Table2[[#This Row],[20D EMA]]</f>
        <v>-3.8741670540833723E-3</v>
      </c>
      <c r="T225" s="2">
        <f>(Table2[[#This Row],[Close Price]]-Table2[[#This Row],[50D EMA]])/Table2[[#This Row],[50D EMA]]</f>
        <v>2.2812058298493306E-2</v>
      </c>
      <c r="U225" s="2">
        <f>(Table2[[#This Row],[Close Price]]-Table2[[#This Row],[200D EMA]])/Table2[[#This Row],[200D EMA]]</f>
        <v>0.22535730958570269</v>
      </c>
      <c r="V225">
        <v>0.677352463040505</v>
      </c>
      <c r="W225">
        <v>317.35000000000002</v>
      </c>
      <c r="X225">
        <v>324.45</v>
      </c>
      <c r="Y225">
        <v>298.5</v>
      </c>
      <c r="Z225">
        <v>327.55</v>
      </c>
      <c r="AA225">
        <v>298.5</v>
      </c>
      <c r="AB225">
        <v>334.2</v>
      </c>
      <c r="AC225" s="2">
        <f>(Table2[[#This Row],[Close Price]]/Table2[[#This Row],[Day Low]])-1</f>
        <v>1.2761934772333339E-2</v>
      </c>
      <c r="AD225" s="2">
        <f>(Table2[[#This Row],[Day High]]/Table2[[#This Row],[Close Price]])-1</f>
        <v>9.4897324206597578E-3</v>
      </c>
      <c r="AE225" s="2">
        <f>(Table2[[#This Row],[Close Price]]/Table2[[#This Row],[Current Week Low]])-1</f>
        <v>7.6716917922948102E-2</v>
      </c>
      <c r="AF225" s="2">
        <f>(Table2[[#This Row],[Current Week High]]/Table2[[#This Row],[Close Price]])-1</f>
        <v>1.9135034225264524E-2</v>
      </c>
      <c r="AG225" s="2">
        <f>(Table2[[#This Row],[Close Price]]/Table2[[#This Row],[Current Month Low]])-1</f>
        <v>7.6716917922948102E-2</v>
      </c>
      <c r="AH225" s="2">
        <f>(Table2[[#This Row],[Current Month High]]/Table2[[#This Row],[Close Price]])-1</f>
        <v>3.9825762289981359E-2</v>
      </c>
      <c r="AI225">
        <v>10.734287492221499</v>
      </c>
      <c r="AJ225">
        <v>72.981700753498302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0.06</v>
      </c>
      <c r="AM225" t="s">
        <v>10196</v>
      </c>
      <c r="AN225">
        <v>-0.54</v>
      </c>
      <c r="AO225" t="s">
        <v>10195</v>
      </c>
      <c r="AP225">
        <v>5.2102003162775003E-2</v>
      </c>
      <c r="AQ225">
        <f>(Table2[[#This Row],[Sharpe Ratio]]-AVERAGE(Table2[Sharpe Ratio]))/_xlfn.STDEV.P(Table2[Sharpe Ratio])</f>
        <v>1.0629072890821699E-2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0.19098794791919846</v>
      </c>
      <c r="AS225">
        <f>_xlfn.RANK.AVG(Table2[[#This Row],[1Y Return vs Nifty Z-Score]],Table2[1Y Return vs Nifty Z-Score])</f>
        <v>273</v>
      </c>
      <c r="AT225">
        <f>_xlfn.RANK.AVG(Table2[[#This Row],[6M Return vs Nifty Z-Score]],Table2[6M Return vs Nifty Z-Score])</f>
        <v>157</v>
      </c>
      <c r="AU225">
        <f>_xlfn.RANK.AVG(Table2[[#This Row],[Sharpe Ratio Z-Score]],Table2[Sharpe Ratio Z-Score])</f>
        <v>337</v>
      </c>
      <c r="AV225">
        <f>(Table2[[#This Row],[Rank 1Y]]+Table2[[#This Row],[Rank 6M]]+Table2[[#This Row],[Rank Sharpe]])/3</f>
        <v>255.66666666666666</v>
      </c>
    </row>
    <row r="226" spans="1:48" x14ac:dyDescent="0.3">
      <c r="A226" t="s">
        <v>1601</v>
      </c>
      <c r="B226" t="s">
        <v>1602</v>
      </c>
      <c r="C226" t="s">
        <v>10153</v>
      </c>
      <c r="D226" t="s">
        <v>1603</v>
      </c>
      <c r="E226">
        <v>5446.3670599799998</v>
      </c>
      <c r="F226">
        <v>1065.05</v>
      </c>
      <c r="G226">
        <v>51.862920114954903</v>
      </c>
      <c r="H226">
        <f>(Table2[[#This Row],[1Y Return vs Nifty]]-AVERAGE(Table2[1Y Return vs Nifty]))/_xlfn.STDEV.P(Table2[1Y Return vs Nifty])</f>
        <v>0.14119913746831661</v>
      </c>
      <c r="I226">
        <v>-0.67997082834107403</v>
      </c>
      <c r="J226">
        <f>(Table2[[#This Row],[1M Return vs Nifty]]-AVERAGE(Table2[1M Return vs Nifty]))/_xlfn.STDEV.P(Table2[1M Return vs Nifty])</f>
        <v>8.9631765801722316E-2</v>
      </c>
      <c r="K226">
        <v>46.737171645687802</v>
      </c>
      <c r="L226">
        <f>(Table2[[#This Row],[6M Return vs Nifty]]-AVERAGE(Table2[6M Return vs Nifty]))/_xlfn.STDEV.P(Table2[6M Return vs Nifty])</f>
        <v>1.3176818291395975</v>
      </c>
      <c r="M226">
        <v>5.6000000129927702E-2</v>
      </c>
      <c r="N226">
        <f>(Table2[[#This Row],[1W Return vs Nifty]]-AVERAGE(Table2[1W Return vs Nifty]))/_xlfn.STDEV.P(Table2[1W Return vs Nifty])</f>
        <v>0.42757889819128153</v>
      </c>
      <c r="O226">
        <v>974.96</v>
      </c>
      <c r="P226">
        <v>924.56689074172402</v>
      </c>
      <c r="Q226">
        <v>763.07977588465201</v>
      </c>
      <c r="R226">
        <v>81.765887043706698</v>
      </c>
      <c r="S226" s="2">
        <f>(Table2[[#This Row],[Close Price]]-Table2[[#This Row],[20D EMA]])/Table2[[#This Row],[20D EMA]]</f>
        <v>9.2403790924755799E-2</v>
      </c>
      <c r="T226" s="2">
        <f>(Table2[[#This Row],[Close Price]]-Table2[[#This Row],[50D EMA]])/Table2[[#This Row],[50D EMA]]</f>
        <v>0.15194477615954302</v>
      </c>
      <c r="U226" s="2">
        <f>(Table2[[#This Row],[Close Price]]-Table2[[#This Row],[200D EMA]])/Table2[[#This Row],[200D EMA]]</f>
        <v>0.39572562877225842</v>
      </c>
      <c r="V226">
        <v>1.8253685452205699</v>
      </c>
      <c r="W226">
        <v>1065</v>
      </c>
      <c r="X226">
        <v>1115</v>
      </c>
      <c r="Y226">
        <v>951</v>
      </c>
      <c r="Z226">
        <v>1115.9000000000001</v>
      </c>
      <c r="AA226">
        <v>921.45</v>
      </c>
      <c r="AB226">
        <v>1115.9000000000001</v>
      </c>
      <c r="AC226" s="2">
        <f>(Table2[[#This Row],[Close Price]]/Table2[[#This Row],[Day Low]])-1</f>
        <v>4.6948356807519076E-5</v>
      </c>
      <c r="AD226" s="2">
        <f>(Table2[[#This Row],[Day High]]/Table2[[#This Row],[Close Price]])-1</f>
        <v>4.6899206610018451E-2</v>
      </c>
      <c r="AE226" s="2">
        <f>(Table2[[#This Row],[Close Price]]/Table2[[#This Row],[Current Week Low]])-1</f>
        <v>0.1199263932702419</v>
      </c>
      <c r="AF226" s="2">
        <f>(Table2[[#This Row],[Current Week High]]/Table2[[#This Row],[Close Price]])-1</f>
        <v>4.7744237359748531E-2</v>
      </c>
      <c r="AG226" s="2">
        <f>(Table2[[#This Row],[Close Price]]/Table2[[#This Row],[Current Month Low]])-1</f>
        <v>0.15584133702316993</v>
      </c>
      <c r="AH226" s="2">
        <f>(Table2[[#This Row],[Current Month High]]/Table2[[#This Row],[Close Price]])-1</f>
        <v>4.7744237359748531E-2</v>
      </c>
      <c r="AI226">
        <v>4.7744237359748496</v>
      </c>
      <c r="AJ226">
        <v>99.074766355140099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0.11</v>
      </c>
      <c r="AM226" t="s">
        <v>10196</v>
      </c>
      <c r="AN226">
        <v>9.34</v>
      </c>
      <c r="AO226" t="s">
        <v>10196</v>
      </c>
      <c r="AP226">
        <v>1.137433678468E-2</v>
      </c>
      <c r="AQ226">
        <f>(Table2[[#This Row],[Sharpe Ratio]]-AVERAGE(Table2[Sharpe Ratio]))/_xlfn.STDEV.P(Table2[Sharpe Ratio])</f>
        <v>-0.45766282508570183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1.5184288055152162</v>
      </c>
      <c r="AS226">
        <f>_xlfn.RANK.AVG(Table2[[#This Row],[1Y Return vs Nifty Z-Score]],Table2[1Y Return vs Nifty Z-Score])</f>
        <v>243</v>
      </c>
      <c r="AT226">
        <f>_xlfn.RANK.AVG(Table2[[#This Row],[6M Return vs Nifty Z-Score]],Table2[6M Return vs Nifty Z-Score])</f>
        <v>73</v>
      </c>
      <c r="AU226">
        <f>_xlfn.RANK.AVG(Table2[[#This Row],[Sharpe Ratio Z-Score]],Table2[Sharpe Ratio Z-Score])</f>
        <v>455</v>
      </c>
      <c r="AV226">
        <f>(Table2[[#This Row],[Rank 1Y]]+Table2[[#This Row],[Rank 6M]]+Table2[[#This Row],[Rank Sharpe]])/3</f>
        <v>257</v>
      </c>
    </row>
    <row r="227" spans="1:48" x14ac:dyDescent="0.3">
      <c r="A227" t="s">
        <v>429</v>
      </c>
      <c r="B227" t="s">
        <v>430</v>
      </c>
      <c r="C227" t="s">
        <v>10151</v>
      </c>
      <c r="D227" t="s">
        <v>32</v>
      </c>
      <c r="E227">
        <v>54759.365937055998</v>
      </c>
      <c r="F227">
        <v>63.08</v>
      </c>
      <c r="G227">
        <v>80.041817107600195</v>
      </c>
      <c r="H227">
        <f>(Table2[[#This Row],[1Y Return vs Nifty]]-AVERAGE(Table2[1Y Return vs Nifty]))/_xlfn.STDEV.P(Table2[1Y Return vs Nifty])</f>
        <v>0.52009700111660839</v>
      </c>
      <c r="I227">
        <v>-7.6009607167637903</v>
      </c>
      <c r="J227">
        <f>(Table2[[#This Row],[1M Return vs Nifty]]-AVERAGE(Table2[1M Return vs Nifty]))/_xlfn.STDEV.P(Table2[1M Return vs Nifty])</f>
        <v>-0.63133362380549918</v>
      </c>
      <c r="K227">
        <v>1.2096623064716301</v>
      </c>
      <c r="L227">
        <f>(Table2[[#This Row],[6M Return vs Nifty]]-AVERAGE(Table2[6M Return vs Nifty]))/_xlfn.STDEV.P(Table2[6M Return vs Nifty])</f>
        <v>-0.22195626244230701</v>
      </c>
      <c r="M227">
        <v>-3.14478078779563</v>
      </c>
      <c r="N227">
        <f>(Table2[[#This Row],[1W Return vs Nifty]]-AVERAGE(Table2[1W Return vs Nifty]))/_xlfn.STDEV.P(Table2[1W Return vs Nifty])</f>
        <v>-0.36829537926238798</v>
      </c>
      <c r="O227">
        <v>63.41</v>
      </c>
      <c r="P227">
        <v>63.467286254987499</v>
      </c>
      <c r="Q227">
        <v>56.691888366829701</v>
      </c>
      <c r="R227">
        <v>48.000031964704</v>
      </c>
      <c r="S227" s="2">
        <f>(Table2[[#This Row],[Close Price]]-Table2[[#This Row],[20D EMA]])/Table2[[#This Row],[20D EMA]]</f>
        <v>-5.2042264627030167E-3</v>
      </c>
      <c r="T227" s="2">
        <f>(Table2[[#This Row],[Close Price]]-Table2[[#This Row],[50D EMA]])/Table2[[#This Row],[50D EMA]]</f>
        <v>-6.1021398241533683E-3</v>
      </c>
      <c r="U227" s="2">
        <f>(Table2[[#This Row],[Close Price]]-Table2[[#This Row],[200D EMA]])/Table2[[#This Row],[200D EMA]]</f>
        <v>0.11268122860603047</v>
      </c>
      <c r="V227">
        <v>0.99589870675970604</v>
      </c>
      <c r="W227">
        <v>62.28</v>
      </c>
      <c r="X227">
        <v>63.5</v>
      </c>
      <c r="Y227">
        <v>59.34</v>
      </c>
      <c r="Z227">
        <v>64.28</v>
      </c>
      <c r="AA227">
        <v>59.34</v>
      </c>
      <c r="AB227">
        <v>67.64</v>
      </c>
      <c r="AC227" s="2">
        <f>(Table2[[#This Row],[Close Price]]/Table2[[#This Row],[Day Low]])-1</f>
        <v>1.2845215157353929E-2</v>
      </c>
      <c r="AD227" s="2">
        <f>(Table2[[#This Row],[Day High]]/Table2[[#This Row],[Close Price]])-1</f>
        <v>6.6582117945466202E-3</v>
      </c>
      <c r="AE227" s="2">
        <f>(Table2[[#This Row],[Close Price]]/Table2[[#This Row],[Current Week Low]])-1</f>
        <v>6.3026626221772686E-2</v>
      </c>
      <c r="AF227" s="2">
        <f>(Table2[[#This Row],[Current Week High]]/Table2[[#This Row],[Close Price]])-1</f>
        <v>1.9023462270133296E-2</v>
      </c>
      <c r="AG227" s="2">
        <f>(Table2[[#This Row],[Close Price]]/Table2[[#This Row],[Current Month Low]])-1</f>
        <v>6.3026626221772686E-2</v>
      </c>
      <c r="AH227" s="2">
        <f>(Table2[[#This Row],[Current Month High]]/Table2[[#This Row],[Close Price]])-1</f>
        <v>7.2289156626506035E-2</v>
      </c>
      <c r="AI227">
        <v>21.908687381103299</v>
      </c>
      <c r="AJ227">
        <v>113.108108108108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-0.05</v>
      </c>
      <c r="AM227" t="s">
        <v>10195</v>
      </c>
      <c r="AN227">
        <v>1.45</v>
      </c>
      <c r="AO227" t="s">
        <v>10196</v>
      </c>
      <c r="AP227">
        <v>8.6870158489414998E-2</v>
      </c>
      <c r="AQ227">
        <f>(Table2[[#This Row],[Sharpe Ratio]]-AVERAGE(Table2[Sharpe Ratio]))/_xlfn.STDEV.P(Table2[Sharpe Ratio])</f>
        <v>0.41039775337215051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146</v>
      </c>
      <c r="AT227">
        <f>_xlfn.RANK.AVG(Table2[[#This Row],[6M Return vs Nifty Z-Score]],Table2[6M Return vs Nifty Z-Score])</f>
        <v>396</v>
      </c>
      <c r="AU227">
        <f>_xlfn.RANK.AVG(Table2[[#This Row],[Sharpe Ratio Z-Score]],Table2[Sharpe Ratio Z-Score])</f>
        <v>230</v>
      </c>
      <c r="AV227">
        <f>(Table2[[#This Row],[Rank 1Y]]+Table2[[#This Row],[Rank 6M]]+Table2[[#This Row],[Rank Sharpe]])/3</f>
        <v>257.33333333333331</v>
      </c>
    </row>
    <row r="228" spans="1:48" x14ac:dyDescent="0.3">
      <c r="A228" t="s">
        <v>453</v>
      </c>
      <c r="B228" t="s">
        <v>454</v>
      </c>
      <c r="C228" t="s">
        <v>10163</v>
      </c>
      <c r="D228" t="s">
        <v>375</v>
      </c>
      <c r="E228">
        <v>49607.894644499997</v>
      </c>
      <c r="F228">
        <v>1499.25</v>
      </c>
      <c r="G228">
        <v>71.7134365218635</v>
      </c>
      <c r="H228">
        <f>(Table2[[#This Row],[1Y Return vs Nifty]]-AVERAGE(Table2[1Y Return vs Nifty]))/_xlfn.STDEV.P(Table2[1Y Return vs Nifty])</f>
        <v>0.40811229098373281</v>
      </c>
      <c r="I228">
        <v>-3.5513734894588498</v>
      </c>
      <c r="J228">
        <f>(Table2[[#This Row],[1M Return vs Nifty]]-AVERAGE(Table2[1M Return vs Nifty]))/_xlfn.STDEV.P(Table2[1M Return vs Nifty])</f>
        <v>-0.20948468598719677</v>
      </c>
      <c r="K228">
        <v>31.516468608391101</v>
      </c>
      <c r="L228">
        <f>(Table2[[#This Row],[6M Return vs Nifty]]-AVERAGE(Table2[6M Return vs Nifty]))/_xlfn.STDEV.P(Table2[6M Return vs Nifty])</f>
        <v>0.80295184463125002</v>
      </c>
      <c r="M228">
        <v>-1.69980299438275</v>
      </c>
      <c r="N228">
        <f>(Table2[[#This Row],[1W Return vs Nifty]]-AVERAGE(Table2[1W Return vs Nifty]))/_xlfn.STDEV.P(Table2[1W Return vs Nifty])</f>
        <v>-9.0015901946249571E-3</v>
      </c>
      <c r="O228">
        <v>1483.83</v>
      </c>
      <c r="P228">
        <v>1432.6180647860699</v>
      </c>
      <c r="Q228">
        <v>1196.60424377091</v>
      </c>
      <c r="R228">
        <v>56.087920435393997</v>
      </c>
      <c r="S228" s="2">
        <f>(Table2[[#This Row],[Close Price]]-Table2[[#This Row],[20D EMA]])/Table2[[#This Row],[20D EMA]]</f>
        <v>1.0392026040719E-2</v>
      </c>
      <c r="T228" s="2">
        <f>(Table2[[#This Row],[Close Price]]-Table2[[#This Row],[50D EMA]])/Table2[[#This Row],[50D EMA]]</f>
        <v>4.6510606596238971E-2</v>
      </c>
      <c r="U228" s="2">
        <f>(Table2[[#This Row],[Close Price]]-Table2[[#This Row],[200D EMA]])/Table2[[#This Row],[200D EMA]]</f>
        <v>0.25292051052347059</v>
      </c>
      <c r="V228">
        <v>0.69881087608443604</v>
      </c>
      <c r="W228">
        <v>1470</v>
      </c>
      <c r="X228">
        <v>1494.95</v>
      </c>
      <c r="Y228">
        <v>1421.15</v>
      </c>
      <c r="Z228">
        <v>1518.9</v>
      </c>
      <c r="AA228">
        <v>1416.5</v>
      </c>
      <c r="AB228">
        <v>1539.8</v>
      </c>
      <c r="AC228" s="2">
        <f>(Table2[[#This Row],[Close Price]]/Table2[[#This Row],[Day Low]])-1</f>
        <v>1.989795918367343E-2</v>
      </c>
      <c r="AD228" s="2">
        <f>(Table2[[#This Row],[Day High]]/Table2[[#This Row],[Close Price]])-1</f>
        <v>-2.868100717025146E-3</v>
      </c>
      <c r="AE228" s="2">
        <f>(Table2[[#This Row],[Close Price]]/Table2[[#This Row],[Current Week Low]])-1</f>
        <v>5.495549379024034E-2</v>
      </c>
      <c r="AF228" s="2">
        <f>(Table2[[#This Row],[Current Week High]]/Table2[[#This Row],[Close Price]])-1</f>
        <v>1.3106553276638344E-2</v>
      </c>
      <c r="AG228" s="2">
        <f>(Table2[[#This Row],[Close Price]]/Table2[[#This Row],[Current Month Low]])-1</f>
        <v>5.8418637486763236E-2</v>
      </c>
      <c r="AH228" s="2">
        <f>(Table2[[#This Row],[Current Month High]]/Table2[[#This Row],[Close Price]])-1</f>
        <v>2.7046856761714144E-2</v>
      </c>
      <c r="AI228">
        <v>4.0520260130064898</v>
      </c>
      <c r="AJ228">
        <v>98.064601360723898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-7.0000000000000007E-2</v>
      </c>
      <c r="AM228" t="s">
        <v>10195</v>
      </c>
      <c r="AN228">
        <v>3.2</v>
      </c>
      <c r="AO228" t="s">
        <v>10196</v>
      </c>
      <c r="AP228">
        <v>7.7743883588640003E-3</v>
      </c>
      <c r="AQ228">
        <f>(Table2[[#This Row],[Sharpe Ratio]]-AVERAGE(Table2[Sharpe Ratio]))/_xlfn.STDEV.P(Table2[Sharpe Ratio])</f>
        <v>-0.49905549083022577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0.49352236860293536</v>
      </c>
      <c r="AS228">
        <f>_xlfn.RANK.AVG(Table2[[#This Row],[1Y Return vs Nifty Z-Score]],Table2[1Y Return vs Nifty Z-Score])</f>
        <v>178</v>
      </c>
      <c r="AT228">
        <f>_xlfn.RANK.AVG(Table2[[#This Row],[6M Return vs Nifty Z-Score]],Table2[6M Return vs Nifty Z-Score])</f>
        <v>124</v>
      </c>
      <c r="AU228">
        <f>_xlfn.RANK.AVG(Table2[[#This Row],[Sharpe Ratio Z-Score]],Table2[Sharpe Ratio Z-Score])</f>
        <v>473</v>
      </c>
      <c r="AV228">
        <f>(Table2[[#This Row],[Rank 1Y]]+Table2[[#This Row],[Rank 6M]]+Table2[[#This Row],[Rank Sharpe]])/3</f>
        <v>258.33333333333331</v>
      </c>
    </row>
    <row r="229" spans="1:48" x14ac:dyDescent="0.3">
      <c r="A229" t="s">
        <v>201</v>
      </c>
      <c r="B229" t="s">
        <v>202</v>
      </c>
      <c r="C229" t="s">
        <v>10151</v>
      </c>
      <c r="D229" t="s">
        <v>32</v>
      </c>
      <c r="E229">
        <v>128333.386328489</v>
      </c>
      <c r="F229">
        <v>116.55</v>
      </c>
      <c r="G229">
        <v>63.580581705883503</v>
      </c>
      <c r="H229">
        <f>(Table2[[#This Row],[1Y Return vs Nifty]]-AVERAGE(Table2[1Y Return vs Nifty]))/_xlfn.STDEV.P(Table2[1Y Return vs Nifty])</f>
        <v>0.29875665098331616</v>
      </c>
      <c r="I229">
        <v>-8.7605009316840192</v>
      </c>
      <c r="J229">
        <f>(Table2[[#This Row],[1M Return vs Nifty]]-AVERAGE(Table2[1M Return vs Nifty]))/_xlfn.STDEV.P(Table2[1M Return vs Nifty])</f>
        <v>-0.7521239119424068</v>
      </c>
      <c r="K229">
        <v>0.246200311741295</v>
      </c>
      <c r="L229">
        <f>(Table2[[#This Row],[6M Return vs Nifty]]-AVERAGE(Table2[6M Return vs Nifty]))/_xlfn.STDEV.P(Table2[6M Return vs Nifty])</f>
        <v>-0.2545383827561139</v>
      </c>
      <c r="M229">
        <v>-1.04809583541758</v>
      </c>
      <c r="N229">
        <f>(Table2[[#This Row],[1W Return vs Nifty]]-AVERAGE(Table2[1W Return vs Nifty]))/_xlfn.STDEV.P(Table2[1W Return vs Nifty])</f>
        <v>0.15304542227477491</v>
      </c>
      <c r="O229">
        <v>120.23</v>
      </c>
      <c r="P229">
        <v>122.80539063187</v>
      </c>
      <c r="Q229">
        <v>109.50348088030999</v>
      </c>
      <c r="R229">
        <v>35.563899350894097</v>
      </c>
      <c r="S229" s="2">
        <f>(Table2[[#This Row],[Close Price]]-Table2[[#This Row],[20D EMA]])/Table2[[#This Row],[20D EMA]]</f>
        <v>-3.0608001330782723E-2</v>
      </c>
      <c r="T229" s="2">
        <f>(Table2[[#This Row],[Close Price]]-Table2[[#This Row],[50D EMA]])/Table2[[#This Row],[50D EMA]]</f>
        <v>-5.0937427092444136E-2</v>
      </c>
      <c r="U229" s="2">
        <f>(Table2[[#This Row],[Close Price]]-Table2[[#This Row],[200D EMA]])/Table2[[#This Row],[200D EMA]]</f>
        <v>6.4349727178006536E-2</v>
      </c>
      <c r="V229">
        <v>0.65261539788238898</v>
      </c>
      <c r="W229">
        <v>115.34</v>
      </c>
      <c r="X229">
        <v>117.69</v>
      </c>
      <c r="Y229">
        <v>112.52</v>
      </c>
      <c r="Z229">
        <v>119.13</v>
      </c>
      <c r="AA229">
        <v>112.52</v>
      </c>
      <c r="AB229">
        <v>124.14</v>
      </c>
      <c r="AC229" s="2">
        <f>(Table2[[#This Row],[Close Price]]/Table2[[#This Row],[Day Low]])-1</f>
        <v>1.0490723079590758E-2</v>
      </c>
      <c r="AD229" s="2">
        <f>(Table2[[#This Row],[Day High]]/Table2[[#This Row],[Close Price]])-1</f>
        <v>9.7812097812097765E-3</v>
      </c>
      <c r="AE229" s="2">
        <f>(Table2[[#This Row],[Close Price]]/Table2[[#This Row],[Current Week Low]])-1</f>
        <v>3.5815854959118321E-2</v>
      </c>
      <c r="AF229" s="2">
        <f>(Table2[[#This Row],[Current Week High]]/Table2[[#This Row],[Close Price]])-1</f>
        <v>2.2136422136422196E-2</v>
      </c>
      <c r="AG229" s="2">
        <f>(Table2[[#This Row],[Close Price]]/Table2[[#This Row],[Current Month Low]])-1</f>
        <v>3.5815854959118321E-2</v>
      </c>
      <c r="AH229" s="2">
        <f>(Table2[[#This Row],[Current Month High]]/Table2[[#This Row],[Close Price]])-1</f>
        <v>6.5122265122265155E-2</v>
      </c>
      <c r="AI229">
        <v>22.608322608322599</v>
      </c>
      <c r="AJ229">
        <v>99.060631938514007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-0.13</v>
      </c>
      <c r="AM229" t="s">
        <v>10195</v>
      </c>
      <c r="AN229">
        <v>-5.09</v>
      </c>
      <c r="AO229" t="s">
        <v>10195</v>
      </c>
      <c r="AP229">
        <v>0.11629017538665801</v>
      </c>
      <c r="AQ229">
        <f>(Table2[[#This Row],[Sharpe Ratio]]-AVERAGE(Table2[Sharpe Ratio]))/_xlfn.STDEV.P(Table2[Sharpe Ratio])</f>
        <v>0.74867285667444128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202</v>
      </c>
      <c r="AT229">
        <f>_xlfn.RANK.AVG(Table2[[#This Row],[6M Return vs Nifty Z-Score]],Table2[6M Return vs Nifty Z-Score])</f>
        <v>403</v>
      </c>
      <c r="AU229">
        <f>_xlfn.RANK.AVG(Table2[[#This Row],[Sharpe Ratio Z-Score]],Table2[Sharpe Ratio Z-Score])</f>
        <v>172</v>
      </c>
      <c r="AV229">
        <f>(Table2[[#This Row],[Rank 1Y]]+Table2[[#This Row],[Rank 6M]]+Table2[[#This Row],[Rank Sharpe]])/3</f>
        <v>259</v>
      </c>
    </row>
    <row r="230" spans="1:48" x14ac:dyDescent="0.3">
      <c r="A230" t="s">
        <v>1486</v>
      </c>
      <c r="B230" t="s">
        <v>1487</v>
      </c>
      <c r="C230" t="s">
        <v>10160</v>
      </c>
      <c r="D230" t="s">
        <v>80</v>
      </c>
      <c r="E230">
        <v>6661.3077314000002</v>
      </c>
      <c r="F230">
        <v>325.14999999999998</v>
      </c>
      <c r="G230">
        <v>102.72188478995299</v>
      </c>
      <c r="H230">
        <f>(Table2[[#This Row],[1Y Return vs Nifty]]-AVERAGE(Table2[1Y Return vs Nifty]))/_xlfn.STDEV.P(Table2[1Y Return vs Nifty])</f>
        <v>0.82505674437714238</v>
      </c>
      <c r="I230">
        <v>42.596254680971199</v>
      </c>
      <c r="J230">
        <f>(Table2[[#This Row],[1M Return vs Nifty]]-AVERAGE(Table2[1M Return vs Nifty]))/_xlfn.STDEV.P(Table2[1M Return vs Nifty])</f>
        <v>4.597752899924906</v>
      </c>
      <c r="K230">
        <v>2.4131101397005899</v>
      </c>
      <c r="L230">
        <f>(Table2[[#This Row],[6M Return vs Nifty]]-AVERAGE(Table2[6M Return vs Nifty]))/_xlfn.STDEV.P(Table2[6M Return vs Nifty])</f>
        <v>-0.18125836018137667</v>
      </c>
      <c r="M230">
        <v>9.5930148042344801</v>
      </c>
      <c r="N230">
        <f>(Table2[[#This Row],[1W Return vs Nifty]]-AVERAGE(Table2[1W Return vs Nifty]))/_xlfn.STDEV.P(Table2[1W Return vs Nifty])</f>
        <v>2.7989580300939538</v>
      </c>
      <c r="O230">
        <v>302.64</v>
      </c>
      <c r="P230">
        <v>270.27257141804699</v>
      </c>
      <c r="Q230">
        <v>231.20816934733301</v>
      </c>
      <c r="R230">
        <v>63.945711860076301</v>
      </c>
      <c r="S230" s="2">
        <f>(Table2[[#This Row],[Close Price]]-Table2[[#This Row],[20D EMA]])/Table2[[#This Row],[20D EMA]]</f>
        <v>7.4378799894263783E-2</v>
      </c>
      <c r="T230" s="2">
        <f>(Table2[[#This Row],[Close Price]]-Table2[[#This Row],[50D EMA]])/Table2[[#This Row],[50D EMA]]</f>
        <v>0.20304475698005897</v>
      </c>
      <c r="U230" s="2">
        <f>(Table2[[#This Row],[Close Price]]-Table2[[#This Row],[200D EMA]])/Table2[[#This Row],[200D EMA]]</f>
        <v>0.4063084402158067</v>
      </c>
      <c r="V230">
        <v>1.6931420459191</v>
      </c>
      <c r="W230">
        <v>314.3</v>
      </c>
      <c r="X230">
        <v>325.05</v>
      </c>
      <c r="Y230">
        <v>304.95</v>
      </c>
      <c r="Z230">
        <v>339</v>
      </c>
      <c r="AA230">
        <v>267.39999999999998</v>
      </c>
      <c r="AB230">
        <v>339</v>
      </c>
      <c r="AC230" s="2">
        <f>(Table2[[#This Row],[Close Price]]/Table2[[#This Row],[Day Low]])-1</f>
        <v>3.4521158129175777E-2</v>
      </c>
      <c r="AD230" s="2">
        <f>(Table2[[#This Row],[Day High]]/Table2[[#This Row],[Close Price]])-1</f>
        <v>-3.0755036137153358E-4</v>
      </c>
      <c r="AE230" s="2">
        <f>(Table2[[#This Row],[Close Price]]/Table2[[#This Row],[Current Week Low]])-1</f>
        <v>6.6240367273323386E-2</v>
      </c>
      <c r="AF230" s="2">
        <f>(Table2[[#This Row],[Current Week High]]/Table2[[#This Row],[Close Price]])-1</f>
        <v>4.2595725049977107E-2</v>
      </c>
      <c r="AG230" s="2">
        <f>(Table2[[#This Row],[Close Price]]/Table2[[#This Row],[Current Month Low]])-1</f>
        <v>0.21596858638743455</v>
      </c>
      <c r="AH230" s="2">
        <f>(Table2[[#This Row],[Current Month High]]/Table2[[#This Row],[Close Price]])-1</f>
        <v>4.2595725049977107E-2</v>
      </c>
      <c r="AI230">
        <v>4.2595725049977098</v>
      </c>
      <c r="AJ230">
        <v>134.59595959595899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0.35</v>
      </c>
      <c r="AM230" t="s">
        <v>10196</v>
      </c>
      <c r="AN230">
        <v>9.5500000000000007</v>
      </c>
      <c r="AO230" t="s">
        <v>10196</v>
      </c>
      <c r="AP230">
        <v>6.2776699916604006E-2</v>
      </c>
      <c r="AQ230">
        <f>(Table2[[#This Row],[Sharpe Ratio]]-AVERAGE(Table2[Sharpe Ratio]))/_xlfn.STDEV.P(Table2[Sharpe Ratio])</f>
        <v>0.13336809645203945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8.1738774106666643</v>
      </c>
      <c r="AS230">
        <f>_xlfn.RANK.AVG(Table2[[#This Row],[1Y Return vs Nifty Z-Score]],Table2[1Y Return vs Nifty Z-Score])</f>
        <v>105</v>
      </c>
      <c r="AT230">
        <f>_xlfn.RANK.AVG(Table2[[#This Row],[6M Return vs Nifty Z-Score]],Table2[6M Return vs Nifty Z-Score])</f>
        <v>380</v>
      </c>
      <c r="AU230">
        <f>_xlfn.RANK.AVG(Table2[[#This Row],[Sharpe Ratio Z-Score]],Table2[Sharpe Ratio Z-Score])</f>
        <v>295</v>
      </c>
      <c r="AV230">
        <f>(Table2[[#This Row],[Rank 1Y]]+Table2[[#This Row],[Rank 6M]]+Table2[[#This Row],[Rank Sharpe]])/3</f>
        <v>260</v>
      </c>
    </row>
    <row r="231" spans="1:48" x14ac:dyDescent="0.3">
      <c r="A231" t="s">
        <v>461</v>
      </c>
      <c r="B231" t="s">
        <v>462</v>
      </c>
      <c r="C231" t="s">
        <v>10165</v>
      </c>
      <c r="D231" t="s">
        <v>370</v>
      </c>
      <c r="E231">
        <v>48030.09942911</v>
      </c>
      <c r="F231">
        <v>1630.9</v>
      </c>
      <c r="G231">
        <v>44.007446817882503</v>
      </c>
      <c r="H231">
        <f>(Table2[[#This Row],[1Y Return vs Nifty]]-AVERAGE(Table2[1Y Return vs Nifty]))/_xlfn.STDEV.P(Table2[1Y Return vs Nifty])</f>
        <v>3.5573212827484012E-2</v>
      </c>
      <c r="I231">
        <v>0.76082929865777205</v>
      </c>
      <c r="J231">
        <f>(Table2[[#This Row],[1M Return vs Nifty]]-AVERAGE(Table2[1M Return vs Nifty]))/_xlfn.STDEV.P(Table2[1M Return vs Nifty])</f>
        <v>0.23972113764800754</v>
      </c>
      <c r="K231">
        <v>28.004000217530798</v>
      </c>
      <c r="L231">
        <f>(Table2[[#This Row],[6M Return vs Nifty]]-AVERAGE(Table2[6M Return vs Nifty]))/_xlfn.STDEV.P(Table2[6M Return vs Nifty])</f>
        <v>0.68416805415959181</v>
      </c>
      <c r="M231">
        <v>0.40509089761557898</v>
      </c>
      <c r="N231">
        <f>(Table2[[#This Row],[1W Return vs Nifty]]-AVERAGE(Table2[1W Return vs Nifty]))/_xlfn.STDEV.P(Table2[1W Return vs Nifty])</f>
        <v>0.51438036452416047</v>
      </c>
      <c r="O231">
        <v>1579.33</v>
      </c>
      <c r="P231">
        <v>1477.7965814556201</v>
      </c>
      <c r="Q231">
        <v>1253.0618567587301</v>
      </c>
      <c r="R231">
        <v>65.479342548384295</v>
      </c>
      <c r="S231" s="2">
        <f>(Table2[[#This Row],[Close Price]]-Table2[[#This Row],[20D EMA]])/Table2[[#This Row],[20D EMA]]</f>
        <v>3.2653087068567156E-2</v>
      </c>
      <c r="T231" s="2">
        <f>(Table2[[#This Row],[Close Price]]-Table2[[#This Row],[50D EMA]])/Table2[[#This Row],[50D EMA]]</f>
        <v>0.10360249879152796</v>
      </c>
      <c r="U231" s="2">
        <f>(Table2[[#This Row],[Close Price]]-Table2[[#This Row],[200D EMA]])/Table2[[#This Row],[200D EMA]]</f>
        <v>0.30153191656365341</v>
      </c>
      <c r="V231">
        <v>0.90499520451114701</v>
      </c>
      <c r="W231">
        <v>1596.05</v>
      </c>
      <c r="X231">
        <v>1620</v>
      </c>
      <c r="Y231">
        <v>1499.7</v>
      </c>
      <c r="Z231">
        <v>1644.95</v>
      </c>
      <c r="AA231">
        <v>1499.7</v>
      </c>
      <c r="AB231">
        <v>1644.95</v>
      </c>
      <c r="AC231" s="2">
        <f>(Table2[[#This Row],[Close Price]]/Table2[[#This Row],[Day Low]])-1</f>
        <v>2.183515554024007E-2</v>
      </c>
      <c r="AD231" s="2">
        <f>(Table2[[#This Row],[Day High]]/Table2[[#This Row],[Close Price]])-1</f>
        <v>-6.6834263290208584E-3</v>
      </c>
      <c r="AE231" s="2">
        <f>(Table2[[#This Row],[Close Price]]/Table2[[#This Row],[Current Week Low]])-1</f>
        <v>8.7484163499366607E-2</v>
      </c>
      <c r="AF231" s="2">
        <f>(Table2[[#This Row],[Current Week High]]/Table2[[#This Row],[Close Price]])-1</f>
        <v>8.614875222269891E-3</v>
      </c>
      <c r="AG231" s="2">
        <f>(Table2[[#This Row],[Close Price]]/Table2[[#This Row],[Current Month Low]])-1</f>
        <v>8.7484163499366607E-2</v>
      </c>
      <c r="AH231" s="2">
        <f>(Table2[[#This Row],[Current Month High]]/Table2[[#This Row],[Close Price]])-1</f>
        <v>8.614875222269891E-3</v>
      </c>
      <c r="AI231">
        <v>3.5287264700472001</v>
      </c>
      <c r="AJ231">
        <v>71.133263378803704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0.26</v>
      </c>
      <c r="AM231" t="s">
        <v>10196</v>
      </c>
      <c r="AN231">
        <v>2.4</v>
      </c>
      <c r="AO231" t="s">
        <v>10196</v>
      </c>
      <c r="AP231">
        <v>4.3730276210158001E-2</v>
      </c>
      <c r="AQ231">
        <f>(Table2[[#This Row],[Sharpe Ratio]]-AVERAGE(Table2[Sharpe Ratio]))/_xlfn.STDEV.P(Table2[Sharpe Ratio])</f>
        <v>-8.5630110426658787E-2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1.3882126587325851</v>
      </c>
      <c r="AS231">
        <f>_xlfn.RANK.AVG(Table2[[#This Row],[1Y Return vs Nifty Z-Score]],Table2[1Y Return vs Nifty Z-Score])</f>
        <v>278</v>
      </c>
      <c r="AT231">
        <f>_xlfn.RANK.AVG(Table2[[#This Row],[6M Return vs Nifty Z-Score]],Table2[6M Return vs Nifty Z-Score])</f>
        <v>150</v>
      </c>
      <c r="AU231">
        <f>_xlfn.RANK.AVG(Table2[[#This Row],[Sharpe Ratio Z-Score]],Table2[Sharpe Ratio Z-Score])</f>
        <v>357</v>
      </c>
      <c r="AV231">
        <f>(Table2[[#This Row],[Rank 1Y]]+Table2[[#This Row],[Rank 6M]]+Table2[[#This Row],[Rank Sharpe]])/3</f>
        <v>261.66666666666669</v>
      </c>
    </row>
    <row r="232" spans="1:48" x14ac:dyDescent="0.3">
      <c r="A232" t="s">
        <v>602</v>
      </c>
      <c r="B232" t="s">
        <v>603</v>
      </c>
      <c r="C232" t="s">
        <v>10158</v>
      </c>
      <c r="D232" t="s">
        <v>604</v>
      </c>
      <c r="E232">
        <v>30059.941661699999</v>
      </c>
      <c r="F232">
        <v>310.85000000000002</v>
      </c>
      <c r="G232">
        <v>138.99717937404</v>
      </c>
      <c r="H232">
        <f>(Table2[[#This Row],[1Y Return vs Nifty]]-AVERAGE(Table2[1Y Return vs Nifty]))/_xlfn.STDEV.P(Table2[1Y Return vs Nifty])</f>
        <v>1.3128200384730886</v>
      </c>
      <c r="I232">
        <v>-7.1924005732610796</v>
      </c>
      <c r="J232">
        <f>(Table2[[#This Row],[1M Return vs Nifty]]-AVERAGE(Table2[1M Return vs Nifty]))/_xlfn.STDEV.P(Table2[1M Return vs Nifty])</f>
        <v>-0.58877356696577687</v>
      </c>
      <c r="K232">
        <v>-0.200888635494051</v>
      </c>
      <c r="L232">
        <f>(Table2[[#This Row],[6M Return vs Nifty]]-AVERAGE(Table2[6M Return vs Nifty]))/_xlfn.STDEV.P(Table2[6M Return vs Nifty])</f>
        <v>-0.26965792659849713</v>
      </c>
      <c r="M232">
        <v>-3.7515522094658702</v>
      </c>
      <c r="N232">
        <f>(Table2[[#This Row],[1W Return vs Nifty]]-AVERAGE(Table2[1W Return vs Nifty]))/_xlfn.STDEV.P(Table2[1W Return vs Nifty])</f>
        <v>-0.51916911876465399</v>
      </c>
      <c r="O232">
        <v>325.58999999999997</v>
      </c>
      <c r="P232">
        <v>332.49825548864601</v>
      </c>
      <c r="Q232">
        <v>280.67375272228901</v>
      </c>
      <c r="R232">
        <v>36.3919171305429</v>
      </c>
      <c r="S232" s="2">
        <f>(Table2[[#This Row],[Close Price]]-Table2[[#This Row],[20D EMA]])/Table2[[#This Row],[20D EMA]]</f>
        <v>-4.5271660677539093E-2</v>
      </c>
      <c r="T232" s="2">
        <f>(Table2[[#This Row],[Close Price]]-Table2[[#This Row],[50D EMA]])/Table2[[#This Row],[50D EMA]]</f>
        <v>-6.5107876902485651E-2</v>
      </c>
      <c r="U232" s="2">
        <f>(Table2[[#This Row],[Close Price]]-Table2[[#This Row],[200D EMA]])/Table2[[#This Row],[200D EMA]]</f>
        <v>0.10751360604626513</v>
      </c>
      <c r="V232">
        <v>0.60983180121263203</v>
      </c>
      <c r="W232">
        <v>305.64999999999998</v>
      </c>
      <c r="X232">
        <v>309.89999999999998</v>
      </c>
      <c r="Y232">
        <v>301.60000000000002</v>
      </c>
      <c r="Z232">
        <v>324.7</v>
      </c>
      <c r="AA232">
        <v>301.60000000000002</v>
      </c>
      <c r="AB232">
        <v>348.8</v>
      </c>
      <c r="AC232" s="2">
        <f>(Table2[[#This Row],[Close Price]]/Table2[[#This Row],[Day Low]])-1</f>
        <v>1.7012923278259651E-2</v>
      </c>
      <c r="AD232" s="2">
        <f>(Table2[[#This Row],[Day High]]/Table2[[#This Row],[Close Price]])-1</f>
        <v>-3.056136400193199E-3</v>
      </c>
      <c r="AE232" s="2">
        <f>(Table2[[#This Row],[Close Price]]/Table2[[#This Row],[Current Week Low]])-1</f>
        <v>3.0669761273209639E-2</v>
      </c>
      <c r="AF232" s="2">
        <f>(Table2[[#This Row],[Current Week High]]/Table2[[#This Row],[Close Price]])-1</f>
        <v>4.4555251729129663E-2</v>
      </c>
      <c r="AG232" s="2">
        <f>(Table2[[#This Row],[Close Price]]/Table2[[#This Row],[Current Month Low]])-1</f>
        <v>3.0669761273209639E-2</v>
      </c>
      <c r="AH232" s="2">
        <f>(Table2[[#This Row],[Current Month High]]/Table2[[#This Row],[Close Price]])-1</f>
        <v>0.12208460672349997</v>
      </c>
      <c r="AI232">
        <v>33.762264757921798</v>
      </c>
      <c r="AJ232">
        <v>163.543874523103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-0.18</v>
      </c>
      <c r="AM232" t="s">
        <v>10195</v>
      </c>
      <c r="AN232">
        <v>-6.03</v>
      </c>
      <c r="AO232" t="s">
        <v>10195</v>
      </c>
      <c r="AP232">
        <v>6.0454630029015001E-2</v>
      </c>
      <c r="AQ232">
        <f>(Table2[[#This Row],[Sharpe Ratio]]-AVERAGE(Table2[Sharpe Ratio]))/_xlfn.STDEV.P(Table2[Sharpe Ratio])</f>
        <v>0.10666864098119913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70</v>
      </c>
      <c r="AT232">
        <f>_xlfn.RANK.AVG(Table2[[#This Row],[6M Return vs Nifty Z-Score]],Table2[6M Return vs Nifty Z-Score])</f>
        <v>412</v>
      </c>
      <c r="AU232">
        <f>_xlfn.RANK.AVG(Table2[[#This Row],[Sharpe Ratio Z-Score]],Table2[Sharpe Ratio Z-Score])</f>
        <v>307</v>
      </c>
      <c r="AV232">
        <f>(Table2[[#This Row],[Rank 1Y]]+Table2[[#This Row],[Rank 6M]]+Table2[[#This Row],[Rank Sharpe]])/3</f>
        <v>263</v>
      </c>
    </row>
    <row r="233" spans="1:48" x14ac:dyDescent="0.3">
      <c r="A233" t="s">
        <v>1445</v>
      </c>
      <c r="B233" t="s">
        <v>1446</v>
      </c>
      <c r="C233" t="s">
        <v>631</v>
      </c>
      <c r="D233" t="s">
        <v>472</v>
      </c>
      <c r="E233">
        <v>7041.5555020800002</v>
      </c>
      <c r="F233">
        <v>986.1</v>
      </c>
      <c r="G233">
        <v>61.885842504378999</v>
      </c>
      <c r="H233">
        <f>(Table2[[#This Row],[1Y Return vs Nifty]]-AVERAGE(Table2[1Y Return vs Nifty]))/_xlfn.STDEV.P(Table2[1Y Return vs Nifty])</f>
        <v>0.27596892217126701</v>
      </c>
      <c r="I233">
        <v>2.08856481836004</v>
      </c>
      <c r="J233">
        <f>(Table2[[#This Row],[1M Return vs Nifty]]-AVERAGE(Table2[1M Return vs Nifty]))/_xlfn.STDEV.P(Table2[1M Return vs Nifty])</f>
        <v>0.37803247340920582</v>
      </c>
      <c r="K233">
        <v>-5.85334886529873</v>
      </c>
      <c r="L233">
        <f>(Table2[[#This Row],[6M Return vs Nifty]]-AVERAGE(Table2[6M Return vs Nifty]))/_xlfn.STDEV.P(Table2[6M Return vs Nifty])</f>
        <v>-0.46081143372573158</v>
      </c>
      <c r="M233">
        <v>3.0277251211044298</v>
      </c>
      <c r="N233">
        <f>(Table2[[#This Row],[1W Return vs Nifty]]-AVERAGE(Table2[1W Return vs Nifty]))/_xlfn.STDEV.P(Table2[1W Return vs Nifty])</f>
        <v>1.166498474429849</v>
      </c>
      <c r="O233">
        <v>928.1</v>
      </c>
      <c r="P233">
        <v>892.70394491315699</v>
      </c>
      <c r="Q233">
        <v>812.50081644537602</v>
      </c>
      <c r="R233">
        <v>66.582732958870693</v>
      </c>
      <c r="S233" s="2">
        <f>(Table2[[#This Row],[Close Price]]-Table2[[#This Row],[20D EMA]])/Table2[[#This Row],[20D EMA]]</f>
        <v>6.249326581187372E-2</v>
      </c>
      <c r="T233" s="2">
        <f>(Table2[[#This Row],[Close Price]]-Table2[[#This Row],[50D EMA]])/Table2[[#This Row],[50D EMA]]</f>
        <v>0.10462153283743883</v>
      </c>
      <c r="U233" s="2">
        <f>(Table2[[#This Row],[Close Price]]-Table2[[#This Row],[200D EMA]])/Table2[[#This Row],[200D EMA]]</f>
        <v>0.21366031890787027</v>
      </c>
      <c r="V233">
        <v>2.4198172167105398</v>
      </c>
      <c r="W233">
        <v>957.15</v>
      </c>
      <c r="X233">
        <v>1042.0999999999999</v>
      </c>
      <c r="Y233">
        <v>881.05</v>
      </c>
      <c r="Z233">
        <v>993.35</v>
      </c>
      <c r="AA233">
        <v>881.05</v>
      </c>
      <c r="AB233">
        <v>994.7</v>
      </c>
      <c r="AC233" s="2">
        <f>(Table2[[#This Row],[Close Price]]/Table2[[#This Row],[Day Low]])-1</f>
        <v>3.0246042939978013E-2</v>
      </c>
      <c r="AD233" s="2">
        <f>(Table2[[#This Row],[Day High]]/Table2[[#This Row],[Close Price]])-1</f>
        <v>5.6789372274617111E-2</v>
      </c>
      <c r="AE233" s="2">
        <f>(Table2[[#This Row],[Close Price]]/Table2[[#This Row],[Current Week Low]])-1</f>
        <v>0.11923273367005294</v>
      </c>
      <c r="AF233" s="2">
        <f>(Table2[[#This Row],[Current Week High]]/Table2[[#This Row],[Close Price]])-1</f>
        <v>7.3521955176960585E-3</v>
      </c>
      <c r="AG233" s="2">
        <f>(Table2[[#This Row],[Close Price]]/Table2[[#This Row],[Current Month Low]])-1</f>
        <v>0.11923273367005294</v>
      </c>
      <c r="AH233" s="2">
        <f>(Table2[[#This Row],[Current Month High]]/Table2[[#This Row],[Close Price]])-1</f>
        <v>8.7212250278876358E-3</v>
      </c>
      <c r="AI233">
        <v>3.73694351485651</v>
      </c>
      <c r="AJ233">
        <v>104.56384192511101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0.05</v>
      </c>
      <c r="AM233" t="s">
        <v>10196</v>
      </c>
      <c r="AN233">
        <v>4.9000000000000004</v>
      </c>
      <c r="AO233" t="s">
        <v>10196</v>
      </c>
      <c r="AP233">
        <v>0.14727833562849099</v>
      </c>
      <c r="AQ233">
        <f>(Table2[[#This Row],[Sharpe Ratio]]-AVERAGE(Table2[Sharpe Ratio]))/_xlfn.STDEV.P(Table2[Sharpe Ratio])</f>
        <v>1.1049786719826686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2.4646671082672587</v>
      </c>
      <c r="AS233">
        <f>_xlfn.RANK.AVG(Table2[[#This Row],[1Y Return vs Nifty Z-Score]],Table2[1Y Return vs Nifty Z-Score])</f>
        <v>209</v>
      </c>
      <c r="AT233">
        <f>_xlfn.RANK.AVG(Table2[[#This Row],[6M Return vs Nifty Z-Score]],Table2[6M Return vs Nifty Z-Score])</f>
        <v>481</v>
      </c>
      <c r="AU233">
        <f>_xlfn.RANK.AVG(Table2[[#This Row],[Sharpe Ratio Z-Score]],Table2[Sharpe Ratio Z-Score])</f>
        <v>100</v>
      </c>
      <c r="AV233">
        <f>(Table2[[#This Row],[Rank 1Y]]+Table2[[#This Row],[Rank 6M]]+Table2[[#This Row],[Rank Sharpe]])/3</f>
        <v>263.33333333333331</v>
      </c>
    </row>
    <row r="234" spans="1:48" x14ac:dyDescent="0.3">
      <c r="A234" t="s">
        <v>1194</v>
      </c>
      <c r="B234" t="s">
        <v>1195</v>
      </c>
      <c r="C234" t="s">
        <v>10155</v>
      </c>
      <c r="D234" t="s">
        <v>200</v>
      </c>
      <c r="E234">
        <v>9889.8636719999995</v>
      </c>
      <c r="F234">
        <v>647.29999999999995</v>
      </c>
      <c r="G234">
        <v>75.961236533777907</v>
      </c>
      <c r="H234">
        <f>(Table2[[#This Row],[1Y Return vs Nifty]]-AVERAGE(Table2[1Y Return vs Nifty]))/_xlfn.STDEV.P(Table2[1Y Return vs Nifty])</f>
        <v>0.46522887543129415</v>
      </c>
      <c r="I234">
        <v>-5.5651124060819397</v>
      </c>
      <c r="J234">
        <f>(Table2[[#This Row],[1M Return vs Nifty]]-AVERAGE(Table2[1M Return vs Nifty]))/_xlfn.STDEV.P(Table2[1M Return vs Nifty])</f>
        <v>-0.41925757772613576</v>
      </c>
      <c r="K234">
        <v>9.9955041153444899</v>
      </c>
      <c r="L234">
        <f>(Table2[[#This Row],[6M Return vs Nifty]]-AVERAGE(Table2[6M Return vs Nifty]))/_xlfn.STDEV.P(Table2[6M Return vs Nifty])</f>
        <v>7.5161170772993238E-2</v>
      </c>
      <c r="M234">
        <v>-2.4140468352685298</v>
      </c>
      <c r="N234">
        <f>(Table2[[#This Row],[1W Return vs Nifty]]-AVERAGE(Table2[1W Return vs Nifty]))/_xlfn.STDEV.P(Table2[1W Return vs Nifty])</f>
        <v>-0.18659835125214116</v>
      </c>
      <c r="O234">
        <v>649.53</v>
      </c>
      <c r="P234">
        <v>621.29870088901998</v>
      </c>
      <c r="Q234">
        <v>537.01708996376396</v>
      </c>
      <c r="R234">
        <v>48.299410657795903</v>
      </c>
      <c r="S234" s="2">
        <f>(Table2[[#This Row],[Close Price]]-Table2[[#This Row],[20D EMA]])/Table2[[#This Row],[20D EMA]]</f>
        <v>-3.4332517358705806E-3</v>
      </c>
      <c r="T234" s="2">
        <f>(Table2[[#This Row],[Close Price]]-Table2[[#This Row],[50D EMA]])/Table2[[#This Row],[50D EMA]]</f>
        <v>4.1849917074950518E-2</v>
      </c>
      <c r="U234" s="2">
        <f>(Table2[[#This Row],[Close Price]]-Table2[[#This Row],[200D EMA]])/Table2[[#This Row],[200D EMA]]</f>
        <v>0.20536201193090056</v>
      </c>
      <c r="V234">
        <v>0.53160957103238904</v>
      </c>
      <c r="W234">
        <v>629</v>
      </c>
      <c r="X234">
        <v>643</v>
      </c>
      <c r="Y234">
        <v>597.04999999999995</v>
      </c>
      <c r="Z234">
        <v>654.6</v>
      </c>
      <c r="AA234">
        <v>597.04999999999995</v>
      </c>
      <c r="AB234">
        <v>704.8</v>
      </c>
      <c r="AC234" s="2">
        <f>(Table2[[#This Row],[Close Price]]/Table2[[#This Row],[Day Low]])-1</f>
        <v>2.9093799682034849E-2</v>
      </c>
      <c r="AD234" s="2">
        <f>(Table2[[#This Row],[Day High]]/Table2[[#This Row],[Close Price]])-1</f>
        <v>-6.6429785261856722E-3</v>
      </c>
      <c r="AE234" s="2">
        <f>(Table2[[#This Row],[Close Price]]/Table2[[#This Row],[Current Week Low]])-1</f>
        <v>8.4163805376434198E-2</v>
      </c>
      <c r="AF234" s="2">
        <f>(Table2[[#This Row],[Current Week High]]/Table2[[#This Row],[Close Price]])-1</f>
        <v>1.1277614707245531E-2</v>
      </c>
      <c r="AG234" s="2">
        <f>(Table2[[#This Row],[Close Price]]/Table2[[#This Row],[Current Month Low]])-1</f>
        <v>8.4163805376434198E-2</v>
      </c>
      <c r="AH234" s="2">
        <f>(Table2[[#This Row],[Current Month High]]/Table2[[#This Row],[Close Price]])-1</f>
        <v>8.8830526803646004E-2</v>
      </c>
      <c r="AI234">
        <v>9.3465162984705596</v>
      </c>
      <c r="AJ234">
        <v>102.28124999999901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0.12</v>
      </c>
      <c r="AM234" t="s">
        <v>10196</v>
      </c>
      <c r="AN234">
        <v>-3.72</v>
      </c>
      <c r="AO234" t="s">
        <v>10195</v>
      </c>
      <c r="AP234">
        <v>5.4075896969392002E-2</v>
      </c>
      <c r="AQ234">
        <f>(Table2[[#This Row],[Sharpe Ratio]]-AVERAGE(Table2[Sharpe Ratio]))/_xlfn.STDEV.P(Table2[Sharpe Ratio])</f>
        <v>3.3325155414271591E-2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-3.214072735971793E-2</v>
      </c>
      <c r="AS234">
        <f>_xlfn.RANK.AVG(Table2[[#This Row],[1Y Return vs Nifty Z-Score]],Table2[1Y Return vs Nifty Z-Score])</f>
        <v>164</v>
      </c>
      <c r="AT234">
        <f>_xlfn.RANK.AVG(Table2[[#This Row],[6M Return vs Nifty Z-Score]],Table2[6M Return vs Nifty Z-Score])</f>
        <v>303</v>
      </c>
      <c r="AU234">
        <f>_xlfn.RANK.AVG(Table2[[#This Row],[Sharpe Ratio Z-Score]],Table2[Sharpe Ratio Z-Score])</f>
        <v>327</v>
      </c>
      <c r="AV234">
        <f>(Table2[[#This Row],[Rank 1Y]]+Table2[[#This Row],[Rank 6M]]+Table2[[#This Row],[Rank Sharpe]])/3</f>
        <v>264.66666666666669</v>
      </c>
    </row>
    <row r="235" spans="1:48" x14ac:dyDescent="0.3">
      <c r="A235" t="s">
        <v>933</v>
      </c>
      <c r="B235" t="s">
        <v>934</v>
      </c>
      <c r="C235" t="s">
        <v>10154</v>
      </c>
      <c r="D235" t="s">
        <v>315</v>
      </c>
      <c r="E235">
        <v>15584.907170750001</v>
      </c>
      <c r="F235">
        <v>667.9</v>
      </c>
      <c r="G235">
        <v>59.036247073090301</v>
      </c>
      <c r="H235">
        <f>(Table2[[#This Row],[1Y Return vs Nifty]]-AVERAGE(Table2[1Y Return vs Nifty]))/_xlfn.STDEV.P(Table2[1Y Return vs Nifty])</f>
        <v>0.23765281556641926</v>
      </c>
      <c r="I235">
        <v>-15.1994444307485</v>
      </c>
      <c r="J235">
        <f>(Table2[[#This Row],[1M Return vs Nifty]]-AVERAGE(Table2[1M Return vs Nifty]))/_xlfn.STDEV.P(Table2[1M Return vs Nifty])</f>
        <v>-1.4228741201210626</v>
      </c>
      <c r="K235">
        <v>7.6193927325464701</v>
      </c>
      <c r="L235">
        <f>(Table2[[#This Row],[6M Return vs Nifty]]-AVERAGE(Table2[6M Return vs Nifty]))/_xlfn.STDEV.P(Table2[6M Return vs Nifty])</f>
        <v>-5.1935784301655264E-3</v>
      </c>
      <c r="M235">
        <v>-5.0974395834980797</v>
      </c>
      <c r="N235">
        <f>(Table2[[#This Row],[1W Return vs Nifty]]-AVERAGE(Table2[1W Return vs Nifty]))/_xlfn.STDEV.P(Table2[1W Return vs Nifty])</f>
        <v>-0.85382407088842116</v>
      </c>
      <c r="O235">
        <v>689.38</v>
      </c>
      <c r="P235">
        <v>693.29495173669898</v>
      </c>
      <c r="Q235">
        <v>571.587045758165</v>
      </c>
      <c r="R235">
        <v>42.307260139972598</v>
      </c>
      <c r="S235" s="2">
        <f>(Table2[[#This Row],[Close Price]]-Table2[[#This Row],[20D EMA]])/Table2[[#This Row],[20D EMA]]</f>
        <v>-3.1158432214453594E-2</v>
      </c>
      <c r="T235" s="2">
        <f>(Table2[[#This Row],[Close Price]]-Table2[[#This Row],[50D EMA]])/Table2[[#This Row],[50D EMA]]</f>
        <v>-3.6629361966483129E-2</v>
      </c>
      <c r="U235" s="2">
        <f>(Table2[[#This Row],[Close Price]]-Table2[[#This Row],[200D EMA]])/Table2[[#This Row],[200D EMA]]</f>
        <v>0.16850093954470829</v>
      </c>
      <c r="V235">
        <v>0.90006463240798695</v>
      </c>
      <c r="W235">
        <v>654.29999999999995</v>
      </c>
      <c r="X235">
        <v>672</v>
      </c>
      <c r="Y235">
        <v>624.4</v>
      </c>
      <c r="Z235">
        <v>683</v>
      </c>
      <c r="AA235">
        <v>624.4</v>
      </c>
      <c r="AB235">
        <v>734</v>
      </c>
      <c r="AC235" s="2">
        <f>(Table2[[#This Row],[Close Price]]/Table2[[#This Row],[Day Low]])-1</f>
        <v>2.0785572367415517E-2</v>
      </c>
      <c r="AD235" s="2">
        <f>(Table2[[#This Row],[Day High]]/Table2[[#This Row],[Close Price]])-1</f>
        <v>6.1386435095074354E-3</v>
      </c>
      <c r="AE235" s="2">
        <f>(Table2[[#This Row],[Close Price]]/Table2[[#This Row],[Current Week Low]])-1</f>
        <v>6.9666880204996895E-2</v>
      </c>
      <c r="AF235" s="2">
        <f>(Table2[[#This Row],[Current Week High]]/Table2[[#This Row],[Close Price]])-1</f>
        <v>2.2608174876478593E-2</v>
      </c>
      <c r="AG235" s="2">
        <f>(Table2[[#This Row],[Close Price]]/Table2[[#This Row],[Current Month Low]])-1</f>
        <v>6.9666880204996895E-2</v>
      </c>
      <c r="AH235" s="2">
        <f>(Table2[[#This Row],[Current Month High]]/Table2[[#This Row],[Close Price]])-1</f>
        <v>9.8966911214253717E-2</v>
      </c>
      <c r="AI235">
        <v>23.970654289564301</v>
      </c>
      <c r="AJ235">
        <v>163.99209486166001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-0.13</v>
      </c>
      <c r="AM235" t="s">
        <v>10195</v>
      </c>
      <c r="AN235">
        <v>-3.28</v>
      </c>
      <c r="AO235" t="s">
        <v>10195</v>
      </c>
      <c r="AP235">
        <v>7.2997384904147006E-2</v>
      </c>
      <c r="AQ235">
        <f>(Table2[[#This Row],[Sharpe Ratio]]-AVERAGE(Table2[Sharpe Ratio]))/_xlfn.STDEV.P(Table2[Sharpe Ratio])</f>
        <v>0.250886834869395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217</v>
      </c>
      <c r="AT235">
        <f>_xlfn.RANK.AVG(Table2[[#This Row],[6M Return vs Nifty Z-Score]],Table2[6M Return vs Nifty Z-Score])</f>
        <v>326</v>
      </c>
      <c r="AU235">
        <f>_xlfn.RANK.AVG(Table2[[#This Row],[Sharpe Ratio Z-Score]],Table2[Sharpe Ratio Z-Score])</f>
        <v>260</v>
      </c>
      <c r="AV235">
        <f>(Table2[[#This Row],[Rank 1Y]]+Table2[[#This Row],[Rank 6M]]+Table2[[#This Row],[Rank Sharpe]])/3</f>
        <v>267.66666666666669</v>
      </c>
    </row>
    <row r="236" spans="1:48" x14ac:dyDescent="0.3">
      <c r="A236" t="s">
        <v>154</v>
      </c>
      <c r="B236" t="s">
        <v>155</v>
      </c>
      <c r="C236" t="s">
        <v>10158</v>
      </c>
      <c r="D236" t="s">
        <v>156</v>
      </c>
      <c r="E236">
        <v>168930.51898276</v>
      </c>
      <c r="F236">
        <v>432.7</v>
      </c>
      <c r="G236">
        <v>35.3907602878052</v>
      </c>
      <c r="H236">
        <f>(Table2[[#This Row],[1Y Return vs Nifty]]-AVERAGE(Table2[1Y Return vs Nifty]))/_xlfn.STDEV.P(Table2[1Y Return vs Nifty])</f>
        <v>-8.0288104200837887E-2</v>
      </c>
      <c r="I236">
        <v>-10.152360775476801</v>
      </c>
      <c r="J236">
        <f>(Table2[[#This Row],[1M Return vs Nifty]]-AVERAGE(Table2[1M Return vs Nifty]))/_xlfn.STDEV.P(Table2[1M Return vs Nifty])</f>
        <v>-0.8971151329579603</v>
      </c>
      <c r="K236">
        <v>51.011807906380703</v>
      </c>
      <c r="L236">
        <f>(Table2[[#This Row],[6M Return vs Nifty]]-AVERAGE(Table2[6M Return vs Nifty]))/_xlfn.STDEV.P(Table2[6M Return vs Nifty])</f>
        <v>1.4622404248137737</v>
      </c>
      <c r="M236">
        <v>-3.2375444996868299</v>
      </c>
      <c r="N236">
        <f>(Table2[[#This Row],[1W Return vs Nifty]]-AVERAGE(Table2[1W Return vs Nifty]))/_xlfn.STDEV.P(Table2[1W Return vs Nifty])</f>
        <v>-0.39136108012320125</v>
      </c>
      <c r="O236">
        <v>450.21</v>
      </c>
      <c r="P236">
        <v>436.68077108905698</v>
      </c>
      <c r="Q236">
        <v>351.920759820603</v>
      </c>
      <c r="R236">
        <v>33.084704816510403</v>
      </c>
      <c r="S236" s="2">
        <f>(Table2[[#This Row],[Close Price]]-Table2[[#This Row],[20D EMA]])/Table2[[#This Row],[20D EMA]]</f>
        <v>-3.8892961062615208E-2</v>
      </c>
      <c r="T236" s="2">
        <f>(Table2[[#This Row],[Close Price]]-Table2[[#This Row],[50D EMA]])/Table2[[#This Row],[50D EMA]]</f>
        <v>-9.1159752217373127E-3</v>
      </c>
      <c r="U236" s="2">
        <f>(Table2[[#This Row],[Close Price]]-Table2[[#This Row],[200D EMA]])/Table2[[#This Row],[200D EMA]]</f>
        <v>0.22953815006700784</v>
      </c>
      <c r="V236">
        <v>1.0694359302423999</v>
      </c>
      <c r="W236">
        <v>424.6</v>
      </c>
      <c r="X236">
        <v>430.3</v>
      </c>
      <c r="Y236">
        <v>410.55</v>
      </c>
      <c r="Z236">
        <v>451</v>
      </c>
      <c r="AA236">
        <v>410.55</v>
      </c>
      <c r="AB236">
        <v>479.6</v>
      </c>
      <c r="AC236" s="2">
        <f>(Table2[[#This Row],[Close Price]]/Table2[[#This Row],[Day Low]])-1</f>
        <v>1.9076778144135664E-2</v>
      </c>
      <c r="AD236" s="2">
        <f>(Table2[[#This Row],[Day High]]/Table2[[#This Row],[Close Price]])-1</f>
        <v>-5.5465680610121693E-3</v>
      </c>
      <c r="AE236" s="2">
        <f>(Table2[[#This Row],[Close Price]]/Table2[[#This Row],[Current Week Low]])-1</f>
        <v>5.3952015588844215E-2</v>
      </c>
      <c r="AF236" s="2">
        <f>(Table2[[#This Row],[Current Week High]]/Table2[[#This Row],[Close Price]])-1</f>
        <v>4.2292581465218415E-2</v>
      </c>
      <c r="AG236" s="2">
        <f>(Table2[[#This Row],[Close Price]]/Table2[[#This Row],[Current Month Low]])-1</f>
        <v>5.3952015588844215E-2</v>
      </c>
      <c r="AH236" s="2">
        <f>(Table2[[#This Row],[Current Month High]]/Table2[[#This Row],[Close Price]])-1</f>
        <v>0.10838918419228105</v>
      </c>
      <c r="AI236">
        <v>17.113473538248201</v>
      </c>
      <c r="AJ236">
        <v>108.028846153846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0.05</v>
      </c>
      <c r="AM236" t="s">
        <v>10196</v>
      </c>
      <c r="AN236">
        <v>-8.68</v>
      </c>
      <c r="AO236" t="s">
        <v>10195</v>
      </c>
      <c r="AP236">
        <v>1.7773663102761999E-2</v>
      </c>
      <c r="AQ236">
        <f>(Table2[[#This Row],[Sharpe Ratio]]-AVERAGE(Table2[Sharpe Ratio]))/_xlfn.STDEV.P(Table2[Sharpe Ratio])</f>
        <v>-0.38408255560879623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-0.29060644807702185</v>
      </c>
      <c r="AS236">
        <f>_xlfn.RANK.AVG(Table2[[#This Row],[1Y Return vs Nifty Z-Score]],Table2[1Y Return vs Nifty Z-Score])</f>
        <v>316</v>
      </c>
      <c r="AT236">
        <f>_xlfn.RANK.AVG(Table2[[#This Row],[6M Return vs Nifty Z-Score]],Table2[6M Return vs Nifty Z-Score])</f>
        <v>58</v>
      </c>
      <c r="AU236">
        <f>_xlfn.RANK.AVG(Table2[[#This Row],[Sharpe Ratio Z-Score]],Table2[Sharpe Ratio Z-Score])</f>
        <v>432</v>
      </c>
      <c r="AV236">
        <f>(Table2[[#This Row],[Rank 1Y]]+Table2[[#This Row],[Rank 6M]]+Table2[[#This Row],[Rank Sharpe]])/3</f>
        <v>268.66666666666669</v>
      </c>
    </row>
    <row r="237" spans="1:48" x14ac:dyDescent="0.3">
      <c r="A237" t="s">
        <v>357</v>
      </c>
      <c r="B237" t="s">
        <v>358</v>
      </c>
      <c r="C237" t="s">
        <v>10161</v>
      </c>
      <c r="D237" t="s">
        <v>359</v>
      </c>
      <c r="E237">
        <v>68067.348289500005</v>
      </c>
      <c r="F237">
        <v>5358.5</v>
      </c>
      <c r="G237">
        <v>23.187842065148899</v>
      </c>
      <c r="H237">
        <f>(Table2[[#This Row],[1Y Return vs Nifty]]-AVERAGE(Table2[1Y Return vs Nifty]))/_xlfn.STDEV.P(Table2[1Y Return vs Nifty])</f>
        <v>-0.24437045440943761</v>
      </c>
      <c r="I237">
        <v>-9.7883795445597404</v>
      </c>
      <c r="J237">
        <f>(Table2[[#This Row],[1M Return vs Nifty]]-AVERAGE(Table2[1M Return vs Nifty]))/_xlfn.STDEV.P(Table2[1M Return vs Nifty])</f>
        <v>-0.85919889927052184</v>
      </c>
      <c r="K237">
        <v>16.787161420757599</v>
      </c>
      <c r="L237">
        <f>(Table2[[#This Row],[6M Return vs Nifty]]-AVERAGE(Table2[6M Return vs Nifty]))/_xlfn.STDEV.P(Table2[6M Return vs Nifty])</f>
        <v>0.30483976387313078</v>
      </c>
      <c r="M237">
        <v>-5.0159982542631703</v>
      </c>
      <c r="N237">
        <f>(Table2[[#This Row],[1W Return vs Nifty]]-AVERAGE(Table2[1W Return vs Nifty]))/_xlfn.STDEV.P(Table2[1W Return vs Nifty])</f>
        <v>-0.8335736809509996</v>
      </c>
      <c r="O237">
        <v>5770.34</v>
      </c>
      <c r="P237">
        <v>5622.6446518463899</v>
      </c>
      <c r="Q237">
        <v>4737.4672889747299</v>
      </c>
      <c r="R237">
        <v>21.359822704874599</v>
      </c>
      <c r="S237" s="2">
        <f>(Table2[[#This Row],[Close Price]]-Table2[[#This Row],[20D EMA]])/Table2[[#This Row],[20D EMA]]</f>
        <v>-7.137187756700647E-2</v>
      </c>
      <c r="T237" s="2">
        <f>(Table2[[#This Row],[Close Price]]-Table2[[#This Row],[50D EMA]])/Table2[[#This Row],[50D EMA]]</f>
        <v>-4.6978720549172334E-2</v>
      </c>
      <c r="U237" s="2">
        <f>(Table2[[#This Row],[Close Price]]-Table2[[#This Row],[200D EMA]])/Table2[[#This Row],[200D EMA]]</f>
        <v>0.13108960403179321</v>
      </c>
      <c r="V237">
        <v>0.75164498506772803</v>
      </c>
      <c r="W237">
        <v>5238</v>
      </c>
      <c r="X237">
        <v>5348</v>
      </c>
      <c r="Y237">
        <v>5347</v>
      </c>
      <c r="Z237">
        <v>5863.9</v>
      </c>
      <c r="AA237">
        <v>5347</v>
      </c>
      <c r="AB237">
        <v>6320.35</v>
      </c>
      <c r="AC237" s="2">
        <f>(Table2[[#This Row],[Close Price]]/Table2[[#This Row],[Day Low]])-1</f>
        <v>2.3004963726613203E-2</v>
      </c>
      <c r="AD237" s="2">
        <f>(Table2[[#This Row],[Day High]]/Table2[[#This Row],[Close Price]])-1</f>
        <v>-1.9595035924232507E-3</v>
      </c>
      <c r="AE237" s="2">
        <f>(Table2[[#This Row],[Close Price]]/Table2[[#This Row],[Current Week Low]])-1</f>
        <v>2.1507387319992244E-3</v>
      </c>
      <c r="AF237" s="2">
        <f>(Table2[[#This Row],[Current Week High]]/Table2[[#This Row],[Close Price]])-1</f>
        <v>9.4317439581972584E-2</v>
      </c>
      <c r="AG237" s="2">
        <f>(Table2[[#This Row],[Close Price]]/Table2[[#This Row],[Current Month Low]])-1</f>
        <v>2.1507387319992244E-3</v>
      </c>
      <c r="AH237" s="2">
        <f>(Table2[[#This Row],[Current Month High]]/Table2[[#This Row],[Close Price]])-1</f>
        <v>0.17949986003545781</v>
      </c>
      <c r="AI237">
        <v>20.556125781468701</v>
      </c>
      <c r="AJ237">
        <v>68.387147458559198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-0.09</v>
      </c>
      <c r="AM237" t="s">
        <v>10195</v>
      </c>
      <c r="AN237">
        <v>-11.28</v>
      </c>
      <c r="AO237" t="s">
        <v>10195</v>
      </c>
      <c r="AP237">
        <v>9.4363989690415997E-2</v>
      </c>
      <c r="AQ237">
        <f>(Table2[[#This Row],[Sharpe Ratio]]-AVERAGE(Table2[Sharpe Ratio]))/_xlfn.STDEV.P(Table2[Sharpe Ratio])</f>
        <v>0.49656277946654748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-1.1357404912912807</v>
      </c>
      <c r="AS237">
        <f>_xlfn.RANK.AVG(Table2[[#This Row],[1Y Return vs Nifty Z-Score]],Table2[1Y Return vs Nifty Z-Score])</f>
        <v>370</v>
      </c>
      <c r="AT237">
        <f>_xlfn.RANK.AVG(Table2[[#This Row],[6M Return vs Nifty Z-Score]],Table2[6M Return vs Nifty Z-Score])</f>
        <v>232</v>
      </c>
      <c r="AU237">
        <f>_xlfn.RANK.AVG(Table2[[#This Row],[Sharpe Ratio Z-Score]],Table2[Sharpe Ratio Z-Score])</f>
        <v>211</v>
      </c>
      <c r="AV237">
        <f>(Table2[[#This Row],[Rank 1Y]]+Table2[[#This Row],[Rank 6M]]+Table2[[#This Row],[Rank Sharpe]])/3</f>
        <v>271</v>
      </c>
    </row>
    <row r="238" spans="1:48" x14ac:dyDescent="0.3">
      <c r="A238" t="s">
        <v>1551</v>
      </c>
      <c r="B238" t="s">
        <v>1552</v>
      </c>
      <c r="C238" t="s">
        <v>10165</v>
      </c>
      <c r="D238" t="s">
        <v>170</v>
      </c>
      <c r="E238">
        <v>6099.6129975000003</v>
      </c>
      <c r="F238">
        <v>881.1</v>
      </c>
      <c r="G238">
        <v>65.668967838038199</v>
      </c>
      <c r="H238">
        <f>(Table2[[#This Row],[1Y Return vs Nifty]]-AVERAGE(Table2[1Y Return vs Nifty]))/_xlfn.STDEV.P(Table2[1Y Return vs Nifty])</f>
        <v>0.32683741809611899</v>
      </c>
      <c r="I238">
        <v>-2.9130439603406599</v>
      </c>
      <c r="J238">
        <f>(Table2[[#This Row],[1M Return vs Nifty]]-AVERAGE(Table2[1M Return vs Nifty]))/_xlfn.STDEV.P(Table2[1M Return vs Nifty])</f>
        <v>-0.1429893572729726</v>
      </c>
      <c r="K238">
        <v>55.257291681499098</v>
      </c>
      <c r="L238">
        <f>(Table2[[#This Row],[6M Return vs Nifty]]-AVERAGE(Table2[6M Return vs Nifty]))/_xlfn.STDEV.P(Table2[6M Return vs Nifty])</f>
        <v>1.6058131489147791</v>
      </c>
      <c r="M238">
        <v>-2.6489121876924999</v>
      </c>
      <c r="N238">
        <f>(Table2[[#This Row],[1W Return vs Nifty]]-AVERAGE(Table2[1W Return vs Nifty]))/_xlfn.STDEV.P(Table2[1W Return vs Nifty])</f>
        <v>-0.24499763100427771</v>
      </c>
      <c r="O238">
        <v>891.67</v>
      </c>
      <c r="P238">
        <v>841.99779716247997</v>
      </c>
      <c r="Q238">
        <v>672.50240809157901</v>
      </c>
      <c r="R238">
        <v>37.130199002702703</v>
      </c>
      <c r="S238" s="2">
        <f>(Table2[[#This Row],[Close Price]]-Table2[[#This Row],[20D EMA]])/Table2[[#This Row],[20D EMA]]</f>
        <v>-1.1854161292854909E-2</v>
      </c>
      <c r="T238" s="2">
        <f>(Table2[[#This Row],[Close Price]]-Table2[[#This Row],[50D EMA]])/Table2[[#This Row],[50D EMA]]</f>
        <v>4.6439792324034453E-2</v>
      </c>
      <c r="U238" s="2">
        <f>(Table2[[#This Row],[Close Price]]-Table2[[#This Row],[200D EMA]])/Table2[[#This Row],[200D EMA]]</f>
        <v>0.31018118210219842</v>
      </c>
      <c r="V238">
        <v>0.64304871016663301</v>
      </c>
      <c r="W238">
        <v>873.1</v>
      </c>
      <c r="X238">
        <v>908.9</v>
      </c>
      <c r="Y238">
        <v>864.1</v>
      </c>
      <c r="Z238">
        <v>919.05</v>
      </c>
      <c r="AA238">
        <v>852.3</v>
      </c>
      <c r="AB238">
        <v>964</v>
      </c>
      <c r="AC238" s="2">
        <f>(Table2[[#This Row],[Close Price]]/Table2[[#This Row],[Day Low]])-1</f>
        <v>9.1627534073990269E-3</v>
      </c>
      <c r="AD238" s="2">
        <f>(Table2[[#This Row],[Day High]]/Table2[[#This Row],[Close Price]])-1</f>
        <v>3.1551469753716921E-2</v>
      </c>
      <c r="AE238" s="2">
        <f>(Table2[[#This Row],[Close Price]]/Table2[[#This Row],[Current Week Low]])-1</f>
        <v>1.9673648883231198E-2</v>
      </c>
      <c r="AF238" s="2">
        <f>(Table2[[#This Row],[Current Week High]]/Table2[[#This Row],[Close Price]])-1</f>
        <v>4.3071161048689133E-2</v>
      </c>
      <c r="AG238" s="2">
        <f>(Table2[[#This Row],[Close Price]]/Table2[[#This Row],[Current Month Low]])-1</f>
        <v>3.3790918690602023E-2</v>
      </c>
      <c r="AH238" s="2">
        <f>(Table2[[#This Row],[Current Month High]]/Table2[[#This Row],[Close Price]])-1</f>
        <v>9.4086936783565944E-2</v>
      </c>
      <c r="AI238">
        <v>9.40869367835659</v>
      </c>
      <c r="AJ238">
        <v>101.57858613589499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</v>
      </c>
      <c r="AM238" t="s">
        <v>10196</v>
      </c>
      <c r="AN238">
        <v>-4.29</v>
      </c>
      <c r="AO238" t="s">
        <v>10195</v>
      </c>
      <c r="AP238">
        <v>-1.6353466450111001E-2</v>
      </c>
      <c r="AQ238">
        <f>(Table2[[#This Row],[Sharpe Ratio]]-AVERAGE(Table2[Sharpe Ratio]))/_xlfn.STDEV.P(Table2[Sharpe Ratio])</f>
        <v>-0.77648064005689232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0.76818293867675547</v>
      </c>
      <c r="AS238">
        <f>_xlfn.RANK.AVG(Table2[[#This Row],[1Y Return vs Nifty Z-Score]],Table2[1Y Return vs Nifty Z-Score])</f>
        <v>197</v>
      </c>
      <c r="AT238">
        <f>_xlfn.RANK.AVG(Table2[[#This Row],[6M Return vs Nifty Z-Score]],Table2[6M Return vs Nifty Z-Score])</f>
        <v>46</v>
      </c>
      <c r="AU238">
        <f>_xlfn.RANK.AVG(Table2[[#This Row],[Sharpe Ratio Z-Score]],Table2[Sharpe Ratio Z-Score])</f>
        <v>572</v>
      </c>
      <c r="AV238">
        <f>(Table2[[#This Row],[Rank 1Y]]+Table2[[#This Row],[Rank 6M]]+Table2[[#This Row],[Rank Sharpe]])/3</f>
        <v>271.66666666666669</v>
      </c>
    </row>
    <row r="239" spans="1:48" x14ac:dyDescent="0.3">
      <c r="A239" t="s">
        <v>1090</v>
      </c>
      <c r="B239" t="s">
        <v>1091</v>
      </c>
      <c r="C239" t="s">
        <v>10155</v>
      </c>
      <c r="D239" t="s">
        <v>200</v>
      </c>
      <c r="E239">
        <v>11347.59833753</v>
      </c>
      <c r="F239">
        <v>482.3</v>
      </c>
      <c r="G239">
        <v>28.944899218773799</v>
      </c>
      <c r="H239">
        <f>(Table2[[#This Row],[1Y Return vs Nifty]]-AVERAGE(Table2[1Y Return vs Nifty]))/_xlfn.STDEV.P(Table2[1Y Return vs Nifty])</f>
        <v>-0.1669601619846163</v>
      </c>
      <c r="I239">
        <v>-4.5077475294126303</v>
      </c>
      <c r="J239">
        <f>(Table2[[#This Row],[1M Return vs Nifty]]-AVERAGE(Table2[1M Return vs Nifty]))/_xlfn.STDEV.P(Table2[1M Return vs Nifty])</f>
        <v>-0.30911098127754411</v>
      </c>
      <c r="K239">
        <v>7.6606571788221496</v>
      </c>
      <c r="L239">
        <f>(Table2[[#This Row],[6M Return vs Nifty]]-AVERAGE(Table2[6M Return vs Nifty]))/_xlfn.STDEV.P(Table2[6M Return vs Nifty])</f>
        <v>-3.7981075547283282E-3</v>
      </c>
      <c r="M239">
        <v>-4.1445913905495102</v>
      </c>
      <c r="N239">
        <f>(Table2[[#This Row],[1W Return vs Nifty]]-AVERAGE(Table2[1W Return vs Nifty]))/_xlfn.STDEV.P(Table2[1W Return vs Nifty])</f>
        <v>-0.61689832766141739</v>
      </c>
      <c r="O239">
        <v>479.36</v>
      </c>
      <c r="P239">
        <v>462.98633019333897</v>
      </c>
      <c r="Q239">
        <v>406.20275732883903</v>
      </c>
      <c r="R239">
        <v>51.860723975065099</v>
      </c>
      <c r="S239" s="2">
        <f>(Table2[[#This Row],[Close Price]]-Table2[[#This Row],[20D EMA]])/Table2[[#This Row],[20D EMA]]</f>
        <v>6.1331775700934534E-3</v>
      </c>
      <c r="T239" s="2">
        <f>(Table2[[#This Row],[Close Price]]-Table2[[#This Row],[50D EMA]])/Table2[[#This Row],[50D EMA]]</f>
        <v>4.171542127085226E-2</v>
      </c>
      <c r="U239" s="2">
        <f>(Table2[[#This Row],[Close Price]]-Table2[[#This Row],[200D EMA]])/Table2[[#This Row],[200D EMA]]</f>
        <v>0.18733807513166859</v>
      </c>
      <c r="V239">
        <v>0.35256698246516899</v>
      </c>
      <c r="W239">
        <v>475</v>
      </c>
      <c r="X239">
        <v>481</v>
      </c>
      <c r="Y239">
        <v>460.1</v>
      </c>
      <c r="Z239">
        <v>485</v>
      </c>
      <c r="AA239">
        <v>460.1</v>
      </c>
      <c r="AB239">
        <v>512.4</v>
      </c>
      <c r="AC239" s="2">
        <f>(Table2[[#This Row],[Close Price]]/Table2[[#This Row],[Day Low]])-1</f>
        <v>1.5368421052631698E-2</v>
      </c>
      <c r="AD239" s="2">
        <f>(Table2[[#This Row],[Day High]]/Table2[[#This Row],[Close Price]])-1</f>
        <v>-2.6954177897574594E-3</v>
      </c>
      <c r="AE239" s="2">
        <f>(Table2[[#This Row],[Close Price]]/Table2[[#This Row],[Current Week Low]])-1</f>
        <v>4.8250380352097277E-2</v>
      </c>
      <c r="AF239" s="2">
        <f>(Table2[[#This Row],[Current Week High]]/Table2[[#This Row],[Close Price]])-1</f>
        <v>5.5981754094960312E-3</v>
      </c>
      <c r="AG239" s="2">
        <f>(Table2[[#This Row],[Close Price]]/Table2[[#This Row],[Current Month Low]])-1</f>
        <v>4.8250380352097277E-2</v>
      </c>
      <c r="AH239" s="2">
        <f>(Table2[[#This Row],[Current Month High]]/Table2[[#This Row],[Close Price]])-1</f>
        <v>6.2409288824383014E-2</v>
      </c>
      <c r="AI239">
        <v>6.2409288824382996</v>
      </c>
      <c r="AJ239">
        <v>72.25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0.05</v>
      </c>
      <c r="AM239" t="s">
        <v>10196</v>
      </c>
      <c r="AN239">
        <v>-2.0499999999999998</v>
      </c>
      <c r="AO239" t="s">
        <v>10195</v>
      </c>
      <c r="AP239">
        <v>0.123542725986</v>
      </c>
      <c r="AQ239">
        <f>(Table2[[#This Row],[Sharpe Ratio]]-AVERAGE(Table2[Sharpe Ratio]))/_xlfn.STDEV.P(Table2[Sharpe Ratio])</f>
        <v>0.83206360766437049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-0.2647039708139356</v>
      </c>
      <c r="AS239">
        <f>_xlfn.RANK.AVG(Table2[[#This Row],[1Y Return vs Nifty Z-Score]],Table2[1Y Return vs Nifty Z-Score])</f>
        <v>339</v>
      </c>
      <c r="AT239">
        <f>_xlfn.RANK.AVG(Table2[[#This Row],[6M Return vs Nifty Z-Score]],Table2[6M Return vs Nifty Z-Score])</f>
        <v>325</v>
      </c>
      <c r="AU239">
        <f>_xlfn.RANK.AVG(Table2[[#This Row],[Sharpe Ratio Z-Score]],Table2[Sharpe Ratio Z-Score])</f>
        <v>156</v>
      </c>
      <c r="AV239">
        <f>(Table2[[#This Row],[Rank 1Y]]+Table2[[#This Row],[Rank 6M]]+Table2[[#This Row],[Rank Sharpe]])/3</f>
        <v>273.33333333333331</v>
      </c>
    </row>
    <row r="240" spans="1:48" x14ac:dyDescent="0.3">
      <c r="A240" t="s">
        <v>1394</v>
      </c>
      <c r="B240" t="s">
        <v>1395</v>
      </c>
      <c r="C240" t="s">
        <v>10153</v>
      </c>
      <c r="D240" t="s">
        <v>119</v>
      </c>
      <c r="E240">
        <v>7478.2352036399998</v>
      </c>
      <c r="F240">
        <v>1239.5999999999999</v>
      </c>
      <c r="G240">
        <v>23.734842679153601</v>
      </c>
      <c r="H240">
        <f>(Table2[[#This Row],[1Y Return vs Nifty]]-AVERAGE(Table2[1Y Return vs Nifty]))/_xlfn.STDEV.P(Table2[1Y Return vs Nifty])</f>
        <v>-0.23701539845693601</v>
      </c>
      <c r="I240">
        <v>14.498869268008701</v>
      </c>
      <c r="J240">
        <f>(Table2[[#This Row],[1M Return vs Nifty]]-AVERAGE(Table2[1M Return vs Nifty]))/_xlfn.STDEV.P(Table2[1M Return vs Nifty])</f>
        <v>1.6708244189157584</v>
      </c>
      <c r="K240">
        <v>29.304671520897401</v>
      </c>
      <c r="L240">
        <f>(Table2[[#This Row],[6M Return vs Nifty]]-AVERAGE(Table2[6M Return vs Nifty]))/_xlfn.STDEV.P(Table2[6M Return vs Nifty])</f>
        <v>0.72815383577505455</v>
      </c>
      <c r="M240">
        <v>2.3899253405067098</v>
      </c>
      <c r="N240">
        <f>(Table2[[#This Row],[1W Return vs Nifty]]-AVERAGE(Table2[1W Return vs Nifty]))/_xlfn.STDEV.P(Table2[1W Return vs Nifty])</f>
        <v>1.0079095321760736</v>
      </c>
      <c r="O240">
        <v>1139.28</v>
      </c>
      <c r="P240">
        <v>1057.9198078219099</v>
      </c>
      <c r="Q240">
        <v>908.59824287864501</v>
      </c>
      <c r="R240">
        <v>70.152009602023696</v>
      </c>
      <c r="S240" s="2">
        <f>(Table2[[#This Row],[Close Price]]-Table2[[#This Row],[20D EMA]])/Table2[[#This Row],[20D EMA]]</f>
        <v>8.8055614072045443E-2</v>
      </c>
      <c r="T240" s="2">
        <f>(Table2[[#This Row],[Close Price]]-Table2[[#This Row],[50D EMA]])/Table2[[#This Row],[50D EMA]]</f>
        <v>0.17173342519424123</v>
      </c>
      <c r="U240" s="2">
        <f>(Table2[[#This Row],[Close Price]]-Table2[[#This Row],[200D EMA]])/Table2[[#This Row],[200D EMA]]</f>
        <v>0.36429935861714452</v>
      </c>
      <c r="V240">
        <v>1.6774119746081699</v>
      </c>
      <c r="W240">
        <v>1202</v>
      </c>
      <c r="X240">
        <v>1232.95</v>
      </c>
      <c r="Y240">
        <v>1143.4000000000001</v>
      </c>
      <c r="Z240">
        <v>1346.1</v>
      </c>
      <c r="AA240">
        <v>1010</v>
      </c>
      <c r="AB240">
        <v>1346.1</v>
      </c>
      <c r="AC240" s="2">
        <f>(Table2[[#This Row],[Close Price]]/Table2[[#This Row],[Day Low]])-1</f>
        <v>3.1281198003327626E-2</v>
      </c>
      <c r="AD240" s="2">
        <f>(Table2[[#This Row],[Day High]]/Table2[[#This Row],[Close Price]])-1</f>
        <v>-5.3646337528233667E-3</v>
      </c>
      <c r="AE240" s="2">
        <f>(Table2[[#This Row],[Close Price]]/Table2[[#This Row],[Current Week Low]])-1</f>
        <v>8.4135035857967333E-2</v>
      </c>
      <c r="AF240" s="2">
        <f>(Table2[[#This Row],[Current Week High]]/Table2[[#This Row],[Close Price]])-1</f>
        <v>8.5914811229428789E-2</v>
      </c>
      <c r="AG240" s="2">
        <f>(Table2[[#This Row],[Close Price]]/Table2[[#This Row],[Current Month Low]])-1</f>
        <v>0.22732673267326731</v>
      </c>
      <c r="AH240" s="2">
        <f>(Table2[[#This Row],[Current Month High]]/Table2[[#This Row],[Close Price]])-1</f>
        <v>8.5914811229428789E-2</v>
      </c>
      <c r="AI240">
        <v>8.59148112294287</v>
      </c>
      <c r="AJ240">
        <v>90.341650671785004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0.14000000000000001</v>
      </c>
      <c r="AM240" t="s">
        <v>10196</v>
      </c>
      <c r="AN240">
        <v>9.42</v>
      </c>
      <c r="AO240" t="s">
        <v>10196</v>
      </c>
      <c r="AP240">
        <v>5.7972749893601003E-2</v>
      </c>
      <c r="AQ240">
        <f>(Table2[[#This Row],[Sharpe Ratio]]-AVERAGE(Table2[Sharpe Ratio]))/_xlfn.STDEV.P(Table2[Sharpe Ratio])</f>
        <v>7.8131666916111162E-2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3.2480040553260618</v>
      </c>
      <c r="AS240">
        <f>_xlfn.RANK.AVG(Table2[[#This Row],[1Y Return vs Nifty Z-Score]],Table2[1Y Return vs Nifty Z-Score])</f>
        <v>367</v>
      </c>
      <c r="AT240">
        <f>_xlfn.RANK.AVG(Table2[[#This Row],[6M Return vs Nifty Z-Score]],Table2[6M Return vs Nifty Z-Score])</f>
        <v>140</v>
      </c>
      <c r="AU240">
        <f>_xlfn.RANK.AVG(Table2[[#This Row],[Sharpe Ratio Z-Score]],Table2[Sharpe Ratio Z-Score])</f>
        <v>316</v>
      </c>
      <c r="AV240">
        <f>(Table2[[#This Row],[Rank 1Y]]+Table2[[#This Row],[Rank 6M]]+Table2[[#This Row],[Rank Sharpe]])/3</f>
        <v>274.33333333333331</v>
      </c>
    </row>
    <row r="241" spans="1:48" x14ac:dyDescent="0.3">
      <c r="A241" t="s">
        <v>797</v>
      </c>
      <c r="B241" t="s">
        <v>798</v>
      </c>
      <c r="C241" t="s">
        <v>10165</v>
      </c>
      <c r="D241" t="s">
        <v>370</v>
      </c>
      <c r="E241">
        <v>19794.226733284999</v>
      </c>
      <c r="F241">
        <v>494.05</v>
      </c>
      <c r="G241">
        <v>59.050488087261897</v>
      </c>
      <c r="H241">
        <f>(Table2[[#This Row],[1Y Return vs Nifty]]-AVERAGE(Table2[1Y Return vs Nifty]))/_xlfn.STDEV.P(Table2[1Y Return vs Nifty])</f>
        <v>0.23784430247405836</v>
      </c>
      <c r="I241">
        <v>-9.0279305910076992</v>
      </c>
      <c r="J241">
        <f>(Table2[[#This Row],[1M Return vs Nifty]]-AVERAGE(Table2[1M Return vs Nifty]))/_xlfn.STDEV.P(Table2[1M Return vs Nifty])</f>
        <v>-0.77998228648639334</v>
      </c>
      <c r="K241">
        <v>19.967118770863198</v>
      </c>
      <c r="L241">
        <f>(Table2[[#This Row],[6M Return vs Nifty]]-AVERAGE(Table2[6M Return vs Nifty]))/_xlfn.STDEV.P(Table2[6M Return vs Nifty])</f>
        <v>0.41237877790856731</v>
      </c>
      <c r="M241">
        <v>-2.6353315762966001</v>
      </c>
      <c r="N241">
        <f>(Table2[[#This Row],[1W Return vs Nifty]]-AVERAGE(Table2[1W Return vs Nifty]))/_xlfn.STDEV.P(Table2[1W Return vs Nifty])</f>
        <v>-0.24162081140986372</v>
      </c>
      <c r="O241">
        <v>497.34</v>
      </c>
      <c r="P241">
        <v>467.25859303689799</v>
      </c>
      <c r="Q241">
        <v>390.869235548809</v>
      </c>
      <c r="R241">
        <v>45.977275217747298</v>
      </c>
      <c r="S241" s="2">
        <f>(Table2[[#This Row],[Close Price]]-Table2[[#This Row],[20D EMA]])/Table2[[#This Row],[20D EMA]]</f>
        <v>-6.6151928258333607E-3</v>
      </c>
      <c r="T241" s="2">
        <f>(Table2[[#This Row],[Close Price]]-Table2[[#This Row],[50D EMA]])/Table2[[#This Row],[50D EMA]]</f>
        <v>5.7337430198927092E-2</v>
      </c>
      <c r="U241" s="2">
        <f>(Table2[[#This Row],[Close Price]]-Table2[[#This Row],[200D EMA]])/Table2[[#This Row],[200D EMA]]</f>
        <v>0.26397770678042148</v>
      </c>
      <c r="V241">
        <v>0.93487765400700795</v>
      </c>
      <c r="W241">
        <v>482.65</v>
      </c>
      <c r="X241">
        <v>493</v>
      </c>
      <c r="Y241">
        <v>462</v>
      </c>
      <c r="Z241">
        <v>525.9</v>
      </c>
      <c r="AA241">
        <v>462</v>
      </c>
      <c r="AB241">
        <v>542.70000000000005</v>
      </c>
      <c r="AC241" s="2">
        <f>(Table2[[#This Row],[Close Price]]/Table2[[#This Row],[Day Low]])-1</f>
        <v>2.3619600124313855E-2</v>
      </c>
      <c r="AD241" s="2">
        <f>(Table2[[#This Row],[Day High]]/Table2[[#This Row],[Close Price]])-1</f>
        <v>-2.1252909624531746E-3</v>
      </c>
      <c r="AE241" s="2">
        <f>(Table2[[#This Row],[Close Price]]/Table2[[#This Row],[Current Week Low]])-1</f>
        <v>6.9372294372294308E-2</v>
      </c>
      <c r="AF241" s="2">
        <f>(Table2[[#This Row],[Current Week High]]/Table2[[#This Row],[Close Price]])-1</f>
        <v>6.4467159194413481E-2</v>
      </c>
      <c r="AG241" s="2">
        <f>(Table2[[#This Row],[Close Price]]/Table2[[#This Row],[Current Month Low]])-1</f>
        <v>6.9372294372294308E-2</v>
      </c>
      <c r="AH241" s="2">
        <f>(Table2[[#This Row],[Current Month High]]/Table2[[#This Row],[Close Price]])-1</f>
        <v>9.8471814593664719E-2</v>
      </c>
      <c r="AI241">
        <v>16.253415646189602</v>
      </c>
      <c r="AJ241">
        <v>97.580483903219303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0.17</v>
      </c>
      <c r="AM241" t="s">
        <v>10196</v>
      </c>
      <c r="AN241">
        <v>-4.5599999999999996</v>
      </c>
      <c r="AO241" t="s">
        <v>10195</v>
      </c>
      <c r="AP241">
        <v>3.2216812068191998E-2</v>
      </c>
      <c r="AQ241">
        <f>(Table2[[#This Row],[Sharpe Ratio]]-AVERAGE(Table2[Sharpe Ratio]))/_xlfn.STDEV.P(Table2[Sharpe Ratio])</f>
        <v>-0.21801338830151784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-0.58939340581514932</v>
      </c>
      <c r="AS241">
        <f>_xlfn.RANK.AVG(Table2[[#This Row],[1Y Return vs Nifty Z-Score]],Table2[1Y Return vs Nifty Z-Score])</f>
        <v>216</v>
      </c>
      <c r="AT241">
        <f>_xlfn.RANK.AVG(Table2[[#This Row],[6M Return vs Nifty Z-Score]],Table2[6M Return vs Nifty Z-Score])</f>
        <v>211</v>
      </c>
      <c r="AU241">
        <f>_xlfn.RANK.AVG(Table2[[#This Row],[Sharpe Ratio Z-Score]],Table2[Sharpe Ratio Z-Score])</f>
        <v>398</v>
      </c>
      <c r="AV241">
        <f>(Table2[[#This Row],[Rank 1Y]]+Table2[[#This Row],[Rank 6M]]+Table2[[#This Row],[Rank Sharpe]])/3</f>
        <v>275</v>
      </c>
    </row>
    <row r="242" spans="1:48" x14ac:dyDescent="0.3">
      <c r="A242" t="s">
        <v>1827</v>
      </c>
      <c r="B242" t="s">
        <v>1828</v>
      </c>
      <c r="C242" t="s">
        <v>10163</v>
      </c>
      <c r="D242" t="s">
        <v>937</v>
      </c>
      <c r="E242">
        <v>3920.6748093249998</v>
      </c>
      <c r="F242">
        <v>316.85000000000002</v>
      </c>
      <c r="G242">
        <v>55.774528728965798</v>
      </c>
      <c r="H242">
        <f>(Table2[[#This Row],[1Y Return vs Nifty]]-AVERAGE(Table2[1Y Return vs Nifty]))/_xlfn.STDEV.P(Table2[1Y Return vs Nifty])</f>
        <v>0.19379523970978521</v>
      </c>
      <c r="I242">
        <v>-2.5381064416643802</v>
      </c>
      <c r="J242">
        <f>(Table2[[#This Row],[1M Return vs Nifty]]-AVERAGE(Table2[1M Return vs Nifty]))/_xlfn.STDEV.P(Table2[1M Return vs Nifty])</f>
        <v>-0.10393179779250156</v>
      </c>
      <c r="K242">
        <v>21.437712189149298</v>
      </c>
      <c r="L242">
        <f>(Table2[[#This Row],[6M Return vs Nifty]]-AVERAGE(Table2[6M Return vs Nifty]))/_xlfn.STDEV.P(Table2[6M Return vs Nifty])</f>
        <v>0.4621109437328158</v>
      </c>
      <c r="M242">
        <v>-3.78697594804729</v>
      </c>
      <c r="N242">
        <f>(Table2[[#This Row],[1W Return vs Nifty]]-AVERAGE(Table2[1W Return vs Nifty]))/_xlfn.STDEV.P(Table2[1W Return vs Nifty])</f>
        <v>-0.52797723285186304</v>
      </c>
      <c r="O242">
        <v>315.01</v>
      </c>
      <c r="P242">
        <v>298.57174124658098</v>
      </c>
      <c r="Q242">
        <v>249.79399450288199</v>
      </c>
      <c r="R242">
        <v>50.433215191914101</v>
      </c>
      <c r="S242" s="2">
        <f>(Table2[[#This Row],[Close Price]]-Table2[[#This Row],[20D EMA]])/Table2[[#This Row],[20D EMA]]</f>
        <v>5.8410844100188304E-3</v>
      </c>
      <c r="T242" s="2">
        <f>(Table2[[#This Row],[Close Price]]-Table2[[#This Row],[50D EMA]])/Table2[[#This Row],[50D EMA]]</f>
        <v>6.1218984345620307E-2</v>
      </c>
      <c r="U242" s="2">
        <f>(Table2[[#This Row],[Close Price]]-Table2[[#This Row],[200D EMA]])/Table2[[#This Row],[200D EMA]]</f>
        <v>0.26844522675802113</v>
      </c>
      <c r="V242">
        <v>0.78337811443007099</v>
      </c>
      <c r="W242">
        <v>311.35000000000002</v>
      </c>
      <c r="X242">
        <v>316.55</v>
      </c>
      <c r="Y242">
        <v>296</v>
      </c>
      <c r="Z242">
        <v>318</v>
      </c>
      <c r="AA242">
        <v>296</v>
      </c>
      <c r="AB242">
        <v>347</v>
      </c>
      <c r="AC242" s="2">
        <f>(Table2[[#This Row],[Close Price]]/Table2[[#This Row],[Day Low]])-1</f>
        <v>1.766500722659381E-2</v>
      </c>
      <c r="AD242" s="2">
        <f>(Table2[[#This Row],[Day High]]/Table2[[#This Row],[Close Price]])-1</f>
        <v>-9.4682026195369584E-4</v>
      </c>
      <c r="AE242" s="2">
        <f>(Table2[[#This Row],[Close Price]]/Table2[[#This Row],[Current Week Low]])-1</f>
        <v>7.0439189189189344E-2</v>
      </c>
      <c r="AF242" s="2">
        <f>(Table2[[#This Row],[Current Week High]]/Table2[[#This Row],[Close Price]])-1</f>
        <v>3.6294776708221121E-3</v>
      </c>
      <c r="AG242" s="2">
        <f>(Table2[[#This Row],[Close Price]]/Table2[[#This Row],[Current Month Low]])-1</f>
        <v>7.0439189189189344E-2</v>
      </c>
      <c r="AH242" s="2">
        <f>(Table2[[#This Row],[Current Month High]]/Table2[[#This Row],[Close Price]])-1</f>
        <v>9.5155436326337384E-2</v>
      </c>
      <c r="AI242">
        <v>9.5155436326337295</v>
      </c>
      <c r="AJ242">
        <v>112.865300638226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0.17</v>
      </c>
      <c r="AM242" t="s">
        <v>10196</v>
      </c>
      <c r="AN242">
        <v>-5.35</v>
      </c>
      <c r="AO242" t="s">
        <v>10195</v>
      </c>
      <c r="AP242">
        <v>3.3034111762015997E-2</v>
      </c>
      <c r="AQ242">
        <f>(Table2[[#This Row],[Sharpe Ratio]]-AVERAGE(Table2[Sharpe Ratio]))/_xlfn.STDEV.P(Table2[Sharpe Ratio])</f>
        <v>-0.20861597227273398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-0.18461881947449754</v>
      </c>
      <c r="AS242">
        <f>_xlfn.RANK.AVG(Table2[[#This Row],[1Y Return vs Nifty Z-Score]],Table2[1Y Return vs Nifty Z-Score])</f>
        <v>229</v>
      </c>
      <c r="AT242">
        <f>_xlfn.RANK.AVG(Table2[[#This Row],[6M Return vs Nifty Z-Score]],Table2[6M Return vs Nifty Z-Score])</f>
        <v>202</v>
      </c>
      <c r="AU242">
        <f>_xlfn.RANK.AVG(Table2[[#This Row],[Sharpe Ratio Z-Score]],Table2[Sharpe Ratio Z-Score])</f>
        <v>394</v>
      </c>
      <c r="AV242">
        <f>(Table2[[#This Row],[Rank 1Y]]+Table2[[#This Row],[Rank 6M]]+Table2[[#This Row],[Rank Sharpe]])/3</f>
        <v>275</v>
      </c>
    </row>
    <row r="243" spans="1:48" x14ac:dyDescent="0.3">
      <c r="A243" t="s">
        <v>1817</v>
      </c>
      <c r="B243" t="s">
        <v>1818</v>
      </c>
      <c r="C243" t="s">
        <v>10149</v>
      </c>
      <c r="D243" t="s">
        <v>286</v>
      </c>
      <c r="E243">
        <v>3979.0065718000001</v>
      </c>
      <c r="F243">
        <v>2341.3000000000002</v>
      </c>
      <c r="G243">
        <v>94.5388208941757</v>
      </c>
      <c r="H243">
        <f>(Table2[[#This Row],[1Y Return vs Nifty]]-AVERAGE(Table2[1Y Return vs Nifty]))/_xlfn.STDEV.P(Table2[1Y Return vs Nifty])</f>
        <v>0.71502598522369754</v>
      </c>
      <c r="I243">
        <v>13.020847289986699</v>
      </c>
      <c r="J243">
        <f>(Table2[[#This Row],[1M Return vs Nifty]]-AVERAGE(Table2[1M Return vs Nifty]))/_xlfn.STDEV.P(Table2[1M Return vs Nifty])</f>
        <v>1.516857615263121</v>
      </c>
      <c r="K243">
        <v>54.892737261130002</v>
      </c>
      <c r="L243">
        <f>(Table2[[#This Row],[6M Return vs Nifty]]-AVERAGE(Table2[6M Return vs Nifty]))/_xlfn.STDEV.P(Table2[6M Return vs Nifty])</f>
        <v>1.5934847373631427</v>
      </c>
      <c r="M243">
        <v>-5.8827614688827099</v>
      </c>
      <c r="N243">
        <f>(Table2[[#This Row],[1W Return vs Nifty]]-AVERAGE(Table2[1W Return vs Nifty]))/_xlfn.STDEV.P(Table2[1W Return vs Nifty])</f>
        <v>-1.049094390698146</v>
      </c>
      <c r="O243">
        <v>2276.39</v>
      </c>
      <c r="P243">
        <v>2101.7310111260699</v>
      </c>
      <c r="Q243">
        <v>1681.4313819726899</v>
      </c>
      <c r="R243">
        <v>55.892345747038199</v>
      </c>
      <c r="S243" s="2">
        <f>(Table2[[#This Row],[Close Price]]-Table2[[#This Row],[20D EMA]])/Table2[[#This Row],[20D EMA]]</f>
        <v>2.8514446118635343E-2</v>
      </c>
      <c r="T243" s="2">
        <f>(Table2[[#This Row],[Close Price]]-Table2[[#This Row],[50D EMA]])/Table2[[#This Row],[50D EMA]]</f>
        <v>0.113986512834282</v>
      </c>
      <c r="U243" s="2">
        <f>(Table2[[#This Row],[Close Price]]-Table2[[#This Row],[200D EMA]])/Table2[[#This Row],[200D EMA]]</f>
        <v>0.39244457139436689</v>
      </c>
      <c r="V243">
        <v>0.45225636011507397</v>
      </c>
      <c r="W243">
        <v>2323.75</v>
      </c>
      <c r="X243">
        <v>2417.25</v>
      </c>
      <c r="Y243">
        <v>2151.6</v>
      </c>
      <c r="Z243">
        <v>2380</v>
      </c>
      <c r="AA243">
        <v>2151.6</v>
      </c>
      <c r="AB243">
        <v>2471</v>
      </c>
      <c r="AC243" s="2">
        <f>(Table2[[#This Row],[Close Price]]/Table2[[#This Row],[Day Low]])-1</f>
        <v>7.5524475524475498E-3</v>
      </c>
      <c r="AD243" s="2">
        <f>(Table2[[#This Row],[Day High]]/Table2[[#This Row],[Close Price]])-1</f>
        <v>3.2439243155511832E-2</v>
      </c>
      <c r="AE243" s="2">
        <f>(Table2[[#This Row],[Close Price]]/Table2[[#This Row],[Current Week Low]])-1</f>
        <v>8.8166945528908913E-2</v>
      </c>
      <c r="AF243" s="2">
        <f>(Table2[[#This Row],[Current Week High]]/Table2[[#This Row],[Close Price]])-1</f>
        <v>1.6529278605902586E-2</v>
      </c>
      <c r="AG243" s="2">
        <f>(Table2[[#This Row],[Close Price]]/Table2[[#This Row],[Current Month Low]])-1</f>
        <v>8.8166945528908913E-2</v>
      </c>
      <c r="AH243" s="2">
        <f>(Table2[[#This Row],[Current Month High]]/Table2[[#This Row],[Close Price]])-1</f>
        <v>5.5396574552598832E-2</v>
      </c>
      <c r="AI243">
        <v>5.5396574552598796</v>
      </c>
      <c r="AJ243">
        <v>122.980952380952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0.15</v>
      </c>
      <c r="AM243" t="s">
        <v>10196</v>
      </c>
      <c r="AN243">
        <v>-0.82</v>
      </c>
      <c r="AO243" t="s">
        <v>10195</v>
      </c>
      <c r="AP243">
        <v>-6.5611695285588995E-2</v>
      </c>
      <c r="AQ243">
        <f>(Table2[[#This Row],[Sharpe Ratio]]-AVERAGE(Table2[Sharpe Ratio]))/_xlfn.STDEV.P(Table2[Sharpe Ratio])</f>
        <v>-1.3428580322252393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1.4334159149265759</v>
      </c>
      <c r="AS243">
        <f>_xlfn.RANK.AVG(Table2[[#This Row],[1Y Return vs Nifty Z-Score]],Table2[1Y Return vs Nifty Z-Score])</f>
        <v>118</v>
      </c>
      <c r="AT243">
        <f>_xlfn.RANK.AVG(Table2[[#This Row],[6M Return vs Nifty Z-Score]],Table2[6M Return vs Nifty Z-Score])</f>
        <v>48</v>
      </c>
      <c r="AU243">
        <f>_xlfn.RANK.AVG(Table2[[#This Row],[Sharpe Ratio Z-Score]],Table2[Sharpe Ratio Z-Score])</f>
        <v>668</v>
      </c>
      <c r="AV243">
        <f>(Table2[[#This Row],[Rank 1Y]]+Table2[[#This Row],[Rank 6M]]+Table2[[#This Row],[Rank Sharpe]])/3</f>
        <v>278</v>
      </c>
    </row>
    <row r="244" spans="1:48" x14ac:dyDescent="0.3">
      <c r="A244" t="s">
        <v>123</v>
      </c>
      <c r="B244" t="s">
        <v>124</v>
      </c>
      <c r="C244" t="s">
        <v>10149</v>
      </c>
      <c r="D244" t="s">
        <v>18</v>
      </c>
      <c r="E244">
        <v>238352.38266665599</v>
      </c>
      <c r="F244">
        <v>168.79</v>
      </c>
      <c r="G244">
        <v>44.942987633615701</v>
      </c>
      <c r="H244">
        <f>(Table2[[#This Row],[1Y Return vs Nifty]]-AVERAGE(Table2[1Y Return vs Nifty]))/_xlfn.STDEV.P(Table2[1Y Return vs Nifty])</f>
        <v>4.815264120360558E-2</v>
      </c>
      <c r="I244">
        <v>-3.5449835223069099</v>
      </c>
      <c r="J244">
        <f>(Table2[[#This Row],[1M Return vs Nifty]]-AVERAGE(Table2[1M Return vs Nifty]))/_xlfn.STDEV.P(Table2[1M Return vs Nifty])</f>
        <v>-0.2088190376866578</v>
      </c>
      <c r="K244">
        <v>3.8697959514802198</v>
      </c>
      <c r="L244">
        <f>(Table2[[#This Row],[6M Return vs Nifty]]-AVERAGE(Table2[6M Return vs Nifty]))/_xlfn.STDEV.P(Table2[6M Return vs Nifty])</f>
        <v>-0.13199651836674073</v>
      </c>
      <c r="M244">
        <v>-1.68269040905158</v>
      </c>
      <c r="N244">
        <f>(Table2[[#This Row],[1W Return vs Nifty]]-AVERAGE(Table2[1W Return vs Nifty]))/_xlfn.STDEV.P(Table2[1W Return vs Nifty])</f>
        <v>-4.7465451327492799E-3</v>
      </c>
      <c r="O244">
        <v>168.45</v>
      </c>
      <c r="P244">
        <v>167.48545032495099</v>
      </c>
      <c r="Q244">
        <v>148.86944476509299</v>
      </c>
      <c r="R244">
        <v>50.749118866997101</v>
      </c>
      <c r="S244" s="2">
        <f>(Table2[[#This Row],[Close Price]]-Table2[[#This Row],[20D EMA]])/Table2[[#This Row],[20D EMA]]</f>
        <v>2.0184030869694475E-3</v>
      </c>
      <c r="T244" s="2">
        <f>(Table2[[#This Row],[Close Price]]-Table2[[#This Row],[50D EMA]])/Table2[[#This Row],[50D EMA]]</f>
        <v>7.7890328534087538E-3</v>
      </c>
      <c r="U244" s="2">
        <f>(Table2[[#This Row],[Close Price]]-Table2[[#This Row],[200D EMA]])/Table2[[#This Row],[200D EMA]]</f>
        <v>0.1338122491579144</v>
      </c>
      <c r="V244">
        <v>1.11555141507238</v>
      </c>
      <c r="W244">
        <v>166.54</v>
      </c>
      <c r="X244">
        <v>173.11</v>
      </c>
      <c r="Y244">
        <v>160.66</v>
      </c>
      <c r="Z244">
        <v>169.35</v>
      </c>
      <c r="AA244">
        <v>160.66</v>
      </c>
      <c r="AB244">
        <v>175.8</v>
      </c>
      <c r="AC244" s="2">
        <f>(Table2[[#This Row],[Close Price]]/Table2[[#This Row],[Day Low]])-1</f>
        <v>1.3510267803530596E-2</v>
      </c>
      <c r="AD244" s="2">
        <f>(Table2[[#This Row],[Day High]]/Table2[[#This Row],[Close Price]])-1</f>
        <v>2.5593933289886905E-2</v>
      </c>
      <c r="AE244" s="2">
        <f>(Table2[[#This Row],[Close Price]]/Table2[[#This Row],[Current Week Low]])-1</f>
        <v>5.0603759492095168E-2</v>
      </c>
      <c r="AF244" s="2">
        <f>(Table2[[#This Row],[Current Week High]]/Table2[[#This Row],[Close Price]])-1</f>
        <v>3.3177320931334631E-3</v>
      </c>
      <c r="AG244" s="2">
        <f>(Table2[[#This Row],[Close Price]]/Table2[[#This Row],[Current Month Low]])-1</f>
        <v>5.0603759492095168E-2</v>
      </c>
      <c r="AH244" s="2">
        <f>(Table2[[#This Row],[Current Month High]]/Table2[[#This Row],[Close Price]])-1</f>
        <v>4.1530896380117532E-2</v>
      </c>
      <c r="AI244">
        <v>16.594584987262198</v>
      </c>
      <c r="AJ244">
        <v>97.4152046783625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-0.04</v>
      </c>
      <c r="AM244" t="s">
        <v>10195</v>
      </c>
      <c r="AN244">
        <v>-1.45</v>
      </c>
      <c r="AO244" t="s">
        <v>10195</v>
      </c>
      <c r="AP244">
        <v>0.10487581500469099</v>
      </c>
      <c r="AQ244">
        <f>(Table2[[#This Row],[Sharpe Ratio]]-AVERAGE(Table2[Sharpe Ratio]))/_xlfn.STDEV.P(Table2[Sharpe Ratio])</f>
        <v>0.61742908646092709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0.32001962647838489</v>
      </c>
      <c r="AS244">
        <f>_xlfn.RANK.AVG(Table2[[#This Row],[1Y Return vs Nifty Z-Score]],Table2[1Y Return vs Nifty Z-Score])</f>
        <v>274</v>
      </c>
      <c r="AT244">
        <f>_xlfn.RANK.AVG(Table2[[#This Row],[6M Return vs Nifty Z-Score]],Table2[6M Return vs Nifty Z-Score])</f>
        <v>368</v>
      </c>
      <c r="AU244">
        <f>_xlfn.RANK.AVG(Table2[[#This Row],[Sharpe Ratio Z-Score]],Table2[Sharpe Ratio Z-Score])</f>
        <v>194</v>
      </c>
      <c r="AV244">
        <f>(Table2[[#This Row],[Rank 1Y]]+Table2[[#This Row],[Rank 6M]]+Table2[[#This Row],[Rank Sharpe]])/3</f>
        <v>278.66666666666669</v>
      </c>
    </row>
    <row r="245" spans="1:48" x14ac:dyDescent="0.3">
      <c r="A245" t="s">
        <v>723</v>
      </c>
      <c r="B245" t="s">
        <v>724</v>
      </c>
      <c r="C245" t="s">
        <v>10156</v>
      </c>
      <c r="D245" t="s">
        <v>60</v>
      </c>
      <c r="E245">
        <v>22409.35307668</v>
      </c>
      <c r="F245">
        <v>880.3</v>
      </c>
      <c r="G245">
        <v>57.9676746123775</v>
      </c>
      <c r="H245">
        <f>(Table2[[#This Row],[1Y Return vs Nifty]]-AVERAGE(Table2[1Y Return vs Nifty]))/_xlfn.STDEV.P(Table2[1Y Return vs Nifty])</f>
        <v>0.22328462285031853</v>
      </c>
      <c r="I245">
        <v>17.722398679773399</v>
      </c>
      <c r="J245">
        <f>(Table2[[#This Row],[1M Return vs Nifty]]-AVERAGE(Table2[1M Return vs Nifty]))/_xlfn.STDEV.P(Table2[1M Return vs Nifty])</f>
        <v>2.0066222131230433</v>
      </c>
      <c r="K245">
        <v>14.687918403669901</v>
      </c>
      <c r="L245">
        <f>(Table2[[#This Row],[6M Return vs Nifty]]-AVERAGE(Table2[6M Return vs Nifty]))/_xlfn.STDEV.P(Table2[6M Return vs Nifty])</f>
        <v>0.23384808083345429</v>
      </c>
      <c r="M245">
        <v>2.1546332932723198</v>
      </c>
      <c r="N245">
        <f>(Table2[[#This Row],[1W Return vs Nifty]]-AVERAGE(Table2[1W Return vs Nifty]))/_xlfn.STDEV.P(Table2[1W Return vs Nifty])</f>
        <v>0.94940415474139128</v>
      </c>
      <c r="O245">
        <v>820.29</v>
      </c>
      <c r="P245">
        <v>758.09391193214799</v>
      </c>
      <c r="Q245">
        <v>665.29957164533903</v>
      </c>
      <c r="R245">
        <v>66.975310154628502</v>
      </c>
      <c r="S245" s="2">
        <f>(Table2[[#This Row],[Close Price]]-Table2[[#This Row],[20D EMA]])/Table2[[#This Row],[20D EMA]]</f>
        <v>7.3157054212534586E-2</v>
      </c>
      <c r="T245" s="2">
        <f>(Table2[[#This Row],[Close Price]]-Table2[[#This Row],[50D EMA]])/Table2[[#This Row],[50D EMA]]</f>
        <v>0.1612017800754873</v>
      </c>
      <c r="U245" s="2">
        <f>(Table2[[#This Row],[Close Price]]-Table2[[#This Row],[200D EMA]])/Table2[[#This Row],[200D EMA]]</f>
        <v>0.32316333501154626</v>
      </c>
      <c r="V245">
        <v>1.10042529154133</v>
      </c>
      <c r="W245">
        <v>866.2</v>
      </c>
      <c r="X245">
        <v>892.9</v>
      </c>
      <c r="Y245">
        <v>815.05</v>
      </c>
      <c r="Z245">
        <v>884.9</v>
      </c>
      <c r="AA245">
        <v>789.1</v>
      </c>
      <c r="AB245">
        <v>889.7</v>
      </c>
      <c r="AC245" s="2">
        <f>(Table2[[#This Row],[Close Price]]/Table2[[#This Row],[Day Low]])-1</f>
        <v>1.6277995843915871E-2</v>
      </c>
      <c r="AD245" s="2">
        <f>(Table2[[#This Row],[Day High]]/Table2[[#This Row],[Close Price]])-1</f>
        <v>1.4313302283312623E-2</v>
      </c>
      <c r="AE245" s="2">
        <f>(Table2[[#This Row],[Close Price]]/Table2[[#This Row],[Current Week Low]])-1</f>
        <v>8.0056438255321716E-2</v>
      </c>
      <c r="AF245" s="2">
        <f>(Table2[[#This Row],[Current Week High]]/Table2[[#This Row],[Close Price]])-1</f>
        <v>5.2254913097806721E-3</v>
      </c>
      <c r="AG245" s="2">
        <f>(Table2[[#This Row],[Close Price]]/Table2[[#This Row],[Current Month Low]])-1</f>
        <v>0.11557470536053716</v>
      </c>
      <c r="AH245" s="2">
        <f>(Table2[[#This Row],[Current Month High]]/Table2[[#This Row],[Close Price]])-1</f>
        <v>1.067817789390002E-2</v>
      </c>
      <c r="AI245">
        <v>1.06781778939</v>
      </c>
      <c r="AJ245">
        <v>83.3958333333333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0.21</v>
      </c>
      <c r="AM245" t="s">
        <v>10196</v>
      </c>
      <c r="AN245">
        <v>8.1999999999999993</v>
      </c>
      <c r="AO245" t="s">
        <v>10196</v>
      </c>
      <c r="AP245">
        <v>4.0883643991512002E-2</v>
      </c>
      <c r="AQ245">
        <f>(Table2[[#This Row],[Sharpe Ratio]]-AVERAGE(Table2[Sharpe Ratio]))/_xlfn.STDEV.P(Table2[Sharpe Ratio])</f>
        <v>-0.11836105042541668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3.2947980211227907</v>
      </c>
      <c r="AS245">
        <f>_xlfn.RANK.AVG(Table2[[#This Row],[1Y Return vs Nifty Z-Score]],Table2[1Y Return vs Nifty Z-Score])</f>
        <v>220</v>
      </c>
      <c r="AT245">
        <f>_xlfn.RANK.AVG(Table2[[#This Row],[6M Return vs Nifty Z-Score]],Table2[6M Return vs Nifty Z-Score])</f>
        <v>250</v>
      </c>
      <c r="AU245">
        <f>_xlfn.RANK.AVG(Table2[[#This Row],[Sharpe Ratio Z-Score]],Table2[Sharpe Ratio Z-Score])</f>
        <v>368</v>
      </c>
      <c r="AV245">
        <f>(Table2[[#This Row],[Rank 1Y]]+Table2[[#This Row],[Rank 6M]]+Table2[[#This Row],[Rank Sharpe]])/3</f>
        <v>279.33333333333331</v>
      </c>
    </row>
    <row r="246" spans="1:48" x14ac:dyDescent="0.3">
      <c r="A246" t="s">
        <v>147</v>
      </c>
      <c r="B246" t="s">
        <v>148</v>
      </c>
      <c r="C246" t="s">
        <v>10160</v>
      </c>
      <c r="D246" t="s">
        <v>80</v>
      </c>
      <c r="E246">
        <v>186744.11846147</v>
      </c>
      <c r="F246">
        <v>2806.9</v>
      </c>
      <c r="G246">
        <v>31.331474734196501</v>
      </c>
      <c r="H246">
        <f>(Table2[[#This Row],[1Y Return vs Nifty]]-AVERAGE(Table2[1Y Return vs Nifty]))/_xlfn.STDEV.P(Table2[1Y Return vs Nifty])</f>
        <v>-0.13486989370814695</v>
      </c>
      <c r="I246">
        <v>10.991321039452799</v>
      </c>
      <c r="J246">
        <f>(Table2[[#This Row],[1M Return vs Nifty]]-AVERAGE(Table2[1M Return vs Nifty]))/_xlfn.STDEV.P(Table2[1M Return vs Nifty])</f>
        <v>1.3054401435540672</v>
      </c>
      <c r="K246">
        <v>21.7190328720617</v>
      </c>
      <c r="L246">
        <f>(Table2[[#This Row],[6M Return vs Nifty]]-AVERAGE(Table2[6M Return vs Nifty]))/_xlfn.STDEV.P(Table2[6M Return vs Nifty])</f>
        <v>0.47162457726226253</v>
      </c>
      <c r="M246">
        <v>1.06802294475509</v>
      </c>
      <c r="N246">
        <f>(Table2[[#This Row],[1W Return vs Nifty]]-AVERAGE(Table2[1W Return vs Nifty]))/_xlfn.STDEV.P(Table2[1W Return vs Nifty])</f>
        <v>0.67921844590991731</v>
      </c>
      <c r="O246">
        <v>2735.78</v>
      </c>
      <c r="P246">
        <v>2595.8233924989099</v>
      </c>
      <c r="Q246">
        <v>2274.3412889971401</v>
      </c>
      <c r="R246">
        <v>59.4037002856968</v>
      </c>
      <c r="S246" s="2">
        <f>(Table2[[#This Row],[Close Price]]-Table2[[#This Row],[20D EMA]])/Table2[[#This Row],[20D EMA]]</f>
        <v>2.5996242387911268E-2</v>
      </c>
      <c r="T246" s="2">
        <f>(Table2[[#This Row],[Close Price]]-Table2[[#This Row],[50D EMA]])/Table2[[#This Row],[50D EMA]]</f>
        <v>8.1313932261737568E-2</v>
      </c>
      <c r="U246" s="2">
        <f>(Table2[[#This Row],[Close Price]]-Table2[[#This Row],[200D EMA]])/Table2[[#This Row],[200D EMA]]</f>
        <v>0.23415954042574202</v>
      </c>
      <c r="V246">
        <v>1.30312537406941</v>
      </c>
      <c r="W246">
        <v>2771.55</v>
      </c>
      <c r="X246">
        <v>2808.7</v>
      </c>
      <c r="Y246">
        <v>2702</v>
      </c>
      <c r="Z246">
        <v>2850.95</v>
      </c>
      <c r="AA246">
        <v>2662.05</v>
      </c>
      <c r="AB246">
        <v>2852.95</v>
      </c>
      <c r="AC246" s="2">
        <f>(Table2[[#This Row],[Close Price]]/Table2[[#This Row],[Day Low]])-1</f>
        <v>1.2754595803792013E-2</v>
      </c>
      <c r="AD246" s="2">
        <f>(Table2[[#This Row],[Day High]]/Table2[[#This Row],[Close Price]])-1</f>
        <v>6.4127685346804242E-4</v>
      </c>
      <c r="AE246" s="2">
        <f>(Table2[[#This Row],[Close Price]]/Table2[[#This Row],[Current Week Low]])-1</f>
        <v>3.8823094004441172E-2</v>
      </c>
      <c r="AF246" s="2">
        <f>(Table2[[#This Row],[Current Week High]]/Table2[[#This Row],[Close Price]])-1</f>
        <v>1.5693469664042059E-2</v>
      </c>
      <c r="AG246" s="2">
        <f>(Table2[[#This Row],[Close Price]]/Table2[[#This Row],[Current Month Low]])-1</f>
        <v>5.4412952423883887E-2</v>
      </c>
      <c r="AH246" s="2">
        <f>(Table2[[#This Row],[Current Month High]]/Table2[[#This Row],[Close Price]])-1</f>
        <v>1.6405999501229118E-2</v>
      </c>
      <c r="AI246">
        <v>1.64059995012291</v>
      </c>
      <c r="AJ246">
        <v>60.294691670850803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0.06</v>
      </c>
      <c r="AM246" t="s">
        <v>10196</v>
      </c>
      <c r="AN246">
        <v>2.14</v>
      </c>
      <c r="AO246" t="s">
        <v>10196</v>
      </c>
      <c r="AP246">
        <v>5.9039522905151E-2</v>
      </c>
      <c r="AQ246">
        <f>(Table2[[#This Row],[Sharpe Ratio]]-AVERAGE(Table2[Sharpe Ratio]))/_xlfn.STDEV.P(Table2[Sharpe Ratio])</f>
        <v>9.039755894270575E-2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2.411810831960806</v>
      </c>
      <c r="AS246">
        <f>_xlfn.RANK.AVG(Table2[[#This Row],[1Y Return vs Nifty Z-Score]],Table2[1Y Return vs Nifty Z-Score])</f>
        <v>331</v>
      </c>
      <c r="AT246">
        <f>_xlfn.RANK.AVG(Table2[[#This Row],[6M Return vs Nifty Z-Score]],Table2[6M Return vs Nifty Z-Score])</f>
        <v>199</v>
      </c>
      <c r="AU246">
        <f>_xlfn.RANK.AVG(Table2[[#This Row],[Sharpe Ratio Z-Score]],Table2[Sharpe Ratio Z-Score])</f>
        <v>311</v>
      </c>
      <c r="AV246">
        <f>(Table2[[#This Row],[Rank 1Y]]+Table2[[#This Row],[Rank 6M]]+Table2[[#This Row],[Rank Sharpe]])/3</f>
        <v>280.33333333333331</v>
      </c>
    </row>
    <row r="247" spans="1:48" x14ac:dyDescent="0.3">
      <c r="A247" t="s">
        <v>971</v>
      </c>
      <c r="B247" t="s">
        <v>972</v>
      </c>
      <c r="C247" t="s">
        <v>10154</v>
      </c>
      <c r="D247" t="s">
        <v>46</v>
      </c>
      <c r="E247">
        <v>14385.474536935</v>
      </c>
      <c r="F247">
        <v>255.95</v>
      </c>
      <c r="G247">
        <v>56.8467534980362</v>
      </c>
      <c r="H247">
        <f>(Table2[[#This Row],[1Y Return vs Nifty]]-AVERAGE(Table2[1Y Return vs Nifty]))/_xlfn.STDEV.P(Table2[1Y Return vs Nifty])</f>
        <v>0.20821254193625607</v>
      </c>
      <c r="I247">
        <v>-1.6065357487879699</v>
      </c>
      <c r="J247">
        <f>(Table2[[#This Row],[1M Return vs Nifty]]-AVERAGE(Table2[1M Return vs Nifty]))/_xlfn.STDEV.P(Table2[1M Return vs Nifty])</f>
        <v>-6.8892882145293304E-3</v>
      </c>
      <c r="K247">
        <v>-4.2507055508502702</v>
      </c>
      <c r="L247">
        <f>(Table2[[#This Row],[6M Return vs Nifty]]-AVERAGE(Table2[6M Return vs Nifty]))/_xlfn.STDEV.P(Table2[6M Return vs Nifty])</f>
        <v>-0.40661363705385223</v>
      </c>
      <c r="M247">
        <v>-6.6685786831095797</v>
      </c>
      <c r="N247">
        <f>(Table2[[#This Row],[1W Return vs Nifty]]-AVERAGE(Table2[1W Return vs Nifty]))/_xlfn.STDEV.P(Table2[1W Return vs Nifty])</f>
        <v>-1.2444878740453129</v>
      </c>
      <c r="O247">
        <v>265.51</v>
      </c>
      <c r="P247">
        <v>256.139677347342</v>
      </c>
      <c r="Q247">
        <v>212.581052818297</v>
      </c>
      <c r="R247">
        <v>37.784101599109299</v>
      </c>
      <c r="S247" s="2">
        <f>(Table2[[#This Row],[Close Price]]-Table2[[#This Row],[20D EMA]])/Table2[[#This Row],[20D EMA]]</f>
        <v>-3.6006176791834592E-2</v>
      </c>
      <c r="T247" s="2">
        <f>(Table2[[#This Row],[Close Price]]-Table2[[#This Row],[50D EMA]])/Table2[[#This Row],[50D EMA]]</f>
        <v>-7.4052309781275235E-4</v>
      </c>
      <c r="U247" s="2">
        <f>(Table2[[#This Row],[Close Price]]-Table2[[#This Row],[200D EMA]])/Table2[[#This Row],[200D EMA]]</f>
        <v>0.2040113481739714</v>
      </c>
      <c r="V247">
        <v>1.4154849665982501</v>
      </c>
      <c r="W247">
        <v>252.1</v>
      </c>
      <c r="X247">
        <v>261.39999999999998</v>
      </c>
      <c r="Y247">
        <v>241.1</v>
      </c>
      <c r="Z247">
        <v>273.39999999999998</v>
      </c>
      <c r="AA247">
        <v>241.1</v>
      </c>
      <c r="AB247">
        <v>303.89999999999998</v>
      </c>
      <c r="AC247" s="2">
        <f>(Table2[[#This Row],[Close Price]]/Table2[[#This Row],[Day Low]])-1</f>
        <v>1.5271717572391985E-2</v>
      </c>
      <c r="AD247" s="2">
        <f>(Table2[[#This Row],[Day High]]/Table2[[#This Row],[Close Price]])-1</f>
        <v>2.129322133229139E-2</v>
      </c>
      <c r="AE247" s="2">
        <f>(Table2[[#This Row],[Close Price]]/Table2[[#This Row],[Current Week Low]])-1</f>
        <v>6.1592700124429633E-2</v>
      </c>
      <c r="AF247" s="2">
        <f>(Table2[[#This Row],[Current Week High]]/Table2[[#This Row],[Close Price]])-1</f>
        <v>6.8177378394217669E-2</v>
      </c>
      <c r="AG247" s="2">
        <f>(Table2[[#This Row],[Close Price]]/Table2[[#This Row],[Current Month Low]])-1</f>
        <v>6.1592700124429633E-2</v>
      </c>
      <c r="AH247" s="2">
        <f>(Table2[[#This Row],[Current Month High]]/Table2[[#This Row],[Close Price]])-1</f>
        <v>0.1873412775932799</v>
      </c>
      <c r="AI247">
        <v>18.734127759327901</v>
      </c>
      <c r="AJ247">
        <v>119.793902962644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0.02</v>
      </c>
      <c r="AM247" t="s">
        <v>10196</v>
      </c>
      <c r="AN247">
        <v>-4.67</v>
      </c>
      <c r="AO247" t="s">
        <v>10195</v>
      </c>
      <c r="AP247">
        <v>0.120760969487204</v>
      </c>
      <c r="AQ247">
        <f>(Table2[[#This Row],[Sharpe Ratio]]-AVERAGE(Table2[Sharpe Ratio]))/_xlfn.STDEV.P(Table2[Sharpe Ratio])</f>
        <v>0.80007861695961613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-0.64969964041782213</v>
      </c>
      <c r="AS247">
        <f>_xlfn.RANK.AVG(Table2[[#This Row],[1Y Return vs Nifty Z-Score]],Table2[1Y Return vs Nifty Z-Score])</f>
        <v>224</v>
      </c>
      <c r="AT247">
        <f>_xlfn.RANK.AVG(Table2[[#This Row],[6M Return vs Nifty Z-Score]],Table2[6M Return vs Nifty Z-Score])</f>
        <v>458</v>
      </c>
      <c r="AU247">
        <f>_xlfn.RANK.AVG(Table2[[#This Row],[Sharpe Ratio Z-Score]],Table2[Sharpe Ratio Z-Score])</f>
        <v>160</v>
      </c>
      <c r="AV247">
        <f>(Table2[[#This Row],[Rank 1Y]]+Table2[[#This Row],[Rank 6M]]+Table2[[#This Row],[Rank Sharpe]])/3</f>
        <v>280.66666666666669</v>
      </c>
    </row>
    <row r="248" spans="1:48" x14ac:dyDescent="0.3">
      <c r="A248" t="s">
        <v>1978</v>
      </c>
      <c r="B248" t="s">
        <v>1979</v>
      </c>
      <c r="C248" t="s">
        <v>10165</v>
      </c>
      <c r="D248" t="s">
        <v>286</v>
      </c>
      <c r="E248">
        <v>3269.7646122000001</v>
      </c>
      <c r="F248">
        <v>319.35000000000002</v>
      </c>
      <c r="G248">
        <v>48.427785332595299</v>
      </c>
      <c r="H248">
        <f>(Table2[[#This Row],[1Y Return vs Nifty]]-AVERAGE(Table2[1Y Return vs Nifty]))/_xlfn.STDEV.P(Table2[1Y Return vs Nifty])</f>
        <v>9.5009777014651464E-2</v>
      </c>
      <c r="I248">
        <v>-5.1926702604239798</v>
      </c>
      <c r="J248">
        <f>(Table2[[#This Row],[1M Return vs Nifty]]-AVERAGE(Table2[1M Return vs Nifty]))/_xlfn.STDEV.P(Table2[1M Return vs Nifty])</f>
        <v>-0.38045996337047666</v>
      </c>
      <c r="K248">
        <v>20.9803734654324</v>
      </c>
      <c r="L248">
        <f>(Table2[[#This Row],[6M Return vs Nifty]]-AVERAGE(Table2[6M Return vs Nifty]))/_xlfn.STDEV.P(Table2[6M Return vs Nifty])</f>
        <v>0.44664477547521103</v>
      </c>
      <c r="M248">
        <v>-1.81219381251259</v>
      </c>
      <c r="N248">
        <f>(Table2[[#This Row],[1W Return vs Nifty]]-AVERAGE(Table2[1W Return vs Nifty]))/_xlfn.STDEV.P(Table2[1W Return vs Nifty])</f>
        <v>-3.6947571846647299E-2</v>
      </c>
      <c r="O248">
        <v>305.8</v>
      </c>
      <c r="P248">
        <v>292.73413067386599</v>
      </c>
      <c r="Q248">
        <v>254.32001570987501</v>
      </c>
      <c r="R248">
        <v>62.950233320811499</v>
      </c>
      <c r="S248" s="2">
        <f>(Table2[[#This Row],[Close Price]]-Table2[[#This Row],[20D EMA]])/Table2[[#This Row],[20D EMA]]</f>
        <v>4.4310006540222401E-2</v>
      </c>
      <c r="T248" s="2">
        <f>(Table2[[#This Row],[Close Price]]-Table2[[#This Row],[50D EMA]])/Table2[[#This Row],[50D EMA]]</f>
        <v>9.0921647109836579E-2</v>
      </c>
      <c r="U248" s="2">
        <f>(Table2[[#This Row],[Close Price]]-Table2[[#This Row],[200D EMA]])/Table2[[#This Row],[200D EMA]]</f>
        <v>0.25570140088505805</v>
      </c>
      <c r="V248">
        <v>0.82997282299966502</v>
      </c>
      <c r="W248">
        <v>313.10000000000002</v>
      </c>
      <c r="X248">
        <v>341</v>
      </c>
      <c r="Y248">
        <v>288</v>
      </c>
      <c r="Z248">
        <v>321.89999999999998</v>
      </c>
      <c r="AA248">
        <v>288</v>
      </c>
      <c r="AB248">
        <v>332.95</v>
      </c>
      <c r="AC248" s="2">
        <f>(Table2[[#This Row],[Close Price]]/Table2[[#This Row],[Day Low]])-1</f>
        <v>1.9961673586713413E-2</v>
      </c>
      <c r="AD248" s="2">
        <f>(Table2[[#This Row],[Day High]]/Table2[[#This Row],[Close Price]])-1</f>
        <v>6.7793956474087924E-2</v>
      </c>
      <c r="AE248" s="2">
        <f>(Table2[[#This Row],[Close Price]]/Table2[[#This Row],[Current Week Low]])-1</f>
        <v>0.1088541666666667</v>
      </c>
      <c r="AF248" s="2">
        <f>(Table2[[#This Row],[Current Week High]]/Table2[[#This Row],[Close Price]])-1</f>
        <v>7.9849694692342155E-3</v>
      </c>
      <c r="AG248" s="2">
        <f>(Table2[[#This Row],[Close Price]]/Table2[[#This Row],[Current Month Low]])-1</f>
        <v>0.1088541666666667</v>
      </c>
      <c r="AH248" s="2">
        <f>(Table2[[#This Row],[Current Month High]]/Table2[[#This Row],[Close Price]])-1</f>
        <v>4.2586503835916556E-2</v>
      </c>
      <c r="AI248">
        <v>4.2586503835916503</v>
      </c>
      <c r="AJ248">
        <v>72.808441558441501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0.12</v>
      </c>
      <c r="AM248" t="s">
        <v>10196</v>
      </c>
      <c r="AN248">
        <v>0.69</v>
      </c>
      <c r="AO248" t="s">
        <v>10196</v>
      </c>
      <c r="AP248">
        <v>3.7564426189079E-2</v>
      </c>
      <c r="AQ248">
        <f>(Table2[[#This Row],[Sharpe Ratio]]-AVERAGE(Table2[Sharpe Ratio]))/_xlfn.STDEV.P(Table2[Sharpe Ratio])</f>
        <v>-0.15652583968854067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-3.2278822415802134E-2</v>
      </c>
      <c r="AS248">
        <f>_xlfn.RANK.AVG(Table2[[#This Row],[1Y Return vs Nifty Z-Score]],Table2[1Y Return vs Nifty Z-Score])</f>
        <v>259</v>
      </c>
      <c r="AT248">
        <f>_xlfn.RANK.AVG(Table2[[#This Row],[6M Return vs Nifty Z-Score]],Table2[6M Return vs Nifty Z-Score])</f>
        <v>206</v>
      </c>
      <c r="AU248">
        <f>_xlfn.RANK.AVG(Table2[[#This Row],[Sharpe Ratio Z-Score]],Table2[Sharpe Ratio Z-Score])</f>
        <v>377</v>
      </c>
      <c r="AV248">
        <f>(Table2[[#This Row],[Rank 1Y]]+Table2[[#This Row],[Rank 6M]]+Table2[[#This Row],[Rank Sharpe]])/3</f>
        <v>280.66666666666669</v>
      </c>
    </row>
    <row r="249" spans="1:48" x14ac:dyDescent="0.3">
      <c r="A249" t="s">
        <v>1664</v>
      </c>
      <c r="B249" t="s">
        <v>1665</v>
      </c>
      <c r="C249" t="s">
        <v>10155</v>
      </c>
      <c r="D249" t="s">
        <v>200</v>
      </c>
      <c r="E249">
        <v>4938.3627825000003</v>
      </c>
      <c r="F249">
        <v>690.5</v>
      </c>
      <c r="G249">
        <v>78.392090907294602</v>
      </c>
      <c r="H249">
        <f>(Table2[[#This Row],[1Y Return vs Nifty]]-AVERAGE(Table2[1Y Return vs Nifty]))/_xlfn.STDEV.P(Table2[1Y Return vs Nifty])</f>
        <v>0.49791452417070281</v>
      </c>
      <c r="I249">
        <v>3.6784086141115599</v>
      </c>
      <c r="J249">
        <f>(Table2[[#This Row],[1M Return vs Nifty]]-AVERAGE(Table2[1M Return vs Nifty]))/_xlfn.STDEV.P(Table2[1M Return vs Nifty])</f>
        <v>0.54364785070313815</v>
      </c>
      <c r="K249">
        <v>-14.5209397164023</v>
      </c>
      <c r="L249">
        <f>(Table2[[#This Row],[6M Return vs Nifty]]-AVERAGE(Table2[6M Return vs Nifty]))/_xlfn.STDEV.P(Table2[6M Return vs Nifty])</f>
        <v>-0.75392988519153348</v>
      </c>
      <c r="M249">
        <v>-6.3278973709676203</v>
      </c>
      <c r="N249">
        <f>(Table2[[#This Row],[1W Return vs Nifty]]-AVERAGE(Table2[1W Return vs Nifty]))/_xlfn.STDEV.P(Table2[1W Return vs Nifty])</f>
        <v>-1.159777451461617</v>
      </c>
      <c r="O249">
        <v>677.64</v>
      </c>
      <c r="P249">
        <v>654.71966588783596</v>
      </c>
      <c r="Q249">
        <v>588.12261698225905</v>
      </c>
      <c r="R249">
        <v>54.453757047853998</v>
      </c>
      <c r="S249" s="2">
        <f>(Table2[[#This Row],[Close Price]]-Table2[[#This Row],[20D EMA]])/Table2[[#This Row],[20D EMA]]</f>
        <v>1.8977628239183069E-2</v>
      </c>
      <c r="T249" s="2">
        <f>(Table2[[#This Row],[Close Price]]-Table2[[#This Row],[50D EMA]])/Table2[[#This Row],[50D EMA]]</f>
        <v>5.4649853939615418E-2</v>
      </c>
      <c r="U249" s="2">
        <f>(Table2[[#This Row],[Close Price]]-Table2[[#This Row],[200D EMA]])/Table2[[#This Row],[200D EMA]]</f>
        <v>0.17407489537310075</v>
      </c>
      <c r="V249">
        <v>1.2949011908101</v>
      </c>
      <c r="W249">
        <v>676.25</v>
      </c>
      <c r="X249">
        <v>688</v>
      </c>
      <c r="Y249">
        <v>650</v>
      </c>
      <c r="Z249">
        <v>696.35</v>
      </c>
      <c r="AA249">
        <v>650</v>
      </c>
      <c r="AB249">
        <v>744.15</v>
      </c>
      <c r="AC249" s="2">
        <f>(Table2[[#This Row],[Close Price]]/Table2[[#This Row],[Day Low]])-1</f>
        <v>2.1072088724584104E-2</v>
      </c>
      <c r="AD249" s="2">
        <f>(Table2[[#This Row],[Day High]]/Table2[[#This Row],[Close Price]])-1</f>
        <v>-3.6205648081100161E-3</v>
      </c>
      <c r="AE249" s="2">
        <f>(Table2[[#This Row],[Close Price]]/Table2[[#This Row],[Current Week Low]])-1</f>
        <v>6.2307692307692397E-2</v>
      </c>
      <c r="AF249" s="2">
        <f>(Table2[[#This Row],[Current Week High]]/Table2[[#This Row],[Close Price]])-1</f>
        <v>8.4721216509775488E-3</v>
      </c>
      <c r="AG249" s="2">
        <f>(Table2[[#This Row],[Close Price]]/Table2[[#This Row],[Current Month Low]])-1</f>
        <v>6.2307692307692397E-2</v>
      </c>
      <c r="AH249" s="2">
        <f>(Table2[[#This Row],[Current Month High]]/Table2[[#This Row],[Close Price]])-1</f>
        <v>7.7697320782041945E-2</v>
      </c>
      <c r="AI249">
        <v>7.7697320782041901</v>
      </c>
      <c r="AJ249">
        <v>111.00076394193999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0.01</v>
      </c>
      <c r="AM249" t="s">
        <v>10196</v>
      </c>
      <c r="AN249">
        <v>2.4</v>
      </c>
      <c r="AO249" t="s">
        <v>10196</v>
      </c>
      <c r="AP249">
        <v>0.13690035524831701</v>
      </c>
      <c r="AQ249">
        <f>(Table2[[#This Row],[Sharpe Ratio]]-AVERAGE(Table2[Sharpe Ratio]))/_xlfn.STDEV.P(Table2[Sharpe Ratio])</f>
        <v>0.98565133109655623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0.11350636931724689</v>
      </c>
      <c r="AS249">
        <f>_xlfn.RANK.AVG(Table2[[#This Row],[1Y Return vs Nifty Z-Score]],Table2[1Y Return vs Nifty Z-Score])</f>
        <v>150</v>
      </c>
      <c r="AT249">
        <f>_xlfn.RANK.AVG(Table2[[#This Row],[6M Return vs Nifty Z-Score]],Table2[6M Return vs Nifty Z-Score])</f>
        <v>571</v>
      </c>
      <c r="AU249">
        <f>_xlfn.RANK.AVG(Table2[[#This Row],[Sharpe Ratio Z-Score]],Table2[Sharpe Ratio Z-Score])</f>
        <v>124</v>
      </c>
      <c r="AV249">
        <f>(Table2[[#This Row],[Rank 1Y]]+Table2[[#This Row],[Rank 6M]]+Table2[[#This Row],[Rank Sharpe]])/3</f>
        <v>281.66666666666669</v>
      </c>
    </row>
    <row r="250" spans="1:48" x14ac:dyDescent="0.3">
      <c r="A250" t="s">
        <v>872</v>
      </c>
      <c r="B250" t="s">
        <v>873</v>
      </c>
      <c r="C250" t="s">
        <v>10150</v>
      </c>
      <c r="D250" t="s">
        <v>21</v>
      </c>
      <c r="E250">
        <v>17386.840475699999</v>
      </c>
      <c r="F250">
        <v>767.05</v>
      </c>
      <c r="G250">
        <v>39.432094708576301</v>
      </c>
      <c r="H250">
        <f>(Table2[[#This Row],[1Y Return vs Nifty]]-AVERAGE(Table2[1Y Return vs Nifty]))/_xlfn.STDEV.P(Table2[1Y Return vs Nifty])</f>
        <v>-2.5947688438001788E-2</v>
      </c>
      <c r="I250">
        <v>-2.71538729434468</v>
      </c>
      <c r="J250">
        <f>(Table2[[#This Row],[1M Return vs Nifty]]-AVERAGE(Table2[1M Return vs Nifty]))/_xlfn.STDEV.P(Table2[1M Return vs Nifty])</f>
        <v>-0.12239929465105878</v>
      </c>
      <c r="K250">
        <v>20.787085296845699</v>
      </c>
      <c r="L250">
        <f>(Table2[[#This Row],[6M Return vs Nifty]]-AVERAGE(Table2[6M Return vs Nifty]))/_xlfn.STDEV.P(Table2[6M Return vs Nifty])</f>
        <v>0.44010820382155702</v>
      </c>
      <c r="M250">
        <v>-3.84996400265047</v>
      </c>
      <c r="N250">
        <f>(Table2[[#This Row],[1W Return vs Nifty]]-AVERAGE(Table2[1W Return vs Nifty]))/_xlfn.STDEV.P(Table2[1W Return vs Nifty])</f>
        <v>-0.54363921527647263</v>
      </c>
      <c r="O250">
        <v>747.35</v>
      </c>
      <c r="P250">
        <v>703.12244162464799</v>
      </c>
      <c r="Q250">
        <v>594.92812114137098</v>
      </c>
      <c r="R250">
        <v>56.715066116764397</v>
      </c>
      <c r="S250" s="2">
        <f>(Table2[[#This Row],[Close Price]]-Table2[[#This Row],[20D EMA]])/Table2[[#This Row],[20D EMA]]</f>
        <v>2.6359804643072096E-2</v>
      </c>
      <c r="T250" s="2">
        <f>(Table2[[#This Row],[Close Price]]-Table2[[#This Row],[50D EMA]])/Table2[[#This Row],[50D EMA]]</f>
        <v>9.0919524951642475E-2</v>
      </c>
      <c r="U250" s="2">
        <f>(Table2[[#This Row],[Close Price]]-Table2[[#This Row],[200D EMA]])/Table2[[#This Row],[200D EMA]]</f>
        <v>0.28931541936261601</v>
      </c>
      <c r="V250">
        <v>1.59889680310709</v>
      </c>
      <c r="W250">
        <v>754.1</v>
      </c>
      <c r="X250">
        <v>768</v>
      </c>
      <c r="Y250">
        <v>701.15</v>
      </c>
      <c r="Z250">
        <v>787.15</v>
      </c>
      <c r="AA250">
        <v>701.15</v>
      </c>
      <c r="AB250">
        <v>839.5</v>
      </c>
      <c r="AC250" s="2">
        <f>(Table2[[#This Row],[Close Price]]/Table2[[#This Row],[Day Low]])-1</f>
        <v>1.7172788754806989E-2</v>
      </c>
      <c r="AD250" s="2">
        <f>(Table2[[#This Row],[Day High]]/Table2[[#This Row],[Close Price]])-1</f>
        <v>1.238511179193047E-3</v>
      </c>
      <c r="AE250" s="2">
        <f>(Table2[[#This Row],[Close Price]]/Table2[[#This Row],[Current Week Low]])-1</f>
        <v>9.398844755045288E-2</v>
      </c>
      <c r="AF250" s="2">
        <f>(Table2[[#This Row],[Current Week High]]/Table2[[#This Row],[Close Price]])-1</f>
        <v>2.6204289159768024E-2</v>
      </c>
      <c r="AG250" s="2">
        <f>(Table2[[#This Row],[Close Price]]/Table2[[#This Row],[Current Month Low]])-1</f>
        <v>9.398844755045288E-2</v>
      </c>
      <c r="AH250" s="2">
        <f>(Table2[[#This Row],[Current Month High]]/Table2[[#This Row],[Close Price]])-1</f>
        <v>9.4452773613193486E-2</v>
      </c>
      <c r="AI250">
        <v>9.4452773613193397</v>
      </c>
      <c r="AJ250">
        <v>68.102125794433405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0.01</v>
      </c>
      <c r="AM250" t="s">
        <v>10196</v>
      </c>
      <c r="AN250">
        <v>4.05</v>
      </c>
      <c r="AO250" t="s">
        <v>10196</v>
      </c>
      <c r="AP250">
        <v>4.9150934089237E-2</v>
      </c>
      <c r="AQ250">
        <f>(Table2[[#This Row],[Sharpe Ratio]]-AVERAGE(Table2[Sharpe Ratio]))/_xlfn.STDEV.P(Table2[Sharpe Ratio])</f>
        <v>-2.3302695373961759E-2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-0.27518068991793793</v>
      </c>
      <c r="AS250">
        <f>_xlfn.RANK.AVG(Table2[[#This Row],[1Y Return vs Nifty Z-Score]],Table2[1Y Return vs Nifty Z-Score])</f>
        <v>294</v>
      </c>
      <c r="AT250">
        <f>_xlfn.RANK.AVG(Table2[[#This Row],[6M Return vs Nifty Z-Score]],Table2[6M Return vs Nifty Z-Score])</f>
        <v>208</v>
      </c>
      <c r="AU250">
        <f>_xlfn.RANK.AVG(Table2[[#This Row],[Sharpe Ratio Z-Score]],Table2[Sharpe Ratio Z-Score])</f>
        <v>345</v>
      </c>
      <c r="AV250">
        <f>(Table2[[#This Row],[Rank 1Y]]+Table2[[#This Row],[Rank 6M]]+Table2[[#This Row],[Rank Sharpe]])/3</f>
        <v>282.33333333333331</v>
      </c>
    </row>
    <row r="251" spans="1:48" x14ac:dyDescent="0.3">
      <c r="A251" t="s">
        <v>30</v>
      </c>
      <c r="B251" t="s">
        <v>31</v>
      </c>
      <c r="C251" t="s">
        <v>10151</v>
      </c>
      <c r="D251" t="s">
        <v>32</v>
      </c>
      <c r="E251">
        <v>760376.97937680001</v>
      </c>
      <c r="F251">
        <v>852</v>
      </c>
      <c r="G251">
        <v>13.841622560830499</v>
      </c>
      <c r="H251">
        <f>(Table2[[#This Row],[1Y Return vs Nifty]]-AVERAGE(Table2[1Y Return vs Nifty]))/_xlfn.STDEV.P(Table2[1Y Return vs Nifty])</f>
        <v>-0.37004118610267989</v>
      </c>
      <c r="I251">
        <v>0.85553887447862098</v>
      </c>
      <c r="J251">
        <f>(Table2[[#This Row],[1M Return vs Nifty]]-AVERAGE(Table2[1M Return vs Nifty]))/_xlfn.STDEV.P(Table2[1M Return vs Nifty])</f>
        <v>0.24958711452877635</v>
      </c>
      <c r="K251">
        <v>24.0022902534506</v>
      </c>
      <c r="L251">
        <f>(Table2[[#This Row],[6M Return vs Nifty]]-AVERAGE(Table2[6M Return vs Nifty]))/_xlfn.STDEV.P(Table2[6M Return vs Nifty])</f>
        <v>0.54883921272759073</v>
      </c>
      <c r="M251">
        <v>-1.0468795956002701</v>
      </c>
      <c r="N251">
        <f>(Table2[[#This Row],[1W Return vs Nifty]]-AVERAGE(Table2[1W Return vs Nifty]))/_xlfn.STDEV.P(Table2[1W Return vs Nifty])</f>
        <v>0.15334784035647031</v>
      </c>
      <c r="O251">
        <v>860.47</v>
      </c>
      <c r="P251">
        <v>839.65598033388005</v>
      </c>
      <c r="Q251">
        <v>742.04951801080404</v>
      </c>
      <c r="R251">
        <v>40.096222033007898</v>
      </c>
      <c r="S251" s="2">
        <f>(Table2[[#This Row],[Close Price]]-Table2[[#This Row],[20D EMA]])/Table2[[#This Row],[20D EMA]]</f>
        <v>-9.8434576452404235E-3</v>
      </c>
      <c r="T251" s="2">
        <f>(Table2[[#This Row],[Close Price]]-Table2[[#This Row],[50D EMA]])/Table2[[#This Row],[50D EMA]]</f>
        <v>1.4701282376636539E-2</v>
      </c>
      <c r="U251" s="2">
        <f>(Table2[[#This Row],[Close Price]]-Table2[[#This Row],[200D EMA]])/Table2[[#This Row],[200D EMA]]</f>
        <v>0.14817135422975253</v>
      </c>
      <c r="V251">
        <v>0.73949806874868496</v>
      </c>
      <c r="W251">
        <v>841.2</v>
      </c>
      <c r="X251">
        <v>850.75</v>
      </c>
      <c r="Y251">
        <v>847.2</v>
      </c>
      <c r="Z251">
        <v>895</v>
      </c>
      <c r="AA251">
        <v>823.15</v>
      </c>
      <c r="AB251">
        <v>899</v>
      </c>
      <c r="AC251" s="2">
        <f>(Table2[[#This Row],[Close Price]]/Table2[[#This Row],[Day Low]])-1</f>
        <v>1.2838801711840153E-2</v>
      </c>
      <c r="AD251" s="2">
        <f>(Table2[[#This Row],[Day High]]/Table2[[#This Row],[Close Price]])-1</f>
        <v>-1.4671361502347491E-3</v>
      </c>
      <c r="AE251" s="2">
        <f>(Table2[[#This Row],[Close Price]]/Table2[[#This Row],[Current Week Low]])-1</f>
        <v>5.6657223796032774E-3</v>
      </c>
      <c r="AF251" s="2">
        <f>(Table2[[#This Row],[Current Week High]]/Table2[[#This Row],[Close Price]])-1</f>
        <v>5.0469483568075013E-2</v>
      </c>
      <c r="AG251" s="2">
        <f>(Table2[[#This Row],[Close Price]]/Table2[[#This Row],[Current Month Low]])-1</f>
        <v>3.5048290105084146E-2</v>
      </c>
      <c r="AH251" s="2">
        <f>(Table2[[#This Row],[Current Month High]]/Table2[[#This Row],[Close Price]])-1</f>
        <v>5.5164319248826255E-2</v>
      </c>
      <c r="AI251">
        <v>7.0422535211267503</v>
      </c>
      <c r="AJ251">
        <v>56.848306332842398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</v>
      </c>
      <c r="AM251" t="s">
        <v>10197</v>
      </c>
      <c r="AN251">
        <v>-0.9</v>
      </c>
      <c r="AO251" t="s">
        <v>10195</v>
      </c>
      <c r="AP251">
        <v>7.5476656748463003E-2</v>
      </c>
      <c r="AQ251">
        <f>(Table2[[#This Row],[Sharpe Ratio]]-AVERAGE(Table2[Sharpe Ratio]))/_xlfn.STDEV.P(Table2[Sharpe Ratio])</f>
        <v>0.27939381847106137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0.86112679998121888</v>
      </c>
      <c r="AS251">
        <f>_xlfn.RANK.AVG(Table2[[#This Row],[1Y Return vs Nifty Z-Score]],Table2[1Y Return vs Nifty Z-Score])</f>
        <v>428</v>
      </c>
      <c r="AT251">
        <f>_xlfn.RANK.AVG(Table2[[#This Row],[6M Return vs Nifty Z-Score]],Table2[6M Return vs Nifty Z-Score])</f>
        <v>169</v>
      </c>
      <c r="AU251">
        <f>_xlfn.RANK.AVG(Table2[[#This Row],[Sharpe Ratio Z-Score]],Table2[Sharpe Ratio Z-Score])</f>
        <v>255</v>
      </c>
      <c r="AV251">
        <f>(Table2[[#This Row],[Rank 1Y]]+Table2[[#This Row],[Rank 6M]]+Table2[[#This Row],[Rank Sharpe]])/3</f>
        <v>284</v>
      </c>
    </row>
    <row r="252" spans="1:48" x14ac:dyDescent="0.3">
      <c r="A252" t="s">
        <v>1386</v>
      </c>
      <c r="B252" t="s">
        <v>1387</v>
      </c>
      <c r="C252" t="s">
        <v>10163</v>
      </c>
      <c r="D252" t="s">
        <v>92</v>
      </c>
      <c r="E252">
        <v>7582.7617222050003</v>
      </c>
      <c r="F252">
        <v>975.85</v>
      </c>
      <c r="G252">
        <v>138.577753375768</v>
      </c>
      <c r="H252">
        <f>(Table2[[#This Row],[1Y Return vs Nifty]]-AVERAGE(Table2[1Y Return vs Nifty]))/_xlfn.STDEV.P(Table2[1Y Return vs Nifty])</f>
        <v>1.3071803707903793</v>
      </c>
      <c r="I252">
        <v>-8.2581798942487303</v>
      </c>
      <c r="J252">
        <f>(Table2[[#This Row],[1M Return vs Nifty]]-AVERAGE(Table2[1M Return vs Nifty]))/_xlfn.STDEV.P(Table2[1M Return vs Nifty])</f>
        <v>-0.69979670321923793</v>
      </c>
      <c r="K252">
        <v>13.484353149646401</v>
      </c>
      <c r="L252">
        <f>(Table2[[#This Row],[6M Return vs Nifty]]-AVERAGE(Table2[6M Return vs Nifty]))/_xlfn.STDEV.P(Table2[6M Return vs Nifty])</f>
        <v>0.19314620766502993</v>
      </c>
      <c r="M252">
        <v>1.6048850690071299</v>
      </c>
      <c r="N252">
        <f>(Table2[[#This Row],[1W Return vs Nifty]]-AVERAGE(Table2[1W Return vs Nifty]))/_xlfn.STDEV.P(Table2[1W Return vs Nifty])</f>
        <v>0.81270923567070352</v>
      </c>
      <c r="O252">
        <v>995.7</v>
      </c>
      <c r="P252">
        <v>972.44066870762299</v>
      </c>
      <c r="Q252">
        <v>797.05129913075496</v>
      </c>
      <c r="R252">
        <v>44.243833175507099</v>
      </c>
      <c r="S252" s="2">
        <f>(Table2[[#This Row],[Close Price]]-Table2[[#This Row],[20D EMA]])/Table2[[#This Row],[20D EMA]]</f>
        <v>-1.99357236115296E-2</v>
      </c>
      <c r="T252" s="2">
        <f>(Table2[[#This Row],[Close Price]]-Table2[[#This Row],[50D EMA]])/Table2[[#This Row],[50D EMA]]</f>
        <v>3.5059530129566115E-3</v>
      </c>
      <c r="U252" s="2">
        <f>(Table2[[#This Row],[Close Price]]-Table2[[#This Row],[200D EMA]])/Table2[[#This Row],[200D EMA]]</f>
        <v>0.22432521101745728</v>
      </c>
      <c r="V252">
        <v>1.09507845127418</v>
      </c>
      <c r="W252">
        <v>954</v>
      </c>
      <c r="X252">
        <v>988</v>
      </c>
      <c r="Y252">
        <v>933</v>
      </c>
      <c r="Z252">
        <v>1054.3499999999999</v>
      </c>
      <c r="AA252">
        <v>933</v>
      </c>
      <c r="AB252">
        <v>1151</v>
      </c>
      <c r="AC252" s="2">
        <f>(Table2[[#This Row],[Close Price]]/Table2[[#This Row],[Day Low]])-1</f>
        <v>2.2903563941299776E-2</v>
      </c>
      <c r="AD252" s="2">
        <f>(Table2[[#This Row],[Day High]]/Table2[[#This Row],[Close Price]])-1</f>
        <v>1.2450684019060354E-2</v>
      </c>
      <c r="AE252" s="2">
        <f>(Table2[[#This Row],[Close Price]]/Table2[[#This Row],[Current Week Low]])-1</f>
        <v>4.5927116827438441E-2</v>
      </c>
      <c r="AF252" s="2">
        <f>(Table2[[#This Row],[Current Week High]]/Table2[[#This Row],[Close Price]])-1</f>
        <v>8.0442690987344356E-2</v>
      </c>
      <c r="AG252" s="2">
        <f>(Table2[[#This Row],[Close Price]]/Table2[[#This Row],[Current Month Low]])-1</f>
        <v>4.5927116827438441E-2</v>
      </c>
      <c r="AH252" s="2">
        <f>(Table2[[#This Row],[Current Month High]]/Table2[[#This Row],[Close Price]])-1</f>
        <v>0.17948455192908752</v>
      </c>
      <c r="AI252">
        <v>20.612799098221998</v>
      </c>
      <c r="AJ252">
        <v>167.35616438356101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-0.01</v>
      </c>
      <c r="AM252" t="s">
        <v>10195</v>
      </c>
      <c r="AN252">
        <v>-9.8800000000000008</v>
      </c>
      <c r="AO252" t="s">
        <v>10195</v>
      </c>
      <c r="AQ252">
        <f>(Table2[[#This Row],[Sharpe Ratio]]-AVERAGE(Table2[Sharpe Ratio]))/_xlfn.STDEV.P(Table2[Sharpe Ratio])</f>
        <v>-0.58844639887736894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1.0247927120295059</v>
      </c>
      <c r="AS252">
        <f>_xlfn.RANK.AVG(Table2[[#This Row],[1Y Return vs Nifty Z-Score]],Table2[1Y Return vs Nifty Z-Score])</f>
        <v>71</v>
      </c>
      <c r="AT252">
        <f>_xlfn.RANK.AVG(Table2[[#This Row],[6M Return vs Nifty Z-Score]],Table2[6M Return vs Nifty Z-Score])</f>
        <v>265</v>
      </c>
      <c r="AU252">
        <f>_xlfn.RANK.AVG(Table2[[#This Row],[Sharpe Ratio Z-Score]],Table2[Sharpe Ratio Z-Score])</f>
        <v>516.5</v>
      </c>
      <c r="AV252">
        <f>(Table2[[#This Row],[Rank 1Y]]+Table2[[#This Row],[Rank 6M]]+Table2[[#This Row],[Rank Sharpe]])/3</f>
        <v>284.16666666666669</v>
      </c>
    </row>
    <row r="253" spans="1:48" x14ac:dyDescent="0.3">
      <c r="A253" t="s">
        <v>515</v>
      </c>
      <c r="B253" t="s">
        <v>516</v>
      </c>
      <c r="C253" t="s">
        <v>10151</v>
      </c>
      <c r="D253" t="s">
        <v>250</v>
      </c>
      <c r="E253">
        <v>39962.20322874</v>
      </c>
      <c r="F253">
        <v>632.54999999999995</v>
      </c>
      <c r="G253">
        <v>76.073472918505104</v>
      </c>
      <c r="H253">
        <f>(Table2[[#This Row],[1Y Return vs Nifty]]-AVERAGE(Table2[1Y Return vs Nifty]))/_xlfn.STDEV.P(Table2[1Y Return vs Nifty])</f>
        <v>0.46673802344400178</v>
      </c>
      <c r="I253">
        <v>-8.5080571389176498</v>
      </c>
      <c r="J253">
        <f>(Table2[[#This Row],[1M Return vs Nifty]]-AVERAGE(Table2[1M Return vs Nifty]))/_xlfn.STDEV.P(Table2[1M Return vs Nifty])</f>
        <v>-0.72582662783422147</v>
      </c>
      <c r="K253">
        <v>13.4275501172273</v>
      </c>
      <c r="L253">
        <f>(Table2[[#This Row],[6M Return vs Nifty]]-AVERAGE(Table2[6M Return vs Nifty]))/_xlfn.STDEV.P(Table2[6M Return vs Nifty])</f>
        <v>0.19122525671253676</v>
      </c>
      <c r="M253">
        <v>-4.9341654925948299</v>
      </c>
      <c r="N253">
        <f>(Table2[[#This Row],[1W Return vs Nifty]]-AVERAGE(Table2[1W Return vs Nifty]))/_xlfn.STDEV.P(Table2[1W Return vs Nifty])</f>
        <v>-0.81322596132255265</v>
      </c>
      <c r="O253">
        <v>647.74</v>
      </c>
      <c r="P253">
        <v>627.262249664313</v>
      </c>
      <c r="Q253">
        <v>519.43665827804296</v>
      </c>
      <c r="R253">
        <v>35.587665930338403</v>
      </c>
      <c r="S253" s="2">
        <f>(Table2[[#This Row],[Close Price]]-Table2[[#This Row],[20D EMA]])/Table2[[#This Row],[20D EMA]]</f>
        <v>-2.3450767283169256E-2</v>
      </c>
      <c r="T253" s="2">
        <f>(Table2[[#This Row],[Close Price]]-Table2[[#This Row],[50D EMA]])/Table2[[#This Row],[50D EMA]]</f>
        <v>8.4298877200353669E-3</v>
      </c>
      <c r="U253" s="2">
        <f>(Table2[[#This Row],[Close Price]]-Table2[[#This Row],[200D EMA]])/Table2[[#This Row],[200D EMA]]</f>
        <v>0.21776156903698915</v>
      </c>
      <c r="V253">
        <v>1.03151209217261</v>
      </c>
      <c r="W253">
        <v>618.15</v>
      </c>
      <c r="X253">
        <v>645.9</v>
      </c>
      <c r="Y253">
        <v>579.6</v>
      </c>
      <c r="Z253">
        <v>675.7</v>
      </c>
      <c r="AA253">
        <v>579.6</v>
      </c>
      <c r="AB253">
        <v>685.9</v>
      </c>
      <c r="AC253" s="2">
        <f>(Table2[[#This Row],[Close Price]]/Table2[[#This Row],[Day Low]])-1</f>
        <v>2.3295316670711053E-2</v>
      </c>
      <c r="AD253" s="2">
        <f>(Table2[[#This Row],[Day High]]/Table2[[#This Row],[Close Price]])-1</f>
        <v>2.1105050984111973E-2</v>
      </c>
      <c r="AE253" s="2">
        <f>(Table2[[#This Row],[Close Price]]/Table2[[#This Row],[Current Week Low]])-1</f>
        <v>9.1356107660455432E-2</v>
      </c>
      <c r="AF253" s="2">
        <f>(Table2[[#This Row],[Current Week High]]/Table2[[#This Row],[Close Price]])-1</f>
        <v>6.821595130819702E-2</v>
      </c>
      <c r="AG253" s="2">
        <f>(Table2[[#This Row],[Close Price]]/Table2[[#This Row],[Current Month Low]])-1</f>
        <v>9.1356107660455432E-2</v>
      </c>
      <c r="AH253" s="2">
        <f>(Table2[[#This Row],[Current Month High]]/Table2[[#This Row],[Close Price]])-1</f>
        <v>8.4341158801675808E-2</v>
      </c>
      <c r="AI253">
        <v>8.43411588016758</v>
      </c>
      <c r="AJ253">
        <v>106.68191471981601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0.01</v>
      </c>
      <c r="AM253" t="s">
        <v>10196</v>
      </c>
      <c r="AN253">
        <v>-3.9</v>
      </c>
      <c r="AO253" t="s">
        <v>10195</v>
      </c>
      <c r="AP253">
        <v>2.4043031123888999E-2</v>
      </c>
      <c r="AQ253">
        <f>(Table2[[#This Row],[Sharpe Ratio]]-AVERAGE(Table2[Sharpe Ratio]))/_xlfn.STDEV.P(Table2[Sharpe Ratio])</f>
        <v>-0.31199656319097563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-1.1930858721912112</v>
      </c>
      <c r="AS253">
        <f>_xlfn.RANK.AVG(Table2[[#This Row],[1Y Return vs Nifty Z-Score]],Table2[1Y Return vs Nifty Z-Score])</f>
        <v>163</v>
      </c>
      <c r="AT253">
        <f>_xlfn.RANK.AVG(Table2[[#This Row],[6M Return vs Nifty Z-Score]],Table2[6M Return vs Nifty Z-Score])</f>
        <v>267</v>
      </c>
      <c r="AU253">
        <f>_xlfn.RANK.AVG(Table2[[#This Row],[Sharpe Ratio Z-Score]],Table2[Sharpe Ratio Z-Score])</f>
        <v>423</v>
      </c>
      <c r="AV253">
        <f>(Table2[[#This Row],[Rank 1Y]]+Table2[[#This Row],[Rank 6M]]+Table2[[#This Row],[Rank Sharpe]])/3</f>
        <v>284.33333333333331</v>
      </c>
    </row>
    <row r="254" spans="1:48" x14ac:dyDescent="0.3">
      <c r="A254" t="s">
        <v>1115</v>
      </c>
      <c r="B254" t="s">
        <v>1116</v>
      </c>
      <c r="C254" t="s">
        <v>10164</v>
      </c>
      <c r="D254" t="s">
        <v>138</v>
      </c>
      <c r="E254">
        <v>10868.925935834999</v>
      </c>
      <c r="F254">
        <v>201.85</v>
      </c>
      <c r="G254">
        <v>144.49556333682401</v>
      </c>
      <c r="H254">
        <f>(Table2[[#This Row],[1Y Return vs Nifty]]-AVERAGE(Table2[1Y Return vs Nifty]))/_xlfn.STDEV.P(Table2[1Y Return vs Nifty])</f>
        <v>1.3867521706484762</v>
      </c>
      <c r="I254">
        <v>-7.8610899546370403</v>
      </c>
      <c r="J254">
        <f>(Table2[[#This Row],[1M Return vs Nifty]]-AVERAGE(Table2[1M Return vs Nifty]))/_xlfn.STDEV.P(Table2[1M Return vs Nifty])</f>
        <v>-0.65843150725209065</v>
      </c>
      <c r="K254">
        <v>-32.698069544117601</v>
      </c>
      <c r="L254">
        <f>(Table2[[#This Row],[6M Return vs Nifty]]-AVERAGE(Table2[6M Return vs Nifty]))/_xlfn.STDEV.P(Table2[6M Return vs Nifty])</f>
        <v>-1.3686395823520048</v>
      </c>
      <c r="M254">
        <v>-5.4455958381209904</v>
      </c>
      <c r="N254">
        <f>(Table2[[#This Row],[1W Return vs Nifty]]-AVERAGE(Table2[1W Return vs Nifty]))/_xlfn.STDEV.P(Table2[1W Return vs Nifty])</f>
        <v>-0.94039313823419446</v>
      </c>
      <c r="O254">
        <v>201.97</v>
      </c>
      <c r="P254">
        <v>204.23007643293499</v>
      </c>
      <c r="Q254">
        <v>197.13709170048301</v>
      </c>
      <c r="R254">
        <v>50.271067752908401</v>
      </c>
      <c r="S254" s="2">
        <f>(Table2[[#This Row],[Close Price]]-Table2[[#This Row],[20D EMA]])/Table2[[#This Row],[20D EMA]]</f>
        <v>-5.9414764568997648E-4</v>
      </c>
      <c r="T254" s="2">
        <f>(Table2[[#This Row],[Close Price]]-Table2[[#This Row],[50D EMA]])/Table2[[#This Row],[50D EMA]]</f>
        <v>-1.1653897773066581E-2</v>
      </c>
      <c r="U254" s="2">
        <f>(Table2[[#This Row],[Close Price]]-Table2[[#This Row],[200D EMA]])/Table2[[#This Row],[200D EMA]]</f>
        <v>2.3906755744765994E-2</v>
      </c>
      <c r="V254">
        <v>0.88694986866870296</v>
      </c>
      <c r="W254">
        <v>196.55</v>
      </c>
      <c r="X254">
        <v>204.99</v>
      </c>
      <c r="Y254">
        <v>181</v>
      </c>
      <c r="Z254">
        <v>204.9</v>
      </c>
      <c r="AA254">
        <v>181</v>
      </c>
      <c r="AB254">
        <v>228.95</v>
      </c>
      <c r="AC254" s="2">
        <f>(Table2[[#This Row],[Close Price]]/Table2[[#This Row],[Day Low]])-1</f>
        <v>2.6965148817094775E-2</v>
      </c>
      <c r="AD254" s="2">
        <f>(Table2[[#This Row],[Day High]]/Table2[[#This Row],[Close Price]])-1</f>
        <v>1.5556106019321447E-2</v>
      </c>
      <c r="AE254" s="2">
        <f>(Table2[[#This Row],[Close Price]]/Table2[[#This Row],[Current Week Low]])-1</f>
        <v>0.11519337016574593</v>
      </c>
      <c r="AF254" s="2">
        <f>(Table2[[#This Row],[Current Week High]]/Table2[[#This Row],[Close Price]])-1</f>
        <v>1.5110230369085986E-2</v>
      </c>
      <c r="AG254" s="2">
        <f>(Table2[[#This Row],[Close Price]]/Table2[[#This Row],[Current Month Low]])-1</f>
        <v>0.11519337016574593</v>
      </c>
      <c r="AH254" s="2">
        <f>(Table2[[#This Row],[Current Month High]]/Table2[[#This Row],[Close Price]])-1</f>
        <v>0.13425811245974728</v>
      </c>
      <c r="AI254">
        <v>41.144414168937303</v>
      </c>
      <c r="AJ254">
        <v>171.30376344086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-0.13</v>
      </c>
      <c r="AM254" t="s">
        <v>10195</v>
      </c>
      <c r="AN254">
        <v>-7.91</v>
      </c>
      <c r="AO254" t="s">
        <v>10195</v>
      </c>
      <c r="AP254">
        <v>0.153812173282559</v>
      </c>
      <c r="AQ254">
        <f>(Table2[[#This Row],[Sharpe Ratio]]-AVERAGE(Table2[Sharpe Ratio]))/_xlfn.STDEV.P(Table2[Sharpe Ratio])</f>
        <v>1.1801055699416354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63</v>
      </c>
      <c r="AT254">
        <f>_xlfn.RANK.AVG(Table2[[#This Row],[6M Return vs Nifty Z-Score]],Table2[6M Return vs Nifty Z-Score])</f>
        <v>701</v>
      </c>
      <c r="AU254">
        <f>_xlfn.RANK.AVG(Table2[[#This Row],[Sharpe Ratio Z-Score]],Table2[Sharpe Ratio Z-Score])</f>
        <v>89</v>
      </c>
      <c r="AV254">
        <f>(Table2[[#This Row],[Rank 1Y]]+Table2[[#This Row],[Rank 6M]]+Table2[[#This Row],[Rank Sharpe]])/3</f>
        <v>284.33333333333331</v>
      </c>
    </row>
    <row r="255" spans="1:48" x14ac:dyDescent="0.3">
      <c r="A255" t="s">
        <v>191</v>
      </c>
      <c r="B255" t="s">
        <v>192</v>
      </c>
      <c r="C255" t="s">
        <v>10155</v>
      </c>
      <c r="D255" t="s">
        <v>193</v>
      </c>
      <c r="E255">
        <v>134685.75849052501</v>
      </c>
      <c r="F255">
        <v>4915.3500000000004</v>
      </c>
      <c r="G255">
        <v>24.4959426840398</v>
      </c>
      <c r="H255">
        <f>(Table2[[#This Row],[1Y Return vs Nifty]]-AVERAGE(Table2[1Y Return vs Nifty]))/_xlfn.STDEV.P(Table2[1Y Return vs Nifty])</f>
        <v>-0.22678152855246983</v>
      </c>
      <c r="I255">
        <v>-1.65270807157247</v>
      </c>
      <c r="J255">
        <f>(Table2[[#This Row],[1M Return vs Nifty]]-AVERAGE(Table2[1M Return vs Nifty]))/_xlfn.STDEV.P(Table2[1M Return vs Nifty])</f>
        <v>-1.1699098259344169E-2</v>
      </c>
      <c r="K255">
        <v>21.427937983916301</v>
      </c>
      <c r="L255">
        <f>(Table2[[#This Row],[6M Return vs Nifty]]-AVERAGE(Table2[6M Return vs Nifty]))/_xlfn.STDEV.P(Table2[6M Return vs Nifty])</f>
        <v>0.46178040206888388</v>
      </c>
      <c r="M255">
        <v>2.6192659580660198</v>
      </c>
      <c r="N255">
        <f>(Table2[[#This Row],[1W Return vs Nifty]]-AVERAGE(Table2[1W Return vs Nifty]))/_xlfn.STDEV.P(Table2[1W Return vs Nifty])</f>
        <v>1.0649350863718956</v>
      </c>
      <c r="O255">
        <v>4835.13</v>
      </c>
      <c r="P255">
        <v>4729.2870570847699</v>
      </c>
      <c r="Q255">
        <v>4218.6195154461602</v>
      </c>
      <c r="R255">
        <v>63.337881139856599</v>
      </c>
      <c r="S255" s="2">
        <f>(Table2[[#This Row],[Close Price]]-Table2[[#This Row],[20D EMA]])/Table2[[#This Row],[20D EMA]]</f>
        <v>1.6591074076601924E-2</v>
      </c>
      <c r="T255" s="2">
        <f>(Table2[[#This Row],[Close Price]]-Table2[[#This Row],[50D EMA]])/Table2[[#This Row],[50D EMA]]</f>
        <v>3.9342704443473452E-2</v>
      </c>
      <c r="U255" s="2">
        <f>(Table2[[#This Row],[Close Price]]-Table2[[#This Row],[200D EMA]])/Table2[[#This Row],[200D EMA]]</f>
        <v>0.16515603789410577</v>
      </c>
      <c r="V255">
        <v>0.869452908819355</v>
      </c>
      <c r="W255">
        <v>4872.3500000000004</v>
      </c>
      <c r="X255">
        <v>4923.45</v>
      </c>
      <c r="Y255">
        <v>4759.6000000000004</v>
      </c>
      <c r="Z255">
        <v>4975</v>
      </c>
      <c r="AA255">
        <v>4592.8999999999996</v>
      </c>
      <c r="AB255">
        <v>4975</v>
      </c>
      <c r="AC255" s="2">
        <f>(Table2[[#This Row],[Close Price]]/Table2[[#This Row],[Day Low]])-1</f>
        <v>8.8253101686044388E-3</v>
      </c>
      <c r="AD255" s="2">
        <f>(Table2[[#This Row],[Day High]]/Table2[[#This Row],[Close Price]])-1</f>
        <v>1.647898928865521E-3</v>
      </c>
      <c r="AE255" s="2">
        <f>(Table2[[#This Row],[Close Price]]/Table2[[#This Row],[Current Week Low]])-1</f>
        <v>3.272333809563821E-2</v>
      </c>
      <c r="AF255" s="2">
        <f>(Table2[[#This Row],[Current Week High]]/Table2[[#This Row],[Close Price]])-1</f>
        <v>1.2135453223066417E-2</v>
      </c>
      <c r="AG255" s="2">
        <f>(Table2[[#This Row],[Close Price]]/Table2[[#This Row],[Current Month Low]])-1</f>
        <v>7.0206187811622467E-2</v>
      </c>
      <c r="AH255" s="2">
        <f>(Table2[[#This Row],[Current Month High]]/Table2[[#This Row],[Close Price]])-1</f>
        <v>1.2135453223066417E-2</v>
      </c>
      <c r="AI255">
        <v>1.2338897535272</v>
      </c>
      <c r="AJ255">
        <v>50.091605850560299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-0.05</v>
      </c>
      <c r="AM255" t="s">
        <v>10195</v>
      </c>
      <c r="AN255">
        <v>3.76</v>
      </c>
      <c r="AO255" t="s">
        <v>10196</v>
      </c>
      <c r="AP255">
        <v>6.3046246883007001E-2</v>
      </c>
      <c r="AQ255">
        <f>(Table2[[#This Row],[Sharpe Ratio]]-AVERAGE(Table2[Sharpe Ratio]))/_xlfn.STDEV.P(Table2[Sharpe Ratio])</f>
        <v>0.13646738182034041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1.424702243449306</v>
      </c>
      <c r="AS255">
        <f>_xlfn.RANK.AVG(Table2[[#This Row],[1Y Return vs Nifty Z-Score]],Table2[1Y Return vs Nifty Z-Score])</f>
        <v>362</v>
      </c>
      <c r="AT255">
        <f>_xlfn.RANK.AVG(Table2[[#This Row],[6M Return vs Nifty Z-Score]],Table2[6M Return vs Nifty Z-Score])</f>
        <v>203</v>
      </c>
      <c r="AU255">
        <f>_xlfn.RANK.AVG(Table2[[#This Row],[Sharpe Ratio Z-Score]],Table2[Sharpe Ratio Z-Score])</f>
        <v>291</v>
      </c>
      <c r="AV255">
        <f>(Table2[[#This Row],[Rank 1Y]]+Table2[[#This Row],[Rank 6M]]+Table2[[#This Row],[Rank Sharpe]])/3</f>
        <v>285.33333333333331</v>
      </c>
    </row>
    <row r="256" spans="1:48" x14ac:dyDescent="0.3">
      <c r="A256" t="s">
        <v>1541</v>
      </c>
      <c r="B256" t="s">
        <v>1542</v>
      </c>
      <c r="C256" t="s">
        <v>10162</v>
      </c>
      <c r="D256" t="s">
        <v>138</v>
      </c>
      <c r="E256">
        <v>6241.7849999999999</v>
      </c>
      <c r="F256">
        <v>219.01</v>
      </c>
      <c r="G256">
        <v>81.832661589777999</v>
      </c>
      <c r="H256">
        <f>(Table2[[#This Row],[1Y Return vs Nifty]]-AVERAGE(Table2[1Y Return vs Nifty]))/_xlfn.STDEV.P(Table2[1Y Return vs Nifty])</f>
        <v>0.54417697658905517</v>
      </c>
      <c r="I256">
        <v>7.5300825548262997</v>
      </c>
      <c r="J256">
        <f>(Table2[[#This Row],[1M Return vs Nifty]]-AVERAGE(Table2[1M Return vs Nifty]))/_xlfn.STDEV.P(Table2[1M Return vs Nifty])</f>
        <v>0.94487999351446661</v>
      </c>
      <c r="K256">
        <v>10.8550759637321</v>
      </c>
      <c r="L256">
        <f>(Table2[[#This Row],[6M Return vs Nifty]]-AVERAGE(Table2[6M Return vs Nifty]))/_xlfn.STDEV.P(Table2[6M Return vs Nifty])</f>
        <v>0.10422995971921972</v>
      </c>
      <c r="M256">
        <v>-6.4090880474375398</v>
      </c>
      <c r="N256">
        <f>(Table2[[#This Row],[1W Return vs Nifty]]-AVERAGE(Table2[1W Return vs Nifty]))/_xlfn.STDEV.P(Table2[1W Return vs Nifty])</f>
        <v>-1.1799655165784884</v>
      </c>
      <c r="O256">
        <v>211.28</v>
      </c>
      <c r="P256">
        <v>204.943058677473</v>
      </c>
      <c r="Q256">
        <v>182.53695031652401</v>
      </c>
      <c r="R256">
        <v>56.898013410684101</v>
      </c>
      <c r="S256" s="2">
        <f>(Table2[[#This Row],[Close Price]]-Table2[[#This Row],[20D EMA]])/Table2[[#This Row],[20D EMA]]</f>
        <v>3.6586520257478182E-2</v>
      </c>
      <c r="T256" s="2">
        <f>(Table2[[#This Row],[Close Price]]-Table2[[#This Row],[50D EMA]])/Table2[[#This Row],[50D EMA]]</f>
        <v>6.8638291110238031E-2</v>
      </c>
      <c r="U256" s="2">
        <f>(Table2[[#This Row],[Close Price]]-Table2[[#This Row],[200D EMA]])/Table2[[#This Row],[200D EMA]]</f>
        <v>0.19981187162506397</v>
      </c>
      <c r="V256">
        <v>2.6373794810487401</v>
      </c>
      <c r="W256">
        <v>214.21</v>
      </c>
      <c r="X256">
        <v>224.8</v>
      </c>
      <c r="Y256">
        <v>204.1</v>
      </c>
      <c r="Z256">
        <v>222.42</v>
      </c>
      <c r="AA256">
        <v>188.14</v>
      </c>
      <c r="AB256">
        <v>242</v>
      </c>
      <c r="AC256" s="2">
        <f>(Table2[[#This Row],[Close Price]]/Table2[[#This Row],[Day Low]])-1</f>
        <v>2.2407917464170701E-2</v>
      </c>
      <c r="AD256" s="2">
        <f>(Table2[[#This Row],[Day High]]/Table2[[#This Row],[Close Price]])-1</f>
        <v>2.643714898863081E-2</v>
      </c>
      <c r="AE256" s="2">
        <f>(Table2[[#This Row],[Close Price]]/Table2[[#This Row],[Current Week Low]])-1</f>
        <v>7.305242528172462E-2</v>
      </c>
      <c r="AF256" s="2">
        <f>(Table2[[#This Row],[Current Week High]]/Table2[[#This Row],[Close Price]])-1</f>
        <v>1.5570065293822211E-2</v>
      </c>
      <c r="AG256" s="2">
        <f>(Table2[[#This Row],[Close Price]]/Table2[[#This Row],[Current Month Low]])-1</f>
        <v>0.16407994046986296</v>
      </c>
      <c r="AH256" s="2">
        <f>(Table2[[#This Row],[Current Month High]]/Table2[[#This Row],[Close Price]])-1</f>
        <v>0.1049723756906078</v>
      </c>
      <c r="AI256">
        <v>20.9762111319117</v>
      </c>
      <c r="AJ256">
        <v>112.21899224806199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</v>
      </c>
      <c r="AM256" t="s">
        <v>10197</v>
      </c>
      <c r="AN256">
        <v>8.51</v>
      </c>
      <c r="AO256" t="s">
        <v>10196</v>
      </c>
      <c r="AP256">
        <v>2.5449340392171001E-2</v>
      </c>
      <c r="AQ256">
        <f>(Table2[[#This Row],[Sharpe Ratio]]-AVERAGE(Table2[Sharpe Ratio]))/_xlfn.STDEV.P(Table2[Sharpe Ratio])</f>
        <v>-0.29582664001708231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0.11749477322717095</v>
      </c>
      <c r="AS256">
        <f>_xlfn.RANK.AVG(Table2[[#This Row],[1Y Return vs Nifty Z-Score]],Table2[1Y Return vs Nifty Z-Score])</f>
        <v>141</v>
      </c>
      <c r="AT256">
        <f>_xlfn.RANK.AVG(Table2[[#This Row],[6M Return vs Nifty Z-Score]],Table2[6M Return vs Nifty Z-Score])</f>
        <v>297</v>
      </c>
      <c r="AU256">
        <f>_xlfn.RANK.AVG(Table2[[#This Row],[Sharpe Ratio Z-Score]],Table2[Sharpe Ratio Z-Score])</f>
        <v>420</v>
      </c>
      <c r="AV256">
        <f>(Table2[[#This Row],[Rank 1Y]]+Table2[[#This Row],[Rank 6M]]+Table2[[#This Row],[Rank Sharpe]])/3</f>
        <v>286</v>
      </c>
    </row>
    <row r="257" spans="1:48" x14ac:dyDescent="0.3">
      <c r="A257" t="s">
        <v>246</v>
      </c>
      <c r="B257" t="s">
        <v>247</v>
      </c>
      <c r="C257" t="s">
        <v>10156</v>
      </c>
      <c r="D257" t="s">
        <v>60</v>
      </c>
      <c r="E257">
        <v>106471.55096959999</v>
      </c>
      <c r="F257">
        <v>3145.9</v>
      </c>
      <c r="G257">
        <v>37.975671641595703</v>
      </c>
      <c r="H257">
        <f>(Table2[[#This Row],[1Y Return vs Nifty]]-AVERAGE(Table2[1Y Return vs Nifty]))/_xlfn.STDEV.P(Table2[1Y Return vs Nifty])</f>
        <v>-4.55309811691215E-2</v>
      </c>
      <c r="I257">
        <v>7.5417854915701303</v>
      </c>
      <c r="J257">
        <f>(Table2[[#This Row],[1M Return vs Nifty]]-AVERAGE(Table2[1M Return vs Nifty]))/_xlfn.STDEV.P(Table2[1M Return vs Nifty])</f>
        <v>0.94609909836580852</v>
      </c>
      <c r="K257">
        <v>11.687244785503299</v>
      </c>
      <c r="L257">
        <f>(Table2[[#This Row],[6M Return vs Nifty]]-AVERAGE(Table2[6M Return vs Nifty]))/_xlfn.STDEV.P(Table2[6M Return vs Nifty])</f>
        <v>0.13237203986420468</v>
      </c>
      <c r="M257">
        <v>6.3112951583570798</v>
      </c>
      <c r="N257">
        <f>(Table2[[#This Row],[1W Return vs Nifty]]-AVERAGE(Table2[1W Return vs Nifty]))/_xlfn.STDEV.P(Table2[1W Return vs Nifty])</f>
        <v>1.9829583022085173</v>
      </c>
      <c r="O257">
        <v>2957.6</v>
      </c>
      <c r="P257">
        <v>2846.8082340619499</v>
      </c>
      <c r="Q257">
        <v>2512.3852726651799</v>
      </c>
      <c r="R257">
        <v>75.154834353652205</v>
      </c>
      <c r="S257" s="2">
        <f>(Table2[[#This Row],[Close Price]]-Table2[[#This Row],[20D EMA]])/Table2[[#This Row],[20D EMA]]</f>
        <v>6.3666486340275968E-2</v>
      </c>
      <c r="T257" s="2">
        <f>(Table2[[#This Row],[Close Price]]-Table2[[#This Row],[50D EMA]])/Table2[[#This Row],[50D EMA]]</f>
        <v>0.10506214024514503</v>
      </c>
      <c r="U257" s="2">
        <f>(Table2[[#This Row],[Close Price]]-Table2[[#This Row],[200D EMA]])/Table2[[#This Row],[200D EMA]]</f>
        <v>0.25215667924321866</v>
      </c>
      <c r="V257">
        <v>1.2912294409621601</v>
      </c>
      <c r="W257">
        <v>3081.5</v>
      </c>
      <c r="X257">
        <v>3158.95</v>
      </c>
      <c r="Y257">
        <v>2870</v>
      </c>
      <c r="Z257">
        <v>3192.45</v>
      </c>
      <c r="AA257">
        <v>2757.9</v>
      </c>
      <c r="AB257">
        <v>3192.45</v>
      </c>
      <c r="AC257" s="2">
        <f>(Table2[[#This Row],[Close Price]]/Table2[[#This Row],[Day Low]])-1</f>
        <v>2.0898912867110209E-2</v>
      </c>
      <c r="AD257" s="2">
        <f>(Table2[[#This Row],[Day High]]/Table2[[#This Row],[Close Price]])-1</f>
        <v>4.1482564607902006E-3</v>
      </c>
      <c r="AE257" s="2">
        <f>(Table2[[#This Row],[Close Price]]/Table2[[#This Row],[Current Week Low]])-1</f>
        <v>9.6132404181184627E-2</v>
      </c>
      <c r="AF257" s="2">
        <f>(Table2[[#This Row],[Current Week High]]/Table2[[#This Row],[Close Price]])-1</f>
        <v>1.479703741377647E-2</v>
      </c>
      <c r="AG257" s="2">
        <f>(Table2[[#This Row],[Close Price]]/Table2[[#This Row],[Current Month Low]])-1</f>
        <v>0.14068675441459089</v>
      </c>
      <c r="AH257" s="2">
        <f>(Table2[[#This Row],[Current Month High]]/Table2[[#This Row],[Close Price]])-1</f>
        <v>1.479703741377647E-2</v>
      </c>
      <c r="AI257">
        <v>1.4797037413776399</v>
      </c>
      <c r="AJ257">
        <v>77.528850766061893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0.06</v>
      </c>
      <c r="AM257" t="s">
        <v>10196</v>
      </c>
      <c r="AN257">
        <v>8.81</v>
      </c>
      <c r="AO257" t="s">
        <v>10196</v>
      </c>
      <c r="AP257">
        <v>6.8982272126113006E-2</v>
      </c>
      <c r="AQ257">
        <f>(Table2[[#This Row],[Sharpe Ratio]]-AVERAGE(Table2[Sharpe Ratio]))/_xlfn.STDEV.P(Table2[Sharpe Ratio])</f>
        <v>0.20472055649832174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3.2206190157677308</v>
      </c>
      <c r="AS257">
        <f>_xlfn.RANK.AVG(Table2[[#This Row],[1Y Return vs Nifty Z-Score]],Table2[1Y Return vs Nifty Z-Score])</f>
        <v>303</v>
      </c>
      <c r="AT257">
        <f>_xlfn.RANK.AVG(Table2[[#This Row],[6M Return vs Nifty Z-Score]],Table2[6M Return vs Nifty Z-Score])</f>
        <v>284</v>
      </c>
      <c r="AU257">
        <f>_xlfn.RANK.AVG(Table2[[#This Row],[Sharpe Ratio Z-Score]],Table2[Sharpe Ratio Z-Score])</f>
        <v>275</v>
      </c>
      <c r="AV257">
        <f>(Table2[[#This Row],[Rank 1Y]]+Table2[[#This Row],[Rank 6M]]+Table2[[#This Row],[Rank Sharpe]])/3</f>
        <v>287.33333333333331</v>
      </c>
    </row>
    <row r="258" spans="1:48" x14ac:dyDescent="0.3">
      <c r="A258" t="s">
        <v>1012</v>
      </c>
      <c r="B258" t="s">
        <v>1013</v>
      </c>
      <c r="C258" t="s">
        <v>10158</v>
      </c>
      <c r="D258" t="s">
        <v>104</v>
      </c>
      <c r="E258">
        <v>13072.98</v>
      </c>
      <c r="F258">
        <v>411.1</v>
      </c>
      <c r="G258">
        <v>97.696023310681397</v>
      </c>
      <c r="H258">
        <f>(Table2[[#This Row],[1Y Return vs Nifty]]-AVERAGE(Table2[1Y Return vs Nifty]))/_xlfn.STDEV.P(Table2[1Y Return vs Nifty])</f>
        <v>0.7574782235434393</v>
      </c>
      <c r="I258">
        <v>-4.0584394384856202</v>
      </c>
      <c r="J258">
        <f>(Table2[[#This Row],[1M Return vs Nifty]]-AVERAGE(Table2[1M Return vs Nifty]))/_xlfn.STDEV.P(Table2[1M Return vs Nifty])</f>
        <v>-0.26230617617723018</v>
      </c>
      <c r="K258">
        <v>-24.1133947060693</v>
      </c>
      <c r="L258">
        <f>(Table2[[#This Row],[6M Return vs Nifty]]-AVERAGE(Table2[6M Return vs Nifty]))/_xlfn.STDEV.P(Table2[6M Return vs Nifty])</f>
        <v>-1.0783251641828813</v>
      </c>
      <c r="M258">
        <v>-3.5764719590022702</v>
      </c>
      <c r="N258">
        <f>(Table2[[#This Row],[1W Return vs Nifty]]-AVERAGE(Table2[1W Return vs Nifty]))/_xlfn.STDEV.P(Table2[1W Return vs Nifty])</f>
        <v>-0.47563540712786512</v>
      </c>
      <c r="O258">
        <v>405.61</v>
      </c>
      <c r="P258">
        <v>402.368175710635</v>
      </c>
      <c r="Q258">
        <v>373.52032491197099</v>
      </c>
      <c r="R258">
        <v>55.086706733105999</v>
      </c>
      <c r="S258" s="2">
        <f>(Table2[[#This Row],[Close Price]]-Table2[[#This Row],[20D EMA]])/Table2[[#This Row],[20D EMA]]</f>
        <v>1.3535169251251224E-2</v>
      </c>
      <c r="T258" s="2">
        <f>(Table2[[#This Row],[Close Price]]-Table2[[#This Row],[50D EMA]])/Table2[[#This Row],[50D EMA]]</f>
        <v>2.1701080792345156E-2</v>
      </c>
      <c r="U258" s="2">
        <f>(Table2[[#This Row],[Close Price]]-Table2[[#This Row],[200D EMA]])/Table2[[#This Row],[200D EMA]]</f>
        <v>0.10060945169954429</v>
      </c>
      <c r="V258">
        <v>1.00017518487283</v>
      </c>
      <c r="W258">
        <v>404.15</v>
      </c>
      <c r="X258">
        <v>414.95</v>
      </c>
      <c r="Y258">
        <v>380.1</v>
      </c>
      <c r="Z258">
        <v>424.45</v>
      </c>
      <c r="AA258">
        <v>380.1</v>
      </c>
      <c r="AB258">
        <v>439.9</v>
      </c>
      <c r="AC258" s="2">
        <f>(Table2[[#This Row],[Close Price]]/Table2[[#This Row],[Day Low]])-1</f>
        <v>1.7196585426203281E-2</v>
      </c>
      <c r="AD258" s="2">
        <f>(Table2[[#This Row],[Day High]]/Table2[[#This Row],[Close Price]])-1</f>
        <v>9.3651179761613523E-3</v>
      </c>
      <c r="AE258" s="2">
        <f>(Table2[[#This Row],[Close Price]]/Table2[[#This Row],[Current Week Low]])-1</f>
        <v>8.1557484872401886E-2</v>
      </c>
      <c r="AF258" s="2">
        <f>(Table2[[#This Row],[Current Week High]]/Table2[[#This Row],[Close Price]])-1</f>
        <v>3.2473850644611835E-2</v>
      </c>
      <c r="AG258" s="2">
        <f>(Table2[[#This Row],[Close Price]]/Table2[[#This Row],[Current Month Low]])-1</f>
        <v>8.1557484872401886E-2</v>
      </c>
      <c r="AH258" s="2">
        <f>(Table2[[#This Row],[Current Month High]]/Table2[[#This Row],[Close Price]])-1</f>
        <v>7.0055947458039336E-2</v>
      </c>
      <c r="AI258">
        <v>23.084407686694199</v>
      </c>
      <c r="AJ258">
        <v>146.16766467065801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-0.05</v>
      </c>
      <c r="AM258" t="s">
        <v>10195</v>
      </c>
      <c r="AN258">
        <v>2.4</v>
      </c>
      <c r="AO258" t="s">
        <v>10196</v>
      </c>
      <c r="AP258">
        <v>0.14921332510965499</v>
      </c>
      <c r="AQ258">
        <f>(Table2[[#This Row],[Sharpe Ratio]]-AVERAGE(Table2[Sharpe Ratio]))/_xlfn.STDEV.P(Table2[Sharpe Ratio])</f>
        <v>1.1272274276144485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6.8438903669911233E-2</v>
      </c>
      <c r="AS258">
        <f>_xlfn.RANK.AVG(Table2[[#This Row],[1Y Return vs Nifty Z-Score]],Table2[1Y Return vs Nifty Z-Score])</f>
        <v>113</v>
      </c>
      <c r="AT258">
        <f>_xlfn.RANK.AVG(Table2[[#This Row],[6M Return vs Nifty Z-Score]],Table2[6M Return vs Nifty Z-Score])</f>
        <v>652</v>
      </c>
      <c r="AU258">
        <f>_xlfn.RANK.AVG(Table2[[#This Row],[Sharpe Ratio Z-Score]],Table2[Sharpe Ratio Z-Score])</f>
        <v>99</v>
      </c>
      <c r="AV258">
        <f>(Table2[[#This Row],[Rank 1Y]]+Table2[[#This Row],[Rank 6M]]+Table2[[#This Row],[Rank Sharpe]])/3</f>
        <v>288</v>
      </c>
    </row>
    <row r="259" spans="1:48" x14ac:dyDescent="0.3">
      <c r="A259" t="s">
        <v>240</v>
      </c>
      <c r="B259" t="s">
        <v>241</v>
      </c>
      <c r="C259" t="s">
        <v>10155</v>
      </c>
      <c r="D259" t="s">
        <v>111</v>
      </c>
      <c r="E259">
        <v>108317.67712024999</v>
      </c>
      <c r="F259">
        <v>5417.75</v>
      </c>
      <c r="G259">
        <v>48.766798364469203</v>
      </c>
      <c r="H259">
        <f>(Table2[[#This Row],[1Y Return vs Nifty]]-AVERAGE(Table2[1Y Return vs Nifty]))/_xlfn.STDEV.P(Table2[1Y Return vs Nifty])</f>
        <v>9.9568199353165215E-2</v>
      </c>
      <c r="I259">
        <v>-1.6655930163357999</v>
      </c>
      <c r="J259">
        <f>(Table2[[#This Row],[1M Return vs Nifty]]-AVERAGE(Table2[1M Return vs Nifty]))/_xlfn.STDEV.P(Table2[1M Return vs Nifty])</f>
        <v>-1.3041333889091457E-2</v>
      </c>
      <c r="K259">
        <v>8.4012633423096705</v>
      </c>
      <c r="L259">
        <f>(Table2[[#This Row],[6M Return vs Nifty]]-AVERAGE(Table2[6M Return vs Nifty]))/_xlfn.STDEV.P(Table2[6M Return vs Nifty])</f>
        <v>2.1247529176019183E-2</v>
      </c>
      <c r="M259">
        <v>2.9543303762927901E-2</v>
      </c>
      <c r="N259">
        <f>(Table2[[#This Row],[1W Return vs Nifty]]-AVERAGE(Table2[1W Return vs Nifty]))/_xlfn.STDEV.P(Table2[1W Return vs Nifty])</f>
        <v>0.42100043952759286</v>
      </c>
      <c r="O259">
        <v>5508.3</v>
      </c>
      <c r="P259">
        <v>5362.3579499274801</v>
      </c>
      <c r="Q259">
        <v>4548.4916294958903</v>
      </c>
      <c r="R259">
        <v>37.625229532315501</v>
      </c>
      <c r="S259" s="2">
        <f>(Table2[[#This Row],[Close Price]]-Table2[[#This Row],[20D EMA]])/Table2[[#This Row],[20D EMA]]</f>
        <v>-1.6438828676724249E-2</v>
      </c>
      <c r="T259" s="2">
        <f>(Table2[[#This Row],[Close Price]]-Table2[[#This Row],[50D EMA]])/Table2[[#This Row],[50D EMA]]</f>
        <v>1.0329793458355193E-2</v>
      </c>
      <c r="U259" s="2">
        <f>(Table2[[#This Row],[Close Price]]-Table2[[#This Row],[200D EMA]])/Table2[[#This Row],[200D EMA]]</f>
        <v>0.19110915030978076</v>
      </c>
      <c r="V259">
        <v>0.64079607378427805</v>
      </c>
      <c r="W259">
        <v>5353</v>
      </c>
      <c r="X259">
        <v>5450.3</v>
      </c>
      <c r="Y259">
        <v>5329.7</v>
      </c>
      <c r="Z259">
        <v>5659.85</v>
      </c>
      <c r="AA259">
        <v>5329.7</v>
      </c>
      <c r="AB259">
        <v>5728.3</v>
      </c>
      <c r="AC259" s="2">
        <f>(Table2[[#This Row],[Close Price]]/Table2[[#This Row],[Day Low]])-1</f>
        <v>1.2096020922846895E-2</v>
      </c>
      <c r="AD259" s="2">
        <f>(Table2[[#This Row],[Day High]]/Table2[[#This Row],[Close Price]])-1</f>
        <v>6.0080291633981542E-3</v>
      </c>
      <c r="AE259" s="2">
        <f>(Table2[[#This Row],[Close Price]]/Table2[[#This Row],[Current Week Low]])-1</f>
        <v>1.6520629678968834E-2</v>
      </c>
      <c r="AF259" s="2">
        <f>(Table2[[#This Row],[Current Week High]]/Table2[[#This Row],[Close Price]])-1</f>
        <v>4.4686447325919421E-2</v>
      </c>
      <c r="AG259" s="2">
        <f>(Table2[[#This Row],[Close Price]]/Table2[[#This Row],[Current Month Low]])-1</f>
        <v>1.6520629678968834E-2</v>
      </c>
      <c r="AH259" s="2">
        <f>(Table2[[#This Row],[Current Month High]]/Table2[[#This Row],[Close Price]])-1</f>
        <v>5.7320843523603004E-2</v>
      </c>
      <c r="AI259">
        <v>8.8007013981818893</v>
      </c>
      <c r="AJ259">
        <v>87.4653979238754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7.0000000000000007E-2</v>
      </c>
      <c r="AM259" t="s">
        <v>10196</v>
      </c>
      <c r="AN259">
        <v>-2.52</v>
      </c>
      <c r="AO259" t="s">
        <v>10195</v>
      </c>
      <c r="AP259">
        <v>6.2913571914421998E-2</v>
      </c>
      <c r="AQ259">
        <f>(Table2[[#This Row],[Sharpe Ratio]]-AVERAGE(Table2[Sharpe Ratio]))/_xlfn.STDEV.P(Table2[Sharpe Ratio])</f>
        <v>0.13494186812466588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0.66371670229235169</v>
      </c>
      <c r="AS259">
        <f>_xlfn.RANK.AVG(Table2[[#This Row],[1Y Return vs Nifty Z-Score]],Table2[1Y Return vs Nifty Z-Score])</f>
        <v>258</v>
      </c>
      <c r="AT259">
        <f>_xlfn.RANK.AVG(Table2[[#This Row],[6M Return vs Nifty Z-Score]],Table2[6M Return vs Nifty Z-Score])</f>
        <v>317</v>
      </c>
      <c r="AU259">
        <f>_xlfn.RANK.AVG(Table2[[#This Row],[Sharpe Ratio Z-Score]],Table2[Sharpe Ratio Z-Score])</f>
        <v>294</v>
      </c>
      <c r="AV259">
        <f>(Table2[[#This Row],[Rank 1Y]]+Table2[[#This Row],[Rank 6M]]+Table2[[#This Row],[Rank Sharpe]])/3</f>
        <v>289.66666666666669</v>
      </c>
    </row>
    <row r="260" spans="1:48" x14ac:dyDescent="0.3">
      <c r="A260" t="s">
        <v>717</v>
      </c>
      <c r="B260" t="s">
        <v>718</v>
      </c>
      <c r="C260" t="s">
        <v>10154</v>
      </c>
      <c r="D260" t="s">
        <v>46</v>
      </c>
      <c r="E260">
        <v>22765.1751635</v>
      </c>
      <c r="F260">
        <v>885.5</v>
      </c>
      <c r="G260">
        <v>14.877684861125401</v>
      </c>
      <c r="H260">
        <f>(Table2[[#This Row],[1Y Return vs Nifty]]-AVERAGE(Table2[1Y Return vs Nifty]))/_xlfn.STDEV.P(Table2[1Y Return vs Nifty])</f>
        <v>-0.3561101300968067</v>
      </c>
      <c r="I260">
        <v>-3.6690448927126198</v>
      </c>
      <c r="J260">
        <f>(Table2[[#This Row],[1M Return vs Nifty]]-AVERAGE(Table2[1M Return vs Nifty]))/_xlfn.STDEV.P(Table2[1M Return vs Nifty])</f>
        <v>-0.22174261591632383</v>
      </c>
      <c r="K260">
        <v>28.123527371887199</v>
      </c>
      <c r="L260">
        <f>(Table2[[#This Row],[6M Return vs Nifty]]-AVERAGE(Table2[6M Return vs Nifty]))/_xlfn.STDEV.P(Table2[6M Return vs Nifty])</f>
        <v>0.68821019401078254</v>
      </c>
      <c r="M260">
        <v>-3.4673241203078402</v>
      </c>
      <c r="N260">
        <f>(Table2[[#This Row],[1W Return vs Nifty]]-AVERAGE(Table2[1W Return vs Nifty]))/_xlfn.STDEV.P(Table2[1W Return vs Nifty])</f>
        <v>-0.44849579244876714</v>
      </c>
      <c r="O260">
        <v>878.37</v>
      </c>
      <c r="P260">
        <v>841.92913425702397</v>
      </c>
      <c r="Q260">
        <v>725.40184222727203</v>
      </c>
      <c r="R260">
        <v>52.609022528986998</v>
      </c>
      <c r="S260" s="2">
        <f>(Table2[[#This Row],[Close Price]]-Table2[[#This Row],[20D EMA]])/Table2[[#This Row],[20D EMA]]</f>
        <v>8.1173081958627862E-3</v>
      </c>
      <c r="T260" s="2">
        <f>(Table2[[#This Row],[Close Price]]-Table2[[#This Row],[50D EMA]])/Table2[[#This Row],[50D EMA]]</f>
        <v>5.1751226997775707E-2</v>
      </c>
      <c r="U260" s="2">
        <f>(Table2[[#This Row],[Close Price]]-Table2[[#This Row],[200D EMA]])/Table2[[#This Row],[200D EMA]]</f>
        <v>0.22070271738098016</v>
      </c>
      <c r="V260">
        <v>1.01727872564418</v>
      </c>
      <c r="W260">
        <v>880</v>
      </c>
      <c r="X260">
        <v>904.7</v>
      </c>
      <c r="Y260">
        <v>828</v>
      </c>
      <c r="Z260">
        <v>899.6</v>
      </c>
      <c r="AA260">
        <v>828</v>
      </c>
      <c r="AB260">
        <v>968.8</v>
      </c>
      <c r="AC260" s="2">
        <f>(Table2[[#This Row],[Close Price]]/Table2[[#This Row],[Day Low]])-1</f>
        <v>6.2500000000000888E-3</v>
      </c>
      <c r="AD260" s="2">
        <f>(Table2[[#This Row],[Day High]]/Table2[[#This Row],[Close Price]])-1</f>
        <v>2.1682665160926096E-2</v>
      </c>
      <c r="AE260" s="2">
        <f>(Table2[[#This Row],[Close Price]]/Table2[[#This Row],[Current Week Low]])-1</f>
        <v>6.944444444444442E-2</v>
      </c>
      <c r="AF260" s="2">
        <f>(Table2[[#This Row],[Current Week High]]/Table2[[#This Row],[Close Price]])-1</f>
        <v>1.5923207227555025E-2</v>
      </c>
      <c r="AG260" s="2">
        <f>(Table2[[#This Row],[Close Price]]/Table2[[#This Row],[Current Month Low]])-1</f>
        <v>6.944444444444442E-2</v>
      </c>
      <c r="AH260" s="2">
        <f>(Table2[[#This Row],[Current Month High]]/Table2[[#This Row],[Close Price]])-1</f>
        <v>9.407114624505919E-2</v>
      </c>
      <c r="AI260">
        <v>9.4071146245059101</v>
      </c>
      <c r="AJ260">
        <v>60.985364966821201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0.09</v>
      </c>
      <c r="AM260" t="s">
        <v>10196</v>
      </c>
      <c r="AN260">
        <v>-1.68</v>
      </c>
      <c r="AO260" t="s">
        <v>10195</v>
      </c>
      <c r="AP260">
        <v>6.1300832555074999E-2</v>
      </c>
      <c r="AQ260">
        <f>(Table2[[#This Row],[Sharpe Ratio]]-AVERAGE(Table2[Sharpe Ratio]))/_xlfn.STDEV.P(Table2[Sharpe Ratio])</f>
        <v>0.11639838545814504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-0.22173995899297005</v>
      </c>
      <c r="AS260">
        <f>_xlfn.RANK.AVG(Table2[[#This Row],[1Y Return vs Nifty Z-Score]],Table2[1Y Return vs Nifty Z-Score])</f>
        <v>421</v>
      </c>
      <c r="AT260">
        <f>_xlfn.RANK.AVG(Table2[[#This Row],[6M Return vs Nifty Z-Score]],Table2[6M Return vs Nifty Z-Score])</f>
        <v>148</v>
      </c>
      <c r="AU260">
        <f>_xlfn.RANK.AVG(Table2[[#This Row],[Sharpe Ratio Z-Score]],Table2[Sharpe Ratio Z-Score])</f>
        <v>302</v>
      </c>
      <c r="AV260">
        <f>(Table2[[#This Row],[Rank 1Y]]+Table2[[#This Row],[Rank 6M]]+Table2[[#This Row],[Rank Sharpe]])/3</f>
        <v>290.33333333333331</v>
      </c>
    </row>
    <row r="261" spans="1:48" x14ac:dyDescent="0.3">
      <c r="A261" t="s">
        <v>981</v>
      </c>
      <c r="B261" t="s">
        <v>982</v>
      </c>
      <c r="C261" t="s">
        <v>10165</v>
      </c>
      <c r="D261" t="s">
        <v>983</v>
      </c>
      <c r="E261">
        <v>13888.088731885</v>
      </c>
      <c r="F261">
        <v>782.35</v>
      </c>
      <c r="G261">
        <v>38.6516586076241</v>
      </c>
      <c r="H261">
        <f>(Table2[[#This Row],[1Y Return vs Nifty]]-AVERAGE(Table2[1Y Return vs Nifty]))/_xlfn.STDEV.P(Table2[1Y Return vs Nifty])</f>
        <v>-3.6441554519487197E-2</v>
      </c>
      <c r="I261">
        <v>-7.0828633944283501</v>
      </c>
      <c r="J261">
        <f>(Table2[[#This Row],[1M Return vs Nifty]]-AVERAGE(Table2[1M Return vs Nifty]))/_xlfn.STDEV.P(Table2[1M Return vs Nifty])</f>
        <v>-0.57736298609703174</v>
      </c>
      <c r="K261">
        <v>18.4258243807692</v>
      </c>
      <c r="L261">
        <f>(Table2[[#This Row],[6M Return vs Nifty]]-AVERAGE(Table2[6M Return vs Nifty]))/_xlfn.STDEV.P(Table2[6M Return vs Nifty])</f>
        <v>0.36025566404241627</v>
      </c>
      <c r="M261">
        <v>-3.5650051969790901</v>
      </c>
      <c r="N261">
        <f>(Table2[[#This Row],[1W Return vs Nifty]]-AVERAGE(Table2[1W Return vs Nifty]))/_xlfn.STDEV.P(Table2[1W Return vs Nifty])</f>
        <v>-0.47278419626882767</v>
      </c>
      <c r="O261">
        <v>770.92</v>
      </c>
      <c r="P261">
        <v>730.81669804776504</v>
      </c>
      <c r="Q261">
        <v>629.59674151698198</v>
      </c>
      <c r="R261">
        <v>53.013456881570299</v>
      </c>
      <c r="S261" s="2">
        <f>(Table2[[#This Row],[Close Price]]-Table2[[#This Row],[20D EMA]])/Table2[[#This Row],[20D EMA]]</f>
        <v>1.4826441135267036E-2</v>
      </c>
      <c r="T261" s="2">
        <f>(Table2[[#This Row],[Close Price]]-Table2[[#This Row],[50D EMA]])/Table2[[#This Row],[50D EMA]]</f>
        <v>7.0514675006600414E-2</v>
      </c>
      <c r="U261" s="2">
        <f>(Table2[[#This Row],[Close Price]]-Table2[[#This Row],[200D EMA]])/Table2[[#This Row],[200D EMA]]</f>
        <v>0.24262078948338692</v>
      </c>
      <c r="V261">
        <v>0.74746491658536895</v>
      </c>
      <c r="W261">
        <v>769.3</v>
      </c>
      <c r="X261">
        <v>790</v>
      </c>
      <c r="Y261">
        <v>743</v>
      </c>
      <c r="Z261">
        <v>795.95</v>
      </c>
      <c r="AA261">
        <v>743</v>
      </c>
      <c r="AB261">
        <v>807.6</v>
      </c>
      <c r="AC261" s="2">
        <f>(Table2[[#This Row],[Close Price]]/Table2[[#This Row],[Day Low]])-1</f>
        <v>1.6963473287404218E-2</v>
      </c>
      <c r="AD261" s="2">
        <f>(Table2[[#This Row],[Day High]]/Table2[[#This Row],[Close Price]])-1</f>
        <v>9.7782322489934348E-3</v>
      </c>
      <c r="AE261" s="2">
        <f>(Table2[[#This Row],[Close Price]]/Table2[[#This Row],[Current Week Low]])-1</f>
        <v>5.2960969044414608E-2</v>
      </c>
      <c r="AF261" s="2">
        <f>(Table2[[#This Row],[Current Week High]]/Table2[[#This Row],[Close Price]])-1</f>
        <v>1.7383523998210526E-2</v>
      </c>
      <c r="AG261" s="2">
        <f>(Table2[[#This Row],[Close Price]]/Table2[[#This Row],[Current Month Low]])-1</f>
        <v>5.2960969044414608E-2</v>
      </c>
      <c r="AH261" s="2">
        <f>(Table2[[#This Row],[Current Month High]]/Table2[[#This Row],[Close Price]])-1</f>
        <v>3.227455742314822E-2</v>
      </c>
      <c r="AI261">
        <v>6.4740844890394298</v>
      </c>
      <c r="AJ261">
        <v>72.818643693395103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0.12</v>
      </c>
      <c r="AM261" t="s">
        <v>10196</v>
      </c>
      <c r="AN261">
        <v>3.07</v>
      </c>
      <c r="AO261" t="s">
        <v>10196</v>
      </c>
      <c r="AP261">
        <v>4.4335829655676999E-2</v>
      </c>
      <c r="AQ261">
        <f>(Table2[[#This Row],[Sharpe Ratio]]-AVERAGE(Table2[Sharpe Ratio]))/_xlfn.STDEV.P(Table2[Sharpe Ratio])</f>
        <v>-7.8667379743890431E-2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-0.80500045258682085</v>
      </c>
      <c r="AS261">
        <f>_xlfn.RANK.AVG(Table2[[#This Row],[1Y Return vs Nifty Z-Score]],Table2[1Y Return vs Nifty Z-Score])</f>
        <v>299</v>
      </c>
      <c r="AT261">
        <f>_xlfn.RANK.AVG(Table2[[#This Row],[6M Return vs Nifty Z-Score]],Table2[6M Return vs Nifty Z-Score])</f>
        <v>217</v>
      </c>
      <c r="AU261">
        <f>_xlfn.RANK.AVG(Table2[[#This Row],[Sharpe Ratio Z-Score]],Table2[Sharpe Ratio Z-Score])</f>
        <v>355</v>
      </c>
      <c r="AV261">
        <f>(Table2[[#This Row],[Rank 1Y]]+Table2[[#This Row],[Rank 6M]]+Table2[[#This Row],[Rank Sharpe]])/3</f>
        <v>290.33333333333331</v>
      </c>
    </row>
    <row r="262" spans="1:48" x14ac:dyDescent="0.3">
      <c r="A262" t="s">
        <v>376</v>
      </c>
      <c r="B262" t="s">
        <v>377</v>
      </c>
      <c r="C262" t="s">
        <v>10155</v>
      </c>
      <c r="D262" t="s">
        <v>200</v>
      </c>
      <c r="E262">
        <v>64495.583352100002</v>
      </c>
      <c r="F262">
        <v>4126.3</v>
      </c>
      <c r="G262">
        <v>5.9865926382159396</v>
      </c>
      <c r="H262">
        <f>(Table2[[#This Row],[1Y Return vs Nifty]]-AVERAGE(Table2[1Y Return vs Nifty]))/_xlfn.STDEV.P(Table2[1Y Return vs Nifty])</f>
        <v>-0.47566114906109053</v>
      </c>
      <c r="I262">
        <v>-21.534870119219001</v>
      </c>
      <c r="J262">
        <f>(Table2[[#This Row],[1M Return vs Nifty]]-AVERAGE(Table2[1M Return vs Nifty]))/_xlfn.STDEV.P(Table2[1M Return vs Nifty])</f>
        <v>-2.0828407901282469</v>
      </c>
      <c r="K262">
        <v>17.978939987459899</v>
      </c>
      <c r="L262">
        <f>(Table2[[#This Row],[6M Return vs Nifty]]-AVERAGE(Table2[6M Return vs Nifty]))/_xlfn.STDEV.P(Table2[6M Return vs Nifty])</f>
        <v>0.34514303775429622</v>
      </c>
      <c r="M262">
        <v>-4.0209134023903497</v>
      </c>
      <c r="N262">
        <f>(Table2[[#This Row],[1W Return vs Nifty]]-AVERAGE(Table2[1W Return vs Nifty]))/_xlfn.STDEV.P(Table2[1W Return vs Nifty])</f>
        <v>-0.58614579070717954</v>
      </c>
      <c r="O262">
        <v>4196.99</v>
      </c>
      <c r="P262">
        <v>4189.5631378591697</v>
      </c>
      <c r="Q262">
        <v>3598.6945422584499</v>
      </c>
      <c r="R262">
        <v>49.949537644254598</v>
      </c>
      <c r="S262" s="2">
        <f>(Table2[[#This Row],[Close Price]]-Table2[[#This Row],[20D EMA]])/Table2[[#This Row],[20D EMA]]</f>
        <v>-1.6843023214255837E-2</v>
      </c>
      <c r="T262" s="2">
        <f>(Table2[[#This Row],[Close Price]]-Table2[[#This Row],[50D EMA]])/Table2[[#This Row],[50D EMA]]</f>
        <v>-1.5100175311236976E-2</v>
      </c>
      <c r="U262" s="2">
        <f>(Table2[[#This Row],[Close Price]]-Table2[[#This Row],[200D EMA]])/Table2[[#This Row],[200D EMA]]</f>
        <v>0.14661023644714186</v>
      </c>
      <c r="V262">
        <v>1.7331059618023299</v>
      </c>
      <c r="W262">
        <v>4057.1</v>
      </c>
      <c r="X262">
        <v>4133.8</v>
      </c>
      <c r="Y262">
        <v>3795.1</v>
      </c>
      <c r="Z262">
        <v>4166.7</v>
      </c>
      <c r="AA262">
        <v>3795.1</v>
      </c>
      <c r="AB262">
        <v>4747</v>
      </c>
      <c r="AC262" s="2">
        <f>(Table2[[#This Row],[Close Price]]/Table2[[#This Row],[Day Low]])-1</f>
        <v>1.7056518202657189E-2</v>
      </c>
      <c r="AD262" s="2">
        <f>(Table2[[#This Row],[Day High]]/Table2[[#This Row],[Close Price]])-1</f>
        <v>1.8176089959527353E-3</v>
      </c>
      <c r="AE262" s="2">
        <f>(Table2[[#This Row],[Close Price]]/Table2[[#This Row],[Current Week Low]])-1</f>
        <v>8.7270427656715333E-2</v>
      </c>
      <c r="AF262" s="2">
        <f>(Table2[[#This Row],[Current Week High]]/Table2[[#This Row],[Close Price]])-1</f>
        <v>9.7908537915323279E-3</v>
      </c>
      <c r="AG262" s="2">
        <f>(Table2[[#This Row],[Close Price]]/Table2[[#This Row],[Current Month Low]])-1</f>
        <v>8.7270427656715333E-2</v>
      </c>
      <c r="AH262" s="2">
        <f>(Table2[[#This Row],[Current Month High]]/Table2[[#This Row],[Close Price]])-1</f>
        <v>0.15042532050505297</v>
      </c>
      <c r="AI262">
        <v>19.986428519496801</v>
      </c>
      <c r="AJ262">
        <v>57.962636857821003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-0.05</v>
      </c>
      <c r="AM262" t="s">
        <v>10195</v>
      </c>
      <c r="AN262">
        <v>-10.119999999999999</v>
      </c>
      <c r="AO262" t="s">
        <v>10195</v>
      </c>
      <c r="AP262">
        <v>0.11112868628773399</v>
      </c>
      <c r="AQ262">
        <f>(Table2[[#This Row],[Sharpe Ratio]]-AVERAGE(Table2[Sharpe Ratio]))/_xlfn.STDEV.P(Table2[Sharpe Ratio])</f>
        <v>0.68932539728206454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-2.1101792948601559</v>
      </c>
      <c r="AS262">
        <f>_xlfn.RANK.AVG(Table2[[#This Row],[1Y Return vs Nifty Z-Score]],Table2[1Y Return vs Nifty Z-Score])</f>
        <v>470</v>
      </c>
      <c r="AT262">
        <f>_xlfn.RANK.AVG(Table2[[#This Row],[6M Return vs Nifty Z-Score]],Table2[6M Return vs Nifty Z-Score])</f>
        <v>222</v>
      </c>
      <c r="AU262">
        <f>_xlfn.RANK.AVG(Table2[[#This Row],[Sharpe Ratio Z-Score]],Table2[Sharpe Ratio Z-Score])</f>
        <v>180</v>
      </c>
      <c r="AV262">
        <f>(Table2[[#This Row],[Rank 1Y]]+Table2[[#This Row],[Rank 6M]]+Table2[[#This Row],[Rank Sharpe]])/3</f>
        <v>290.66666666666669</v>
      </c>
    </row>
    <row r="263" spans="1:48" x14ac:dyDescent="0.3">
      <c r="A263" t="s">
        <v>1153</v>
      </c>
      <c r="B263" t="s">
        <v>1154</v>
      </c>
      <c r="C263" t="s">
        <v>10163</v>
      </c>
      <c r="D263" t="s">
        <v>472</v>
      </c>
      <c r="E263">
        <v>10431.550910669999</v>
      </c>
      <c r="F263">
        <v>2139.0500000000002</v>
      </c>
      <c r="G263">
        <v>17.3475955373708</v>
      </c>
      <c r="H263">
        <f>(Table2[[#This Row],[1Y Return vs Nifty]]-AVERAGE(Table2[1Y Return vs Nifty]))/_xlfn.STDEV.P(Table2[1Y Return vs Nifty])</f>
        <v>-0.32289932419209921</v>
      </c>
      <c r="I263">
        <v>-7.51481078977866</v>
      </c>
      <c r="J263">
        <f>(Table2[[#This Row],[1M Return vs Nifty]]-AVERAGE(Table2[1M Return vs Nifty]))/_xlfn.STDEV.P(Table2[1M Return vs Nifty])</f>
        <v>-0.62235931280739087</v>
      </c>
      <c r="K263">
        <v>-1.79395309627573</v>
      </c>
      <c r="L263">
        <f>(Table2[[#This Row],[6M Return vs Nifty]]-AVERAGE(Table2[6M Return vs Nifty]))/_xlfn.STDEV.P(Table2[6M Return vs Nifty])</f>
        <v>-0.3235317879575707</v>
      </c>
      <c r="M263">
        <v>-2.5940969159688301</v>
      </c>
      <c r="N263">
        <f>(Table2[[#This Row],[1W Return vs Nifty]]-AVERAGE(Table2[1W Return vs Nifty]))/_xlfn.STDEV.P(Table2[1W Return vs Nifty])</f>
        <v>-0.23136781138617865</v>
      </c>
      <c r="O263">
        <v>2106.9899999999998</v>
      </c>
      <c r="P263">
        <v>2074.9750019677299</v>
      </c>
      <c r="Q263">
        <v>1941.8721849782501</v>
      </c>
      <c r="R263">
        <v>56.048303964743198</v>
      </c>
      <c r="S263" s="2">
        <f>(Table2[[#This Row],[Close Price]]-Table2[[#This Row],[20D EMA]])/Table2[[#This Row],[20D EMA]]</f>
        <v>1.5216019060365927E-2</v>
      </c>
      <c r="T263" s="2">
        <f>(Table2[[#This Row],[Close Price]]-Table2[[#This Row],[50D EMA]])/Table2[[#This Row],[50D EMA]]</f>
        <v>3.08798891415593E-2</v>
      </c>
      <c r="U263" s="2">
        <f>(Table2[[#This Row],[Close Price]]-Table2[[#This Row],[200D EMA]])/Table2[[#This Row],[200D EMA]]</f>
        <v>0.10154005837616888</v>
      </c>
      <c r="V263">
        <v>1.1588030250816601</v>
      </c>
      <c r="W263">
        <v>2083.0500000000002</v>
      </c>
      <c r="X263">
        <v>2122.25</v>
      </c>
      <c r="Y263">
        <v>2000</v>
      </c>
      <c r="Z263">
        <v>2168</v>
      </c>
      <c r="AA263">
        <v>2000</v>
      </c>
      <c r="AB263">
        <v>2350</v>
      </c>
      <c r="AC263" s="2">
        <f>(Table2[[#This Row],[Close Price]]/Table2[[#This Row],[Day Low]])-1</f>
        <v>2.6883656177240089E-2</v>
      </c>
      <c r="AD263" s="2">
        <f>(Table2[[#This Row],[Day High]]/Table2[[#This Row],[Close Price]])-1</f>
        <v>-7.8539538580211232E-3</v>
      </c>
      <c r="AE263" s="2">
        <f>(Table2[[#This Row],[Close Price]]/Table2[[#This Row],[Current Week Low]])-1</f>
        <v>6.9525000000000059E-2</v>
      </c>
      <c r="AF263" s="2">
        <f>(Table2[[#This Row],[Current Week High]]/Table2[[#This Row],[Close Price]])-1</f>
        <v>1.3534045487482604E-2</v>
      </c>
      <c r="AG263" s="2">
        <f>(Table2[[#This Row],[Close Price]]/Table2[[#This Row],[Current Month Low]])-1</f>
        <v>6.9525000000000059E-2</v>
      </c>
      <c r="AH263" s="2">
        <f>(Table2[[#This Row],[Current Month High]]/Table2[[#This Row],[Close Price]])-1</f>
        <v>9.861854561604444E-2</v>
      </c>
      <c r="AI263">
        <v>9.8618545616044404</v>
      </c>
      <c r="AJ263">
        <v>52.789285714285697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-0.06</v>
      </c>
      <c r="AM263" t="s">
        <v>10195</v>
      </c>
      <c r="AN263">
        <v>-1.24</v>
      </c>
      <c r="AO263" t="s">
        <v>10195</v>
      </c>
      <c r="AP263">
        <v>0.19148402204508799</v>
      </c>
      <c r="AQ263">
        <f>(Table2[[#This Row],[Sharpe Ratio]]-AVERAGE(Table2[Sharpe Ratio]))/_xlfn.STDEV.P(Table2[Sharpe Ratio])</f>
        <v>1.6132612875689416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0.11310305122570216</v>
      </c>
      <c r="AS263">
        <f>_xlfn.RANK.AVG(Table2[[#This Row],[1Y Return vs Nifty Z-Score]],Table2[1Y Return vs Nifty Z-Score])</f>
        <v>404</v>
      </c>
      <c r="AT263">
        <f>_xlfn.RANK.AVG(Table2[[#This Row],[6M Return vs Nifty Z-Score]],Table2[6M Return vs Nifty Z-Score])</f>
        <v>430</v>
      </c>
      <c r="AU263">
        <f>_xlfn.RANK.AVG(Table2[[#This Row],[Sharpe Ratio Z-Score]],Table2[Sharpe Ratio Z-Score])</f>
        <v>38</v>
      </c>
      <c r="AV263">
        <f>(Table2[[#This Row],[Rank 1Y]]+Table2[[#This Row],[Rank 6M]]+Table2[[#This Row],[Rank Sharpe]])/3</f>
        <v>290.66666666666669</v>
      </c>
    </row>
    <row r="264" spans="1:48" x14ac:dyDescent="0.3">
      <c r="A264" t="s">
        <v>1212</v>
      </c>
      <c r="B264" t="s">
        <v>1213</v>
      </c>
      <c r="C264" t="s">
        <v>10150</v>
      </c>
      <c r="D264" t="s">
        <v>283</v>
      </c>
      <c r="E264">
        <v>9554.5419557599998</v>
      </c>
      <c r="F264">
        <v>810.8</v>
      </c>
      <c r="G264">
        <v>59.525285721218196</v>
      </c>
      <c r="H264">
        <f>(Table2[[#This Row],[1Y Return vs Nifty]]-AVERAGE(Table2[1Y Return vs Nifty]))/_xlfn.STDEV.P(Table2[1Y Return vs Nifty])</f>
        <v>0.24422850584505118</v>
      </c>
      <c r="I264">
        <v>3.41424013150248</v>
      </c>
      <c r="J264">
        <f>(Table2[[#This Row],[1M Return vs Nifty]]-AVERAGE(Table2[1M Return vs Nifty]))/_xlfn.STDEV.P(Table2[1M Return vs Nifty])</f>
        <v>0.5161291957048415</v>
      </c>
      <c r="K264">
        <v>-3.9006152859073899</v>
      </c>
      <c r="L264">
        <f>(Table2[[#This Row],[6M Return vs Nifty]]-AVERAGE(Table2[6M Return vs Nifty]))/_xlfn.STDEV.P(Table2[6M Return vs Nifty])</f>
        <v>-0.39477437074604721</v>
      </c>
      <c r="M264">
        <v>1.5698065310261999</v>
      </c>
      <c r="N264">
        <f>(Table2[[#This Row],[1W Return vs Nifty]]-AVERAGE(Table2[1W Return vs Nifty]))/_xlfn.STDEV.P(Table2[1W Return vs Nifty])</f>
        <v>0.80398695572731593</v>
      </c>
      <c r="O264">
        <v>790.17</v>
      </c>
      <c r="P264">
        <v>763.13876501294703</v>
      </c>
      <c r="Q264">
        <v>699.34515228606699</v>
      </c>
      <c r="R264">
        <v>58.958827679854203</v>
      </c>
      <c r="S264" s="2">
        <f>(Table2[[#This Row],[Close Price]]-Table2[[#This Row],[20D EMA]])/Table2[[#This Row],[20D EMA]]</f>
        <v>2.6108305807611015E-2</v>
      </c>
      <c r="T264" s="2">
        <f>(Table2[[#This Row],[Close Price]]-Table2[[#This Row],[50D EMA]])/Table2[[#This Row],[50D EMA]]</f>
        <v>6.2454218252488231E-2</v>
      </c>
      <c r="U264" s="2">
        <f>(Table2[[#This Row],[Close Price]]-Table2[[#This Row],[200D EMA]])/Table2[[#This Row],[200D EMA]]</f>
        <v>0.15937030141640615</v>
      </c>
      <c r="V264">
        <v>0.80413708273301299</v>
      </c>
      <c r="W264">
        <v>790</v>
      </c>
      <c r="X264">
        <v>810</v>
      </c>
      <c r="Y264">
        <v>761.4</v>
      </c>
      <c r="Z264">
        <v>832.75</v>
      </c>
      <c r="AA264">
        <v>742.85</v>
      </c>
      <c r="AB264">
        <v>844</v>
      </c>
      <c r="AC264" s="2">
        <f>(Table2[[#This Row],[Close Price]]/Table2[[#This Row],[Day Low]])-1</f>
        <v>2.6329113924050684E-2</v>
      </c>
      <c r="AD264" s="2">
        <f>(Table2[[#This Row],[Day High]]/Table2[[#This Row],[Close Price]])-1</f>
        <v>-9.8667982239752927E-4</v>
      </c>
      <c r="AE264" s="2">
        <f>(Table2[[#This Row],[Close Price]]/Table2[[#This Row],[Current Week Low]])-1</f>
        <v>6.4880483320199689E-2</v>
      </c>
      <c r="AF264" s="2">
        <f>(Table2[[#This Row],[Current Week High]]/Table2[[#This Row],[Close Price]])-1</f>
        <v>2.7072027627035089E-2</v>
      </c>
      <c r="AG264" s="2">
        <f>(Table2[[#This Row],[Close Price]]/Table2[[#This Row],[Current Month Low]])-1</f>
        <v>9.1472033384936369E-2</v>
      </c>
      <c r="AH264" s="2">
        <f>(Table2[[#This Row],[Current Month High]]/Table2[[#This Row],[Close Price]])-1</f>
        <v>4.094721262950185E-2</v>
      </c>
      <c r="AI264">
        <v>13.6778490379871</v>
      </c>
      <c r="AJ264">
        <v>86.048646167966893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0.02</v>
      </c>
      <c r="AM264" t="s">
        <v>10196</v>
      </c>
      <c r="AN264">
        <v>1.66</v>
      </c>
      <c r="AO264" t="s">
        <v>10196</v>
      </c>
      <c r="AP264">
        <v>9.8641714188622998E-2</v>
      </c>
      <c r="AQ264">
        <f>(Table2[[#This Row],[Sharpe Ratio]]-AVERAGE(Table2[Sharpe Ratio]))/_xlfn.STDEV.P(Table2[Sharpe Ratio])</f>
        <v>0.54574860086100485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1.7153188873921663</v>
      </c>
      <c r="AS264">
        <f>_xlfn.RANK.AVG(Table2[[#This Row],[1Y Return vs Nifty Z-Score]],Table2[1Y Return vs Nifty Z-Score])</f>
        <v>214</v>
      </c>
      <c r="AT264">
        <f>_xlfn.RANK.AVG(Table2[[#This Row],[6M Return vs Nifty Z-Score]],Table2[6M Return vs Nifty Z-Score])</f>
        <v>452</v>
      </c>
      <c r="AU264">
        <f>_xlfn.RANK.AVG(Table2[[#This Row],[Sharpe Ratio Z-Score]],Table2[Sharpe Ratio Z-Score])</f>
        <v>206</v>
      </c>
      <c r="AV264">
        <f>(Table2[[#This Row],[Rank 1Y]]+Table2[[#This Row],[Rank 6M]]+Table2[[#This Row],[Rank Sharpe]])/3</f>
        <v>290.66666666666669</v>
      </c>
    </row>
    <row r="265" spans="1:48" x14ac:dyDescent="0.3">
      <c r="A265" t="s">
        <v>1033</v>
      </c>
      <c r="B265" t="s">
        <v>1034</v>
      </c>
      <c r="C265" t="s">
        <v>10151</v>
      </c>
      <c r="D265" t="s">
        <v>626</v>
      </c>
      <c r="E265">
        <v>12668.09350399</v>
      </c>
      <c r="F265">
        <v>739.3</v>
      </c>
      <c r="G265">
        <v>73.943890541688006</v>
      </c>
      <c r="H265">
        <f>(Table2[[#This Row],[1Y Return vs Nifty]]-AVERAGE(Table2[1Y Return vs Nifty]))/_xlfn.STDEV.P(Table2[1Y Return vs Nifty])</f>
        <v>0.4381033251714026</v>
      </c>
      <c r="I265">
        <v>-0.198951601074351</v>
      </c>
      <c r="J265">
        <f>(Table2[[#This Row],[1M Return vs Nifty]]-AVERAGE(Table2[1M Return vs Nifty]))/_xlfn.STDEV.P(Table2[1M Return vs Nifty])</f>
        <v>0.13973994688359823</v>
      </c>
      <c r="K265">
        <v>21.906279164355301</v>
      </c>
      <c r="L265">
        <f>(Table2[[#This Row],[6M Return vs Nifty]]-AVERAGE(Table2[6M Return vs Nifty]))/_xlfn.STDEV.P(Table2[6M Return vs Nifty])</f>
        <v>0.47795682623232383</v>
      </c>
      <c r="M265">
        <v>-1.97611939489971</v>
      </c>
      <c r="N265">
        <f>(Table2[[#This Row],[1W Return vs Nifty]]-AVERAGE(Table2[1W Return vs Nifty]))/_xlfn.STDEV.P(Table2[1W Return vs Nifty])</f>
        <v>-7.7707674797363763E-2</v>
      </c>
      <c r="O265">
        <v>739.66</v>
      </c>
      <c r="P265">
        <v>724.85576171499895</v>
      </c>
      <c r="Q265">
        <v>619.51060208627496</v>
      </c>
      <c r="R265">
        <v>48.143545530194999</v>
      </c>
      <c r="S265" s="2">
        <f>(Table2[[#This Row],[Close Price]]-Table2[[#This Row],[20D EMA]])/Table2[[#This Row],[20D EMA]]</f>
        <v>-4.8671011005058226E-4</v>
      </c>
      <c r="T265" s="2">
        <f>(Table2[[#This Row],[Close Price]]-Table2[[#This Row],[50D EMA]])/Table2[[#This Row],[50D EMA]]</f>
        <v>1.9927051763824203E-2</v>
      </c>
      <c r="U265" s="2">
        <f>(Table2[[#This Row],[Close Price]]-Table2[[#This Row],[200D EMA]])/Table2[[#This Row],[200D EMA]]</f>
        <v>0.19336133636828826</v>
      </c>
      <c r="V265">
        <v>0.61303999404943099</v>
      </c>
      <c r="W265">
        <v>727.75</v>
      </c>
      <c r="X265">
        <v>743.2</v>
      </c>
      <c r="Y265">
        <v>699</v>
      </c>
      <c r="Z265">
        <v>750</v>
      </c>
      <c r="AA265">
        <v>699</v>
      </c>
      <c r="AB265">
        <v>791.4</v>
      </c>
      <c r="AC265" s="2">
        <f>(Table2[[#This Row],[Close Price]]/Table2[[#This Row],[Day Low]])-1</f>
        <v>1.5870834764685648E-2</v>
      </c>
      <c r="AD265" s="2">
        <f>(Table2[[#This Row],[Day High]]/Table2[[#This Row],[Close Price]])-1</f>
        <v>5.275260381442104E-3</v>
      </c>
      <c r="AE265" s="2">
        <f>(Table2[[#This Row],[Close Price]]/Table2[[#This Row],[Current Week Low]])-1</f>
        <v>5.7653791130185983E-2</v>
      </c>
      <c r="AF265" s="2">
        <f>(Table2[[#This Row],[Current Week High]]/Table2[[#This Row],[Close Price]])-1</f>
        <v>1.4473150277289459E-2</v>
      </c>
      <c r="AG265" s="2">
        <f>(Table2[[#This Row],[Close Price]]/Table2[[#This Row],[Current Month Low]])-1</f>
        <v>5.7653791130185983E-2</v>
      </c>
      <c r="AH265" s="2">
        <f>(Table2[[#This Row],[Current Month High]]/Table2[[#This Row],[Close Price]])-1</f>
        <v>7.0472068172595659E-2</v>
      </c>
      <c r="AI265">
        <v>11.1862572703909</v>
      </c>
      <c r="AJ265">
        <v>100.814885236995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-0.11</v>
      </c>
      <c r="AM265" t="s">
        <v>10195</v>
      </c>
      <c r="AN265">
        <v>-1.57</v>
      </c>
      <c r="AO265" t="s">
        <v>10195</v>
      </c>
      <c r="AQ265">
        <f>(Table2[[#This Row],[Sharpe Ratio]]-AVERAGE(Table2[Sharpe Ratio]))/_xlfn.STDEV.P(Table2[Sharpe Ratio])</f>
        <v>-0.58844639887736894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0.38964602461259201</v>
      </c>
      <c r="AS265">
        <f>_xlfn.RANK.AVG(Table2[[#This Row],[1Y Return vs Nifty Z-Score]],Table2[1Y Return vs Nifty Z-Score])</f>
        <v>167</v>
      </c>
      <c r="AT265">
        <f>_xlfn.RANK.AVG(Table2[[#This Row],[6M Return vs Nifty Z-Score]],Table2[6M Return vs Nifty Z-Score])</f>
        <v>196</v>
      </c>
      <c r="AU265">
        <f>_xlfn.RANK.AVG(Table2[[#This Row],[Sharpe Ratio Z-Score]],Table2[Sharpe Ratio Z-Score])</f>
        <v>516.5</v>
      </c>
      <c r="AV265">
        <f>(Table2[[#This Row],[Rank 1Y]]+Table2[[#This Row],[Rank 6M]]+Table2[[#This Row],[Rank Sharpe]])/3</f>
        <v>293.16666666666669</v>
      </c>
    </row>
    <row r="266" spans="1:48" x14ac:dyDescent="0.3">
      <c r="A266" t="s">
        <v>473</v>
      </c>
      <c r="B266" t="s">
        <v>474</v>
      </c>
      <c r="C266" t="s">
        <v>10156</v>
      </c>
      <c r="D266" t="s">
        <v>60</v>
      </c>
      <c r="E266">
        <v>45655.773193169996</v>
      </c>
      <c r="F266">
        <v>2695.05</v>
      </c>
      <c r="G266">
        <v>69.523245836136098</v>
      </c>
      <c r="H266">
        <f>(Table2[[#This Row],[1Y Return vs Nifty]]-AVERAGE(Table2[1Y Return vs Nifty]))/_xlfn.STDEV.P(Table2[1Y Return vs Nifty])</f>
        <v>0.37866264389424265</v>
      </c>
      <c r="I266">
        <v>2.3971577177688399</v>
      </c>
      <c r="J266">
        <f>(Table2[[#This Row],[1M Return vs Nifty]]-AVERAGE(Table2[1M Return vs Nifty]))/_xlfn.STDEV.P(Table2[1M Return vs Nifty])</f>
        <v>0.4101788576026657</v>
      </c>
      <c r="K266">
        <v>8.9724429932469807</v>
      </c>
      <c r="L266">
        <f>(Table2[[#This Row],[6M Return vs Nifty]]-AVERAGE(Table2[6M Return vs Nifty]))/_xlfn.STDEV.P(Table2[6M Return vs Nifty])</f>
        <v>4.0563541856775222E-2</v>
      </c>
      <c r="M266">
        <v>3.2714527783287202</v>
      </c>
      <c r="N266">
        <f>(Table2[[#This Row],[1W Return vs Nifty]]-AVERAGE(Table2[1W Return vs Nifty]))/_xlfn.STDEV.P(Table2[1W Return vs Nifty])</f>
        <v>1.2271013666430874</v>
      </c>
      <c r="O266">
        <v>2593.86</v>
      </c>
      <c r="P266">
        <v>2492.3638620195802</v>
      </c>
      <c r="Q266">
        <v>2114.5443260959501</v>
      </c>
      <c r="R266">
        <v>68.745352701218195</v>
      </c>
      <c r="S266" s="2">
        <f>(Table2[[#This Row],[Close Price]]-Table2[[#This Row],[20D EMA]])/Table2[[#This Row],[20D EMA]]</f>
        <v>3.9011357590617864E-2</v>
      </c>
      <c r="T266" s="2">
        <f>(Table2[[#This Row],[Close Price]]-Table2[[#This Row],[50D EMA]])/Table2[[#This Row],[50D EMA]]</f>
        <v>8.1322852200313142E-2</v>
      </c>
      <c r="U266" s="2">
        <f>(Table2[[#This Row],[Close Price]]-Table2[[#This Row],[200D EMA]])/Table2[[#This Row],[200D EMA]]</f>
        <v>0.27452991490409123</v>
      </c>
      <c r="V266">
        <v>1.20190740301851</v>
      </c>
      <c r="W266">
        <v>2685.45</v>
      </c>
      <c r="X266">
        <v>2747.8</v>
      </c>
      <c r="Y266">
        <v>2551</v>
      </c>
      <c r="Z266">
        <v>2825</v>
      </c>
      <c r="AA266">
        <v>2501</v>
      </c>
      <c r="AB266">
        <v>2825</v>
      </c>
      <c r="AC266" s="2">
        <f>(Table2[[#This Row],[Close Price]]/Table2[[#This Row],[Day Low]])-1</f>
        <v>3.5748198625928929E-3</v>
      </c>
      <c r="AD266" s="2">
        <f>(Table2[[#This Row],[Day High]]/Table2[[#This Row],[Close Price]])-1</f>
        <v>1.9572920725033027E-2</v>
      </c>
      <c r="AE266" s="2">
        <f>(Table2[[#This Row],[Close Price]]/Table2[[#This Row],[Current Week Low]])-1</f>
        <v>5.646805174441405E-2</v>
      </c>
      <c r="AF266" s="2">
        <f>(Table2[[#This Row],[Current Week High]]/Table2[[#This Row],[Close Price]])-1</f>
        <v>4.8218029350104663E-2</v>
      </c>
      <c r="AG266" s="2">
        <f>(Table2[[#This Row],[Close Price]]/Table2[[#This Row],[Current Month Low]])-1</f>
        <v>7.7588964414234463E-2</v>
      </c>
      <c r="AH266" s="2">
        <f>(Table2[[#This Row],[Current Month High]]/Table2[[#This Row],[Close Price]])-1</f>
        <v>4.8218029350104663E-2</v>
      </c>
      <c r="AI266">
        <v>4.8218029350104601</v>
      </c>
      <c r="AJ266">
        <v>95.279327584957599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0.19</v>
      </c>
      <c r="AM266" t="s">
        <v>10196</v>
      </c>
      <c r="AN266">
        <v>6.15</v>
      </c>
      <c r="AO266" t="s">
        <v>10196</v>
      </c>
      <c r="AP266">
        <v>3.5768696370565997E-2</v>
      </c>
      <c r="AQ266">
        <f>(Table2[[#This Row],[Sharpe Ratio]]-AVERAGE(Table2[Sharpe Ratio]))/_xlfn.STDEV.P(Table2[Sharpe Ratio])</f>
        <v>-0.17717336997318217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1.8793330400235888</v>
      </c>
      <c r="AS266">
        <f>_xlfn.RANK.AVG(Table2[[#This Row],[1Y Return vs Nifty Z-Score]],Table2[1Y Return vs Nifty Z-Score])</f>
        <v>185</v>
      </c>
      <c r="AT266">
        <f>_xlfn.RANK.AVG(Table2[[#This Row],[6M Return vs Nifty Z-Score]],Table2[6M Return vs Nifty Z-Score])</f>
        <v>310</v>
      </c>
      <c r="AU266">
        <f>_xlfn.RANK.AVG(Table2[[#This Row],[Sharpe Ratio Z-Score]],Table2[Sharpe Ratio Z-Score])</f>
        <v>385</v>
      </c>
      <c r="AV266">
        <f>(Table2[[#This Row],[Rank 1Y]]+Table2[[#This Row],[Rank 6M]]+Table2[[#This Row],[Rank Sharpe]])/3</f>
        <v>293.33333333333331</v>
      </c>
    </row>
    <row r="267" spans="1:48" x14ac:dyDescent="0.3">
      <c r="A267" t="s">
        <v>701</v>
      </c>
      <c r="B267" t="s">
        <v>702</v>
      </c>
      <c r="C267" t="s">
        <v>10155</v>
      </c>
      <c r="D267" t="s">
        <v>200</v>
      </c>
      <c r="E267">
        <v>23546.551395160001</v>
      </c>
      <c r="F267">
        <v>1991.3</v>
      </c>
      <c r="G267">
        <v>22.869678393055501</v>
      </c>
      <c r="H267">
        <f>(Table2[[#This Row],[1Y Return vs Nifty]]-AVERAGE(Table2[1Y Return vs Nifty]))/_xlfn.STDEV.P(Table2[1Y Return vs Nifty])</f>
        <v>-0.24864853298994941</v>
      </c>
      <c r="I267">
        <v>-7.8909582128354998</v>
      </c>
      <c r="J267">
        <f>(Table2[[#This Row],[1M Return vs Nifty]]-AVERAGE(Table2[1M Return vs Nifty]))/_xlfn.STDEV.P(Table2[1M Return vs Nifty])</f>
        <v>-0.66154290905387092</v>
      </c>
      <c r="K267">
        <v>-6.19777016666339</v>
      </c>
      <c r="L267">
        <f>(Table2[[#This Row],[6M Return vs Nifty]]-AVERAGE(Table2[6M Return vs Nifty]))/_xlfn.STDEV.P(Table2[6M Return vs Nifty])</f>
        <v>-0.47245898842023953</v>
      </c>
      <c r="M267">
        <v>-6.4256504395973799</v>
      </c>
      <c r="N267">
        <f>(Table2[[#This Row],[1W Return vs Nifty]]-AVERAGE(Table2[1W Return vs Nifty]))/_xlfn.STDEV.P(Table2[1W Return vs Nifty])</f>
        <v>-1.1840837560851867</v>
      </c>
      <c r="O267">
        <v>2071.61</v>
      </c>
      <c r="P267">
        <v>2042.1597934906799</v>
      </c>
      <c r="Q267">
        <v>1772.86673632523</v>
      </c>
      <c r="R267">
        <v>38.824050320102103</v>
      </c>
      <c r="S267" s="2">
        <f>(Table2[[#This Row],[Close Price]]-Table2[[#This Row],[20D EMA]])/Table2[[#This Row],[20D EMA]]</f>
        <v>-3.8766949377537357E-2</v>
      </c>
      <c r="T267" s="2">
        <f>(Table2[[#This Row],[Close Price]]-Table2[[#This Row],[50D EMA]])/Table2[[#This Row],[50D EMA]]</f>
        <v>-2.4904903941794353E-2</v>
      </c>
      <c r="U267" s="2">
        <f>(Table2[[#This Row],[Close Price]]-Table2[[#This Row],[200D EMA]])/Table2[[#This Row],[200D EMA]]</f>
        <v>0.12320907104813469</v>
      </c>
      <c r="V267">
        <v>0.58596121152898495</v>
      </c>
      <c r="W267">
        <v>1952</v>
      </c>
      <c r="X267">
        <v>2025</v>
      </c>
      <c r="Y267">
        <v>1882.1</v>
      </c>
      <c r="Z267">
        <v>2036.6</v>
      </c>
      <c r="AA267">
        <v>1882.1</v>
      </c>
      <c r="AB267">
        <v>2338.75</v>
      </c>
      <c r="AC267" s="2">
        <f>(Table2[[#This Row],[Close Price]]/Table2[[#This Row],[Day Low]])-1</f>
        <v>2.0133196721311419E-2</v>
      </c>
      <c r="AD267" s="2">
        <f>(Table2[[#This Row],[Day High]]/Table2[[#This Row],[Close Price]])-1</f>
        <v>1.692361773715656E-2</v>
      </c>
      <c r="AE267" s="2">
        <f>(Table2[[#This Row],[Close Price]]/Table2[[#This Row],[Current Week Low]])-1</f>
        <v>5.8020296477339084E-2</v>
      </c>
      <c r="AF267" s="2">
        <f>(Table2[[#This Row],[Current Week High]]/Table2[[#This Row],[Close Price]])-1</f>
        <v>2.2748957967157146E-2</v>
      </c>
      <c r="AG267" s="2">
        <f>(Table2[[#This Row],[Close Price]]/Table2[[#This Row],[Current Month Low]])-1</f>
        <v>5.8020296477339084E-2</v>
      </c>
      <c r="AH267" s="2">
        <f>(Table2[[#This Row],[Current Month High]]/Table2[[#This Row],[Close Price]])-1</f>
        <v>0.17448400542359255</v>
      </c>
      <c r="AI267">
        <v>21.947973685531998</v>
      </c>
      <c r="AJ267">
        <v>78.856603943054694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-0.08</v>
      </c>
      <c r="AM267" t="s">
        <v>10195</v>
      </c>
      <c r="AN267">
        <v>-7.36</v>
      </c>
      <c r="AO267" t="s">
        <v>10195</v>
      </c>
      <c r="AP267">
        <v>0.210667914179588</v>
      </c>
      <c r="AQ267">
        <f>(Table2[[#This Row],[Sharpe Ratio]]-AVERAGE(Table2[Sharpe Ratio]))/_xlfn.STDEV.P(Table2[Sharpe Ratio])</f>
        <v>1.8338401239511233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-0.73289406259812329</v>
      </c>
      <c r="AS267">
        <f>_xlfn.RANK.AVG(Table2[[#This Row],[1Y Return vs Nifty Z-Score]],Table2[1Y Return vs Nifty Z-Score])</f>
        <v>374</v>
      </c>
      <c r="AT267">
        <f>_xlfn.RANK.AVG(Table2[[#This Row],[6M Return vs Nifty Z-Score]],Table2[6M Return vs Nifty Z-Score])</f>
        <v>485</v>
      </c>
      <c r="AU267">
        <f>_xlfn.RANK.AVG(Table2[[#This Row],[Sharpe Ratio Z-Score]],Table2[Sharpe Ratio Z-Score])</f>
        <v>23</v>
      </c>
      <c r="AV267">
        <f>(Table2[[#This Row],[Rank 1Y]]+Table2[[#This Row],[Rank 6M]]+Table2[[#This Row],[Rank Sharpe]])/3</f>
        <v>294</v>
      </c>
    </row>
    <row r="268" spans="1:48" x14ac:dyDescent="0.3">
      <c r="A268" t="s">
        <v>1404</v>
      </c>
      <c r="B268" t="s">
        <v>1405</v>
      </c>
      <c r="C268" t="s">
        <v>10155</v>
      </c>
      <c r="D268" t="s">
        <v>200</v>
      </c>
      <c r="E268">
        <v>7396.1504382800003</v>
      </c>
      <c r="F268">
        <v>1369.7</v>
      </c>
      <c r="G268">
        <v>24.9256435890427</v>
      </c>
      <c r="H268">
        <f>(Table2[[#This Row],[1Y Return vs Nifty]]-AVERAGE(Table2[1Y Return vs Nifty]))/_xlfn.STDEV.P(Table2[1Y Return vs Nifty])</f>
        <v>-0.22100370286412474</v>
      </c>
      <c r="I268">
        <v>3.6032566409354501</v>
      </c>
      <c r="J268">
        <f>(Table2[[#This Row],[1M Return vs Nifty]]-AVERAGE(Table2[1M Return vs Nifty]))/_xlfn.STDEV.P(Table2[1M Return vs Nifty])</f>
        <v>0.53581920588582665</v>
      </c>
      <c r="K268">
        <v>21.0711934327521</v>
      </c>
      <c r="L268">
        <f>(Table2[[#This Row],[6M Return vs Nifty]]-AVERAGE(Table2[6M Return vs Nifty]))/_xlfn.STDEV.P(Table2[6M Return vs Nifty])</f>
        <v>0.44971610274944845</v>
      </c>
      <c r="M268">
        <v>-4.2985533136508201</v>
      </c>
      <c r="N268">
        <f>(Table2[[#This Row],[1W Return vs Nifty]]-AVERAGE(Table2[1W Return vs Nifty]))/_xlfn.STDEV.P(Table2[1W Return vs Nifty])</f>
        <v>-0.65518096631192235</v>
      </c>
      <c r="O268">
        <v>1338.26</v>
      </c>
      <c r="P268">
        <v>1242.1543574134901</v>
      </c>
      <c r="Q268">
        <v>1061.66677148607</v>
      </c>
      <c r="R268">
        <v>54.691897736882403</v>
      </c>
      <c r="S268" s="2">
        <f>(Table2[[#This Row],[Close Price]]-Table2[[#This Row],[20D EMA]])/Table2[[#This Row],[20D EMA]]</f>
        <v>2.3493192653146665E-2</v>
      </c>
      <c r="T268" s="2">
        <f>(Table2[[#This Row],[Close Price]]-Table2[[#This Row],[50D EMA]])/Table2[[#This Row],[50D EMA]]</f>
        <v>0.10268099276493736</v>
      </c>
      <c r="U268" s="2">
        <f>(Table2[[#This Row],[Close Price]]-Table2[[#This Row],[200D EMA]])/Table2[[#This Row],[200D EMA]]</f>
        <v>0.29014115990722766</v>
      </c>
      <c r="V268">
        <v>0.81674200717327605</v>
      </c>
      <c r="W268">
        <v>1360.55</v>
      </c>
      <c r="X268">
        <v>1387.95</v>
      </c>
      <c r="Y268">
        <v>1295.05</v>
      </c>
      <c r="Z268">
        <v>1389.4</v>
      </c>
      <c r="AA268">
        <v>1295.05</v>
      </c>
      <c r="AB268">
        <v>1453.7</v>
      </c>
      <c r="AC268" s="2">
        <f>(Table2[[#This Row],[Close Price]]/Table2[[#This Row],[Day Low]])-1</f>
        <v>6.7252214178090686E-3</v>
      </c>
      <c r="AD268" s="2">
        <f>(Table2[[#This Row],[Day High]]/Table2[[#This Row],[Close Price]])-1</f>
        <v>1.3324085566182475E-2</v>
      </c>
      <c r="AE268" s="2">
        <f>(Table2[[#This Row],[Close Price]]/Table2[[#This Row],[Current Week Low]])-1</f>
        <v>5.764256206324081E-2</v>
      </c>
      <c r="AF268" s="2">
        <f>(Table2[[#This Row],[Current Week High]]/Table2[[#This Row],[Close Price]])-1</f>
        <v>1.4382711542673565E-2</v>
      </c>
      <c r="AG268" s="2">
        <f>(Table2[[#This Row],[Close Price]]/Table2[[#This Row],[Current Month Low]])-1</f>
        <v>5.764256206324081E-2</v>
      </c>
      <c r="AH268" s="2">
        <f>(Table2[[#This Row],[Current Month High]]/Table2[[#This Row],[Close Price]])-1</f>
        <v>6.1327297948455817E-2</v>
      </c>
      <c r="AI268">
        <v>6.1327297948455799</v>
      </c>
      <c r="AJ268">
        <v>66.934795856185204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0.22</v>
      </c>
      <c r="AM268" t="s">
        <v>10196</v>
      </c>
      <c r="AN268">
        <v>-1.32</v>
      </c>
      <c r="AO268" t="s">
        <v>10195</v>
      </c>
      <c r="AP268">
        <v>5.5442088203926002E-2</v>
      </c>
      <c r="AQ268">
        <f>(Table2[[#This Row],[Sharpe Ratio]]-AVERAGE(Table2[Sharpe Ratio]))/_xlfn.STDEV.P(Table2[Sharpe Ratio])</f>
        <v>4.9033796323855204E-2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0.15838443578308325</v>
      </c>
      <c r="AS268">
        <f>_xlfn.RANK.AVG(Table2[[#This Row],[1Y Return vs Nifty Z-Score]],Table2[1Y Return vs Nifty Z-Score])</f>
        <v>360</v>
      </c>
      <c r="AT268">
        <f>_xlfn.RANK.AVG(Table2[[#This Row],[6M Return vs Nifty Z-Score]],Table2[6M Return vs Nifty Z-Score])</f>
        <v>205</v>
      </c>
      <c r="AU268">
        <f>_xlfn.RANK.AVG(Table2[[#This Row],[Sharpe Ratio Z-Score]],Table2[Sharpe Ratio Z-Score])</f>
        <v>319</v>
      </c>
      <c r="AV268">
        <f>(Table2[[#This Row],[Rank 1Y]]+Table2[[#This Row],[Rank 6M]]+Table2[[#This Row],[Rank Sharpe]])/3</f>
        <v>294.66666666666669</v>
      </c>
    </row>
    <row r="269" spans="1:48" x14ac:dyDescent="0.3">
      <c r="A269" t="s">
        <v>1661</v>
      </c>
      <c r="B269" t="s">
        <v>1662</v>
      </c>
      <c r="C269" t="s">
        <v>10161</v>
      </c>
      <c r="D269" t="s">
        <v>1663</v>
      </c>
      <c r="E269">
        <v>4968.3440286679997</v>
      </c>
      <c r="F269">
        <v>73.45</v>
      </c>
      <c r="G269">
        <v>40.033500497884198</v>
      </c>
      <c r="H269">
        <f>(Table2[[#This Row],[1Y Return vs Nifty]]-AVERAGE(Table2[1Y Return vs Nifty]))/_xlfn.STDEV.P(Table2[1Y Return vs Nifty])</f>
        <v>-1.7861091974912709E-2</v>
      </c>
      <c r="I269">
        <v>-13.4499080807685</v>
      </c>
      <c r="J269">
        <f>(Table2[[#This Row],[1M Return vs Nifty]]-AVERAGE(Table2[1M Return vs Nifty]))/_xlfn.STDEV.P(Table2[1M Return vs Nifty])</f>
        <v>-1.2406234339431657</v>
      </c>
      <c r="K269">
        <v>7.4097248833765397</v>
      </c>
      <c r="L269">
        <f>(Table2[[#This Row],[6M Return vs Nifty]]-AVERAGE(Table2[6M Return vs Nifty]))/_xlfn.STDEV.P(Table2[6M Return vs Nifty])</f>
        <v>-1.2284074085371778E-2</v>
      </c>
      <c r="M269">
        <v>1.2160282561069999</v>
      </c>
      <c r="N269">
        <f>(Table2[[#This Row],[1W Return vs Nifty]]-AVERAGE(Table2[1W Return vs Nifty]))/_xlfn.STDEV.P(Table2[1W Return vs Nifty])</f>
        <v>0.71601997279856411</v>
      </c>
      <c r="O269">
        <v>73.08</v>
      </c>
      <c r="P269">
        <v>70.772453334875607</v>
      </c>
      <c r="Q269">
        <v>62.642403787410203</v>
      </c>
      <c r="R269">
        <v>52.070112752151402</v>
      </c>
      <c r="S269" s="2">
        <f>(Table2[[#This Row],[Close Price]]-Table2[[#This Row],[20D EMA]])/Table2[[#This Row],[20D EMA]]</f>
        <v>5.062944718117194E-3</v>
      </c>
      <c r="T269" s="2">
        <f>(Table2[[#This Row],[Close Price]]-Table2[[#This Row],[50D EMA]])/Table2[[#This Row],[50D EMA]]</f>
        <v>3.7833175747843423E-2</v>
      </c>
      <c r="U269" s="2">
        <f>(Table2[[#This Row],[Close Price]]-Table2[[#This Row],[200D EMA]])/Table2[[#This Row],[200D EMA]]</f>
        <v>0.17252844014842703</v>
      </c>
      <c r="V269">
        <v>0.88051446853539805</v>
      </c>
      <c r="W269">
        <v>72.05</v>
      </c>
      <c r="X269">
        <v>73.75</v>
      </c>
      <c r="Y269">
        <v>66.84</v>
      </c>
      <c r="Z269">
        <v>74.8</v>
      </c>
      <c r="AA269">
        <v>66.84</v>
      </c>
      <c r="AB269">
        <v>79.59</v>
      </c>
      <c r="AC269" s="2">
        <f>(Table2[[#This Row],[Close Price]]/Table2[[#This Row],[Day Low]])-1</f>
        <v>1.9430950728660745E-2</v>
      </c>
      <c r="AD269" s="2">
        <f>(Table2[[#This Row],[Day High]]/Table2[[#This Row],[Close Price]])-1</f>
        <v>4.0844111640572223E-3</v>
      </c>
      <c r="AE269" s="2">
        <f>(Table2[[#This Row],[Close Price]]/Table2[[#This Row],[Current Week Low]])-1</f>
        <v>9.8892878515858706E-2</v>
      </c>
      <c r="AF269" s="2">
        <f>(Table2[[#This Row],[Current Week High]]/Table2[[#This Row],[Close Price]])-1</f>
        <v>1.8379850238257278E-2</v>
      </c>
      <c r="AG269" s="2">
        <f>(Table2[[#This Row],[Close Price]]/Table2[[#This Row],[Current Month Low]])-1</f>
        <v>9.8892878515858706E-2</v>
      </c>
      <c r="AH269" s="2">
        <f>(Table2[[#This Row],[Current Month High]]/Table2[[#This Row],[Close Price]])-1</f>
        <v>8.3594281824370231E-2</v>
      </c>
      <c r="AI269">
        <v>14.622191967324699</v>
      </c>
      <c r="AJ269">
        <v>78.4933171324423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0.03</v>
      </c>
      <c r="AM269" t="s">
        <v>10196</v>
      </c>
      <c r="AN269">
        <v>1.42</v>
      </c>
      <c r="AO269" t="s">
        <v>10196</v>
      </c>
      <c r="AP269">
        <v>7.1645397164288999E-2</v>
      </c>
      <c r="AQ269">
        <f>(Table2[[#This Row],[Sharpe Ratio]]-AVERAGE(Table2[Sharpe Ratio]))/_xlfn.STDEV.P(Table2[Sharpe Ratio])</f>
        <v>0.23534150755155933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-0.3194071196533268</v>
      </c>
      <c r="AS269">
        <f>_xlfn.RANK.AVG(Table2[[#This Row],[1Y Return vs Nifty Z-Score]],Table2[1Y Return vs Nifty Z-Score])</f>
        <v>290</v>
      </c>
      <c r="AT269">
        <f>_xlfn.RANK.AVG(Table2[[#This Row],[6M Return vs Nifty Z-Score]],Table2[6M Return vs Nifty Z-Score])</f>
        <v>329</v>
      </c>
      <c r="AU269">
        <f>_xlfn.RANK.AVG(Table2[[#This Row],[Sharpe Ratio Z-Score]],Table2[Sharpe Ratio Z-Score])</f>
        <v>266</v>
      </c>
      <c r="AV269">
        <f>(Table2[[#This Row],[Rank 1Y]]+Table2[[#This Row],[Rank 6M]]+Table2[[#This Row],[Rank Sharpe]])/3</f>
        <v>295</v>
      </c>
    </row>
    <row r="270" spans="1:48" x14ac:dyDescent="0.3">
      <c r="A270" t="s">
        <v>316</v>
      </c>
      <c r="B270" t="s">
        <v>317</v>
      </c>
      <c r="C270" t="s">
        <v>10156</v>
      </c>
      <c r="D270" t="s">
        <v>60</v>
      </c>
      <c r="E270">
        <v>82786.174955024995</v>
      </c>
      <c r="F270">
        <v>1815.65</v>
      </c>
      <c r="G270">
        <v>69.713470107967794</v>
      </c>
      <c r="H270">
        <f>(Table2[[#This Row],[1Y Return vs Nifty]]-AVERAGE(Table2[1Y Return vs Nifty]))/_xlfn.STDEV.P(Table2[1Y Return vs Nifty])</f>
        <v>0.38122042925503563</v>
      </c>
      <c r="I270">
        <v>10.863818084125599</v>
      </c>
      <c r="J270">
        <f>(Table2[[#This Row],[1M Return vs Nifty]]-AVERAGE(Table2[1M Return vs Nifty]))/_xlfn.STDEV.P(Table2[1M Return vs Nifty])</f>
        <v>1.292158052502711</v>
      </c>
      <c r="K270">
        <v>11.4914693123046</v>
      </c>
      <c r="L270">
        <f>(Table2[[#This Row],[6M Return vs Nifty]]-AVERAGE(Table2[6M Return vs Nifty]))/_xlfn.STDEV.P(Table2[6M Return vs Nifty])</f>
        <v>0.12575135315612351</v>
      </c>
      <c r="M270">
        <v>-1.08879054876333</v>
      </c>
      <c r="N270">
        <f>(Table2[[#This Row],[1W Return vs Nifty]]-AVERAGE(Table2[1W Return vs Nifty]))/_xlfn.STDEV.P(Table2[1W Return vs Nifty])</f>
        <v>0.14292668009086429</v>
      </c>
      <c r="O270">
        <v>1757.26</v>
      </c>
      <c r="P270">
        <v>1690.6435915245099</v>
      </c>
      <c r="Q270">
        <v>1484.3399182352</v>
      </c>
      <c r="R270">
        <v>63.419724055372498</v>
      </c>
      <c r="S270" s="2">
        <f>(Table2[[#This Row],[Close Price]]-Table2[[#This Row],[20D EMA]])/Table2[[#This Row],[20D EMA]]</f>
        <v>3.3227866109739081E-2</v>
      </c>
      <c r="T270" s="2">
        <f>(Table2[[#This Row],[Close Price]]-Table2[[#This Row],[50D EMA]])/Table2[[#This Row],[50D EMA]]</f>
        <v>7.3940130907643106E-2</v>
      </c>
      <c r="U270" s="2">
        <f>(Table2[[#This Row],[Close Price]]-Table2[[#This Row],[200D EMA]])/Table2[[#This Row],[200D EMA]]</f>
        <v>0.2232036460750243</v>
      </c>
      <c r="V270">
        <v>0.705461434058549</v>
      </c>
      <c r="W270">
        <v>1800</v>
      </c>
      <c r="X270">
        <v>1823</v>
      </c>
      <c r="Y270">
        <v>1766.05</v>
      </c>
      <c r="Z270">
        <v>1844.45</v>
      </c>
      <c r="AA270">
        <v>1598.25</v>
      </c>
      <c r="AB270">
        <v>1848</v>
      </c>
      <c r="AC270" s="2">
        <f>(Table2[[#This Row],[Close Price]]/Table2[[#This Row],[Day Low]])-1</f>
        <v>8.6944444444445601E-3</v>
      </c>
      <c r="AD270" s="2">
        <f>(Table2[[#This Row],[Day High]]/Table2[[#This Row],[Close Price]])-1</f>
        <v>4.048137030815413E-3</v>
      </c>
      <c r="AE270" s="2">
        <f>(Table2[[#This Row],[Close Price]]/Table2[[#This Row],[Current Week Low]])-1</f>
        <v>2.8085275048837843E-2</v>
      </c>
      <c r="AF270" s="2">
        <f>(Table2[[#This Row],[Current Week High]]/Table2[[#This Row],[Close Price]])-1</f>
        <v>1.5862087957480675E-2</v>
      </c>
      <c r="AG270" s="2">
        <f>(Table2[[#This Row],[Close Price]]/Table2[[#This Row],[Current Month Low]])-1</f>
        <v>0.13602377600500559</v>
      </c>
      <c r="AH270" s="2">
        <f>(Table2[[#This Row],[Current Month High]]/Table2[[#This Row],[Close Price]])-1</f>
        <v>1.7817310605017456E-2</v>
      </c>
      <c r="AI270">
        <v>1.78173106050174</v>
      </c>
      <c r="AJ270">
        <v>94.916800858829802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-0.01</v>
      </c>
      <c r="AM270" t="s">
        <v>10195</v>
      </c>
      <c r="AN270">
        <v>2.57</v>
      </c>
      <c r="AO270" t="s">
        <v>10196</v>
      </c>
      <c r="AP270">
        <v>2.6140362213109E-2</v>
      </c>
      <c r="AQ270">
        <f>(Table2[[#This Row],[Sharpe Ratio]]-AVERAGE(Table2[Sharpe Ratio]))/_xlfn.STDEV.P(Table2[Sharpe Ratio])</f>
        <v>-0.28788118306243848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1.6541753319422958</v>
      </c>
      <c r="AS270">
        <f>_xlfn.RANK.AVG(Table2[[#This Row],[1Y Return vs Nifty Z-Score]],Table2[1Y Return vs Nifty Z-Score])</f>
        <v>184</v>
      </c>
      <c r="AT270">
        <f>_xlfn.RANK.AVG(Table2[[#This Row],[6M Return vs Nifty Z-Score]],Table2[6M Return vs Nifty Z-Score])</f>
        <v>288</v>
      </c>
      <c r="AU270">
        <f>_xlfn.RANK.AVG(Table2[[#This Row],[Sharpe Ratio Z-Score]],Table2[Sharpe Ratio Z-Score])</f>
        <v>416</v>
      </c>
      <c r="AV270">
        <f>(Table2[[#This Row],[Rank 1Y]]+Table2[[#This Row],[Rank 6M]]+Table2[[#This Row],[Rank Sharpe]])/3</f>
        <v>296</v>
      </c>
    </row>
    <row r="271" spans="1:48" x14ac:dyDescent="0.3">
      <c r="A271" t="s">
        <v>1682</v>
      </c>
      <c r="B271" t="s">
        <v>1683</v>
      </c>
      <c r="C271" t="s">
        <v>10166</v>
      </c>
      <c r="D271" t="s">
        <v>122</v>
      </c>
      <c r="E271">
        <v>4830.8586495</v>
      </c>
      <c r="F271">
        <v>282.5</v>
      </c>
      <c r="G271">
        <v>79.576423006574203</v>
      </c>
      <c r="H271">
        <f>(Table2[[#This Row],[1Y Return vs Nifty]]-AVERAGE(Table2[1Y Return vs Nifty]))/_xlfn.STDEV.P(Table2[1Y Return vs Nifty])</f>
        <v>0.51383923912261376</v>
      </c>
      <c r="I271">
        <v>-2.1796936619537499</v>
      </c>
      <c r="J271">
        <f>(Table2[[#This Row],[1M Return vs Nifty]]-AVERAGE(Table2[1M Return vs Nifty]))/_xlfn.STDEV.P(Table2[1M Return vs Nifty])</f>
        <v>-6.6595634392446146E-2</v>
      </c>
      <c r="K271">
        <v>-4.5316969710502404</v>
      </c>
      <c r="L271">
        <f>(Table2[[#This Row],[6M Return vs Nifty]]-AVERAGE(Table2[6M Return vs Nifty]))/_xlfn.STDEV.P(Table2[6M Return vs Nifty])</f>
        <v>-0.41611613565802957</v>
      </c>
      <c r="M271">
        <v>-7.1737904878516998</v>
      </c>
      <c r="N271">
        <f>(Table2[[#This Row],[1W Return vs Nifty]]-AVERAGE(Table2[1W Return vs Nifty]))/_xlfn.STDEV.P(Table2[1W Return vs Nifty])</f>
        <v>-1.3701088105296242</v>
      </c>
      <c r="O271">
        <v>281.29000000000002</v>
      </c>
      <c r="P271">
        <v>276.17010059195201</v>
      </c>
      <c r="Q271">
        <v>237.68680917143399</v>
      </c>
      <c r="R271">
        <v>50.442193537665197</v>
      </c>
      <c r="S271" s="2">
        <f>(Table2[[#This Row],[Close Price]]-Table2[[#This Row],[20D EMA]])/Table2[[#This Row],[20D EMA]]</f>
        <v>4.3016104376265756E-3</v>
      </c>
      <c r="T271" s="2">
        <f>(Table2[[#This Row],[Close Price]]-Table2[[#This Row],[50D EMA]])/Table2[[#This Row],[50D EMA]]</f>
        <v>2.2920292220194292E-2</v>
      </c>
      <c r="U271" s="2">
        <f>(Table2[[#This Row],[Close Price]]-Table2[[#This Row],[200D EMA]])/Table2[[#This Row],[200D EMA]]</f>
        <v>0.18853882125298776</v>
      </c>
      <c r="V271">
        <v>0.71135584517844697</v>
      </c>
      <c r="W271">
        <v>278.39999999999998</v>
      </c>
      <c r="X271">
        <v>288.89999999999998</v>
      </c>
      <c r="Y271">
        <v>254.75</v>
      </c>
      <c r="Z271">
        <v>286.8</v>
      </c>
      <c r="AA271">
        <v>254.75</v>
      </c>
      <c r="AB271">
        <v>311.5</v>
      </c>
      <c r="AC271" s="2">
        <f>(Table2[[#This Row],[Close Price]]/Table2[[#This Row],[Day Low]])-1</f>
        <v>1.4727011494253039E-2</v>
      </c>
      <c r="AD271" s="2">
        <f>(Table2[[#This Row],[Day High]]/Table2[[#This Row],[Close Price]])-1</f>
        <v>2.2654867256637123E-2</v>
      </c>
      <c r="AE271" s="2">
        <f>(Table2[[#This Row],[Close Price]]/Table2[[#This Row],[Current Week Low]])-1</f>
        <v>0.10893032384690882</v>
      </c>
      <c r="AF271" s="2">
        <f>(Table2[[#This Row],[Current Week High]]/Table2[[#This Row],[Close Price]])-1</f>
        <v>1.522123893805305E-2</v>
      </c>
      <c r="AG271" s="2">
        <f>(Table2[[#This Row],[Close Price]]/Table2[[#This Row],[Current Month Low]])-1</f>
        <v>0.10893032384690882</v>
      </c>
      <c r="AH271" s="2">
        <f>(Table2[[#This Row],[Current Month High]]/Table2[[#This Row],[Close Price]])-1</f>
        <v>0.10265486725663719</v>
      </c>
      <c r="AI271">
        <v>13.433628318584001</v>
      </c>
      <c r="AJ271">
        <v>118.31530139103501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</v>
      </c>
      <c r="AM271">
        <v>0</v>
      </c>
      <c r="AN271">
        <v>-2.16</v>
      </c>
      <c r="AO271" t="s">
        <v>10195</v>
      </c>
      <c r="AP271">
        <v>6.5462660543872994E-2</v>
      </c>
      <c r="AQ271">
        <f>(Table2[[#This Row],[Sharpe Ratio]]-AVERAGE(Table2[Sharpe Ratio]))/_xlfn.STDEV.P(Table2[Sharpe Ratio])</f>
        <v>0.16425161401862684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-1.1747297274388593</v>
      </c>
      <c r="AS271">
        <f>_xlfn.RANK.AVG(Table2[[#This Row],[1Y Return vs Nifty Z-Score]],Table2[1Y Return vs Nifty Z-Score])</f>
        <v>148</v>
      </c>
      <c r="AT271">
        <f>_xlfn.RANK.AVG(Table2[[#This Row],[6M Return vs Nifty Z-Score]],Table2[6M Return vs Nifty Z-Score])</f>
        <v>461</v>
      </c>
      <c r="AU271">
        <f>_xlfn.RANK.AVG(Table2[[#This Row],[Sharpe Ratio Z-Score]],Table2[Sharpe Ratio Z-Score])</f>
        <v>284</v>
      </c>
      <c r="AV271">
        <f>(Table2[[#This Row],[Rank 1Y]]+Table2[[#This Row],[Rank 6M]]+Table2[[#This Row],[Rank Sharpe]])/3</f>
        <v>297.66666666666669</v>
      </c>
    </row>
    <row r="272" spans="1:48" x14ac:dyDescent="0.3">
      <c r="A272" t="s">
        <v>1284</v>
      </c>
      <c r="B272" t="s">
        <v>1285</v>
      </c>
      <c r="C272" t="s">
        <v>10164</v>
      </c>
      <c r="D272" t="s">
        <v>138</v>
      </c>
      <c r="E272">
        <v>8661.0095233749998</v>
      </c>
      <c r="F272">
        <v>591.25</v>
      </c>
      <c r="G272">
        <v>35.977938598034498</v>
      </c>
      <c r="H272">
        <f>(Table2[[#This Row],[1Y Return vs Nifty]]-AVERAGE(Table2[1Y Return vs Nifty]))/_xlfn.STDEV.P(Table2[1Y Return vs Nifty])</f>
        <v>-7.2392812650406993E-2</v>
      </c>
      <c r="I272">
        <v>-7.7307194034970701</v>
      </c>
      <c r="J272">
        <f>(Table2[[#This Row],[1M Return vs Nifty]]-AVERAGE(Table2[1M Return vs Nifty]))/_xlfn.STDEV.P(Table2[1M Return vs Nifty])</f>
        <v>-0.64485069631156822</v>
      </c>
      <c r="K272">
        <v>23.7370886036983</v>
      </c>
      <c r="L272">
        <f>(Table2[[#This Row],[6M Return vs Nifty]]-AVERAGE(Table2[6M Return vs Nifty]))/_xlfn.STDEV.P(Table2[6M Return vs Nifty])</f>
        <v>0.53987068868937171</v>
      </c>
      <c r="M272">
        <v>-5.4917035320915701</v>
      </c>
      <c r="N272">
        <f>(Table2[[#This Row],[1W Return vs Nifty]]-AVERAGE(Table2[1W Return vs Nifty]))/_xlfn.STDEV.P(Table2[1W Return vs Nifty])</f>
        <v>-0.95185781827798865</v>
      </c>
      <c r="O272">
        <v>580.42999999999995</v>
      </c>
      <c r="P272">
        <v>542.04888817130904</v>
      </c>
      <c r="Q272">
        <v>470.953764634724</v>
      </c>
      <c r="R272">
        <v>51.814367385595901</v>
      </c>
      <c r="S272" s="2">
        <f>(Table2[[#This Row],[Close Price]]-Table2[[#This Row],[20D EMA]])/Table2[[#This Row],[20D EMA]]</f>
        <v>1.8641352101028637E-2</v>
      </c>
      <c r="T272" s="2">
        <f>(Table2[[#This Row],[Close Price]]-Table2[[#This Row],[50D EMA]])/Table2[[#This Row],[50D EMA]]</f>
        <v>9.0768771788609301E-2</v>
      </c>
      <c r="U272" s="2">
        <f>(Table2[[#This Row],[Close Price]]-Table2[[#This Row],[200D EMA]])/Table2[[#This Row],[200D EMA]]</f>
        <v>0.25543109408750314</v>
      </c>
      <c r="V272">
        <v>1.7542001824034901</v>
      </c>
      <c r="W272">
        <v>581.4</v>
      </c>
      <c r="X272">
        <v>603</v>
      </c>
      <c r="Y272">
        <v>570</v>
      </c>
      <c r="Z272">
        <v>615.79999999999995</v>
      </c>
      <c r="AA272">
        <v>517.6</v>
      </c>
      <c r="AB272">
        <v>699</v>
      </c>
      <c r="AC272" s="2">
        <f>(Table2[[#This Row],[Close Price]]/Table2[[#This Row],[Day Low]])-1</f>
        <v>1.6941864465084278E-2</v>
      </c>
      <c r="AD272" s="2">
        <f>(Table2[[#This Row],[Day High]]/Table2[[#This Row],[Close Price]])-1</f>
        <v>1.9873150105708337E-2</v>
      </c>
      <c r="AE272" s="2">
        <f>(Table2[[#This Row],[Close Price]]/Table2[[#This Row],[Current Week Low]])-1</f>
        <v>3.7280701754385914E-2</v>
      </c>
      <c r="AF272" s="2">
        <f>(Table2[[#This Row],[Current Week High]]/Table2[[#This Row],[Close Price]])-1</f>
        <v>4.152219873150087E-2</v>
      </c>
      <c r="AG272" s="2">
        <f>(Table2[[#This Row],[Close Price]]/Table2[[#This Row],[Current Month Low]])-1</f>
        <v>0.142291344667697</v>
      </c>
      <c r="AH272" s="2">
        <f>(Table2[[#This Row],[Current Month High]]/Table2[[#This Row],[Close Price]])-1</f>
        <v>0.18224101479915444</v>
      </c>
      <c r="AI272">
        <v>18.224101479915401</v>
      </c>
      <c r="AJ272">
        <v>68.447293447293404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0.28000000000000003</v>
      </c>
      <c r="AM272" t="s">
        <v>10196</v>
      </c>
      <c r="AN272">
        <v>9.57</v>
      </c>
      <c r="AO272" t="s">
        <v>10196</v>
      </c>
      <c r="AP272">
        <v>2.8385963243935001E-2</v>
      </c>
      <c r="AQ272">
        <f>(Table2[[#This Row],[Sharpe Ratio]]-AVERAGE(Table2[Sharpe Ratio]))/_xlfn.STDEV.P(Table2[Sharpe Ratio])</f>
        <v>-0.26206097625115066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-1.3912916148017427</v>
      </c>
      <c r="AS272">
        <f>_xlfn.RANK.AVG(Table2[[#This Row],[1Y Return vs Nifty Z-Score]],Table2[1Y Return vs Nifty Z-Score])</f>
        <v>312</v>
      </c>
      <c r="AT272">
        <f>_xlfn.RANK.AVG(Table2[[#This Row],[6M Return vs Nifty Z-Score]],Table2[6M Return vs Nifty Z-Score])</f>
        <v>179</v>
      </c>
      <c r="AU272">
        <f>_xlfn.RANK.AVG(Table2[[#This Row],[Sharpe Ratio Z-Score]],Table2[Sharpe Ratio Z-Score])</f>
        <v>405</v>
      </c>
      <c r="AV272">
        <f>(Table2[[#This Row],[Rank 1Y]]+Table2[[#This Row],[Rank 6M]]+Table2[[#This Row],[Rank Sharpe]])/3</f>
        <v>298.66666666666669</v>
      </c>
    </row>
    <row r="273" spans="1:48" x14ac:dyDescent="0.3">
      <c r="A273" t="s">
        <v>864</v>
      </c>
      <c r="B273" t="s">
        <v>865</v>
      </c>
      <c r="C273" t="s">
        <v>10161</v>
      </c>
      <c r="D273" t="s">
        <v>407</v>
      </c>
      <c r="E273">
        <v>17648.360893550001</v>
      </c>
      <c r="F273">
        <v>554.5</v>
      </c>
      <c r="G273">
        <v>30.313234594142799</v>
      </c>
      <c r="H273">
        <f>(Table2[[#This Row],[1Y Return vs Nifty]]-AVERAGE(Table2[1Y Return vs Nifty]))/_xlfn.STDEV.P(Table2[1Y Return vs Nifty])</f>
        <v>-0.14856131015528404</v>
      </c>
      <c r="I273">
        <v>-8.3792692601297691</v>
      </c>
      <c r="J273">
        <f>(Table2[[#This Row],[1M Return vs Nifty]]-AVERAGE(Table2[1M Return vs Nifty]))/_xlfn.STDEV.P(Table2[1M Return vs Nifty])</f>
        <v>-0.71241068521562112</v>
      </c>
      <c r="K273">
        <v>-0.78154594043465897</v>
      </c>
      <c r="L273">
        <f>(Table2[[#This Row],[6M Return vs Nifty]]-AVERAGE(Table2[6M Return vs Nifty]))/_xlfn.STDEV.P(Table2[6M Return vs Nifty])</f>
        <v>-0.28929445224677763</v>
      </c>
      <c r="M273">
        <v>-2.6673288344277299</v>
      </c>
      <c r="N273">
        <f>(Table2[[#This Row],[1W Return vs Nifty]]-AVERAGE(Table2[1W Return vs Nifty]))/_xlfn.STDEV.P(Table2[1W Return vs Nifty])</f>
        <v>-0.24957693098908554</v>
      </c>
      <c r="O273">
        <v>554.97</v>
      </c>
      <c r="P273">
        <v>546.95770623102396</v>
      </c>
      <c r="Q273">
        <v>476.15474519185199</v>
      </c>
      <c r="R273">
        <v>49.157819207514002</v>
      </c>
      <c r="S273" s="2">
        <f>(Table2[[#This Row],[Close Price]]-Table2[[#This Row],[20D EMA]])/Table2[[#This Row],[20D EMA]]</f>
        <v>-8.4689262482661636E-4</v>
      </c>
      <c r="T273" s="2">
        <f>(Table2[[#This Row],[Close Price]]-Table2[[#This Row],[50D EMA]])/Table2[[#This Row],[50D EMA]]</f>
        <v>1.3789537441475088E-2</v>
      </c>
      <c r="U273" s="2">
        <f>(Table2[[#This Row],[Close Price]]-Table2[[#This Row],[200D EMA]])/Table2[[#This Row],[200D EMA]]</f>
        <v>0.16453738117548569</v>
      </c>
      <c r="V273">
        <v>0.85912583430606004</v>
      </c>
      <c r="W273">
        <v>544</v>
      </c>
      <c r="X273">
        <v>561.70000000000005</v>
      </c>
      <c r="Y273">
        <v>526.85</v>
      </c>
      <c r="Z273">
        <v>560</v>
      </c>
      <c r="AA273">
        <v>526.85</v>
      </c>
      <c r="AB273">
        <v>584.70000000000005</v>
      </c>
      <c r="AC273" s="2">
        <f>(Table2[[#This Row],[Close Price]]/Table2[[#This Row],[Day Low]])-1</f>
        <v>1.9301470588235281E-2</v>
      </c>
      <c r="AD273" s="2">
        <f>(Table2[[#This Row],[Day High]]/Table2[[#This Row],[Close Price]])-1</f>
        <v>1.298467087466193E-2</v>
      </c>
      <c r="AE273" s="2">
        <f>(Table2[[#This Row],[Close Price]]/Table2[[#This Row],[Current Week Low]])-1</f>
        <v>5.2481731042991253E-2</v>
      </c>
      <c r="AF273" s="2">
        <f>(Table2[[#This Row],[Current Week High]]/Table2[[#This Row],[Close Price]])-1</f>
        <v>9.918845807033394E-3</v>
      </c>
      <c r="AG273" s="2">
        <f>(Table2[[#This Row],[Close Price]]/Table2[[#This Row],[Current Month Low]])-1</f>
        <v>5.2481731042991253E-2</v>
      </c>
      <c r="AH273" s="2">
        <f>(Table2[[#This Row],[Current Month High]]/Table2[[#This Row],[Close Price]])-1</f>
        <v>5.4463480613165194E-2</v>
      </c>
      <c r="AI273">
        <v>7.8449053201081904</v>
      </c>
      <c r="AJ273">
        <v>84.648684648684593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-7.0000000000000007E-2</v>
      </c>
      <c r="AM273" t="s">
        <v>10195</v>
      </c>
      <c r="AN273">
        <v>0.45</v>
      </c>
      <c r="AO273" t="s">
        <v>10196</v>
      </c>
      <c r="AP273">
        <v>0.12675038974406899</v>
      </c>
      <c r="AQ273">
        <f>(Table2[[#This Row],[Sharpe Ratio]]-AVERAGE(Table2[Sharpe Ratio]))/_xlfn.STDEV.P(Table2[Sharpe Ratio])</f>
        <v>0.86894573430997035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-0.53089764429679798</v>
      </c>
      <c r="AS273">
        <f>_xlfn.RANK.AVG(Table2[[#This Row],[1Y Return vs Nifty Z-Score]],Table2[1Y Return vs Nifty Z-Score])</f>
        <v>333</v>
      </c>
      <c r="AT273">
        <f>_xlfn.RANK.AVG(Table2[[#This Row],[6M Return vs Nifty Z-Score]],Table2[6M Return vs Nifty Z-Score])</f>
        <v>417</v>
      </c>
      <c r="AU273">
        <f>_xlfn.RANK.AVG(Table2[[#This Row],[Sharpe Ratio Z-Score]],Table2[Sharpe Ratio Z-Score])</f>
        <v>147</v>
      </c>
      <c r="AV273">
        <f>(Table2[[#This Row],[Rank 1Y]]+Table2[[#This Row],[Rank 6M]]+Table2[[#This Row],[Rank Sharpe]])/3</f>
        <v>299</v>
      </c>
    </row>
    <row r="274" spans="1:48" x14ac:dyDescent="0.3">
      <c r="A274" t="s">
        <v>251</v>
      </c>
      <c r="B274" t="s">
        <v>252</v>
      </c>
      <c r="C274" t="s">
        <v>10151</v>
      </c>
      <c r="D274" t="s">
        <v>253</v>
      </c>
      <c r="E274">
        <v>104835.92120625</v>
      </c>
      <c r="F274">
        <v>97.5</v>
      </c>
      <c r="G274">
        <v>44.293204669013399</v>
      </c>
      <c r="H274">
        <f>(Table2[[#This Row],[1Y Return vs Nifty]]-AVERAGE(Table2[1Y Return vs Nifty]))/_xlfn.STDEV.P(Table2[1Y Return vs Nifty])</f>
        <v>3.9415557662432037E-2</v>
      </c>
      <c r="I274">
        <v>-2.3477443334435502</v>
      </c>
      <c r="J274">
        <f>(Table2[[#This Row],[1M Return vs Nifty]]-AVERAGE(Table2[1M Return vs Nifty]))/_xlfn.STDEV.P(Table2[1M Return vs Nifty])</f>
        <v>-8.4101615443953059E-2</v>
      </c>
      <c r="K274">
        <v>2.00082888688853</v>
      </c>
      <c r="L274">
        <f>(Table2[[#This Row],[6M Return vs Nifty]]-AVERAGE(Table2[6M Return vs Nifty]))/_xlfn.STDEV.P(Table2[6M Return vs Nifty])</f>
        <v>-0.19520078599134269</v>
      </c>
      <c r="M274">
        <v>-2.6307935103559501</v>
      </c>
      <c r="N274">
        <f>(Table2[[#This Row],[1W Return vs Nifty]]-AVERAGE(Table2[1W Return vs Nifty]))/_xlfn.STDEV.P(Table2[1W Return vs Nifty])</f>
        <v>-0.24049242112297606</v>
      </c>
      <c r="O274">
        <v>87.99</v>
      </c>
      <c r="P274">
        <v>86.577892029197798</v>
      </c>
      <c r="Q274">
        <v>79.151779121793595</v>
      </c>
      <c r="R274">
        <v>70.398312551798099</v>
      </c>
      <c r="S274" s="2">
        <f>(Table2[[#This Row],[Close Price]]-Table2[[#This Row],[20D EMA]])/Table2[[#This Row],[20D EMA]]</f>
        <v>0.10808046368905563</v>
      </c>
      <c r="T274" s="2">
        <f>(Table2[[#This Row],[Close Price]]-Table2[[#This Row],[50D EMA]])/Table2[[#This Row],[50D EMA]]</f>
        <v>0.12615354468458062</v>
      </c>
      <c r="U274" s="2">
        <f>(Table2[[#This Row],[Close Price]]-Table2[[#This Row],[200D EMA]])/Table2[[#This Row],[200D EMA]]</f>
        <v>0.23181059329030823</v>
      </c>
      <c r="V274">
        <v>2.77722230113456</v>
      </c>
      <c r="W274">
        <v>94.9</v>
      </c>
      <c r="X274">
        <v>104.25</v>
      </c>
      <c r="Y274">
        <v>83.46</v>
      </c>
      <c r="Z274">
        <v>98.6</v>
      </c>
      <c r="AA274">
        <v>83.31</v>
      </c>
      <c r="AB274">
        <v>98.6</v>
      </c>
      <c r="AC274" s="2">
        <f>(Table2[[#This Row],[Close Price]]/Table2[[#This Row],[Day Low]])-1</f>
        <v>2.739726027397249E-2</v>
      </c>
      <c r="AD274" s="2">
        <f>(Table2[[#This Row],[Day High]]/Table2[[#This Row],[Close Price]])-1</f>
        <v>6.9230769230769207E-2</v>
      </c>
      <c r="AE274" s="2">
        <f>(Table2[[#This Row],[Close Price]]/Table2[[#This Row],[Current Week Low]])-1</f>
        <v>0.16822429906542058</v>
      </c>
      <c r="AF274" s="2">
        <f>(Table2[[#This Row],[Current Week High]]/Table2[[#This Row],[Close Price]])-1</f>
        <v>1.1282051282051286E-2</v>
      </c>
      <c r="AG274" s="2">
        <f>(Table2[[#This Row],[Close Price]]/Table2[[#This Row],[Current Month Low]])-1</f>
        <v>0.17032769175369089</v>
      </c>
      <c r="AH274" s="2">
        <f>(Table2[[#This Row],[Current Month High]]/Table2[[#This Row],[Close Price]])-1</f>
        <v>1.1282051282051286E-2</v>
      </c>
      <c r="AI274">
        <v>1.2307692307692299</v>
      </c>
      <c r="AJ274">
        <v>72.413793103448199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0.05</v>
      </c>
      <c r="AM274" t="s">
        <v>10196</v>
      </c>
      <c r="AN274">
        <v>14.95</v>
      </c>
      <c r="AO274" t="s">
        <v>10196</v>
      </c>
      <c r="AP274">
        <v>8.4079064727242997E-2</v>
      </c>
      <c r="AQ274">
        <f>(Table2[[#This Row],[Sharpe Ratio]]-AVERAGE(Table2[Sharpe Ratio]))/_xlfn.STDEV.P(Table2[Sharpe Ratio])</f>
        <v>0.37830540162324344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-0.10207386327259632</v>
      </c>
      <c r="AS274">
        <f>_xlfn.RANK.AVG(Table2[[#This Row],[1Y Return vs Nifty Z-Score]],Table2[1Y Return vs Nifty Z-Score])</f>
        <v>276</v>
      </c>
      <c r="AT274">
        <f>_xlfn.RANK.AVG(Table2[[#This Row],[6M Return vs Nifty Z-Score]],Table2[6M Return vs Nifty Z-Score])</f>
        <v>386</v>
      </c>
      <c r="AU274">
        <f>_xlfn.RANK.AVG(Table2[[#This Row],[Sharpe Ratio Z-Score]],Table2[Sharpe Ratio Z-Score])</f>
        <v>236</v>
      </c>
      <c r="AV274">
        <f>(Table2[[#This Row],[Rank 1Y]]+Table2[[#This Row],[Rank 6M]]+Table2[[#This Row],[Rank Sharpe]])/3</f>
        <v>299.33333333333331</v>
      </c>
    </row>
    <row r="275" spans="1:48" x14ac:dyDescent="0.3">
      <c r="A275" t="s">
        <v>1206</v>
      </c>
      <c r="B275" t="s">
        <v>1207</v>
      </c>
      <c r="C275" t="s">
        <v>10158</v>
      </c>
      <c r="D275" t="s">
        <v>130</v>
      </c>
      <c r="E275">
        <v>9601.6848449600002</v>
      </c>
      <c r="F275">
        <v>272.48</v>
      </c>
      <c r="G275">
        <v>29.8211847485227</v>
      </c>
      <c r="H275">
        <f>(Table2[[#This Row],[1Y Return vs Nifty]]-AVERAGE(Table2[1Y Return vs Nifty]))/_xlfn.STDEV.P(Table2[1Y Return vs Nifty])</f>
        <v>-0.15517748946714946</v>
      </c>
      <c r="I275">
        <v>15.550585842066999</v>
      </c>
      <c r="J275">
        <f>(Table2[[#This Row],[1M Return vs Nifty]]-AVERAGE(Table2[1M Return vs Nifty]))/_xlfn.STDEV.P(Table2[1M Return vs Nifty])</f>
        <v>1.7803826268883922</v>
      </c>
      <c r="K275">
        <v>1.2969734815204199</v>
      </c>
      <c r="L275">
        <f>(Table2[[#This Row],[6M Return vs Nifty]]-AVERAGE(Table2[6M Return vs Nifty]))/_xlfn.STDEV.P(Table2[6M Return vs Nifty])</f>
        <v>-0.21900359464042266</v>
      </c>
      <c r="M275">
        <v>-7.81996120280931</v>
      </c>
      <c r="N275">
        <f>(Table2[[#This Row],[1W Return vs Nifty]]-AVERAGE(Table2[1W Return vs Nifty]))/_xlfn.STDEV.P(Table2[1W Return vs Nifty])</f>
        <v>-1.5307791859638349</v>
      </c>
      <c r="O275">
        <v>261.64</v>
      </c>
      <c r="P275">
        <v>249.72285944319199</v>
      </c>
      <c r="Q275">
        <v>226.771716685716</v>
      </c>
      <c r="R275">
        <v>58.427699194875601</v>
      </c>
      <c r="S275" s="2">
        <f>(Table2[[#This Row],[Close Price]]-Table2[[#This Row],[20D EMA]])/Table2[[#This Row],[20D EMA]]</f>
        <v>4.1430973857208502E-2</v>
      </c>
      <c r="T275" s="2">
        <f>(Table2[[#This Row],[Close Price]]-Table2[[#This Row],[50D EMA]])/Table2[[#This Row],[50D EMA]]</f>
        <v>9.1129585042994093E-2</v>
      </c>
      <c r="U275" s="2">
        <f>(Table2[[#This Row],[Close Price]]-Table2[[#This Row],[200D EMA]])/Table2[[#This Row],[200D EMA]]</f>
        <v>0.2015607765479473</v>
      </c>
      <c r="V275">
        <v>1.5158961688599799</v>
      </c>
      <c r="W275">
        <v>268.25</v>
      </c>
      <c r="X275">
        <v>284</v>
      </c>
      <c r="Y275">
        <v>252.55</v>
      </c>
      <c r="Z275">
        <v>279</v>
      </c>
      <c r="AA275">
        <v>229.92</v>
      </c>
      <c r="AB275">
        <v>299</v>
      </c>
      <c r="AC275" s="2">
        <f>(Table2[[#This Row],[Close Price]]/Table2[[#This Row],[Day Low]])-1</f>
        <v>1.5768872320596428E-2</v>
      </c>
      <c r="AD275" s="2">
        <f>(Table2[[#This Row],[Day High]]/Table2[[#This Row],[Close Price]])-1</f>
        <v>4.2278332354668269E-2</v>
      </c>
      <c r="AE275" s="2">
        <f>(Table2[[#This Row],[Close Price]]/Table2[[#This Row],[Current Week Low]])-1</f>
        <v>7.8915066323500316E-2</v>
      </c>
      <c r="AF275" s="2">
        <f>(Table2[[#This Row],[Current Week High]]/Table2[[#This Row],[Close Price]])-1</f>
        <v>2.3928361714621094E-2</v>
      </c>
      <c r="AG275" s="2">
        <f>(Table2[[#This Row],[Close Price]]/Table2[[#This Row],[Current Month Low]])-1</f>
        <v>0.1851078636047323</v>
      </c>
      <c r="AH275" s="2">
        <f>(Table2[[#This Row],[Current Month High]]/Table2[[#This Row],[Close Price]])-1</f>
        <v>9.7328244274809128E-2</v>
      </c>
      <c r="AI275">
        <v>9.7328244274809101</v>
      </c>
      <c r="AJ275">
        <v>57.366445278660102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0.01</v>
      </c>
      <c r="AM275" t="s">
        <v>10196</v>
      </c>
      <c r="AN275">
        <v>10.77</v>
      </c>
      <c r="AO275" t="s">
        <v>10196</v>
      </c>
      <c r="AP275">
        <v>0.117273224236517</v>
      </c>
      <c r="AQ275">
        <f>(Table2[[#This Row],[Sharpe Ratio]]-AVERAGE(Table2[Sharpe Ratio]))/_xlfn.STDEV.P(Table2[Sharpe Ratio])</f>
        <v>0.75997607762087149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0.63539843443785671</v>
      </c>
      <c r="AS275">
        <f>_xlfn.RANK.AVG(Table2[[#This Row],[1Y Return vs Nifty Z-Score]],Table2[1Y Return vs Nifty Z-Score])</f>
        <v>335</v>
      </c>
      <c r="AT275">
        <f>_xlfn.RANK.AVG(Table2[[#This Row],[6M Return vs Nifty Z-Score]],Table2[6M Return vs Nifty Z-Score])</f>
        <v>395</v>
      </c>
      <c r="AU275">
        <f>_xlfn.RANK.AVG(Table2[[#This Row],[Sharpe Ratio Z-Score]],Table2[Sharpe Ratio Z-Score])</f>
        <v>169</v>
      </c>
      <c r="AV275">
        <f>(Table2[[#This Row],[Rank 1Y]]+Table2[[#This Row],[Rank 6M]]+Table2[[#This Row],[Rank Sharpe]])/3</f>
        <v>299.66666666666669</v>
      </c>
    </row>
    <row r="276" spans="1:48" x14ac:dyDescent="0.3">
      <c r="A276" t="s">
        <v>906</v>
      </c>
      <c r="B276" t="s">
        <v>907</v>
      </c>
      <c r="C276" t="s">
        <v>10153</v>
      </c>
      <c r="D276" t="s">
        <v>908</v>
      </c>
      <c r="E276">
        <v>16550.761326479998</v>
      </c>
      <c r="F276">
        <v>860.85</v>
      </c>
      <c r="G276">
        <v>54.018602918740797</v>
      </c>
      <c r="H276">
        <f>(Table2[[#This Row],[1Y Return vs Nifty]]-AVERAGE(Table2[1Y Return vs Nifty]))/_xlfn.STDEV.P(Table2[1Y Return vs Nifty])</f>
        <v>0.17018478617099705</v>
      </c>
      <c r="I276">
        <v>30.126595842509499</v>
      </c>
      <c r="J276">
        <f>(Table2[[#This Row],[1M Return vs Nifty]]-AVERAGE(Table2[1M Return vs Nifty]))/_xlfn.STDEV.P(Table2[1M Return vs Nifty])</f>
        <v>3.2987779573694667</v>
      </c>
      <c r="K276">
        <v>49.244877148603003</v>
      </c>
      <c r="L276">
        <f>(Table2[[#This Row],[6M Return vs Nifty]]-AVERAGE(Table2[6M Return vs Nifty]))/_xlfn.STDEV.P(Table2[6M Return vs Nifty])</f>
        <v>1.4024867958684073</v>
      </c>
      <c r="M276">
        <v>-1.9774806085118399</v>
      </c>
      <c r="N276">
        <f>(Table2[[#This Row],[1W Return vs Nifty]]-AVERAGE(Table2[1W Return vs Nifty]))/_xlfn.STDEV.P(Table2[1W Return vs Nifty])</f>
        <v>-7.8046140619234719E-2</v>
      </c>
      <c r="O276">
        <v>787.23</v>
      </c>
      <c r="P276">
        <v>697.82212923996894</v>
      </c>
      <c r="Q276">
        <v>576.99120341845003</v>
      </c>
      <c r="R276">
        <v>69.346642794405199</v>
      </c>
      <c r="S276" s="2">
        <f>(Table2[[#This Row],[Close Price]]-Table2[[#This Row],[20D EMA]])/Table2[[#This Row],[20D EMA]]</f>
        <v>9.3517777523722423E-2</v>
      </c>
      <c r="T276" s="2">
        <f>(Table2[[#This Row],[Close Price]]-Table2[[#This Row],[50D EMA]])/Table2[[#This Row],[50D EMA]]</f>
        <v>0.23362381892014866</v>
      </c>
      <c r="U276" s="2">
        <f>(Table2[[#This Row],[Close Price]]-Table2[[#This Row],[200D EMA]])/Table2[[#This Row],[200D EMA]]</f>
        <v>0.49196382007177281</v>
      </c>
      <c r="V276">
        <v>1.25839908041396</v>
      </c>
      <c r="W276">
        <v>845</v>
      </c>
      <c r="X276">
        <v>872</v>
      </c>
      <c r="Y276">
        <v>789</v>
      </c>
      <c r="Z276">
        <v>874</v>
      </c>
      <c r="AA276">
        <v>675</v>
      </c>
      <c r="AB276">
        <v>876.7</v>
      </c>
      <c r="AC276" s="2">
        <f>(Table2[[#This Row],[Close Price]]/Table2[[#This Row],[Day Low]])-1</f>
        <v>1.8757396449704089E-2</v>
      </c>
      <c r="AD276" s="2">
        <f>(Table2[[#This Row],[Day High]]/Table2[[#This Row],[Close Price]])-1</f>
        <v>1.2952314572805879E-2</v>
      </c>
      <c r="AE276" s="2">
        <f>(Table2[[#This Row],[Close Price]]/Table2[[#This Row],[Current Week Low]])-1</f>
        <v>9.1064638783270091E-2</v>
      </c>
      <c r="AF276" s="2">
        <f>(Table2[[#This Row],[Current Week High]]/Table2[[#This Row],[Close Price]])-1</f>
        <v>1.5275599697972986E-2</v>
      </c>
      <c r="AG276" s="2">
        <f>(Table2[[#This Row],[Close Price]]/Table2[[#This Row],[Current Month Low]])-1</f>
        <v>0.27533333333333343</v>
      </c>
      <c r="AH276" s="2">
        <f>(Table2[[#This Row],[Current Month High]]/Table2[[#This Row],[Close Price]])-1</f>
        <v>1.8412034616948292E-2</v>
      </c>
      <c r="AI276">
        <v>1.8412034616948201</v>
      </c>
      <c r="AJ276">
        <v>92.864344124565903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0.34</v>
      </c>
      <c r="AM276" t="s">
        <v>10196</v>
      </c>
      <c r="AN276">
        <v>9.0500000000000007</v>
      </c>
      <c r="AO276" t="s">
        <v>10196</v>
      </c>
      <c r="AP276">
        <v>-2.7896052716903999E-2</v>
      </c>
      <c r="AQ276">
        <f>(Table2[[#This Row],[Sharpe Ratio]]-AVERAGE(Table2[Sharpe Ratio]))/_xlfn.STDEV.P(Table2[Sharpe Ratio])</f>
        <v>-0.90919876783406928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3.8842046309555673</v>
      </c>
      <c r="AS276">
        <f>_xlfn.RANK.AVG(Table2[[#This Row],[1Y Return vs Nifty Z-Score]],Table2[1Y Return vs Nifty Z-Score])</f>
        <v>236</v>
      </c>
      <c r="AT276">
        <f>_xlfn.RANK.AVG(Table2[[#This Row],[6M Return vs Nifty Z-Score]],Table2[6M Return vs Nifty Z-Score])</f>
        <v>66</v>
      </c>
      <c r="AU276">
        <f>_xlfn.RANK.AVG(Table2[[#This Row],[Sharpe Ratio Z-Score]],Table2[Sharpe Ratio Z-Score])</f>
        <v>600</v>
      </c>
      <c r="AV276">
        <f>(Table2[[#This Row],[Rank 1Y]]+Table2[[#This Row],[Rank 6M]]+Table2[[#This Row],[Rank Sharpe]])/3</f>
        <v>300.66666666666669</v>
      </c>
    </row>
    <row r="277" spans="1:48" x14ac:dyDescent="0.3">
      <c r="A277" t="s">
        <v>1571</v>
      </c>
      <c r="B277" t="s">
        <v>1572</v>
      </c>
      <c r="C277" t="s">
        <v>10151</v>
      </c>
      <c r="D277" t="s">
        <v>422</v>
      </c>
      <c r="E277">
        <v>5844.3914525230002</v>
      </c>
      <c r="F277">
        <v>189.41</v>
      </c>
      <c r="G277">
        <v>166.851803237974</v>
      </c>
      <c r="H277">
        <f>(Table2[[#This Row],[1Y Return vs Nifty]]-AVERAGE(Table2[1Y Return vs Nifty]))/_xlfn.STDEV.P(Table2[1Y Return vs Nifty])</f>
        <v>1.6873576748300378</v>
      </c>
      <c r="I277">
        <v>-19.315579029482802</v>
      </c>
      <c r="J277">
        <f>(Table2[[#This Row],[1M Return vs Nifty]]-AVERAGE(Table2[1M Return vs Nifty]))/_xlfn.STDEV.P(Table2[1M Return vs Nifty])</f>
        <v>-1.8516553540911285</v>
      </c>
      <c r="K277">
        <v>-6.3282289120029898</v>
      </c>
      <c r="L277">
        <f>(Table2[[#This Row],[6M Return vs Nifty]]-AVERAGE(Table2[6M Return vs Nifty]))/_xlfn.STDEV.P(Table2[6M Return vs Nifty])</f>
        <v>-0.47687081012145033</v>
      </c>
      <c r="M277">
        <v>1.14571354566064</v>
      </c>
      <c r="N277">
        <f>(Table2[[#This Row],[1W Return vs Nifty]]-AVERAGE(Table2[1W Return vs Nifty]))/_xlfn.STDEV.P(Table2[1W Return vs Nifty])</f>
        <v>0.69853621709059222</v>
      </c>
      <c r="O277">
        <v>195.14</v>
      </c>
      <c r="P277">
        <v>190.621535637075</v>
      </c>
      <c r="Q277">
        <v>151.84113800395599</v>
      </c>
      <c r="R277">
        <v>41.943635194855098</v>
      </c>
      <c r="S277" s="2">
        <f>(Table2[[#This Row],[Close Price]]-Table2[[#This Row],[20D EMA]])/Table2[[#This Row],[20D EMA]]</f>
        <v>-2.9363533873116687E-2</v>
      </c>
      <c r="T277" s="2">
        <f>(Table2[[#This Row],[Close Price]]-Table2[[#This Row],[50D EMA]])/Table2[[#This Row],[50D EMA]]</f>
        <v>-6.3557122915096484E-3</v>
      </c>
      <c r="U277" s="2">
        <f>(Table2[[#This Row],[Close Price]]-Table2[[#This Row],[200D EMA]])/Table2[[#This Row],[200D EMA]]</f>
        <v>0.24742215772293016</v>
      </c>
      <c r="V277">
        <v>0.39662510753498698</v>
      </c>
      <c r="W277">
        <v>186</v>
      </c>
      <c r="X277">
        <v>189.79</v>
      </c>
      <c r="Y277">
        <v>178.56</v>
      </c>
      <c r="Z277">
        <v>193.9</v>
      </c>
      <c r="AA277">
        <v>178.56</v>
      </c>
      <c r="AB277">
        <v>218.75</v>
      </c>
      <c r="AC277" s="2">
        <f>(Table2[[#This Row],[Close Price]]/Table2[[#This Row],[Day Low]])-1</f>
        <v>1.8333333333333313E-2</v>
      </c>
      <c r="AD277" s="2">
        <f>(Table2[[#This Row],[Day High]]/Table2[[#This Row],[Close Price]])-1</f>
        <v>2.0062298717069549E-3</v>
      </c>
      <c r="AE277" s="2">
        <f>(Table2[[#This Row],[Close Price]]/Table2[[#This Row],[Current Week Low]])-1</f>
        <v>6.076388888888884E-2</v>
      </c>
      <c r="AF277" s="2">
        <f>(Table2[[#This Row],[Current Week High]]/Table2[[#This Row],[Close Price]])-1</f>
        <v>2.3705189799904991E-2</v>
      </c>
      <c r="AG277" s="2">
        <f>(Table2[[#This Row],[Close Price]]/Table2[[#This Row],[Current Month Low]])-1</f>
        <v>6.076388888888884E-2</v>
      </c>
      <c r="AH277" s="2">
        <f>(Table2[[#This Row],[Current Month High]]/Table2[[#This Row],[Close Price]])-1</f>
        <v>0.15490206430494702</v>
      </c>
      <c r="AI277">
        <v>26.656459532231601</v>
      </c>
      <c r="AJ277">
        <v>200.41237113401999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0.27</v>
      </c>
      <c r="AM277" t="s">
        <v>10196</v>
      </c>
      <c r="AN277">
        <v>-7.6</v>
      </c>
      <c r="AO277" t="s">
        <v>10195</v>
      </c>
      <c r="AP277">
        <v>3.9732479301639E-2</v>
      </c>
      <c r="AQ277">
        <f>(Table2[[#This Row],[Sharpe Ratio]]-AVERAGE(Table2[Sharpe Ratio]))/_xlfn.STDEV.P(Table2[Sharpe Ratio])</f>
        <v>-0.13159728872347257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-7.422956101542133E-2</v>
      </c>
      <c r="AS277">
        <f>_xlfn.RANK.AVG(Table2[[#This Row],[1Y Return vs Nifty Z-Score]],Table2[1Y Return vs Nifty Z-Score])</f>
        <v>46</v>
      </c>
      <c r="AT277">
        <f>_xlfn.RANK.AVG(Table2[[#This Row],[6M Return vs Nifty Z-Score]],Table2[6M Return vs Nifty Z-Score])</f>
        <v>486</v>
      </c>
      <c r="AU277">
        <f>_xlfn.RANK.AVG(Table2[[#This Row],[Sharpe Ratio Z-Score]],Table2[Sharpe Ratio Z-Score])</f>
        <v>371</v>
      </c>
      <c r="AV277">
        <f>(Table2[[#This Row],[Rank 1Y]]+Table2[[#This Row],[Rank 6M]]+Table2[[#This Row],[Rank Sharpe]])/3</f>
        <v>301</v>
      </c>
    </row>
    <row r="278" spans="1:48" x14ac:dyDescent="0.3">
      <c r="A278" t="s">
        <v>1512</v>
      </c>
      <c r="B278" t="s">
        <v>1513</v>
      </c>
      <c r="C278" t="s">
        <v>10162</v>
      </c>
      <c r="D278" t="s">
        <v>72</v>
      </c>
      <c r="E278">
        <v>6431.3919999999998</v>
      </c>
      <c r="F278">
        <v>913.55</v>
      </c>
      <c r="G278">
        <v>98.417994932043598</v>
      </c>
      <c r="H278">
        <f>(Table2[[#This Row],[1Y Return vs Nifty]]-AVERAGE(Table2[1Y Return vs Nifty]))/_xlfn.STDEV.P(Table2[1Y Return vs Nifty])</f>
        <v>0.76718596707294051</v>
      </c>
      <c r="I278">
        <v>-7.49759279542066</v>
      </c>
      <c r="J278">
        <f>(Table2[[#This Row],[1M Return vs Nifty]]-AVERAGE(Table2[1M Return vs Nifty]))/_xlfn.STDEV.P(Table2[1M Return vs Nifty])</f>
        <v>-0.62056569972447984</v>
      </c>
      <c r="K278">
        <v>-17.3729208042752</v>
      </c>
      <c r="L278">
        <f>(Table2[[#This Row],[6M Return vs Nifty]]-AVERAGE(Table2[6M Return vs Nifty]))/_xlfn.STDEV.P(Table2[6M Return vs Nifty])</f>
        <v>-0.85037747881330905</v>
      </c>
      <c r="M278">
        <v>-4.2144944644600901</v>
      </c>
      <c r="N278">
        <f>(Table2[[#This Row],[1W Return vs Nifty]]-AVERAGE(Table2[1W Return vs Nifty]))/_xlfn.STDEV.P(Table2[1W Return vs Nifty])</f>
        <v>-0.63427972992746573</v>
      </c>
      <c r="O278">
        <v>877.88</v>
      </c>
      <c r="P278">
        <v>879.36043923704506</v>
      </c>
      <c r="Q278">
        <v>768.17900156848998</v>
      </c>
      <c r="R278">
        <v>62.224625845420199</v>
      </c>
      <c r="S278" s="2">
        <f>(Table2[[#This Row],[Close Price]]-Table2[[#This Row],[20D EMA]])/Table2[[#This Row],[20D EMA]]</f>
        <v>4.063197703558568E-2</v>
      </c>
      <c r="T278" s="2">
        <f>(Table2[[#This Row],[Close Price]]-Table2[[#This Row],[50D EMA]])/Table2[[#This Row],[50D EMA]]</f>
        <v>3.8880030573832283E-2</v>
      </c>
      <c r="U278" s="2">
        <f>(Table2[[#This Row],[Close Price]]-Table2[[#This Row],[200D EMA]])/Table2[[#This Row],[200D EMA]]</f>
        <v>0.18924104685846305</v>
      </c>
      <c r="V278">
        <v>1.4169276163979101</v>
      </c>
      <c r="W278">
        <v>896.2</v>
      </c>
      <c r="X278">
        <v>1036.9000000000001</v>
      </c>
      <c r="Y278">
        <v>800</v>
      </c>
      <c r="Z278">
        <v>923.4</v>
      </c>
      <c r="AA278">
        <v>800</v>
      </c>
      <c r="AB278">
        <v>956</v>
      </c>
      <c r="AC278" s="2">
        <f>(Table2[[#This Row],[Close Price]]/Table2[[#This Row],[Day Low]])-1</f>
        <v>1.9359517964739892E-2</v>
      </c>
      <c r="AD278" s="2">
        <f>(Table2[[#This Row],[Day High]]/Table2[[#This Row],[Close Price]])-1</f>
        <v>0.13502271358984208</v>
      </c>
      <c r="AE278" s="2">
        <f>(Table2[[#This Row],[Close Price]]/Table2[[#This Row],[Current Week Low]])-1</f>
        <v>0.14193750000000005</v>
      </c>
      <c r="AF278" s="2">
        <f>(Table2[[#This Row],[Current Week High]]/Table2[[#This Row],[Close Price]])-1</f>
        <v>1.0782113732143772E-2</v>
      </c>
      <c r="AG278" s="2">
        <f>(Table2[[#This Row],[Close Price]]/Table2[[#This Row],[Current Month Low]])-1</f>
        <v>0.14193750000000005</v>
      </c>
      <c r="AH278" s="2">
        <f>(Table2[[#This Row],[Current Month High]]/Table2[[#This Row],[Close Price]])-1</f>
        <v>4.6467078977614928E-2</v>
      </c>
      <c r="AI278">
        <v>27.5244923649499</v>
      </c>
      <c r="AJ278">
        <v>142.96542553191401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-0.13</v>
      </c>
      <c r="AM278" t="s">
        <v>10195</v>
      </c>
      <c r="AN278">
        <v>2.5499999999999998</v>
      </c>
      <c r="AO278" t="s">
        <v>10196</v>
      </c>
      <c r="AP278">
        <v>0.10396102949017</v>
      </c>
      <c r="AQ278">
        <f>(Table2[[#This Row],[Sharpe Ratio]]-AVERAGE(Table2[Sharpe Ratio]))/_xlfn.STDEV.P(Table2[Sharpe Ratio])</f>
        <v>0.60691076604306804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112</v>
      </c>
      <c r="AT278">
        <f>_xlfn.RANK.AVG(Table2[[#This Row],[6M Return vs Nifty Z-Score]],Table2[6M Return vs Nifty Z-Score])</f>
        <v>596</v>
      </c>
      <c r="AU278">
        <f>_xlfn.RANK.AVG(Table2[[#This Row],[Sharpe Ratio Z-Score]],Table2[Sharpe Ratio Z-Score])</f>
        <v>196</v>
      </c>
      <c r="AV278">
        <f>(Table2[[#This Row],[Rank 1Y]]+Table2[[#This Row],[Rank 6M]]+Table2[[#This Row],[Rank Sharpe]])/3</f>
        <v>301.33333333333331</v>
      </c>
    </row>
    <row r="279" spans="1:48" x14ac:dyDescent="0.3">
      <c r="A279" t="s">
        <v>1373</v>
      </c>
      <c r="B279" t="s">
        <v>1374</v>
      </c>
      <c r="C279" t="s">
        <v>10154</v>
      </c>
      <c r="D279" t="s">
        <v>46</v>
      </c>
      <c r="E279">
        <v>7642.6565341699998</v>
      </c>
      <c r="F279">
        <v>522.70000000000005</v>
      </c>
      <c r="G279">
        <v>91.135164513306293</v>
      </c>
      <c r="H279">
        <f>(Table2[[#This Row],[1Y Return vs Nifty]]-AVERAGE(Table2[1Y Return vs Nifty]))/_xlfn.STDEV.P(Table2[1Y Return vs Nifty])</f>
        <v>0.66925988828807614</v>
      </c>
      <c r="I279">
        <v>-7.6574836102211803</v>
      </c>
      <c r="J279">
        <f>(Table2[[#This Row],[1M Return vs Nifty]]-AVERAGE(Table2[1M Return vs Nifty]))/_xlfn.STDEV.P(Table2[1M Return vs Nifty])</f>
        <v>-0.63722166158047155</v>
      </c>
      <c r="K279">
        <v>22.112540718782199</v>
      </c>
      <c r="L279">
        <f>(Table2[[#This Row],[6M Return vs Nifty]]-AVERAGE(Table2[6M Return vs Nifty]))/_xlfn.STDEV.P(Table2[6M Return vs Nifty])</f>
        <v>0.48493212865131657</v>
      </c>
      <c r="M279">
        <v>-4.2561691600703204</v>
      </c>
      <c r="N279">
        <f>(Table2[[#This Row],[1W Return vs Nifty]]-AVERAGE(Table2[1W Return vs Nifty]))/_xlfn.STDEV.P(Table2[1W Return vs Nifty])</f>
        <v>-0.64464214474263026</v>
      </c>
      <c r="O279">
        <v>521.16999999999996</v>
      </c>
      <c r="P279">
        <v>497.92138019426199</v>
      </c>
      <c r="Q279">
        <v>425.03332488055202</v>
      </c>
      <c r="R279">
        <v>49.239520343947703</v>
      </c>
      <c r="S279" s="2">
        <f>(Table2[[#This Row],[Close Price]]-Table2[[#This Row],[20D EMA]])/Table2[[#This Row],[20D EMA]]</f>
        <v>2.9357023619933737E-3</v>
      </c>
      <c r="T279" s="2">
        <f>(Table2[[#This Row],[Close Price]]-Table2[[#This Row],[50D EMA]])/Table2[[#This Row],[50D EMA]]</f>
        <v>4.9764120986471365E-2</v>
      </c>
      <c r="U279" s="2">
        <f>(Table2[[#This Row],[Close Price]]-Table2[[#This Row],[200D EMA]])/Table2[[#This Row],[200D EMA]]</f>
        <v>0.22978592360233283</v>
      </c>
      <c r="V279">
        <v>0.49243006083104401</v>
      </c>
      <c r="W279">
        <v>511.85</v>
      </c>
      <c r="X279">
        <v>524.95000000000005</v>
      </c>
      <c r="Y279">
        <v>475</v>
      </c>
      <c r="Z279">
        <v>529.85</v>
      </c>
      <c r="AA279">
        <v>475</v>
      </c>
      <c r="AB279">
        <v>559</v>
      </c>
      <c r="AC279" s="2">
        <f>(Table2[[#This Row],[Close Price]]/Table2[[#This Row],[Day Low]])-1</f>
        <v>2.1197616489205817E-2</v>
      </c>
      <c r="AD279" s="2">
        <f>(Table2[[#This Row],[Day High]]/Table2[[#This Row],[Close Price]])-1</f>
        <v>4.3045724124737283E-3</v>
      </c>
      <c r="AE279" s="2">
        <f>(Table2[[#This Row],[Close Price]]/Table2[[#This Row],[Current Week Low]])-1</f>
        <v>0.10042105263157897</v>
      </c>
      <c r="AF279" s="2">
        <f>(Table2[[#This Row],[Current Week High]]/Table2[[#This Row],[Close Price]])-1</f>
        <v>1.3678974555194179E-2</v>
      </c>
      <c r="AG279" s="2">
        <f>(Table2[[#This Row],[Close Price]]/Table2[[#This Row],[Current Month Low]])-1</f>
        <v>0.10042105263157897</v>
      </c>
      <c r="AH279" s="2">
        <f>(Table2[[#This Row],[Current Month High]]/Table2[[#This Row],[Close Price]])-1</f>
        <v>6.9447101587908788E-2</v>
      </c>
      <c r="AI279">
        <v>7.90128180600726</v>
      </c>
      <c r="AJ279">
        <v>115.457543281121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0.03</v>
      </c>
      <c r="AM279" t="s">
        <v>10196</v>
      </c>
      <c r="AN279">
        <v>-3.34</v>
      </c>
      <c r="AO279" t="s">
        <v>10195</v>
      </c>
      <c r="AP279">
        <v>-2.6743415648227999E-2</v>
      </c>
      <c r="AQ279">
        <f>(Table2[[#This Row],[Sharpe Ratio]]-AVERAGE(Table2[Sharpe Ratio]))/_xlfn.STDEV.P(Table2[Sharpe Ratio])</f>
        <v>-0.89594559993690992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-1.0236173893206191</v>
      </c>
      <c r="AS279">
        <f>_xlfn.RANK.AVG(Table2[[#This Row],[1Y Return vs Nifty Z-Score]],Table2[1Y Return vs Nifty Z-Score])</f>
        <v>122</v>
      </c>
      <c r="AT279">
        <f>_xlfn.RANK.AVG(Table2[[#This Row],[6M Return vs Nifty Z-Score]],Table2[6M Return vs Nifty Z-Score])</f>
        <v>193</v>
      </c>
      <c r="AU279">
        <f>_xlfn.RANK.AVG(Table2[[#This Row],[Sharpe Ratio Z-Score]],Table2[Sharpe Ratio Z-Score])</f>
        <v>593</v>
      </c>
      <c r="AV279">
        <f>(Table2[[#This Row],[Rank 1Y]]+Table2[[#This Row],[Rank 6M]]+Table2[[#This Row],[Rank Sharpe]])/3</f>
        <v>302.66666666666669</v>
      </c>
    </row>
    <row r="280" spans="1:48" x14ac:dyDescent="0.3">
      <c r="A280" t="s">
        <v>331</v>
      </c>
      <c r="B280" t="s">
        <v>332</v>
      </c>
      <c r="C280" t="s">
        <v>10149</v>
      </c>
      <c r="D280" t="s">
        <v>18</v>
      </c>
      <c r="E280">
        <v>75292.999764045002</v>
      </c>
      <c r="F280">
        <v>353.85</v>
      </c>
      <c r="G280">
        <v>52.265928349724</v>
      </c>
      <c r="H280">
        <f>(Table2[[#This Row],[1Y Return vs Nifty]]-AVERAGE(Table2[1Y Return vs Nifty]))/_xlfn.STDEV.P(Table2[1Y Return vs Nifty])</f>
        <v>0.14661804933085454</v>
      </c>
      <c r="I280">
        <v>-2.28575212153067</v>
      </c>
      <c r="J280">
        <f>(Table2[[#This Row],[1M Return vs Nifty]]-AVERAGE(Table2[1M Return vs Nifty]))/_xlfn.STDEV.P(Table2[1M Return vs Nifty])</f>
        <v>-7.7643834124383929E-2</v>
      </c>
      <c r="K280">
        <v>3.4904872519568002</v>
      </c>
      <c r="L280">
        <f>(Table2[[#This Row],[6M Return vs Nifty]]-AVERAGE(Table2[6M Return vs Nifty]))/_xlfn.STDEV.P(Table2[6M Return vs Nifty])</f>
        <v>-0.14482388649495087</v>
      </c>
      <c r="M280">
        <v>-3.1927772884214298</v>
      </c>
      <c r="N280">
        <f>(Table2[[#This Row],[1W Return vs Nifty]]-AVERAGE(Table2[1W Return vs Nifty]))/_xlfn.STDEV.P(Table2[1W Return vs Nifty])</f>
        <v>-0.38022971116039345</v>
      </c>
      <c r="O280">
        <v>344.16</v>
      </c>
      <c r="P280">
        <v>341.60099843544702</v>
      </c>
      <c r="Q280">
        <v>300.31334421692702</v>
      </c>
      <c r="R280">
        <v>61.180253561134997</v>
      </c>
      <c r="S280" s="2">
        <f>(Table2[[#This Row],[Close Price]]-Table2[[#This Row],[20D EMA]])/Table2[[#This Row],[20D EMA]]</f>
        <v>2.8155509065550897E-2</v>
      </c>
      <c r="T280" s="2">
        <f>(Table2[[#This Row],[Close Price]]-Table2[[#This Row],[50D EMA]])/Table2[[#This Row],[50D EMA]]</f>
        <v>3.5857628111902941E-2</v>
      </c>
      <c r="U280" s="2">
        <f>(Table2[[#This Row],[Close Price]]-Table2[[#This Row],[200D EMA]])/Table2[[#This Row],[200D EMA]]</f>
        <v>0.17826932040822524</v>
      </c>
      <c r="V280">
        <v>1.0420278342312199</v>
      </c>
      <c r="W280">
        <v>347.15</v>
      </c>
      <c r="X280">
        <v>368</v>
      </c>
      <c r="Y280">
        <v>329.5</v>
      </c>
      <c r="Z280">
        <v>356.35</v>
      </c>
      <c r="AA280">
        <v>323</v>
      </c>
      <c r="AB280">
        <v>365</v>
      </c>
      <c r="AC280" s="2">
        <f>(Table2[[#This Row],[Close Price]]/Table2[[#This Row],[Day Low]])-1</f>
        <v>1.9300014402996002E-2</v>
      </c>
      <c r="AD280" s="2">
        <f>(Table2[[#This Row],[Day High]]/Table2[[#This Row],[Close Price]])-1</f>
        <v>3.9988695775045935E-2</v>
      </c>
      <c r="AE280" s="2">
        <f>(Table2[[#This Row],[Close Price]]/Table2[[#This Row],[Current Week Low]])-1</f>
        <v>7.3899848254931788E-2</v>
      </c>
      <c r="AF280" s="2">
        <f>(Table2[[#This Row],[Current Week High]]/Table2[[#This Row],[Close Price]])-1</f>
        <v>7.0651405962978142E-3</v>
      </c>
      <c r="AG280" s="2">
        <f>(Table2[[#This Row],[Close Price]]/Table2[[#This Row],[Current Month Low]])-1</f>
        <v>9.5510835913312775E-2</v>
      </c>
      <c r="AH280" s="2">
        <f>(Table2[[#This Row],[Current Month High]]/Table2[[#This Row],[Close Price]])-1</f>
        <v>3.1510527059488425E-2</v>
      </c>
      <c r="AI280">
        <v>12.0625500447458</v>
      </c>
      <c r="AJ280">
        <v>121.895903010033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-0.02</v>
      </c>
      <c r="AM280" t="s">
        <v>10195</v>
      </c>
      <c r="AN280">
        <v>6.44</v>
      </c>
      <c r="AO280" t="s">
        <v>10196</v>
      </c>
      <c r="AP280">
        <v>6.1402208888200999E-2</v>
      </c>
      <c r="AQ280">
        <f>(Table2[[#This Row],[Sharpe Ratio]]-AVERAGE(Table2[Sharpe Ratio]))/_xlfn.STDEV.P(Table2[Sharpe Ratio])</f>
        <v>0.11756402345490019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-0.3385153589939735</v>
      </c>
      <c r="AS280">
        <f>_xlfn.RANK.AVG(Table2[[#This Row],[1Y Return vs Nifty Z-Score]],Table2[1Y Return vs Nifty Z-Score])</f>
        <v>242</v>
      </c>
      <c r="AT280">
        <f>_xlfn.RANK.AVG(Table2[[#This Row],[6M Return vs Nifty Z-Score]],Table2[6M Return vs Nifty Z-Score])</f>
        <v>371</v>
      </c>
      <c r="AU280">
        <f>_xlfn.RANK.AVG(Table2[[#This Row],[Sharpe Ratio Z-Score]],Table2[Sharpe Ratio Z-Score])</f>
        <v>300</v>
      </c>
      <c r="AV280">
        <f>(Table2[[#This Row],[Rank 1Y]]+Table2[[#This Row],[Rank 6M]]+Table2[[#This Row],[Rank Sharpe]])/3</f>
        <v>304.33333333333331</v>
      </c>
    </row>
    <row r="281" spans="1:48" x14ac:dyDescent="0.3">
      <c r="A281" t="s">
        <v>451</v>
      </c>
      <c r="B281" t="s">
        <v>452</v>
      </c>
      <c r="C281" t="s">
        <v>10151</v>
      </c>
      <c r="D281" t="s">
        <v>51</v>
      </c>
      <c r="E281">
        <v>49704.999764375003</v>
      </c>
      <c r="F281">
        <v>4510.8500000000004</v>
      </c>
      <c r="G281">
        <v>50.0433438390817</v>
      </c>
      <c r="H281">
        <f>(Table2[[#This Row],[1Y Return vs Nifty]]-AVERAGE(Table2[1Y Return vs Nifty]))/_xlfn.STDEV.P(Table2[1Y Return vs Nifty])</f>
        <v>0.11673282979653604</v>
      </c>
      <c r="I281">
        <v>-6.1414045036412102</v>
      </c>
      <c r="J281">
        <f>(Table2[[#This Row],[1M Return vs Nifty]]-AVERAGE(Table2[1M Return vs Nifty]))/_xlfn.STDEV.P(Table2[1M Return vs Nifty])</f>
        <v>-0.47929041455189092</v>
      </c>
      <c r="K281">
        <v>11.616228043388499</v>
      </c>
      <c r="L281">
        <f>(Table2[[#This Row],[6M Return vs Nifty]]-AVERAGE(Table2[6M Return vs Nifty]))/_xlfn.STDEV.P(Table2[6M Return vs Nifty])</f>
        <v>0.12997041317987795</v>
      </c>
      <c r="M281">
        <v>10.0982690869767</v>
      </c>
      <c r="N281">
        <f>(Table2[[#This Row],[1W Return vs Nifty]]-AVERAGE(Table2[1W Return vs Nifty]))/_xlfn.STDEV.P(Table2[1W Return vs Nifty])</f>
        <v>2.9245895287347752</v>
      </c>
      <c r="O281">
        <v>4476.12</v>
      </c>
      <c r="P281">
        <v>4497.3242134034399</v>
      </c>
      <c r="Q281">
        <v>3992.9016392779999</v>
      </c>
      <c r="R281">
        <v>54.536416845948999</v>
      </c>
      <c r="S281" s="2">
        <f>(Table2[[#This Row],[Close Price]]-Table2[[#This Row],[20D EMA]])/Table2[[#This Row],[20D EMA]]</f>
        <v>7.7589519494563313E-3</v>
      </c>
      <c r="T281" s="2">
        <f>(Table2[[#This Row],[Close Price]]-Table2[[#This Row],[50D EMA]])/Table2[[#This Row],[50D EMA]]</f>
        <v>3.0075186832760176E-3</v>
      </c>
      <c r="U281" s="2">
        <f>(Table2[[#This Row],[Close Price]]-Table2[[#This Row],[200D EMA]])/Table2[[#This Row],[200D EMA]]</f>
        <v>0.12971728520105902</v>
      </c>
      <c r="V281">
        <v>0.32804033844341801</v>
      </c>
      <c r="W281">
        <v>4460</v>
      </c>
      <c r="X281">
        <v>4514.3500000000004</v>
      </c>
      <c r="Y281">
        <v>4135.2</v>
      </c>
      <c r="Z281">
        <v>4843.5</v>
      </c>
      <c r="AA281">
        <v>4135.2</v>
      </c>
      <c r="AB281">
        <v>4843.5</v>
      </c>
      <c r="AC281" s="2">
        <f>(Table2[[#This Row],[Close Price]]/Table2[[#This Row],[Day Low]])-1</f>
        <v>1.1401345291479847E-2</v>
      </c>
      <c r="AD281" s="2">
        <f>(Table2[[#This Row],[Day High]]/Table2[[#This Row],[Close Price]])-1</f>
        <v>7.7590697983742629E-4</v>
      </c>
      <c r="AE281" s="2">
        <f>(Table2[[#This Row],[Close Price]]/Table2[[#This Row],[Current Week Low]])-1</f>
        <v>9.0842039079125803E-2</v>
      </c>
      <c r="AF281" s="2">
        <f>(Table2[[#This Row],[Current Week High]]/Table2[[#This Row],[Close Price]])-1</f>
        <v>7.3744416240841382E-2</v>
      </c>
      <c r="AG281" s="2">
        <f>(Table2[[#This Row],[Close Price]]/Table2[[#This Row],[Current Month Low]])-1</f>
        <v>9.0842039079125803E-2</v>
      </c>
      <c r="AH281" s="2">
        <f>(Table2[[#This Row],[Current Month High]]/Table2[[#This Row],[Close Price]])-1</f>
        <v>7.3744416240841382E-2</v>
      </c>
      <c r="AI281">
        <v>10.7995167207953</v>
      </c>
      <c r="AJ281">
        <v>80.933376118085903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-0.11</v>
      </c>
      <c r="AM281" t="s">
        <v>10195</v>
      </c>
      <c r="AN281">
        <v>-1.88</v>
      </c>
      <c r="AO281" t="s">
        <v>10195</v>
      </c>
      <c r="AP281">
        <v>3.7697010600135E-2</v>
      </c>
      <c r="AQ281">
        <f>(Table2[[#This Row],[Sharpe Ratio]]-AVERAGE(Table2[Sharpe Ratio]))/_xlfn.STDEV.P(Table2[Sharpe Ratio])</f>
        <v>-0.15500136723487445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251</v>
      </c>
      <c r="AT281">
        <f>_xlfn.RANK.AVG(Table2[[#This Row],[6M Return vs Nifty Z-Score]],Table2[6M Return vs Nifty Z-Score])</f>
        <v>286</v>
      </c>
      <c r="AU281">
        <f>_xlfn.RANK.AVG(Table2[[#This Row],[Sharpe Ratio Z-Score]],Table2[Sharpe Ratio Z-Score])</f>
        <v>376</v>
      </c>
      <c r="AV281">
        <f>(Table2[[#This Row],[Rank 1Y]]+Table2[[#This Row],[Rank 6M]]+Table2[[#This Row],[Rank Sharpe]])/3</f>
        <v>304.33333333333331</v>
      </c>
    </row>
    <row r="282" spans="1:48" x14ac:dyDescent="0.3">
      <c r="A282" t="s">
        <v>1308</v>
      </c>
      <c r="B282" t="s">
        <v>1309</v>
      </c>
      <c r="C282" t="s">
        <v>10169</v>
      </c>
      <c r="D282" t="s">
        <v>1310</v>
      </c>
      <c r="E282">
        <v>8417.0479114999998</v>
      </c>
      <c r="F282">
        <v>684.7</v>
      </c>
      <c r="G282">
        <v>-3.9672326841404502</v>
      </c>
      <c r="H282">
        <f>(Table2[[#This Row],[1Y Return vs Nifty]]-AVERAGE(Table2[1Y Return vs Nifty]))/_xlfn.STDEV.P(Table2[1Y Return vs Nifty])</f>
        <v>-0.60950184377506267</v>
      </c>
      <c r="I282">
        <v>17.456292237196401</v>
      </c>
      <c r="J282">
        <f>(Table2[[#This Row],[1M Return vs Nifty]]-AVERAGE(Table2[1M Return vs Nifty]))/_xlfn.STDEV.P(Table2[1M Return vs Nifty])</f>
        <v>1.9789016791903982</v>
      </c>
      <c r="K282">
        <v>11.9997029882971</v>
      </c>
      <c r="L282">
        <f>(Table2[[#This Row],[6M Return vs Nifty]]-AVERAGE(Table2[6M Return vs Nifty]))/_xlfn.STDEV.P(Table2[6M Return vs Nifty])</f>
        <v>0.14293867436784477</v>
      </c>
      <c r="M282">
        <v>-3.3680712257910002</v>
      </c>
      <c r="N282">
        <f>(Table2[[#This Row],[1W Return vs Nifty]]-AVERAGE(Table2[1W Return vs Nifty]))/_xlfn.STDEV.P(Table2[1W Return vs Nifty])</f>
        <v>-0.42381655605533358</v>
      </c>
      <c r="O282">
        <v>626.6</v>
      </c>
      <c r="P282">
        <v>586.58475270592999</v>
      </c>
      <c r="Q282">
        <v>531.57582337417898</v>
      </c>
      <c r="R282">
        <v>68.217564312412605</v>
      </c>
      <c r="S282" s="2">
        <f>(Table2[[#This Row],[Close Price]]-Table2[[#This Row],[20D EMA]])/Table2[[#This Row],[20D EMA]]</f>
        <v>9.2722630067028439E-2</v>
      </c>
      <c r="T282" s="2">
        <f>(Table2[[#This Row],[Close Price]]-Table2[[#This Row],[50D EMA]])/Table2[[#This Row],[50D EMA]]</f>
        <v>0.16726525338659418</v>
      </c>
      <c r="U282" s="2">
        <f>(Table2[[#This Row],[Close Price]]-Table2[[#This Row],[200D EMA]])/Table2[[#This Row],[200D EMA]]</f>
        <v>0.28805707463116914</v>
      </c>
      <c r="V282">
        <v>1.4120425969419701</v>
      </c>
      <c r="W282">
        <v>669.3</v>
      </c>
      <c r="X282">
        <v>687.2</v>
      </c>
      <c r="Y282">
        <v>587.79999999999995</v>
      </c>
      <c r="Z282">
        <v>697.9</v>
      </c>
      <c r="AA282">
        <v>585.04999999999995</v>
      </c>
      <c r="AB282">
        <v>710</v>
      </c>
      <c r="AC282" s="2">
        <f>(Table2[[#This Row],[Close Price]]/Table2[[#This Row],[Day Low]])-1</f>
        <v>2.3009113999701292E-2</v>
      </c>
      <c r="AD282" s="2">
        <f>(Table2[[#This Row],[Day High]]/Table2[[#This Row],[Close Price]])-1</f>
        <v>3.6512341171315299E-3</v>
      </c>
      <c r="AE282" s="2">
        <f>(Table2[[#This Row],[Close Price]]/Table2[[#This Row],[Current Week Low]])-1</f>
        <v>0.16485199047295018</v>
      </c>
      <c r="AF282" s="2">
        <f>(Table2[[#This Row],[Current Week High]]/Table2[[#This Row],[Close Price]])-1</f>
        <v>1.9278516138454771E-2</v>
      </c>
      <c r="AG282" s="2">
        <f>(Table2[[#This Row],[Close Price]]/Table2[[#This Row],[Current Month Low]])-1</f>
        <v>0.17032732245107263</v>
      </c>
      <c r="AH282" s="2">
        <f>(Table2[[#This Row],[Current Month High]]/Table2[[#This Row],[Close Price]])-1</f>
        <v>3.6950489265371589E-2</v>
      </c>
      <c r="AI282">
        <v>3.69504892653715</v>
      </c>
      <c r="AJ282">
        <v>68.251627964123301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0.16</v>
      </c>
      <c r="AM282" t="s">
        <v>10196</v>
      </c>
      <c r="AN282">
        <v>4.75</v>
      </c>
      <c r="AO282" t="s">
        <v>10196</v>
      </c>
      <c r="AP282">
        <v>0.15180211764471299</v>
      </c>
      <c r="AQ282">
        <f>(Table2[[#This Row],[Sharpe Ratio]]-AVERAGE(Table2[Sharpe Ratio]))/_xlfn.STDEV.P(Table2[Sharpe Ratio])</f>
        <v>1.1569936940745813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2.2455156478024278</v>
      </c>
      <c r="AS282">
        <f>_xlfn.RANK.AVG(Table2[[#This Row],[1Y Return vs Nifty Z-Score]],Table2[1Y Return vs Nifty Z-Score])</f>
        <v>539</v>
      </c>
      <c r="AT282">
        <f>_xlfn.RANK.AVG(Table2[[#This Row],[6M Return vs Nifty Z-Score]],Table2[6M Return vs Nifty Z-Score])</f>
        <v>280</v>
      </c>
      <c r="AU282">
        <f>_xlfn.RANK.AVG(Table2[[#This Row],[Sharpe Ratio Z-Score]],Table2[Sharpe Ratio Z-Score])</f>
        <v>95</v>
      </c>
      <c r="AV282">
        <f>(Table2[[#This Row],[Rank 1Y]]+Table2[[#This Row],[Rank 6M]]+Table2[[#This Row],[Rank Sharpe]])/3</f>
        <v>304.66666666666669</v>
      </c>
    </row>
    <row r="283" spans="1:48" x14ac:dyDescent="0.3">
      <c r="A283" t="s">
        <v>1184</v>
      </c>
      <c r="B283" t="s">
        <v>1185</v>
      </c>
      <c r="C283" t="s">
        <v>10153</v>
      </c>
      <c r="D283" t="s">
        <v>404</v>
      </c>
      <c r="E283">
        <v>10010.64766425</v>
      </c>
      <c r="F283">
        <v>734.75</v>
      </c>
      <c r="G283">
        <v>62.336874708836497</v>
      </c>
      <c r="H283">
        <f>(Table2[[#This Row],[1Y Return vs Nifty]]-AVERAGE(Table2[1Y Return vs Nifty]))/_xlfn.STDEV.P(Table2[1Y Return vs Nifty])</f>
        <v>0.28203357185397565</v>
      </c>
      <c r="I283">
        <v>0.41051951100228301</v>
      </c>
      <c r="J283">
        <f>(Table2[[#This Row],[1M Return vs Nifty]]-AVERAGE(Table2[1M Return vs Nifty]))/_xlfn.STDEV.P(Table2[1M Return vs Nifty])</f>
        <v>0.20322906980627559</v>
      </c>
      <c r="K283">
        <v>30.005867705408999</v>
      </c>
      <c r="L283">
        <f>(Table2[[#This Row],[6M Return vs Nifty]]-AVERAGE(Table2[6M Return vs Nifty]))/_xlfn.STDEV.P(Table2[6M Return vs Nifty])</f>
        <v>0.75186671554851547</v>
      </c>
      <c r="M283">
        <v>6.9885663569923597</v>
      </c>
      <c r="N283">
        <f>(Table2[[#This Row],[1W Return vs Nifty]]-AVERAGE(Table2[1W Return vs Nifty]))/_xlfn.STDEV.P(Table2[1W Return vs Nifty])</f>
        <v>2.1513618142164037</v>
      </c>
      <c r="O283">
        <v>620.77</v>
      </c>
      <c r="P283">
        <v>591.54291002197704</v>
      </c>
      <c r="Q283">
        <v>517.02502043802804</v>
      </c>
      <c r="R283">
        <v>86.194261635026805</v>
      </c>
      <c r="S283" s="2">
        <f>(Table2[[#This Row],[Close Price]]-Table2[[#This Row],[20D EMA]])/Table2[[#This Row],[20D EMA]]</f>
        <v>0.18361067706235806</v>
      </c>
      <c r="T283" s="2">
        <f>(Table2[[#This Row],[Close Price]]-Table2[[#This Row],[50D EMA]])/Table2[[#This Row],[50D EMA]]</f>
        <v>0.24209078927630545</v>
      </c>
      <c r="U283" s="2">
        <f>(Table2[[#This Row],[Close Price]]-Table2[[#This Row],[200D EMA]])/Table2[[#This Row],[200D EMA]]</f>
        <v>0.4211111086606863</v>
      </c>
      <c r="V283">
        <v>2.8796118236969002</v>
      </c>
      <c r="W283">
        <v>705</v>
      </c>
      <c r="X283">
        <v>752.65</v>
      </c>
      <c r="Y283">
        <v>604.4</v>
      </c>
      <c r="Z283">
        <v>764.4</v>
      </c>
      <c r="AA283">
        <v>589.95000000000005</v>
      </c>
      <c r="AB283">
        <v>764.4</v>
      </c>
      <c r="AC283" s="2">
        <f>(Table2[[#This Row],[Close Price]]/Table2[[#This Row],[Day Low]])-1</f>
        <v>4.2198581560283666E-2</v>
      </c>
      <c r="AD283" s="2">
        <f>(Table2[[#This Row],[Day High]]/Table2[[#This Row],[Close Price]])-1</f>
        <v>2.4362027900646455E-2</v>
      </c>
      <c r="AE283" s="2">
        <f>(Table2[[#This Row],[Close Price]]/Table2[[#This Row],[Current Week Low]])-1</f>
        <v>0.21566843150231629</v>
      </c>
      <c r="AF283" s="2">
        <f>(Table2[[#This Row],[Current Week High]]/Table2[[#This Row],[Close Price]])-1</f>
        <v>4.0353861857774787E-2</v>
      </c>
      <c r="AG283" s="2">
        <f>(Table2[[#This Row],[Close Price]]/Table2[[#This Row],[Current Month Low]])-1</f>
        <v>0.24544452919738946</v>
      </c>
      <c r="AH283" s="2">
        <f>(Table2[[#This Row],[Current Month High]]/Table2[[#This Row],[Close Price]])-1</f>
        <v>4.0353861857774787E-2</v>
      </c>
      <c r="AI283">
        <v>4.0353861857774698</v>
      </c>
      <c r="AJ283">
        <v>90.399067115833105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0.21</v>
      </c>
      <c r="AM283" t="s">
        <v>10196</v>
      </c>
      <c r="AN283">
        <v>20.34</v>
      </c>
      <c r="AO283" t="s">
        <v>10196</v>
      </c>
      <c r="AP283">
        <v>-1.6922668069059E-2</v>
      </c>
      <c r="AQ283">
        <f>(Table2[[#This Row],[Sharpe Ratio]]-AVERAGE(Table2[Sharpe Ratio]))/_xlfn.STDEV.P(Table2[Sharpe Ratio])</f>
        <v>-0.78302539280540306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2.6054657786197675</v>
      </c>
      <c r="AS283">
        <f>_xlfn.RANK.AVG(Table2[[#This Row],[1Y Return vs Nifty Z-Score]],Table2[1Y Return vs Nifty Z-Score])</f>
        <v>207</v>
      </c>
      <c r="AT283">
        <f>_xlfn.RANK.AVG(Table2[[#This Row],[6M Return vs Nifty Z-Score]],Table2[6M Return vs Nifty Z-Score])</f>
        <v>136</v>
      </c>
      <c r="AU283">
        <f>_xlfn.RANK.AVG(Table2[[#This Row],[Sharpe Ratio Z-Score]],Table2[Sharpe Ratio Z-Score])</f>
        <v>573</v>
      </c>
      <c r="AV283">
        <f>(Table2[[#This Row],[Rank 1Y]]+Table2[[#This Row],[Rank 6M]]+Table2[[#This Row],[Rank Sharpe]])/3</f>
        <v>305.33333333333331</v>
      </c>
    </row>
    <row r="284" spans="1:48" x14ac:dyDescent="0.3">
      <c r="A284" t="s">
        <v>834</v>
      </c>
      <c r="B284" t="s">
        <v>835</v>
      </c>
      <c r="C284" t="s">
        <v>10153</v>
      </c>
      <c r="D284" t="s">
        <v>40</v>
      </c>
      <c r="E284">
        <v>18665.215374520001</v>
      </c>
      <c r="F284">
        <v>508.3</v>
      </c>
      <c r="G284">
        <v>85.550896816424796</v>
      </c>
      <c r="H284">
        <f>(Table2[[#This Row],[1Y Return vs Nifty]]-AVERAGE(Table2[1Y Return vs Nifty]))/_xlfn.STDEV.P(Table2[1Y Return vs Nifty])</f>
        <v>0.59417294996892156</v>
      </c>
      <c r="I284">
        <v>10.003982950214899</v>
      </c>
      <c r="J284">
        <f>(Table2[[#This Row],[1M Return vs Nifty]]-AVERAGE(Table2[1M Return vs Nifty]))/_xlfn.STDEV.P(Table2[1M Return vs Nifty])</f>
        <v>1.2025882969746933</v>
      </c>
      <c r="K284">
        <v>-18.953958924130902</v>
      </c>
      <c r="L284">
        <f>(Table2[[#This Row],[6M Return vs Nifty]]-AVERAGE(Table2[6M Return vs Nifty]))/_xlfn.STDEV.P(Table2[6M Return vs Nifty])</f>
        <v>-0.9038446363385747</v>
      </c>
      <c r="M284">
        <v>3.0445034049919699</v>
      </c>
      <c r="N284">
        <f>(Table2[[#This Row],[1W Return vs Nifty]]-AVERAGE(Table2[1W Return vs Nifty]))/_xlfn.STDEV.P(Table2[1W Return vs Nifty])</f>
        <v>1.1706703954237145</v>
      </c>
      <c r="O284">
        <v>482.69</v>
      </c>
      <c r="P284">
        <v>462.36220193454801</v>
      </c>
      <c r="Q284">
        <v>424.44492367365098</v>
      </c>
      <c r="R284">
        <v>71.0134517142438</v>
      </c>
      <c r="S284" s="2">
        <f>(Table2[[#This Row],[Close Price]]-Table2[[#This Row],[20D EMA]])/Table2[[#This Row],[20D EMA]]</f>
        <v>5.3056827363318099E-2</v>
      </c>
      <c r="T284" s="2">
        <f>(Table2[[#This Row],[Close Price]]-Table2[[#This Row],[50D EMA]])/Table2[[#This Row],[50D EMA]]</f>
        <v>9.9354570666126713E-2</v>
      </c>
      <c r="U284" s="2">
        <f>(Table2[[#This Row],[Close Price]]-Table2[[#This Row],[200D EMA]])/Table2[[#This Row],[200D EMA]]</f>
        <v>0.19756409288764137</v>
      </c>
      <c r="V284">
        <v>0.78556735005731504</v>
      </c>
      <c r="W284">
        <v>502</v>
      </c>
      <c r="X284">
        <v>543</v>
      </c>
      <c r="Y284">
        <v>474</v>
      </c>
      <c r="Z284">
        <v>525.15</v>
      </c>
      <c r="AA284">
        <v>430.2</v>
      </c>
      <c r="AB284">
        <v>525.15</v>
      </c>
      <c r="AC284" s="2">
        <f>(Table2[[#This Row],[Close Price]]/Table2[[#This Row],[Day Low]])-1</f>
        <v>1.2549800796812782E-2</v>
      </c>
      <c r="AD284" s="2">
        <f>(Table2[[#This Row],[Day High]]/Table2[[#This Row],[Close Price]])-1</f>
        <v>6.8266771591579678E-2</v>
      </c>
      <c r="AE284" s="2">
        <f>(Table2[[#This Row],[Close Price]]/Table2[[#This Row],[Current Week Low]])-1</f>
        <v>7.2362869198312252E-2</v>
      </c>
      <c r="AF284" s="2">
        <f>(Table2[[#This Row],[Current Week High]]/Table2[[#This Row],[Close Price]])-1</f>
        <v>3.3149714735392521E-2</v>
      </c>
      <c r="AG284" s="2">
        <f>(Table2[[#This Row],[Close Price]]/Table2[[#This Row],[Current Month Low]])-1</f>
        <v>0.18154346815434685</v>
      </c>
      <c r="AH284" s="2">
        <f>(Table2[[#This Row],[Current Month High]]/Table2[[#This Row],[Close Price]])-1</f>
        <v>3.3149714735392521E-2</v>
      </c>
      <c r="AI284">
        <v>8.99075349203226</v>
      </c>
      <c r="AJ284">
        <v>113.796004206098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0.08</v>
      </c>
      <c r="AM284" t="s">
        <v>10196</v>
      </c>
      <c r="AN284">
        <v>7.82</v>
      </c>
      <c r="AO284" t="s">
        <v>10196</v>
      </c>
      <c r="AP284">
        <v>0.11416381490383699</v>
      </c>
      <c r="AQ284">
        <f>(Table2[[#This Row],[Sharpe Ratio]]-AVERAGE(Table2[Sharpe Ratio]))/_xlfn.STDEV.P(Table2[Sharpe Ratio])</f>
        <v>0.72422369287903932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2.7878106989077942</v>
      </c>
      <c r="AS284">
        <f>_xlfn.RANK.AVG(Table2[[#This Row],[1Y Return vs Nifty Z-Score]],Table2[1Y Return vs Nifty Z-Score])</f>
        <v>134</v>
      </c>
      <c r="AT284">
        <f>_xlfn.RANK.AVG(Table2[[#This Row],[6M Return vs Nifty Z-Score]],Table2[6M Return vs Nifty Z-Score])</f>
        <v>609</v>
      </c>
      <c r="AU284">
        <f>_xlfn.RANK.AVG(Table2[[#This Row],[Sharpe Ratio Z-Score]],Table2[Sharpe Ratio Z-Score])</f>
        <v>174</v>
      </c>
      <c r="AV284">
        <f>(Table2[[#This Row],[Rank 1Y]]+Table2[[#This Row],[Rank 6M]]+Table2[[#This Row],[Rank Sharpe]])/3</f>
        <v>305.66666666666669</v>
      </c>
    </row>
    <row r="285" spans="1:48" x14ac:dyDescent="0.3">
      <c r="A285" t="s">
        <v>699</v>
      </c>
      <c r="B285" t="s">
        <v>700</v>
      </c>
      <c r="C285" t="s">
        <v>10156</v>
      </c>
      <c r="D285" t="s">
        <v>60</v>
      </c>
      <c r="E285">
        <v>23607.576415349999</v>
      </c>
      <c r="F285">
        <v>1318.05</v>
      </c>
      <c r="G285">
        <v>47.130341415181199</v>
      </c>
      <c r="H285">
        <f>(Table2[[#This Row],[1Y Return vs Nifty]]-AVERAGE(Table2[1Y Return vs Nifty]))/_xlfn.STDEV.P(Table2[1Y Return vs Nifty])</f>
        <v>7.7564142835287356E-2</v>
      </c>
      <c r="I285">
        <v>0.52906654945349296</v>
      </c>
      <c r="J285">
        <f>(Table2[[#This Row],[1M Return vs Nifty]]-AVERAGE(Table2[1M Return vs Nifty]))/_xlfn.STDEV.P(Table2[1M Return vs Nifty])</f>
        <v>0.21557821539695599</v>
      </c>
      <c r="K285">
        <v>39.609434030268801</v>
      </c>
      <c r="L285">
        <f>(Table2[[#This Row],[6M Return vs Nifty]]-AVERAGE(Table2[6M Return vs Nifty]))/_xlfn.STDEV.P(Table2[6M Return vs Nifty])</f>
        <v>1.0766377549352695</v>
      </c>
      <c r="M285">
        <v>-1.3143022018763699</v>
      </c>
      <c r="N285">
        <f>(Table2[[#This Row],[1W Return vs Nifty]]-AVERAGE(Table2[1W Return vs Nifty]))/_xlfn.STDEV.P(Table2[1W Return vs Nifty])</f>
        <v>8.6853198065547463E-2</v>
      </c>
      <c r="O285">
        <v>1216.92</v>
      </c>
      <c r="P285">
        <v>1149.61278470921</v>
      </c>
      <c r="Q285">
        <v>978.13253923247498</v>
      </c>
      <c r="R285">
        <v>74.026041214240294</v>
      </c>
      <c r="S285" s="2">
        <f>(Table2[[#This Row],[Close Price]]-Table2[[#This Row],[20D EMA]])/Table2[[#This Row],[20D EMA]]</f>
        <v>8.310324425599043E-2</v>
      </c>
      <c r="T285" s="2">
        <f>(Table2[[#This Row],[Close Price]]-Table2[[#This Row],[50D EMA]])/Table2[[#This Row],[50D EMA]]</f>
        <v>0.14651647714007934</v>
      </c>
      <c r="U285" s="2">
        <f>(Table2[[#This Row],[Close Price]]-Table2[[#This Row],[200D EMA]])/Table2[[#This Row],[200D EMA]]</f>
        <v>0.34751677010382742</v>
      </c>
      <c r="V285">
        <v>1.29416906266553</v>
      </c>
      <c r="W285">
        <v>1291.0999999999999</v>
      </c>
      <c r="X285">
        <v>1337</v>
      </c>
      <c r="Y285">
        <v>1170.4000000000001</v>
      </c>
      <c r="Z285">
        <v>1325</v>
      </c>
      <c r="AA285">
        <v>1162.6500000000001</v>
      </c>
      <c r="AB285">
        <v>1325</v>
      </c>
      <c r="AC285" s="2">
        <f>(Table2[[#This Row],[Close Price]]/Table2[[#This Row],[Day Low]])-1</f>
        <v>2.0873673611649046E-2</v>
      </c>
      <c r="AD285" s="2">
        <f>(Table2[[#This Row],[Day High]]/Table2[[#This Row],[Close Price]])-1</f>
        <v>1.4377299798945531E-2</v>
      </c>
      <c r="AE285" s="2">
        <f>(Table2[[#This Row],[Close Price]]/Table2[[#This Row],[Current Week Low]])-1</f>
        <v>0.12615345181134652</v>
      </c>
      <c r="AF285" s="2">
        <f>(Table2[[#This Row],[Current Week High]]/Table2[[#This Row],[Close Price]])-1</f>
        <v>5.2729410872121019E-3</v>
      </c>
      <c r="AG285" s="2">
        <f>(Table2[[#This Row],[Close Price]]/Table2[[#This Row],[Current Month Low]])-1</f>
        <v>0.13366017288091836</v>
      </c>
      <c r="AH285" s="2">
        <f>(Table2[[#This Row],[Current Month High]]/Table2[[#This Row],[Close Price]])-1</f>
        <v>5.2729410872121019E-3</v>
      </c>
      <c r="AI285">
        <v>0.52729410872120996</v>
      </c>
      <c r="AJ285">
        <v>82.000828500414201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0.19</v>
      </c>
      <c r="AM285" t="s">
        <v>10196</v>
      </c>
      <c r="AN285">
        <v>7.69</v>
      </c>
      <c r="AO285" t="s">
        <v>10196</v>
      </c>
      <c r="AP285">
        <v>-9.7402576580800006E-3</v>
      </c>
      <c r="AQ285">
        <f>(Table2[[#This Row],[Sharpe Ratio]]-AVERAGE(Table2[Sharpe Ratio]))/_xlfn.STDEV.P(Table2[Sharpe Ratio])</f>
        <v>-0.70044112263929548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0.7561921885937648</v>
      </c>
      <c r="AS285">
        <f>_xlfn.RANK.AVG(Table2[[#This Row],[1Y Return vs Nifty Z-Score]],Table2[1Y Return vs Nifty Z-Score])</f>
        <v>264</v>
      </c>
      <c r="AT285">
        <f>_xlfn.RANK.AVG(Table2[[#This Row],[6M Return vs Nifty Z-Score]],Table2[6M Return vs Nifty Z-Score])</f>
        <v>93</v>
      </c>
      <c r="AU285">
        <f>_xlfn.RANK.AVG(Table2[[#This Row],[Sharpe Ratio Z-Score]],Table2[Sharpe Ratio Z-Score])</f>
        <v>562</v>
      </c>
      <c r="AV285">
        <f>(Table2[[#This Row],[Rank 1Y]]+Table2[[#This Row],[Rank 6M]]+Table2[[#This Row],[Rank Sharpe]])/3</f>
        <v>306.33333333333331</v>
      </c>
    </row>
    <row r="286" spans="1:48" x14ac:dyDescent="0.3">
      <c r="A286" t="s">
        <v>1402</v>
      </c>
      <c r="B286" t="s">
        <v>1403</v>
      </c>
      <c r="C286" t="s">
        <v>631</v>
      </c>
      <c r="D286" t="s">
        <v>631</v>
      </c>
      <c r="E286">
        <v>7396.1949539999996</v>
      </c>
      <c r="F286">
        <v>368.85</v>
      </c>
      <c r="G286">
        <v>-7.2279541402617804</v>
      </c>
      <c r="H286">
        <f>(Table2[[#This Row],[1Y Return vs Nifty]]-AVERAGE(Table2[1Y Return vs Nifty]))/_xlfn.STDEV.P(Table2[1Y Return vs Nifty])</f>
        <v>-0.65334601531942715</v>
      </c>
      <c r="I286">
        <v>0.249200724662864</v>
      </c>
      <c r="J286">
        <f>(Table2[[#This Row],[1M Return vs Nifty]]-AVERAGE(Table2[1M Return vs Nifty]))/_xlfn.STDEV.P(Table2[1M Return vs Nifty])</f>
        <v>0.18642435494334592</v>
      </c>
      <c r="K286">
        <v>17.937247278473201</v>
      </c>
      <c r="L286">
        <f>(Table2[[#This Row],[6M Return vs Nifty]]-AVERAGE(Table2[6M Return vs Nifty]))/_xlfn.STDEV.P(Table2[6M Return vs Nifty])</f>
        <v>0.34373308399603369</v>
      </c>
      <c r="M286">
        <v>4.8241623618250902</v>
      </c>
      <c r="N286">
        <f>(Table2[[#This Row],[1W Return vs Nifty]]-AVERAGE(Table2[1W Return vs Nifty]))/_xlfn.STDEV.P(Table2[1W Return vs Nifty])</f>
        <v>1.6131826698433187</v>
      </c>
      <c r="O286">
        <v>355.8</v>
      </c>
      <c r="P286">
        <v>349.83366247880099</v>
      </c>
      <c r="Q286">
        <v>342.42252914850599</v>
      </c>
      <c r="R286">
        <v>61.784711066121801</v>
      </c>
      <c r="S286" s="2">
        <f>(Table2[[#This Row],[Close Price]]-Table2[[#This Row],[20D EMA]])/Table2[[#This Row],[20D EMA]]</f>
        <v>3.6677908937605426E-2</v>
      </c>
      <c r="T286" s="2">
        <f>(Table2[[#This Row],[Close Price]]-Table2[[#This Row],[50D EMA]])/Table2[[#This Row],[50D EMA]]</f>
        <v>5.4358226668228003E-2</v>
      </c>
      <c r="U286" s="2">
        <f>(Table2[[#This Row],[Close Price]]-Table2[[#This Row],[200D EMA]])/Table2[[#This Row],[200D EMA]]</f>
        <v>7.7177955893295347E-2</v>
      </c>
      <c r="V286">
        <v>3.3535858157167802</v>
      </c>
      <c r="W286">
        <v>362.55</v>
      </c>
      <c r="X286">
        <v>373.35</v>
      </c>
      <c r="Y286">
        <v>359.75</v>
      </c>
      <c r="Z286">
        <v>395.3</v>
      </c>
      <c r="AA286">
        <v>327.35000000000002</v>
      </c>
      <c r="AB286">
        <v>395.3</v>
      </c>
      <c r="AC286" s="2">
        <f>(Table2[[#This Row],[Close Price]]/Table2[[#This Row],[Day Low]])-1</f>
        <v>1.737691352916837E-2</v>
      </c>
      <c r="AD286" s="2">
        <f>(Table2[[#This Row],[Day High]]/Table2[[#This Row],[Close Price]])-1</f>
        <v>1.2200081333875623E-2</v>
      </c>
      <c r="AE286" s="2">
        <f>(Table2[[#This Row],[Close Price]]/Table2[[#This Row],[Current Week Low]])-1</f>
        <v>2.5295343988881225E-2</v>
      </c>
      <c r="AF286" s="2">
        <f>(Table2[[#This Row],[Current Week High]]/Table2[[#This Row],[Close Price]])-1</f>
        <v>7.1709366951335118E-2</v>
      </c>
      <c r="AG286" s="2">
        <f>(Table2[[#This Row],[Close Price]]/Table2[[#This Row],[Current Month Low]])-1</f>
        <v>0.12677562242248364</v>
      </c>
      <c r="AH286" s="2">
        <f>(Table2[[#This Row],[Current Month High]]/Table2[[#This Row],[Close Price]])-1</f>
        <v>7.1709366951335118E-2</v>
      </c>
      <c r="AI286">
        <v>18.462789751931599</v>
      </c>
      <c r="AJ286">
        <v>37.759103641456498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-0.03</v>
      </c>
      <c r="AM286" t="s">
        <v>10195</v>
      </c>
      <c r="AN286">
        <v>6.4</v>
      </c>
      <c r="AO286" t="s">
        <v>10196</v>
      </c>
      <c r="AP286">
        <v>0.130639081846191</v>
      </c>
      <c r="AQ286">
        <f>(Table2[[#This Row],[Sharpe Ratio]]-AVERAGE(Table2[Sharpe Ratio]))/_xlfn.STDEV.P(Table2[Sharpe Ratio])</f>
        <v>0.91365841163951311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2.4036525051027842</v>
      </c>
      <c r="AS286">
        <f>_xlfn.RANK.AVG(Table2[[#This Row],[1Y Return vs Nifty Z-Score]],Table2[1Y Return vs Nifty Z-Score])</f>
        <v>557</v>
      </c>
      <c r="AT286">
        <f>_xlfn.RANK.AVG(Table2[[#This Row],[6M Return vs Nifty Z-Score]],Table2[6M Return vs Nifty Z-Score])</f>
        <v>223</v>
      </c>
      <c r="AU286">
        <f>_xlfn.RANK.AVG(Table2[[#This Row],[Sharpe Ratio Z-Score]],Table2[Sharpe Ratio Z-Score])</f>
        <v>140</v>
      </c>
      <c r="AV286">
        <f>(Table2[[#This Row],[Rank 1Y]]+Table2[[#This Row],[Rank 6M]]+Table2[[#This Row],[Rank Sharpe]])/3</f>
        <v>306.66666666666669</v>
      </c>
    </row>
    <row r="287" spans="1:48" x14ac:dyDescent="0.3">
      <c r="A287" t="s">
        <v>1129</v>
      </c>
      <c r="B287" t="s">
        <v>1130</v>
      </c>
      <c r="C287" t="s">
        <v>10159</v>
      </c>
      <c r="D287" t="s">
        <v>143</v>
      </c>
      <c r="E287">
        <v>10635.13766692</v>
      </c>
      <c r="F287">
        <v>1250.5999999999999</v>
      </c>
      <c r="G287">
        <v>32.371114497041901</v>
      </c>
      <c r="H287">
        <f>(Table2[[#This Row],[1Y Return vs Nifty]]-AVERAGE(Table2[1Y Return vs Nifty]))/_xlfn.STDEV.P(Table2[1Y Return vs Nifty])</f>
        <v>-0.12089073458035171</v>
      </c>
      <c r="I287">
        <v>21.334221729928601</v>
      </c>
      <c r="J287">
        <f>(Table2[[#This Row],[1M Return vs Nifty]]-AVERAGE(Table2[1M Return vs Nifty]))/_xlfn.STDEV.P(Table2[1M Return vs Nifty])</f>
        <v>2.3828688851350055</v>
      </c>
      <c r="K287">
        <v>38.262980280045099</v>
      </c>
      <c r="L287">
        <f>(Table2[[#This Row],[6M Return vs Nifty]]-AVERAGE(Table2[6M Return vs Nifty]))/_xlfn.STDEV.P(Table2[6M Return vs Nifty])</f>
        <v>1.0311037138140688</v>
      </c>
      <c r="M287">
        <v>13.1378199990396</v>
      </c>
      <c r="N287">
        <f>(Table2[[#This Row],[1W Return vs Nifty]]-AVERAGE(Table2[1W Return vs Nifty]))/_xlfn.STDEV.P(Table2[1W Return vs Nifty])</f>
        <v>3.6803739907783424</v>
      </c>
      <c r="O287">
        <v>1106.06</v>
      </c>
      <c r="P287">
        <v>1042.5277561179701</v>
      </c>
      <c r="Q287">
        <v>910.98941955605198</v>
      </c>
      <c r="R287">
        <v>80.223113240730996</v>
      </c>
      <c r="S287" s="2">
        <f>(Table2[[#This Row],[Close Price]]-Table2[[#This Row],[20D EMA]])/Table2[[#This Row],[20D EMA]]</f>
        <v>0.13068007160551867</v>
      </c>
      <c r="T287" s="2">
        <f>(Table2[[#This Row],[Close Price]]-Table2[[#This Row],[50D EMA]])/Table2[[#This Row],[50D EMA]]</f>
        <v>0.1995843685321361</v>
      </c>
      <c r="U287" s="2">
        <f>(Table2[[#This Row],[Close Price]]-Table2[[#This Row],[200D EMA]])/Table2[[#This Row],[200D EMA]]</f>
        <v>0.37279311170205326</v>
      </c>
      <c r="V287">
        <v>3.39054548633491</v>
      </c>
      <c r="W287">
        <v>1231</v>
      </c>
      <c r="X287">
        <v>1329.3</v>
      </c>
      <c r="Y287">
        <v>1170</v>
      </c>
      <c r="Z287">
        <v>1309.5999999999999</v>
      </c>
      <c r="AA287">
        <v>959</v>
      </c>
      <c r="AB287">
        <v>1309.5999999999999</v>
      </c>
      <c r="AC287" s="2">
        <f>(Table2[[#This Row],[Close Price]]/Table2[[#This Row],[Day Low]])-1</f>
        <v>1.5922014622258285E-2</v>
      </c>
      <c r="AD287" s="2">
        <f>(Table2[[#This Row],[Day High]]/Table2[[#This Row],[Close Price]])-1</f>
        <v>6.2929793699024517E-2</v>
      </c>
      <c r="AE287" s="2">
        <f>(Table2[[#This Row],[Close Price]]/Table2[[#This Row],[Current Week Low]])-1</f>
        <v>6.8888888888888777E-2</v>
      </c>
      <c r="AF287" s="2">
        <f>(Table2[[#This Row],[Current Week High]]/Table2[[#This Row],[Close Price]])-1</f>
        <v>4.7177354869662569E-2</v>
      </c>
      <c r="AG287" s="2">
        <f>(Table2[[#This Row],[Close Price]]/Table2[[#This Row],[Current Month Low]])-1</f>
        <v>0.30406673618352431</v>
      </c>
      <c r="AH287" s="2">
        <f>(Table2[[#This Row],[Current Month High]]/Table2[[#This Row],[Close Price]])-1</f>
        <v>4.7177354869662569E-2</v>
      </c>
      <c r="AI287">
        <v>4.7177354869662498</v>
      </c>
      <c r="AJ287">
        <v>80.448741072072707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-0.06</v>
      </c>
      <c r="AM287" t="s">
        <v>10195</v>
      </c>
      <c r="AN287">
        <v>22.29</v>
      </c>
      <c r="AO287" t="s">
        <v>10196</v>
      </c>
      <c r="AP287">
        <v>1.3411495014159999E-3</v>
      </c>
      <c r="AQ287">
        <f>(Table2[[#This Row],[Sharpe Ratio]]-AVERAGE(Table2[Sharpe Ratio]))/_xlfn.STDEV.P(Table2[Sharpe Ratio])</f>
        <v>-0.57302569100626544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6.4004301641407997</v>
      </c>
      <c r="AS287">
        <f>_xlfn.RANK.AVG(Table2[[#This Row],[1Y Return vs Nifty Z-Score]],Table2[1Y Return vs Nifty Z-Score])</f>
        <v>328</v>
      </c>
      <c r="AT287">
        <f>_xlfn.RANK.AVG(Table2[[#This Row],[6M Return vs Nifty Z-Score]],Table2[6M Return vs Nifty Z-Score])</f>
        <v>102</v>
      </c>
      <c r="AU287">
        <f>_xlfn.RANK.AVG(Table2[[#This Row],[Sharpe Ratio Z-Score]],Table2[Sharpe Ratio Z-Score])</f>
        <v>492</v>
      </c>
      <c r="AV287">
        <f>(Table2[[#This Row],[Rank 1Y]]+Table2[[#This Row],[Rank 6M]]+Table2[[#This Row],[Rank Sharpe]])/3</f>
        <v>307.33333333333331</v>
      </c>
    </row>
    <row r="288" spans="1:48" x14ac:dyDescent="0.3">
      <c r="A288" t="s">
        <v>1131</v>
      </c>
      <c r="B288" t="s">
        <v>1132</v>
      </c>
      <c r="C288" t="s">
        <v>10165</v>
      </c>
      <c r="D288" t="s">
        <v>370</v>
      </c>
      <c r="E288">
        <v>10631.118432375</v>
      </c>
      <c r="F288">
        <v>842.15</v>
      </c>
      <c r="G288">
        <v>19.268506385014899</v>
      </c>
      <c r="H288">
        <f>(Table2[[#This Row],[1Y Return vs Nifty]]-AVERAGE(Table2[1Y Return vs Nifty]))/_xlfn.STDEV.P(Table2[1Y Return vs Nifty])</f>
        <v>-0.29707045599256882</v>
      </c>
      <c r="I288">
        <v>13.6079630298207</v>
      </c>
      <c r="J288">
        <f>(Table2[[#This Row],[1M Return vs Nifty]]-AVERAGE(Table2[1M Return vs Nifty]))/_xlfn.STDEV.P(Table2[1M Return vs Nifty])</f>
        <v>1.5780179600892308</v>
      </c>
      <c r="K288">
        <v>18.2656344511249</v>
      </c>
      <c r="L288">
        <f>(Table2[[#This Row],[6M Return vs Nifty]]-AVERAGE(Table2[6M Return vs Nifty]))/_xlfn.STDEV.P(Table2[6M Return vs Nifty])</f>
        <v>0.35483840047698451</v>
      </c>
      <c r="M288">
        <v>2.3661604426251301</v>
      </c>
      <c r="N288">
        <f>(Table2[[#This Row],[1W Return vs Nifty]]-AVERAGE(Table2[1W Return vs Nifty]))/_xlfn.STDEV.P(Table2[1W Return vs Nifty])</f>
        <v>1.0020003893189271</v>
      </c>
      <c r="O288">
        <v>747.64</v>
      </c>
      <c r="P288">
        <v>680.73855996214195</v>
      </c>
      <c r="Q288">
        <v>616.13297672997203</v>
      </c>
      <c r="R288">
        <v>79.840075969155905</v>
      </c>
      <c r="S288" s="2">
        <f>(Table2[[#This Row],[Close Price]]-Table2[[#This Row],[20D EMA]])/Table2[[#This Row],[20D EMA]]</f>
        <v>0.1264111069498689</v>
      </c>
      <c r="T288" s="2">
        <f>(Table2[[#This Row],[Close Price]]-Table2[[#This Row],[50D EMA]])/Table2[[#This Row],[50D EMA]]</f>
        <v>0.23711223299416834</v>
      </c>
      <c r="U288" s="2">
        <f>(Table2[[#This Row],[Close Price]]-Table2[[#This Row],[200D EMA]])/Table2[[#This Row],[200D EMA]]</f>
        <v>0.36683156364974556</v>
      </c>
      <c r="V288">
        <v>1.06235617753824</v>
      </c>
      <c r="W288">
        <v>826.05</v>
      </c>
      <c r="X288">
        <v>846.35</v>
      </c>
      <c r="Y288">
        <v>731</v>
      </c>
      <c r="Z288">
        <v>847.45</v>
      </c>
      <c r="AA288">
        <v>677.2</v>
      </c>
      <c r="AB288">
        <v>847.45</v>
      </c>
      <c r="AC288" s="2">
        <f>(Table2[[#This Row],[Close Price]]/Table2[[#This Row],[Day Low]])-1</f>
        <v>1.9490345620725158E-2</v>
      </c>
      <c r="AD288" s="2">
        <f>(Table2[[#This Row],[Day High]]/Table2[[#This Row],[Close Price]])-1</f>
        <v>4.9872350531379173E-3</v>
      </c>
      <c r="AE288" s="2">
        <f>(Table2[[#This Row],[Close Price]]/Table2[[#This Row],[Current Week Low]])-1</f>
        <v>0.15205198358413119</v>
      </c>
      <c r="AF288" s="2">
        <f>(Table2[[#This Row],[Current Week High]]/Table2[[#This Row],[Close Price]])-1</f>
        <v>6.2934156622929116E-3</v>
      </c>
      <c r="AG288" s="2">
        <f>(Table2[[#This Row],[Close Price]]/Table2[[#This Row],[Current Month Low]])-1</f>
        <v>0.24357649143532178</v>
      </c>
      <c r="AH288" s="2">
        <f>(Table2[[#This Row],[Current Month High]]/Table2[[#This Row],[Close Price]])-1</f>
        <v>6.2934156622929116E-3</v>
      </c>
      <c r="AI288">
        <v>0.62934156622929105</v>
      </c>
      <c r="AJ288">
        <v>87.144444444444403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0.38</v>
      </c>
      <c r="AM288" t="s">
        <v>10196</v>
      </c>
      <c r="AN288">
        <v>11.15</v>
      </c>
      <c r="AO288" t="s">
        <v>10196</v>
      </c>
      <c r="AP288">
        <v>5.8544386717556997E-2</v>
      </c>
      <c r="AQ288">
        <f>(Table2[[#This Row],[Sharpe Ratio]]-AVERAGE(Table2[Sharpe Ratio]))/_xlfn.STDEV.P(Table2[Sharpe Ratio])</f>
        <v>8.4704419962124147E-2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2.7224907138546977</v>
      </c>
      <c r="AS288">
        <f>_xlfn.RANK.AVG(Table2[[#This Row],[1Y Return vs Nifty Z-Score]],Table2[1Y Return vs Nifty Z-Score])</f>
        <v>391</v>
      </c>
      <c r="AT288">
        <f>_xlfn.RANK.AVG(Table2[[#This Row],[6M Return vs Nifty Z-Score]],Table2[6M Return vs Nifty Z-Score])</f>
        <v>218</v>
      </c>
      <c r="AU288">
        <f>_xlfn.RANK.AVG(Table2[[#This Row],[Sharpe Ratio Z-Score]],Table2[Sharpe Ratio Z-Score])</f>
        <v>313</v>
      </c>
      <c r="AV288">
        <f>(Table2[[#This Row],[Rank 1Y]]+Table2[[#This Row],[Rank 6M]]+Table2[[#This Row],[Rank Sharpe]])/3</f>
        <v>307.33333333333331</v>
      </c>
    </row>
    <row r="289" spans="1:48" x14ac:dyDescent="0.3">
      <c r="A289" t="s">
        <v>307</v>
      </c>
      <c r="B289" t="s">
        <v>308</v>
      </c>
      <c r="C289" t="s">
        <v>10153</v>
      </c>
      <c r="D289" t="s">
        <v>176</v>
      </c>
      <c r="E289">
        <v>85445.646849269993</v>
      </c>
      <c r="F289">
        <v>3141.55</v>
      </c>
      <c r="G289">
        <v>42.242215889321301</v>
      </c>
      <c r="H289">
        <f>(Table2[[#This Row],[1Y Return vs Nifty]]-AVERAGE(Table2[1Y Return vs Nifty]))/_xlfn.STDEV.P(Table2[1Y Return vs Nifty])</f>
        <v>1.1837641209748296E-2</v>
      </c>
      <c r="I289">
        <v>8.7321362748416504</v>
      </c>
      <c r="J289">
        <f>(Table2[[#This Row],[1M Return vs Nifty]]-AVERAGE(Table2[1M Return vs Nifty]))/_xlfn.STDEV.P(Table2[1M Return vs Nifty])</f>
        <v>1.0700989495527313</v>
      </c>
      <c r="K289">
        <v>10.958896812720999</v>
      </c>
      <c r="L289">
        <f>(Table2[[#This Row],[6M Return vs Nifty]]-AVERAGE(Table2[6M Return vs Nifty]))/_xlfn.STDEV.P(Table2[6M Return vs Nifty])</f>
        <v>0.10774094760596525</v>
      </c>
      <c r="M289">
        <v>2.4153311630071599</v>
      </c>
      <c r="N289">
        <f>(Table2[[#This Row],[1W Return vs Nifty]]-AVERAGE(Table2[1W Return vs Nifty]))/_xlfn.STDEV.P(Table2[1W Return vs Nifty])</f>
        <v>1.0142266910086741</v>
      </c>
      <c r="O289">
        <v>3027.31</v>
      </c>
      <c r="P289">
        <v>2915.6891131024499</v>
      </c>
      <c r="Q289">
        <v>2574.2187809061902</v>
      </c>
      <c r="R289">
        <v>73.625331009111207</v>
      </c>
      <c r="S289" s="2">
        <f>(Table2[[#This Row],[Close Price]]-Table2[[#This Row],[20D EMA]])/Table2[[#This Row],[20D EMA]]</f>
        <v>3.7736472313704326E-2</v>
      </c>
      <c r="T289" s="2">
        <f>(Table2[[#This Row],[Close Price]]-Table2[[#This Row],[50D EMA]])/Table2[[#This Row],[50D EMA]]</f>
        <v>7.7463981287505007E-2</v>
      </c>
      <c r="U289" s="2">
        <f>(Table2[[#This Row],[Close Price]]-Table2[[#This Row],[200D EMA]])/Table2[[#This Row],[200D EMA]]</f>
        <v>0.22038966668330148</v>
      </c>
      <c r="V289">
        <v>0.94721776037521199</v>
      </c>
      <c r="W289">
        <v>3091.55</v>
      </c>
      <c r="X289">
        <v>3200</v>
      </c>
      <c r="Y289">
        <v>3082.1</v>
      </c>
      <c r="Z289">
        <v>3205</v>
      </c>
      <c r="AA289">
        <v>2832.2</v>
      </c>
      <c r="AB289">
        <v>3205</v>
      </c>
      <c r="AC289" s="2">
        <f>(Table2[[#This Row],[Close Price]]/Table2[[#This Row],[Day Low]])-1</f>
        <v>1.6173117044848029E-2</v>
      </c>
      <c r="AD289" s="2">
        <f>(Table2[[#This Row],[Day High]]/Table2[[#This Row],[Close Price]])-1</f>
        <v>1.8605465454950565E-2</v>
      </c>
      <c r="AE289" s="2">
        <f>(Table2[[#This Row],[Close Price]]/Table2[[#This Row],[Current Week Low]])-1</f>
        <v>1.9288796599721048E-2</v>
      </c>
      <c r="AF289" s="2">
        <f>(Table2[[#This Row],[Current Week High]]/Table2[[#This Row],[Close Price]])-1</f>
        <v>2.019703649472393E-2</v>
      </c>
      <c r="AG289" s="2">
        <f>(Table2[[#This Row],[Close Price]]/Table2[[#This Row],[Current Month Low]])-1</f>
        <v>0.10922604335851993</v>
      </c>
      <c r="AH289" s="2">
        <f>(Table2[[#This Row],[Current Month High]]/Table2[[#This Row],[Close Price]])-1</f>
        <v>2.019703649472393E-2</v>
      </c>
      <c r="AI289">
        <v>2.0197036494723899</v>
      </c>
      <c r="AJ289">
        <v>72.120863467017301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-0.03</v>
      </c>
      <c r="AM289" t="s">
        <v>10195</v>
      </c>
      <c r="AN289">
        <v>7.94</v>
      </c>
      <c r="AO289" t="s">
        <v>10196</v>
      </c>
      <c r="AP289">
        <v>4.994312106979E-2</v>
      </c>
      <c r="AQ289">
        <f>(Table2[[#This Row],[Sharpe Ratio]]-AVERAGE(Table2[Sharpe Ratio]))/_xlfn.STDEV.P(Table2[Sharpe Ratio])</f>
        <v>-1.4194028522502252E-2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2.1897102008546168</v>
      </c>
      <c r="AS289">
        <f>_xlfn.RANK.AVG(Table2[[#This Row],[1Y Return vs Nifty Z-Score]],Table2[1Y Return vs Nifty Z-Score])</f>
        <v>284</v>
      </c>
      <c r="AT289">
        <f>_xlfn.RANK.AVG(Table2[[#This Row],[6M Return vs Nifty Z-Score]],Table2[6M Return vs Nifty Z-Score])</f>
        <v>296</v>
      </c>
      <c r="AU289">
        <f>_xlfn.RANK.AVG(Table2[[#This Row],[Sharpe Ratio Z-Score]],Table2[Sharpe Ratio Z-Score])</f>
        <v>344</v>
      </c>
      <c r="AV289">
        <f>(Table2[[#This Row],[Rank 1Y]]+Table2[[#This Row],[Rank 6M]]+Table2[[#This Row],[Rank Sharpe]])/3</f>
        <v>308</v>
      </c>
    </row>
    <row r="290" spans="1:48" x14ac:dyDescent="0.3">
      <c r="A290" t="s">
        <v>860</v>
      </c>
      <c r="B290" t="s">
        <v>861</v>
      </c>
      <c r="C290" t="s">
        <v>10156</v>
      </c>
      <c r="D290" t="s">
        <v>60</v>
      </c>
      <c r="E290">
        <v>17704.25</v>
      </c>
      <c r="F290">
        <v>7081.7</v>
      </c>
      <c r="G290">
        <v>63.740432351773201</v>
      </c>
      <c r="H290">
        <f>(Table2[[#This Row],[1Y Return vs Nifty]]-AVERAGE(Table2[1Y Return vs Nifty]))/_xlfn.STDEV.P(Table2[1Y Return vs Nifty])</f>
        <v>0.30090602781116765</v>
      </c>
      <c r="I290">
        <v>7.9499117105822403</v>
      </c>
      <c r="J290">
        <f>(Table2[[#This Row],[1M Return vs Nifty]]-AVERAGE(Table2[1M Return vs Nifty]))/_xlfn.STDEV.P(Table2[1M Return vs Nifty])</f>
        <v>0.9886139529231307</v>
      </c>
      <c r="K290">
        <v>-3.3512777029512799</v>
      </c>
      <c r="L290">
        <f>(Table2[[#This Row],[6M Return vs Nifty]]-AVERAGE(Table2[6M Return vs Nifty]))/_xlfn.STDEV.P(Table2[6M Return vs Nifty])</f>
        <v>-0.37619700773778297</v>
      </c>
      <c r="M290">
        <v>8.3025624808924299</v>
      </c>
      <c r="N290">
        <f>(Table2[[#This Row],[1W Return vs Nifty]]-AVERAGE(Table2[1W Return vs Nifty]))/_xlfn.STDEV.P(Table2[1W Return vs Nifty])</f>
        <v>2.4780870056543542</v>
      </c>
      <c r="O290">
        <v>6615.51</v>
      </c>
      <c r="P290">
        <v>6328.3372703322202</v>
      </c>
      <c r="Q290">
        <v>5526.8463003255301</v>
      </c>
      <c r="R290">
        <v>66.453033230926707</v>
      </c>
      <c r="S290" s="2">
        <f>(Table2[[#This Row],[Close Price]]-Table2[[#This Row],[20D EMA]])/Table2[[#This Row],[20D EMA]]</f>
        <v>7.0469245757318721E-2</v>
      </c>
      <c r="T290" s="2">
        <f>(Table2[[#This Row],[Close Price]]-Table2[[#This Row],[50D EMA]])/Table2[[#This Row],[50D EMA]]</f>
        <v>0.11904591956557178</v>
      </c>
      <c r="U290" s="2">
        <f>(Table2[[#This Row],[Close Price]]-Table2[[#This Row],[200D EMA]])/Table2[[#This Row],[200D EMA]]</f>
        <v>0.28132747233859012</v>
      </c>
      <c r="V290">
        <v>1.65732638929709</v>
      </c>
      <c r="W290">
        <v>6888</v>
      </c>
      <c r="X290">
        <v>7081.65</v>
      </c>
      <c r="Y290">
        <v>6225</v>
      </c>
      <c r="Z290">
        <v>7361.95</v>
      </c>
      <c r="AA290">
        <v>6150</v>
      </c>
      <c r="AB290">
        <v>7572.2</v>
      </c>
      <c r="AC290" s="2">
        <f>(Table2[[#This Row],[Close Price]]/Table2[[#This Row],[Day Low]])-1</f>
        <v>2.8121370499419207E-2</v>
      </c>
      <c r="AD290" s="2">
        <f>(Table2[[#This Row],[Day High]]/Table2[[#This Row],[Close Price]])-1</f>
        <v>-7.0604515864935991E-6</v>
      </c>
      <c r="AE290" s="2">
        <f>(Table2[[#This Row],[Close Price]]/Table2[[#This Row],[Current Week Low]])-1</f>
        <v>0.13762248995983928</v>
      </c>
      <c r="AF290" s="2">
        <f>(Table2[[#This Row],[Current Week High]]/Table2[[#This Row],[Close Price]])-1</f>
        <v>3.9573831142239779E-2</v>
      </c>
      <c r="AG290" s="2">
        <f>(Table2[[#This Row],[Close Price]]/Table2[[#This Row],[Current Month Low]])-1</f>
        <v>0.15149593495934965</v>
      </c>
      <c r="AH290" s="2">
        <f>(Table2[[#This Row],[Current Month High]]/Table2[[#This Row],[Close Price]])-1</f>
        <v>6.9263030063402953E-2</v>
      </c>
      <c r="AI290">
        <v>6.9263030063402899</v>
      </c>
      <c r="AJ290">
        <v>88.855405621633096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0.2</v>
      </c>
      <c r="AM290" t="s">
        <v>10196</v>
      </c>
      <c r="AN290">
        <v>2.7</v>
      </c>
      <c r="AO290" t="s">
        <v>10196</v>
      </c>
      <c r="AP290">
        <v>6.7388602620320995E-2</v>
      </c>
      <c r="AQ290">
        <f>(Table2[[#This Row],[Sharpe Ratio]]-AVERAGE(Table2[Sharpe Ratio]))/_xlfn.STDEV.P(Table2[Sharpe Ratio])</f>
        <v>0.1863963414380638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3.5778063200889334</v>
      </c>
      <c r="AS290">
        <f>_xlfn.RANK.AVG(Table2[[#This Row],[1Y Return vs Nifty Z-Score]],Table2[1Y Return vs Nifty Z-Score])</f>
        <v>201</v>
      </c>
      <c r="AT290">
        <f>_xlfn.RANK.AVG(Table2[[#This Row],[6M Return vs Nifty Z-Score]],Table2[6M Return vs Nifty Z-Score])</f>
        <v>447</v>
      </c>
      <c r="AU290">
        <f>_xlfn.RANK.AVG(Table2[[#This Row],[Sharpe Ratio Z-Score]],Table2[Sharpe Ratio Z-Score])</f>
        <v>280</v>
      </c>
      <c r="AV290">
        <f>(Table2[[#This Row],[Rank 1Y]]+Table2[[#This Row],[Rank 6M]]+Table2[[#This Row],[Rank Sharpe]])/3</f>
        <v>309.33333333333331</v>
      </c>
    </row>
    <row r="291" spans="1:48" x14ac:dyDescent="0.3">
      <c r="A291" t="s">
        <v>1155</v>
      </c>
      <c r="B291" t="s">
        <v>1156</v>
      </c>
      <c r="C291" t="s">
        <v>10167</v>
      </c>
      <c r="D291" t="s">
        <v>1157</v>
      </c>
      <c r="E291">
        <v>10408.64830875</v>
      </c>
      <c r="F291">
        <v>541.25</v>
      </c>
      <c r="G291">
        <v>4.6855822441959001</v>
      </c>
      <c r="H291">
        <f>(Table2[[#This Row],[1Y Return vs Nifty]]-AVERAGE(Table2[1Y Return vs Nifty]))/_xlfn.STDEV.P(Table2[1Y Return vs Nifty])</f>
        <v>-0.49315473864364501</v>
      </c>
      <c r="I291">
        <v>-7.7021603330208501</v>
      </c>
      <c r="J291">
        <f>(Table2[[#This Row],[1M Return vs Nifty]]-AVERAGE(Table2[1M Return vs Nifty]))/_xlfn.STDEV.P(Table2[1M Return vs Nifty])</f>
        <v>-0.64187567370574838</v>
      </c>
      <c r="K291">
        <v>48.889204210930501</v>
      </c>
      <c r="L291">
        <f>(Table2[[#This Row],[6M Return vs Nifty]]-AVERAGE(Table2[6M Return vs Nifty]))/_xlfn.STDEV.P(Table2[6M Return vs Nifty])</f>
        <v>1.3904587361099587</v>
      </c>
      <c r="M291">
        <v>-0.50426754304786603</v>
      </c>
      <c r="N291">
        <f>(Table2[[#This Row],[1W Return vs Nifty]]-AVERAGE(Table2[1W Return vs Nifty]))/_xlfn.STDEV.P(Table2[1W Return vs Nifty])</f>
        <v>0.28826835003082446</v>
      </c>
      <c r="O291">
        <v>535.83000000000004</v>
      </c>
      <c r="P291">
        <v>514.071278819285</v>
      </c>
      <c r="Q291">
        <v>434.02889100274098</v>
      </c>
      <c r="R291">
        <v>56.575283589933697</v>
      </c>
      <c r="S291" s="2">
        <f>(Table2[[#This Row],[Close Price]]-Table2[[#This Row],[20D EMA]])/Table2[[#This Row],[20D EMA]]</f>
        <v>1.0115148461265622E-2</v>
      </c>
      <c r="T291" s="2">
        <f>(Table2[[#This Row],[Close Price]]-Table2[[#This Row],[50D EMA]])/Table2[[#This Row],[50D EMA]]</f>
        <v>5.2869557784163475E-2</v>
      </c>
      <c r="U291" s="2">
        <f>(Table2[[#This Row],[Close Price]]-Table2[[#This Row],[200D EMA]])/Table2[[#This Row],[200D EMA]]</f>
        <v>0.24703680151232582</v>
      </c>
      <c r="V291">
        <v>0.461240151827569</v>
      </c>
      <c r="W291">
        <v>537.04999999999995</v>
      </c>
      <c r="X291">
        <v>548.5</v>
      </c>
      <c r="Y291">
        <v>510.6</v>
      </c>
      <c r="Z291">
        <v>550</v>
      </c>
      <c r="AA291">
        <v>510.6</v>
      </c>
      <c r="AB291">
        <v>579</v>
      </c>
      <c r="AC291" s="2">
        <f>(Table2[[#This Row],[Close Price]]/Table2[[#This Row],[Day Low]])-1</f>
        <v>7.820500884461401E-3</v>
      </c>
      <c r="AD291" s="2">
        <f>(Table2[[#This Row],[Day High]]/Table2[[#This Row],[Close Price]])-1</f>
        <v>1.3394919168591146E-2</v>
      </c>
      <c r="AE291" s="2">
        <f>(Table2[[#This Row],[Close Price]]/Table2[[#This Row],[Current Week Low]])-1</f>
        <v>6.0027418723070936E-2</v>
      </c>
      <c r="AF291" s="2">
        <f>(Table2[[#This Row],[Current Week High]]/Table2[[#This Row],[Close Price]])-1</f>
        <v>1.616628175519641E-2</v>
      </c>
      <c r="AG291" s="2">
        <f>(Table2[[#This Row],[Close Price]]/Table2[[#This Row],[Current Month Low]])-1</f>
        <v>6.0027418723070936E-2</v>
      </c>
      <c r="AH291" s="2">
        <f>(Table2[[#This Row],[Current Month High]]/Table2[[#This Row],[Close Price]])-1</f>
        <v>6.9745958429561217E-2</v>
      </c>
      <c r="AI291">
        <v>7.4180138568129301</v>
      </c>
      <c r="AJ291">
        <v>74.8223514211886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0.13</v>
      </c>
      <c r="AM291" t="s">
        <v>10196</v>
      </c>
      <c r="AN291">
        <v>-1.2</v>
      </c>
      <c r="AO291" t="s">
        <v>10195</v>
      </c>
      <c r="AP291">
        <v>3.5989728659251999E-2</v>
      </c>
      <c r="AQ291">
        <f>(Table2[[#This Row],[Sharpe Ratio]]-AVERAGE(Table2[Sharpe Ratio]))/_xlfn.STDEV.P(Table2[Sharpe Ratio])</f>
        <v>-0.17463191255153787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0.36906476123985182</v>
      </c>
      <c r="AS291">
        <f>_xlfn.RANK.AVG(Table2[[#This Row],[1Y Return vs Nifty Z-Score]],Table2[1Y Return vs Nifty Z-Score])</f>
        <v>477</v>
      </c>
      <c r="AT291">
        <f>_xlfn.RANK.AVG(Table2[[#This Row],[6M Return vs Nifty Z-Score]],Table2[6M Return vs Nifty Z-Score])</f>
        <v>67</v>
      </c>
      <c r="AU291">
        <f>_xlfn.RANK.AVG(Table2[[#This Row],[Sharpe Ratio Z-Score]],Table2[Sharpe Ratio Z-Score])</f>
        <v>384</v>
      </c>
      <c r="AV291">
        <f>(Table2[[#This Row],[Rank 1Y]]+Table2[[#This Row],[Rank 6M]]+Table2[[#This Row],[Rank Sharpe]])/3</f>
        <v>309.33333333333331</v>
      </c>
    </row>
    <row r="292" spans="1:48" x14ac:dyDescent="0.3">
      <c r="A292" t="s">
        <v>1482</v>
      </c>
      <c r="B292" t="s">
        <v>1483</v>
      </c>
      <c r="C292" t="s">
        <v>10161</v>
      </c>
      <c r="D292" t="s">
        <v>631</v>
      </c>
      <c r="E292">
        <v>6666.8699575999999</v>
      </c>
      <c r="F292">
        <v>373.6</v>
      </c>
      <c r="G292">
        <v>85.905043421062999</v>
      </c>
      <c r="H292">
        <f>(Table2[[#This Row],[1Y Return vs Nifty]]-AVERAGE(Table2[1Y Return vs Nifty]))/_xlfn.STDEV.P(Table2[1Y Return vs Nifty])</f>
        <v>0.59893486069774582</v>
      </c>
      <c r="I292">
        <v>-6.5692196688892599</v>
      </c>
      <c r="J292">
        <f>(Table2[[#This Row],[1M Return vs Nifty]]-AVERAGE(Table2[1M Return vs Nifty]))/_xlfn.STDEV.P(Table2[1M Return vs Nifty])</f>
        <v>-0.52385628334601964</v>
      </c>
      <c r="K292">
        <v>-12.7946252353336</v>
      </c>
      <c r="L292">
        <f>(Table2[[#This Row],[6M Return vs Nifty]]-AVERAGE(Table2[6M Return vs Nifty]))/_xlfn.STDEV.P(Table2[6M Return vs Nifty])</f>
        <v>-0.69554980748292539</v>
      </c>
      <c r="M292">
        <v>-6.1105394035241201</v>
      </c>
      <c r="N292">
        <f>(Table2[[#This Row],[1W Return vs Nifty]]-AVERAGE(Table2[1W Return vs Nifty]))/_xlfn.STDEV.P(Table2[1W Return vs Nifty])</f>
        <v>-1.1057313837207488</v>
      </c>
      <c r="O292">
        <v>377.64</v>
      </c>
      <c r="P292">
        <v>359.778915204295</v>
      </c>
      <c r="Q292">
        <v>314.80346195580302</v>
      </c>
      <c r="R292">
        <v>44.946115493435897</v>
      </c>
      <c r="S292" s="2">
        <f>(Table2[[#This Row],[Close Price]]-Table2[[#This Row],[20D EMA]])/Table2[[#This Row],[20D EMA]]</f>
        <v>-1.0698019277618801E-2</v>
      </c>
      <c r="T292" s="2">
        <f>(Table2[[#This Row],[Close Price]]-Table2[[#This Row],[50D EMA]])/Table2[[#This Row],[50D EMA]]</f>
        <v>3.8415494103807964E-2</v>
      </c>
      <c r="U292" s="2">
        <f>(Table2[[#This Row],[Close Price]]-Table2[[#This Row],[200D EMA]])/Table2[[#This Row],[200D EMA]]</f>
        <v>0.18677220917110426</v>
      </c>
      <c r="V292">
        <v>0.69810241502091697</v>
      </c>
      <c r="W292">
        <v>366.2</v>
      </c>
      <c r="X292">
        <v>382</v>
      </c>
      <c r="Y292">
        <v>340.55</v>
      </c>
      <c r="Z292">
        <v>379.7</v>
      </c>
      <c r="AA292">
        <v>340.55</v>
      </c>
      <c r="AB292">
        <v>438.3</v>
      </c>
      <c r="AC292" s="2">
        <f>(Table2[[#This Row],[Close Price]]/Table2[[#This Row],[Day Low]])-1</f>
        <v>2.0207536865101128E-2</v>
      </c>
      <c r="AD292" s="2">
        <f>(Table2[[#This Row],[Day High]]/Table2[[#This Row],[Close Price]])-1</f>
        <v>2.24839400428265E-2</v>
      </c>
      <c r="AE292" s="2">
        <f>(Table2[[#This Row],[Close Price]]/Table2[[#This Row],[Current Week Low]])-1</f>
        <v>9.704889149904572E-2</v>
      </c>
      <c r="AF292" s="2">
        <f>(Table2[[#This Row],[Current Week High]]/Table2[[#This Row],[Close Price]])-1</f>
        <v>1.6327623126338286E-2</v>
      </c>
      <c r="AG292" s="2">
        <f>(Table2[[#This Row],[Close Price]]/Table2[[#This Row],[Current Month Low]])-1</f>
        <v>9.704889149904572E-2</v>
      </c>
      <c r="AH292" s="2">
        <f>(Table2[[#This Row],[Current Month High]]/Table2[[#This Row],[Close Price]])-1</f>
        <v>0.17317987152034253</v>
      </c>
      <c r="AI292">
        <v>17.317987152034199</v>
      </c>
      <c r="AJ292">
        <v>117.083091226031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0.09</v>
      </c>
      <c r="AM292" t="s">
        <v>10196</v>
      </c>
      <c r="AN292">
        <v>-6.86</v>
      </c>
      <c r="AO292" t="s">
        <v>10195</v>
      </c>
      <c r="AP292">
        <v>8.0113835843454995E-2</v>
      </c>
      <c r="AQ292">
        <f>(Table2[[#This Row],[Sharpe Ratio]]-AVERAGE(Table2[Sharpe Ratio]))/_xlfn.STDEV.P(Table2[Sharpe Ratio])</f>
        <v>0.33271269462495778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-1.3934899192269903</v>
      </c>
      <c r="AS292">
        <f>_xlfn.RANK.AVG(Table2[[#This Row],[1Y Return vs Nifty Z-Score]],Table2[1Y Return vs Nifty Z-Score])</f>
        <v>132</v>
      </c>
      <c r="AT292">
        <f>_xlfn.RANK.AVG(Table2[[#This Row],[6M Return vs Nifty Z-Score]],Table2[6M Return vs Nifty Z-Score])</f>
        <v>552</v>
      </c>
      <c r="AU292">
        <f>_xlfn.RANK.AVG(Table2[[#This Row],[Sharpe Ratio Z-Score]],Table2[Sharpe Ratio Z-Score])</f>
        <v>244</v>
      </c>
      <c r="AV292">
        <f>(Table2[[#This Row],[Rank 1Y]]+Table2[[#This Row],[Rank 6M]]+Table2[[#This Row],[Rank Sharpe]])/3</f>
        <v>309.33333333333331</v>
      </c>
    </row>
    <row r="293" spans="1:48" x14ac:dyDescent="0.3">
      <c r="A293" t="s">
        <v>442</v>
      </c>
      <c r="B293" t="s">
        <v>443</v>
      </c>
      <c r="C293" t="s">
        <v>10149</v>
      </c>
      <c r="D293" t="s">
        <v>444</v>
      </c>
      <c r="E293">
        <v>52590.003085279997</v>
      </c>
      <c r="F293">
        <v>350.6</v>
      </c>
      <c r="G293">
        <v>32.522160726514002</v>
      </c>
      <c r="H293">
        <f>(Table2[[#This Row],[1Y Return vs Nifty]]-AVERAGE(Table2[1Y Return vs Nifty]))/_xlfn.STDEV.P(Table2[1Y Return vs Nifty])</f>
        <v>-0.11885974331500708</v>
      </c>
      <c r="I293">
        <v>0.97222591763658595</v>
      </c>
      <c r="J293">
        <f>(Table2[[#This Row],[1M Return vs Nifty]]-AVERAGE(Table2[1M Return vs Nifty]))/_xlfn.STDEV.P(Table2[1M Return vs Nifty])</f>
        <v>0.26174250283142697</v>
      </c>
      <c r="K293">
        <v>20.8958458735009</v>
      </c>
      <c r="L293">
        <f>(Table2[[#This Row],[6M Return vs Nifty]]-AVERAGE(Table2[6M Return vs Nifty]))/_xlfn.STDEV.P(Table2[6M Return vs Nifty])</f>
        <v>0.44378624220123447</v>
      </c>
      <c r="M293">
        <v>-4.1338813403732404</v>
      </c>
      <c r="N293">
        <f>(Table2[[#This Row],[1W Return vs Nifty]]-AVERAGE(Table2[1W Return vs Nifty]))/_xlfn.STDEV.P(Table2[1W Return vs Nifty])</f>
        <v>-0.61423527323492055</v>
      </c>
      <c r="O293">
        <v>336.61</v>
      </c>
      <c r="P293">
        <v>322.68060436885901</v>
      </c>
      <c r="Q293">
        <v>280.64850084881198</v>
      </c>
      <c r="R293">
        <v>63.214553677844002</v>
      </c>
      <c r="S293" s="2">
        <f>(Table2[[#This Row],[Close Price]]-Table2[[#This Row],[20D EMA]])/Table2[[#This Row],[20D EMA]]</f>
        <v>4.1561450937286498E-2</v>
      </c>
      <c r="T293" s="2">
        <f>(Table2[[#This Row],[Close Price]]-Table2[[#This Row],[50D EMA]])/Table2[[#This Row],[50D EMA]]</f>
        <v>8.6523315170273174E-2</v>
      </c>
      <c r="U293" s="2">
        <f>(Table2[[#This Row],[Close Price]]-Table2[[#This Row],[200D EMA]])/Table2[[#This Row],[200D EMA]]</f>
        <v>0.24924950227641368</v>
      </c>
      <c r="V293">
        <v>0.98109740973585102</v>
      </c>
      <c r="W293">
        <v>342.35</v>
      </c>
      <c r="X293">
        <v>361.7</v>
      </c>
      <c r="Y293">
        <v>329.9</v>
      </c>
      <c r="Z293">
        <v>358.35</v>
      </c>
      <c r="AA293">
        <v>321.2</v>
      </c>
      <c r="AB293">
        <v>358.35</v>
      </c>
      <c r="AC293" s="2">
        <f>(Table2[[#This Row],[Close Price]]/Table2[[#This Row],[Day Low]])-1</f>
        <v>2.4098145173068408E-2</v>
      </c>
      <c r="AD293" s="2">
        <f>(Table2[[#This Row],[Day High]]/Table2[[#This Row],[Close Price]])-1</f>
        <v>3.1660011409013089E-2</v>
      </c>
      <c r="AE293" s="2">
        <f>(Table2[[#This Row],[Close Price]]/Table2[[#This Row],[Current Week Low]])-1</f>
        <v>6.2746286753561753E-2</v>
      </c>
      <c r="AF293" s="2">
        <f>(Table2[[#This Row],[Current Week High]]/Table2[[#This Row],[Close Price]])-1</f>
        <v>2.2104962920707294E-2</v>
      </c>
      <c r="AG293" s="2">
        <f>(Table2[[#This Row],[Close Price]]/Table2[[#This Row],[Current Month Low]])-1</f>
        <v>9.1531755915317703E-2</v>
      </c>
      <c r="AH293" s="2">
        <f>(Table2[[#This Row],[Current Month High]]/Table2[[#This Row],[Close Price]])-1</f>
        <v>2.2104962920707294E-2</v>
      </c>
      <c r="AI293">
        <v>2.2104962920707201</v>
      </c>
      <c r="AJ293">
        <v>82.889932185706797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0.08</v>
      </c>
      <c r="AM293" t="s">
        <v>10196</v>
      </c>
      <c r="AN293">
        <v>3.91</v>
      </c>
      <c r="AO293" t="s">
        <v>10196</v>
      </c>
      <c r="AP293">
        <v>3.2922530868178999E-2</v>
      </c>
      <c r="AQ293">
        <f>(Table2[[#This Row],[Sharpe Ratio]]-AVERAGE(Table2[Sharpe Ratio]))/_xlfn.STDEV.P(Table2[Sharpe Ratio])</f>
        <v>-0.20989894360892003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-0.23746521512618624</v>
      </c>
      <c r="AS293">
        <f>_xlfn.RANK.AVG(Table2[[#This Row],[1Y Return vs Nifty Z-Score]],Table2[1Y Return vs Nifty Z-Score])</f>
        <v>327</v>
      </c>
      <c r="AT293">
        <f>_xlfn.RANK.AVG(Table2[[#This Row],[6M Return vs Nifty Z-Score]],Table2[6M Return vs Nifty Z-Score])</f>
        <v>207</v>
      </c>
      <c r="AU293">
        <f>_xlfn.RANK.AVG(Table2[[#This Row],[Sharpe Ratio Z-Score]],Table2[Sharpe Ratio Z-Score])</f>
        <v>395</v>
      </c>
      <c r="AV293">
        <f>(Table2[[#This Row],[Rank 1Y]]+Table2[[#This Row],[Rank 6M]]+Table2[[#This Row],[Rank Sharpe]])/3</f>
        <v>309.66666666666669</v>
      </c>
    </row>
    <row r="294" spans="1:48" x14ac:dyDescent="0.3">
      <c r="A294" t="s">
        <v>157</v>
      </c>
      <c r="B294" t="s">
        <v>158</v>
      </c>
      <c r="C294" t="s">
        <v>10160</v>
      </c>
      <c r="D294" t="s">
        <v>80</v>
      </c>
      <c r="E294">
        <v>168083.54613872</v>
      </c>
      <c r="F294">
        <v>682.4</v>
      </c>
      <c r="G294">
        <v>37.318700819005898</v>
      </c>
      <c r="H294">
        <f>(Table2[[#This Row],[1Y Return vs Nifty]]-AVERAGE(Table2[1Y Return vs Nifty]))/_xlfn.STDEV.P(Table2[1Y Return vs Nifty])</f>
        <v>-5.436471377489055E-2</v>
      </c>
      <c r="I294">
        <v>2.70685366866556</v>
      </c>
      <c r="J294">
        <f>(Table2[[#This Row],[1M Return vs Nifty]]-AVERAGE(Table2[1M Return vs Nifty]))/_xlfn.STDEV.P(Table2[1M Return vs Nifty])</f>
        <v>0.44244014760563632</v>
      </c>
      <c r="K294">
        <v>15.582296572245101</v>
      </c>
      <c r="L294">
        <f>(Table2[[#This Row],[6M Return vs Nifty]]-AVERAGE(Table2[6M Return vs Nifty]))/_xlfn.STDEV.P(Table2[6M Return vs Nifty])</f>
        <v>0.26409394133853387</v>
      </c>
      <c r="M294">
        <v>1.88510867527572</v>
      </c>
      <c r="N294">
        <f>(Table2[[#This Row],[1W Return vs Nifty]]-AVERAGE(Table2[1W Return vs Nifty]))/_xlfn.STDEV.P(Table2[1W Return vs Nifty])</f>
        <v>0.88238684714781379</v>
      </c>
      <c r="O294">
        <v>677.7</v>
      </c>
      <c r="P294">
        <v>658.02946562043701</v>
      </c>
      <c r="Q294">
        <v>581.17563918856195</v>
      </c>
      <c r="R294">
        <v>51.010191248006102</v>
      </c>
      <c r="S294" s="2">
        <f>(Table2[[#This Row],[Close Price]]-Table2[[#This Row],[20D EMA]])/Table2[[#This Row],[20D EMA]]</f>
        <v>6.9352220746642049E-3</v>
      </c>
      <c r="T294" s="2">
        <f>(Table2[[#This Row],[Close Price]]-Table2[[#This Row],[50D EMA]])/Table2[[#This Row],[50D EMA]]</f>
        <v>3.7035627814302655E-2</v>
      </c>
      <c r="U294" s="2">
        <f>(Table2[[#This Row],[Close Price]]-Table2[[#This Row],[200D EMA]])/Table2[[#This Row],[200D EMA]]</f>
        <v>0.17417172019248361</v>
      </c>
      <c r="V294">
        <v>0.86067987021352799</v>
      </c>
      <c r="W294">
        <v>676.2</v>
      </c>
      <c r="X294">
        <v>685</v>
      </c>
      <c r="Y294">
        <v>662.6</v>
      </c>
      <c r="Z294">
        <v>695</v>
      </c>
      <c r="AA294">
        <v>656.2</v>
      </c>
      <c r="AB294">
        <v>706.95</v>
      </c>
      <c r="AC294" s="2">
        <f>(Table2[[#This Row],[Close Price]]/Table2[[#This Row],[Day Low]])-1</f>
        <v>9.1688849452824517E-3</v>
      </c>
      <c r="AD294" s="2">
        <f>(Table2[[#This Row],[Day High]]/Table2[[#This Row],[Close Price]])-1</f>
        <v>3.8100820633060195E-3</v>
      </c>
      <c r="AE294" s="2">
        <f>(Table2[[#This Row],[Close Price]]/Table2[[#This Row],[Current Week Low]])-1</f>
        <v>2.9882281919710207E-2</v>
      </c>
      <c r="AF294" s="2">
        <f>(Table2[[#This Row],[Current Week High]]/Table2[[#This Row],[Close Price]])-1</f>
        <v>1.8464243845252026E-2</v>
      </c>
      <c r="AG294" s="2">
        <f>(Table2[[#This Row],[Close Price]]/Table2[[#This Row],[Current Month Low]])-1</f>
        <v>3.9926851569643373E-2</v>
      </c>
      <c r="AH294" s="2">
        <f>(Table2[[#This Row],[Current Month High]]/Table2[[#This Row],[Close Price]])-1</f>
        <v>3.597596717467777E-2</v>
      </c>
      <c r="AI294">
        <v>3.5975967174677699</v>
      </c>
      <c r="AJ294">
        <v>68.889988862764497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0.04</v>
      </c>
      <c r="AM294" t="s">
        <v>10196</v>
      </c>
      <c r="AN294">
        <v>-0.52</v>
      </c>
      <c r="AO294" t="s">
        <v>10195</v>
      </c>
      <c r="AP294">
        <v>3.4908194226184998E-2</v>
      </c>
      <c r="AQ294">
        <f>(Table2[[#This Row],[Sharpe Ratio]]-AVERAGE(Table2[Sharpe Ratio]))/_xlfn.STDEV.P(Table2[Sharpe Ratio])</f>
        <v>-0.1870675332837955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1.347488689033298</v>
      </c>
      <c r="AS294">
        <f>_xlfn.RANK.AVG(Table2[[#This Row],[1Y Return vs Nifty Z-Score]],Table2[1Y Return vs Nifty Z-Score])</f>
        <v>307</v>
      </c>
      <c r="AT294">
        <f>_xlfn.RANK.AVG(Table2[[#This Row],[6M Return vs Nifty Z-Score]],Table2[6M Return vs Nifty Z-Score])</f>
        <v>238</v>
      </c>
      <c r="AU294">
        <f>_xlfn.RANK.AVG(Table2[[#This Row],[Sharpe Ratio Z-Score]],Table2[Sharpe Ratio Z-Score])</f>
        <v>387</v>
      </c>
      <c r="AV294">
        <f>(Table2[[#This Row],[Rank 1Y]]+Table2[[#This Row],[Rank 6M]]+Table2[[#This Row],[Rank Sharpe]])/3</f>
        <v>310.66666666666669</v>
      </c>
    </row>
    <row r="295" spans="1:48" x14ac:dyDescent="0.3">
      <c r="A295" t="s">
        <v>352</v>
      </c>
      <c r="B295" t="s">
        <v>353</v>
      </c>
      <c r="C295" t="s">
        <v>10158</v>
      </c>
      <c r="D295" t="s">
        <v>354</v>
      </c>
      <c r="E295">
        <v>68203.989947049995</v>
      </c>
      <c r="F295">
        <v>232.73</v>
      </c>
      <c r="G295">
        <v>85.566088952260301</v>
      </c>
      <c r="H295">
        <f>(Table2[[#This Row],[1Y Return vs Nifty]]-AVERAGE(Table2[1Y Return vs Nifty]))/_xlfn.STDEV.P(Table2[1Y Return vs Nifty])</f>
        <v>0.59437722580746244</v>
      </c>
      <c r="I295">
        <v>-15.4983738397606</v>
      </c>
      <c r="J295">
        <f>(Table2[[#This Row],[1M Return vs Nifty]]-AVERAGE(Table2[1M Return vs Nifty]))/_xlfn.STDEV.P(Table2[1M Return vs Nifty])</f>
        <v>-1.4540138503197699</v>
      </c>
      <c r="K295">
        <v>-3.9129314615780699</v>
      </c>
      <c r="L295">
        <f>(Table2[[#This Row],[6M Return vs Nifty]]-AVERAGE(Table2[6M Return vs Nifty]))/_xlfn.STDEV.P(Table2[6M Return vs Nifty])</f>
        <v>-0.39519087613982812</v>
      </c>
      <c r="M295">
        <v>-3.9461392820704599</v>
      </c>
      <c r="N295">
        <f>(Table2[[#This Row],[1W Return vs Nifty]]-AVERAGE(Table2[1W Return vs Nifty]))/_xlfn.STDEV.P(Table2[1W Return vs Nifty])</f>
        <v>-0.56755320254671537</v>
      </c>
      <c r="O295">
        <v>244.44</v>
      </c>
      <c r="P295">
        <v>248.68805653838001</v>
      </c>
      <c r="Q295">
        <v>219.28612636439999</v>
      </c>
      <c r="R295">
        <v>30.9524754691002</v>
      </c>
      <c r="S295" s="2">
        <f>(Table2[[#This Row],[Close Price]]-Table2[[#This Row],[20D EMA]])/Table2[[#This Row],[20D EMA]]</f>
        <v>-4.7905416462117524E-2</v>
      </c>
      <c r="T295" s="2">
        <f>(Table2[[#This Row],[Close Price]]-Table2[[#This Row],[50D EMA]])/Table2[[#This Row],[50D EMA]]</f>
        <v>-6.4168970398130937E-2</v>
      </c>
      <c r="U295" s="2">
        <f>(Table2[[#This Row],[Close Price]]-Table2[[#This Row],[200D EMA]])/Table2[[#This Row],[200D EMA]]</f>
        <v>6.1307451859765924E-2</v>
      </c>
      <c r="V295">
        <v>0.60900350049421204</v>
      </c>
      <c r="W295">
        <v>228.41</v>
      </c>
      <c r="X295">
        <v>234.95</v>
      </c>
      <c r="Y295">
        <v>220.88</v>
      </c>
      <c r="Z295">
        <v>237.45</v>
      </c>
      <c r="AA295">
        <v>220.88</v>
      </c>
      <c r="AB295">
        <v>255.4</v>
      </c>
      <c r="AC295" s="2">
        <f>(Table2[[#This Row],[Close Price]]/Table2[[#This Row],[Day Low]])-1</f>
        <v>1.8913357558775878E-2</v>
      </c>
      <c r="AD295" s="2">
        <f>(Table2[[#This Row],[Day High]]/Table2[[#This Row],[Close Price]])-1</f>
        <v>9.5389507154213238E-3</v>
      </c>
      <c r="AE295" s="2">
        <f>(Table2[[#This Row],[Close Price]]/Table2[[#This Row],[Current Week Low]])-1</f>
        <v>5.3649040202825127E-2</v>
      </c>
      <c r="AF295" s="2">
        <f>(Table2[[#This Row],[Current Week High]]/Table2[[#This Row],[Close Price]])-1</f>
        <v>2.0281012331886838E-2</v>
      </c>
      <c r="AG295" s="2">
        <f>(Table2[[#This Row],[Close Price]]/Table2[[#This Row],[Current Month Low]])-1</f>
        <v>5.3649040202825127E-2</v>
      </c>
      <c r="AH295" s="2">
        <f>(Table2[[#This Row],[Current Month High]]/Table2[[#This Row],[Close Price]])-1</f>
        <v>9.740901473810859E-2</v>
      </c>
      <c r="AI295">
        <v>23.039573754995001</v>
      </c>
      <c r="AJ295">
        <v>110.901676483914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-0.14000000000000001</v>
      </c>
      <c r="AM295" t="s">
        <v>10195</v>
      </c>
      <c r="AN295">
        <v>-7.75</v>
      </c>
      <c r="AO295" t="s">
        <v>10195</v>
      </c>
      <c r="AP295">
        <v>4.8240464927531E-2</v>
      </c>
      <c r="AQ295">
        <f>(Table2[[#This Row],[Sharpe Ratio]]-AVERAGE(Table2[Sharpe Ratio]))/_xlfn.STDEV.P(Table2[Sharpe Ratio])</f>
        <v>-3.3771385817117458E-2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133</v>
      </c>
      <c r="AT295">
        <f>_xlfn.RANK.AVG(Table2[[#This Row],[6M Return vs Nifty Z-Score]],Table2[6M Return vs Nifty Z-Score])</f>
        <v>453</v>
      </c>
      <c r="AU295">
        <f>_xlfn.RANK.AVG(Table2[[#This Row],[Sharpe Ratio Z-Score]],Table2[Sharpe Ratio Z-Score])</f>
        <v>346</v>
      </c>
      <c r="AV295">
        <f>(Table2[[#This Row],[Rank 1Y]]+Table2[[#This Row],[Rank 6M]]+Table2[[#This Row],[Rank Sharpe]])/3</f>
        <v>310.66666666666669</v>
      </c>
    </row>
    <row r="296" spans="1:48" x14ac:dyDescent="0.3">
      <c r="A296" t="s">
        <v>791</v>
      </c>
      <c r="B296" t="s">
        <v>792</v>
      </c>
      <c r="C296" t="s">
        <v>10151</v>
      </c>
      <c r="D296" t="s">
        <v>422</v>
      </c>
      <c r="E296">
        <v>20039.67019832</v>
      </c>
      <c r="F296">
        <v>4071.4</v>
      </c>
      <c r="G296">
        <v>50.196267184775998</v>
      </c>
      <c r="H296">
        <f>(Table2[[#This Row],[1Y Return vs Nifty]]-AVERAGE(Table2[1Y Return vs Nifty]))/_xlfn.STDEV.P(Table2[1Y Return vs Nifty])</f>
        <v>0.11878906106068529</v>
      </c>
      <c r="I296">
        <v>10.7247369031984</v>
      </c>
      <c r="J296">
        <f>(Table2[[#This Row],[1M Return vs Nifty]]-AVERAGE(Table2[1M Return vs Nifty]))/_xlfn.STDEV.P(Table2[1M Return vs Nifty])</f>
        <v>1.2776698478656916</v>
      </c>
      <c r="K296">
        <v>35.182381306690203</v>
      </c>
      <c r="L296">
        <f>(Table2[[#This Row],[6M Return vs Nifty]]-AVERAGE(Table2[6M Return vs Nifty]))/_xlfn.STDEV.P(Table2[6M Return vs Nifty])</f>
        <v>0.92692477687890451</v>
      </c>
      <c r="M296">
        <v>-3.8602058136360702</v>
      </c>
      <c r="N296">
        <f>(Table2[[#This Row],[1W Return vs Nifty]]-AVERAGE(Table2[1W Return vs Nifty]))/_xlfn.STDEV.P(Table2[1W Return vs Nifty])</f>
        <v>-0.54618584200852838</v>
      </c>
      <c r="O296">
        <v>3940.64</v>
      </c>
      <c r="P296">
        <v>3695.4810603552701</v>
      </c>
      <c r="Q296">
        <v>3140.8982705641401</v>
      </c>
      <c r="R296">
        <v>58.761584101749101</v>
      </c>
      <c r="S296" s="2">
        <f>(Table2[[#This Row],[Close Price]]-Table2[[#This Row],[20D EMA]])/Table2[[#This Row],[20D EMA]]</f>
        <v>3.3182427219944022E-2</v>
      </c>
      <c r="T296" s="2">
        <f>(Table2[[#This Row],[Close Price]]-Table2[[#This Row],[50D EMA]])/Table2[[#This Row],[50D EMA]]</f>
        <v>0.10172395244493299</v>
      </c>
      <c r="U296" s="2">
        <f>(Table2[[#This Row],[Close Price]]-Table2[[#This Row],[200D EMA]])/Table2[[#This Row],[200D EMA]]</f>
        <v>0.29625338017354236</v>
      </c>
      <c r="V296">
        <v>1.64629155074338</v>
      </c>
      <c r="W296">
        <v>4005.15</v>
      </c>
      <c r="X296">
        <v>4071.7</v>
      </c>
      <c r="Y296">
        <v>3777</v>
      </c>
      <c r="Z296">
        <v>4248.6000000000004</v>
      </c>
      <c r="AA296">
        <v>3601.1</v>
      </c>
      <c r="AB296">
        <v>4327.75</v>
      </c>
      <c r="AC296" s="2">
        <f>(Table2[[#This Row],[Close Price]]/Table2[[#This Row],[Day Low]])-1</f>
        <v>1.6541203200878929E-2</v>
      </c>
      <c r="AD296" s="2">
        <f>(Table2[[#This Row],[Day High]]/Table2[[#This Row],[Close Price]])-1</f>
        <v>7.3684727612155498E-5</v>
      </c>
      <c r="AE296" s="2">
        <f>(Table2[[#This Row],[Close Price]]/Table2[[#This Row],[Current Week Low]])-1</f>
        <v>7.7945459359279878E-2</v>
      </c>
      <c r="AF296" s="2">
        <f>(Table2[[#This Row],[Current Week High]]/Table2[[#This Row],[Close Price]])-1</f>
        <v>4.3523112442894307E-2</v>
      </c>
      <c r="AG296" s="2">
        <f>(Table2[[#This Row],[Close Price]]/Table2[[#This Row],[Current Month Low]])-1</f>
        <v>0.13059898364388656</v>
      </c>
      <c r="AH296" s="2">
        <f>(Table2[[#This Row],[Current Month High]]/Table2[[#This Row],[Close Price]])-1</f>
        <v>6.2963599744559673E-2</v>
      </c>
      <c r="AI296">
        <v>6.2963599744559602</v>
      </c>
      <c r="AJ296">
        <v>82.573991031390094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0.17</v>
      </c>
      <c r="AM296" t="s">
        <v>10196</v>
      </c>
      <c r="AN296">
        <v>8.1300000000000008</v>
      </c>
      <c r="AO296" t="s">
        <v>10196</v>
      </c>
      <c r="AP296">
        <v>-1.8122364497749999E-2</v>
      </c>
      <c r="AQ296">
        <f>(Table2[[#This Row],[Sharpe Ratio]]-AVERAGE(Table2[Sharpe Ratio]))/_xlfn.STDEV.P(Table2[Sharpe Ratio])</f>
        <v>-0.79681965522082909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0.98037818857592396</v>
      </c>
      <c r="AS296">
        <f>_xlfn.RANK.AVG(Table2[[#This Row],[1Y Return vs Nifty Z-Score]],Table2[1Y Return vs Nifty Z-Score])</f>
        <v>250</v>
      </c>
      <c r="AT296">
        <f>_xlfn.RANK.AVG(Table2[[#This Row],[6M Return vs Nifty Z-Score]],Table2[6M Return vs Nifty Z-Score])</f>
        <v>112</v>
      </c>
      <c r="AU296">
        <f>_xlfn.RANK.AVG(Table2[[#This Row],[Sharpe Ratio Z-Score]],Table2[Sharpe Ratio Z-Score])</f>
        <v>575</v>
      </c>
      <c r="AV296">
        <f>(Table2[[#This Row],[Rank 1Y]]+Table2[[#This Row],[Rank 6M]]+Table2[[#This Row],[Rank Sharpe]])/3</f>
        <v>312.33333333333331</v>
      </c>
    </row>
    <row r="297" spans="1:48" x14ac:dyDescent="0.3">
      <c r="A297" t="s">
        <v>1949</v>
      </c>
      <c r="B297" t="s">
        <v>1950</v>
      </c>
      <c r="C297" t="s">
        <v>10165</v>
      </c>
      <c r="D297" t="s">
        <v>286</v>
      </c>
      <c r="E297">
        <v>3370.7785050000002</v>
      </c>
      <c r="F297">
        <v>1088.7</v>
      </c>
      <c r="G297">
        <v>54.844195461136103</v>
      </c>
      <c r="H297">
        <f>(Table2[[#This Row],[1Y Return vs Nifty]]-AVERAGE(Table2[1Y Return vs Nifty]))/_xlfn.STDEV.P(Table2[1Y Return vs Nifty])</f>
        <v>0.18128583283862168</v>
      </c>
      <c r="I297">
        <v>12.8699672256688</v>
      </c>
      <c r="J297">
        <f>(Table2[[#This Row],[1M Return vs Nifty]]-AVERAGE(Table2[1M Return vs Nifty]))/_xlfn.STDEV.P(Table2[1M Return vs Nifty])</f>
        <v>1.5011403109311381</v>
      </c>
      <c r="K297">
        <v>9.3890826969583205</v>
      </c>
      <c r="L297">
        <f>(Table2[[#This Row],[6M Return vs Nifty]]-AVERAGE(Table2[6M Return vs Nifty]))/_xlfn.STDEV.P(Table2[6M Return vs Nifty])</f>
        <v>5.4653360685208888E-2</v>
      </c>
      <c r="M297">
        <v>3.2304971020753599</v>
      </c>
      <c r="N297">
        <f>(Table2[[#This Row],[1W Return vs Nifty]]-AVERAGE(Table2[1W Return vs Nifty]))/_xlfn.STDEV.P(Table2[1W Return vs Nifty])</f>
        <v>1.2169177360212307</v>
      </c>
      <c r="O297">
        <v>974.3</v>
      </c>
      <c r="P297">
        <v>911.47769747370205</v>
      </c>
      <c r="Q297">
        <v>824.83130813403204</v>
      </c>
      <c r="R297">
        <v>90.330765153022995</v>
      </c>
      <c r="S297" s="2">
        <f>(Table2[[#This Row],[Close Price]]-Table2[[#This Row],[20D EMA]])/Table2[[#This Row],[20D EMA]]</f>
        <v>0.11741763317253423</v>
      </c>
      <c r="T297" s="2">
        <f>(Table2[[#This Row],[Close Price]]-Table2[[#This Row],[50D EMA]])/Table2[[#This Row],[50D EMA]]</f>
        <v>0.19443405254730461</v>
      </c>
      <c r="U297" s="2">
        <f>(Table2[[#This Row],[Close Price]]-Table2[[#This Row],[200D EMA]])/Table2[[#This Row],[200D EMA]]</f>
        <v>0.31990625145267926</v>
      </c>
      <c r="V297">
        <v>3.4429914546152598</v>
      </c>
      <c r="W297">
        <v>1079.2</v>
      </c>
      <c r="X297">
        <v>1139</v>
      </c>
      <c r="Y297">
        <v>975.2</v>
      </c>
      <c r="Z297">
        <v>1098.4000000000001</v>
      </c>
      <c r="AA297">
        <v>904.05</v>
      </c>
      <c r="AB297">
        <v>1098.4000000000001</v>
      </c>
      <c r="AC297" s="2">
        <f>(Table2[[#This Row],[Close Price]]/Table2[[#This Row],[Day Low]])-1</f>
        <v>8.8028169014084945E-3</v>
      </c>
      <c r="AD297" s="2">
        <f>(Table2[[#This Row],[Day High]]/Table2[[#This Row],[Close Price]])-1</f>
        <v>4.6201892164967395E-2</v>
      </c>
      <c r="AE297" s="2">
        <f>(Table2[[#This Row],[Close Price]]/Table2[[#This Row],[Current Week Low]])-1</f>
        <v>0.11638638228055775</v>
      </c>
      <c r="AF297" s="2">
        <f>(Table2[[#This Row],[Current Week High]]/Table2[[#This Row],[Close Price]])-1</f>
        <v>8.9097088270415625E-3</v>
      </c>
      <c r="AG297" s="2">
        <f>(Table2[[#This Row],[Close Price]]/Table2[[#This Row],[Current Month Low]])-1</f>
        <v>0.20424755267960859</v>
      </c>
      <c r="AH297" s="2">
        <f>(Table2[[#This Row],[Current Month High]]/Table2[[#This Row],[Close Price]])-1</f>
        <v>8.9097088270415625E-3</v>
      </c>
      <c r="AI297">
        <v>0.89097088270415603</v>
      </c>
      <c r="AJ297">
        <v>80.472440944881896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0.28999999999999998</v>
      </c>
      <c r="AM297" t="s">
        <v>10196</v>
      </c>
      <c r="AN297">
        <v>17.22</v>
      </c>
      <c r="AO297" t="s">
        <v>10196</v>
      </c>
      <c r="AP297">
        <v>3.2719449745999003E-2</v>
      </c>
      <c r="AQ297">
        <f>(Table2[[#This Row],[Sharpe Ratio]]-AVERAGE(Table2[Sharpe Ratio]))/_xlfn.STDEV.P(Table2[Sharpe Ratio])</f>
        <v>-0.21223399623054587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2.7417632442456537</v>
      </c>
      <c r="AS297">
        <f>_xlfn.RANK.AVG(Table2[[#This Row],[1Y Return vs Nifty Z-Score]],Table2[1Y Return vs Nifty Z-Score])</f>
        <v>234</v>
      </c>
      <c r="AT297">
        <f>_xlfn.RANK.AVG(Table2[[#This Row],[6M Return vs Nifty Z-Score]],Table2[6M Return vs Nifty Z-Score])</f>
        <v>307</v>
      </c>
      <c r="AU297">
        <f>_xlfn.RANK.AVG(Table2[[#This Row],[Sharpe Ratio Z-Score]],Table2[Sharpe Ratio Z-Score])</f>
        <v>396</v>
      </c>
      <c r="AV297">
        <f>(Table2[[#This Row],[Rank 1Y]]+Table2[[#This Row],[Rank 6M]]+Table2[[#This Row],[Rank Sharpe]])/3</f>
        <v>312.33333333333331</v>
      </c>
    </row>
    <row r="298" spans="1:48" x14ac:dyDescent="0.3">
      <c r="A298" t="s">
        <v>136</v>
      </c>
      <c r="B298" t="s">
        <v>137</v>
      </c>
      <c r="C298" t="s">
        <v>10164</v>
      </c>
      <c r="D298" t="s">
        <v>138</v>
      </c>
      <c r="E298">
        <v>202827.04118964</v>
      </c>
      <c r="F298">
        <v>819.4</v>
      </c>
      <c r="G298">
        <v>41.837048855055002</v>
      </c>
      <c r="H298">
        <f>(Table2[[#This Row],[1Y Return vs Nifty]]-AVERAGE(Table2[1Y Return vs Nifty]))/_xlfn.STDEV.P(Table2[1Y Return vs Nifty])</f>
        <v>6.3897017909597311E-3</v>
      </c>
      <c r="I298">
        <v>-8.1821980641947292</v>
      </c>
      <c r="J298">
        <f>(Table2[[#This Row],[1M Return vs Nifty]]-AVERAGE(Table2[1M Return vs Nifty]))/_xlfn.STDEV.P(Table2[1M Return vs Nifty])</f>
        <v>-0.69188161150676653</v>
      </c>
      <c r="K298">
        <v>-4.1614998066600197</v>
      </c>
      <c r="L298">
        <f>(Table2[[#This Row],[6M Return vs Nifty]]-AVERAGE(Table2[6M Return vs Nifty]))/_xlfn.STDEV.P(Table2[6M Return vs Nifty])</f>
        <v>-0.40359689917961683</v>
      </c>
      <c r="M298">
        <v>-2.9814289540874199</v>
      </c>
      <c r="N298">
        <f>(Table2[[#This Row],[1W Return vs Nifty]]-AVERAGE(Table2[1W Return vs Nifty]))/_xlfn.STDEV.P(Table2[1W Return vs Nifty])</f>
        <v>-0.32767793894479841</v>
      </c>
      <c r="O298">
        <v>831.39</v>
      </c>
      <c r="P298">
        <v>838.97682378248396</v>
      </c>
      <c r="Q298">
        <v>768.94727886571297</v>
      </c>
      <c r="R298">
        <v>43.768322389834999</v>
      </c>
      <c r="S298" s="2">
        <f>(Table2[[#This Row],[Close Price]]-Table2[[#This Row],[20D EMA]])/Table2[[#This Row],[20D EMA]]</f>
        <v>-1.4421631244061163E-2</v>
      </c>
      <c r="T298" s="2">
        <f>(Table2[[#This Row],[Close Price]]-Table2[[#This Row],[50D EMA]])/Table2[[#This Row],[50D EMA]]</f>
        <v>-2.3334165173029307E-2</v>
      </c>
      <c r="U298" s="2">
        <f>(Table2[[#This Row],[Close Price]]-Table2[[#This Row],[200D EMA]])/Table2[[#This Row],[200D EMA]]</f>
        <v>6.5612718220045801E-2</v>
      </c>
      <c r="V298">
        <v>1.0252915082901</v>
      </c>
      <c r="W298">
        <v>806.6</v>
      </c>
      <c r="X298">
        <v>822.5</v>
      </c>
      <c r="Y298">
        <v>778.2</v>
      </c>
      <c r="Z298">
        <v>839.05</v>
      </c>
      <c r="AA298">
        <v>778.2</v>
      </c>
      <c r="AB298">
        <v>853</v>
      </c>
      <c r="AC298" s="2">
        <f>(Table2[[#This Row],[Close Price]]/Table2[[#This Row],[Day Low]])-1</f>
        <v>1.5869080089263576E-2</v>
      </c>
      <c r="AD298" s="2">
        <f>(Table2[[#This Row],[Day High]]/Table2[[#This Row],[Close Price]])-1</f>
        <v>3.7832560410056004E-3</v>
      </c>
      <c r="AE298" s="2">
        <f>(Table2[[#This Row],[Close Price]]/Table2[[#This Row],[Current Week Low]])-1</f>
        <v>5.2942688254947301E-2</v>
      </c>
      <c r="AF298" s="2">
        <f>(Table2[[#This Row],[Current Week High]]/Table2[[#This Row],[Close Price]])-1</f>
        <v>2.3980961679277435E-2</v>
      </c>
      <c r="AG298" s="2">
        <f>(Table2[[#This Row],[Close Price]]/Table2[[#This Row],[Current Month Low]])-1</f>
        <v>5.2942688254947301E-2</v>
      </c>
      <c r="AH298" s="2">
        <f>(Table2[[#This Row],[Current Month High]]/Table2[[#This Row],[Close Price]])-1</f>
        <v>4.1005613863802859E-2</v>
      </c>
      <c r="AI298">
        <v>18.086404686355799</v>
      </c>
      <c r="AJ298">
        <v>76.957132059172807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-0.15</v>
      </c>
      <c r="AM298" t="s">
        <v>10195</v>
      </c>
      <c r="AN298">
        <v>-1.61</v>
      </c>
      <c r="AO298" t="s">
        <v>10195</v>
      </c>
      <c r="AP298">
        <v>0.10222039448072801</v>
      </c>
      <c r="AQ298">
        <f>(Table2[[#This Row],[Sharpe Ratio]]-AVERAGE(Table2[Sharpe Ratio]))/_xlfn.STDEV.P(Table2[Sharpe Ratio])</f>
        <v>0.58689672289390349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285</v>
      </c>
      <c r="AT298">
        <f>_xlfn.RANK.AVG(Table2[[#This Row],[6M Return vs Nifty Z-Score]],Table2[6M Return vs Nifty Z-Score])</f>
        <v>456</v>
      </c>
      <c r="AU298">
        <f>_xlfn.RANK.AVG(Table2[[#This Row],[Sharpe Ratio Z-Score]],Table2[Sharpe Ratio Z-Score])</f>
        <v>199</v>
      </c>
      <c r="AV298">
        <f>(Table2[[#This Row],[Rank 1Y]]+Table2[[#This Row],[Rank 6M]]+Table2[[#This Row],[Rank Sharpe]])/3</f>
        <v>313.33333333333331</v>
      </c>
    </row>
    <row r="299" spans="1:48" x14ac:dyDescent="0.3">
      <c r="A299" t="s">
        <v>1884</v>
      </c>
      <c r="B299" t="s">
        <v>1885</v>
      </c>
      <c r="C299" t="s">
        <v>10165</v>
      </c>
      <c r="D299" t="s">
        <v>286</v>
      </c>
      <c r="E299">
        <v>3669.4179927</v>
      </c>
      <c r="F299">
        <v>147.44999999999999</v>
      </c>
      <c r="G299">
        <v>43.2660511164677</v>
      </c>
      <c r="H299">
        <f>(Table2[[#This Row],[1Y Return vs Nifty]]-AVERAGE(Table2[1Y Return vs Nifty]))/_xlfn.STDEV.P(Table2[1Y Return vs Nifty])</f>
        <v>2.56042900744957E-2</v>
      </c>
      <c r="I299">
        <v>3.3551176942430199</v>
      </c>
      <c r="J299">
        <f>(Table2[[#This Row],[1M Return vs Nifty]]-AVERAGE(Table2[1M Return vs Nifty]))/_xlfn.STDEV.P(Table2[1M Return vs Nifty])</f>
        <v>0.50997036124611794</v>
      </c>
      <c r="K299">
        <v>21.9785850843137</v>
      </c>
      <c r="L299">
        <f>(Table2[[#This Row],[6M Return vs Nifty]]-AVERAGE(Table2[6M Return vs Nifty]))/_xlfn.STDEV.P(Table2[6M Return vs Nifty])</f>
        <v>0.48040205001527592</v>
      </c>
      <c r="M299">
        <v>-2.19174661569761</v>
      </c>
      <c r="N299">
        <f>(Table2[[#This Row],[1W Return vs Nifty]]-AVERAGE(Table2[1W Return vs Nifty]))/_xlfn.STDEV.P(Table2[1W Return vs Nifty])</f>
        <v>-0.13132339231205623</v>
      </c>
      <c r="O299">
        <v>139.05000000000001</v>
      </c>
      <c r="P299">
        <v>124.949484370135</v>
      </c>
      <c r="Q299">
        <v>105.424763618901</v>
      </c>
      <c r="R299">
        <v>59.161898588204501</v>
      </c>
      <c r="S299" s="2">
        <f>(Table2[[#This Row],[Close Price]]-Table2[[#This Row],[20D EMA]])/Table2[[#This Row],[20D EMA]]</f>
        <v>6.0409924487594219E-2</v>
      </c>
      <c r="T299" s="2">
        <f>(Table2[[#This Row],[Close Price]]-Table2[[#This Row],[50D EMA]])/Table2[[#This Row],[50D EMA]]</f>
        <v>0.18007689862258439</v>
      </c>
      <c r="U299" s="2">
        <f>(Table2[[#This Row],[Close Price]]-Table2[[#This Row],[200D EMA]])/Table2[[#This Row],[200D EMA]]</f>
        <v>0.39862775062048639</v>
      </c>
      <c r="V299">
        <v>0.98402198153472298</v>
      </c>
      <c r="W299">
        <v>143.55000000000001</v>
      </c>
      <c r="X299">
        <v>149.63999999999999</v>
      </c>
      <c r="Y299">
        <v>131.76</v>
      </c>
      <c r="Z299">
        <v>149</v>
      </c>
      <c r="AA299">
        <v>125.35</v>
      </c>
      <c r="AB299">
        <v>164.5</v>
      </c>
      <c r="AC299" s="2">
        <f>(Table2[[#This Row],[Close Price]]/Table2[[#This Row],[Day Low]])-1</f>
        <v>2.7168234064785635E-2</v>
      </c>
      <c r="AD299" s="2">
        <f>(Table2[[#This Row],[Day High]]/Table2[[#This Row],[Close Price]])-1</f>
        <v>1.4852492370295067E-2</v>
      </c>
      <c r="AE299" s="2">
        <f>(Table2[[#This Row],[Close Price]]/Table2[[#This Row],[Current Week Low]])-1</f>
        <v>0.11908014571948988</v>
      </c>
      <c r="AF299" s="2">
        <f>(Table2[[#This Row],[Current Week High]]/Table2[[#This Row],[Close Price]])-1</f>
        <v>1.0512037978976041E-2</v>
      </c>
      <c r="AG299" s="2">
        <f>(Table2[[#This Row],[Close Price]]/Table2[[#This Row],[Current Month Low]])-1</f>
        <v>0.17630634224172304</v>
      </c>
      <c r="AH299" s="2">
        <f>(Table2[[#This Row],[Current Month High]]/Table2[[#This Row],[Close Price]])-1</f>
        <v>0.11563241776873534</v>
      </c>
      <c r="AI299">
        <v>11.5632417768735</v>
      </c>
      <c r="AJ299">
        <v>80.698529411764696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0.4</v>
      </c>
      <c r="AM299" t="s">
        <v>10196</v>
      </c>
      <c r="AN299">
        <v>-6.46</v>
      </c>
      <c r="AO299" t="s">
        <v>10195</v>
      </c>
      <c r="AP299">
        <v>8.0593689070800004E-3</v>
      </c>
      <c r="AQ299">
        <f>(Table2[[#This Row],[Sharpe Ratio]]-AVERAGE(Table2[Sharpe Ratio]))/_xlfn.STDEV.P(Table2[Sharpe Ratio])</f>
        <v>-0.49577874817152445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0.38887456085230887</v>
      </c>
      <c r="AS299">
        <f>_xlfn.RANK.AVG(Table2[[#This Row],[1Y Return vs Nifty Z-Score]],Table2[1Y Return vs Nifty Z-Score])</f>
        <v>280</v>
      </c>
      <c r="AT299">
        <f>_xlfn.RANK.AVG(Table2[[#This Row],[6M Return vs Nifty Z-Score]],Table2[6M Return vs Nifty Z-Score])</f>
        <v>194</v>
      </c>
      <c r="AU299">
        <f>_xlfn.RANK.AVG(Table2[[#This Row],[Sharpe Ratio Z-Score]],Table2[Sharpe Ratio Z-Score])</f>
        <v>471</v>
      </c>
      <c r="AV299">
        <f>(Table2[[#This Row],[Rank 1Y]]+Table2[[#This Row],[Rank 6M]]+Table2[[#This Row],[Rank Sharpe]])/3</f>
        <v>315</v>
      </c>
    </row>
    <row r="300" spans="1:48" x14ac:dyDescent="0.3">
      <c r="A300" t="s">
        <v>1062</v>
      </c>
      <c r="B300" t="s">
        <v>1063</v>
      </c>
      <c r="C300" t="s">
        <v>10159</v>
      </c>
      <c r="D300" t="s">
        <v>298</v>
      </c>
      <c r="E300">
        <v>11683.845407388</v>
      </c>
      <c r="F300">
        <v>147.56</v>
      </c>
      <c r="G300">
        <v>31.609789811649598</v>
      </c>
      <c r="H300">
        <f>(Table2[[#This Row],[1Y Return vs Nifty]]-AVERAGE(Table2[1Y Return vs Nifty]))/_xlfn.STDEV.P(Table2[1Y Return vs Nifty])</f>
        <v>-0.13112762557410285</v>
      </c>
      <c r="I300">
        <v>-7.1691579428755903</v>
      </c>
      <c r="J300">
        <f>(Table2[[#This Row],[1M Return vs Nifty]]-AVERAGE(Table2[1M Return vs Nifty]))/_xlfn.STDEV.P(Table2[1M Return vs Nifty])</f>
        <v>-0.5863523624355691</v>
      </c>
      <c r="K300">
        <v>-7.2149028014937704</v>
      </c>
      <c r="L300">
        <f>(Table2[[#This Row],[6M Return vs Nifty]]-AVERAGE(Table2[6M Return vs Nifty]))/_xlfn.STDEV.P(Table2[6M Return vs Nifty])</f>
        <v>-0.50685612921500289</v>
      </c>
      <c r="M300">
        <v>-2.5068914203311401</v>
      </c>
      <c r="N300">
        <f>(Table2[[#This Row],[1W Return vs Nifty]]-AVERAGE(Table2[1W Return vs Nifty]))/_xlfn.STDEV.P(Table2[1W Return vs Nifty])</f>
        <v>-0.20968416123042491</v>
      </c>
      <c r="O300">
        <v>145.78</v>
      </c>
      <c r="P300">
        <v>144.71339408778201</v>
      </c>
      <c r="Q300">
        <v>132.41844940840801</v>
      </c>
      <c r="R300">
        <v>55.362674378582</v>
      </c>
      <c r="S300" s="2">
        <f>(Table2[[#This Row],[Close Price]]-Table2[[#This Row],[20D EMA]])/Table2[[#This Row],[20D EMA]]</f>
        <v>1.2210179722870087E-2</v>
      </c>
      <c r="T300" s="2">
        <f>(Table2[[#This Row],[Close Price]]-Table2[[#This Row],[50D EMA]])/Table2[[#This Row],[50D EMA]]</f>
        <v>1.9670645762694689E-2</v>
      </c>
      <c r="U300" s="2">
        <f>(Table2[[#This Row],[Close Price]]-Table2[[#This Row],[200D EMA]])/Table2[[#This Row],[200D EMA]]</f>
        <v>0.11434623090089265</v>
      </c>
      <c r="V300">
        <v>0.70521210302447002</v>
      </c>
      <c r="W300">
        <v>145.80000000000001</v>
      </c>
      <c r="X300">
        <v>148.58000000000001</v>
      </c>
      <c r="Y300">
        <v>135.80000000000001</v>
      </c>
      <c r="Z300">
        <v>152.06</v>
      </c>
      <c r="AA300">
        <v>135.80000000000001</v>
      </c>
      <c r="AB300">
        <v>152.34</v>
      </c>
      <c r="AC300" s="2">
        <f>(Table2[[#This Row],[Close Price]]/Table2[[#This Row],[Day Low]])-1</f>
        <v>1.2071330589848994E-2</v>
      </c>
      <c r="AD300" s="2">
        <f>(Table2[[#This Row],[Day High]]/Table2[[#This Row],[Close Price]])-1</f>
        <v>6.9124423963133896E-3</v>
      </c>
      <c r="AE300" s="2">
        <f>(Table2[[#This Row],[Close Price]]/Table2[[#This Row],[Current Week Low]])-1</f>
        <v>8.6597938144329811E-2</v>
      </c>
      <c r="AF300" s="2">
        <f>(Table2[[#This Row],[Current Week High]]/Table2[[#This Row],[Close Price]])-1</f>
        <v>3.0496069395500092E-2</v>
      </c>
      <c r="AG300" s="2">
        <f>(Table2[[#This Row],[Close Price]]/Table2[[#This Row],[Current Month Low]])-1</f>
        <v>8.6597938144329811E-2</v>
      </c>
      <c r="AH300" s="2">
        <f>(Table2[[#This Row],[Current Month High]]/Table2[[#This Row],[Close Price]])-1</f>
        <v>3.2393602602331262E-2</v>
      </c>
      <c r="AI300">
        <v>7.0750880997560301</v>
      </c>
      <c r="AJ300">
        <v>63.592017738359203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-0.14000000000000001</v>
      </c>
      <c r="AM300" t="s">
        <v>10195</v>
      </c>
      <c r="AN300">
        <v>-0.4</v>
      </c>
      <c r="AO300" t="s">
        <v>10195</v>
      </c>
      <c r="AP300">
        <v>0.137002161723143</v>
      </c>
      <c r="AQ300">
        <f>(Table2[[#This Row],[Sharpe Ratio]]-AVERAGE(Table2[Sharpe Ratio]))/_xlfn.STDEV.P(Table2[Sharpe Ratio])</f>
        <v>0.98682191491739124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-0.44719836353770848</v>
      </c>
      <c r="AS300">
        <f>_xlfn.RANK.AVG(Table2[[#This Row],[1Y Return vs Nifty Z-Score]],Table2[1Y Return vs Nifty Z-Score])</f>
        <v>330</v>
      </c>
      <c r="AT300">
        <f>_xlfn.RANK.AVG(Table2[[#This Row],[6M Return vs Nifty Z-Score]],Table2[6M Return vs Nifty Z-Score])</f>
        <v>495</v>
      </c>
      <c r="AU300">
        <f>_xlfn.RANK.AVG(Table2[[#This Row],[Sharpe Ratio Z-Score]],Table2[Sharpe Ratio Z-Score])</f>
        <v>122</v>
      </c>
      <c r="AV300">
        <f>(Table2[[#This Row],[Rank 1Y]]+Table2[[#This Row],[Rank 6M]]+Table2[[#This Row],[Rank Sharpe]])/3</f>
        <v>315.66666666666669</v>
      </c>
    </row>
    <row r="301" spans="1:48" x14ac:dyDescent="0.3">
      <c r="A301" t="s">
        <v>887</v>
      </c>
      <c r="B301" t="s">
        <v>888</v>
      </c>
      <c r="C301" t="s">
        <v>631</v>
      </c>
      <c r="D301" t="s">
        <v>631</v>
      </c>
      <c r="E301">
        <v>17033.878788107999</v>
      </c>
      <c r="F301">
        <v>177.06</v>
      </c>
      <c r="G301">
        <v>51.554184190355599</v>
      </c>
      <c r="H301">
        <f>(Table2[[#This Row],[1Y Return vs Nifty]]-AVERAGE(Table2[1Y Return vs Nifty]))/_xlfn.STDEV.P(Table2[1Y Return vs Nifty])</f>
        <v>0.13704782585762126</v>
      </c>
      <c r="I301">
        <v>16.522203920429199</v>
      </c>
      <c r="J301">
        <f>(Table2[[#This Row],[1M Return vs Nifty]]-AVERAGE(Table2[1M Return vs Nifty]))/_xlfn.STDEV.P(Table2[1M Return vs Nifty])</f>
        <v>1.8815969065953473</v>
      </c>
      <c r="K301">
        <v>16.444162898711699</v>
      </c>
      <c r="L301">
        <f>(Table2[[#This Row],[6M Return vs Nifty]]-AVERAGE(Table2[6M Return vs Nifty]))/_xlfn.STDEV.P(Table2[6M Return vs Nifty])</f>
        <v>0.29324032437901204</v>
      </c>
      <c r="M301">
        <v>0.75298668925386003</v>
      </c>
      <c r="N301">
        <f>(Table2[[#This Row],[1W Return vs Nifty]]-AVERAGE(Table2[1W Return vs Nifty]))/_xlfn.STDEV.P(Table2[1W Return vs Nifty])</f>
        <v>0.60088466773785765</v>
      </c>
      <c r="O301">
        <v>164.78</v>
      </c>
      <c r="P301">
        <v>155.509031687907</v>
      </c>
      <c r="Q301">
        <v>143.110262111997</v>
      </c>
      <c r="R301">
        <v>67.673130584815695</v>
      </c>
      <c r="S301" s="2">
        <f>(Table2[[#This Row],[Close Price]]-Table2[[#This Row],[20D EMA]])/Table2[[#This Row],[20D EMA]]</f>
        <v>7.4523607233887609E-2</v>
      </c>
      <c r="T301" s="2">
        <f>(Table2[[#This Row],[Close Price]]-Table2[[#This Row],[50D EMA]])/Table2[[#This Row],[50D EMA]]</f>
        <v>0.13858338694657885</v>
      </c>
      <c r="U301" s="2">
        <f>(Table2[[#This Row],[Close Price]]-Table2[[#This Row],[200D EMA]])/Table2[[#This Row],[200D EMA]]</f>
        <v>0.2372278366832575</v>
      </c>
      <c r="V301">
        <v>2.7628841158026098</v>
      </c>
      <c r="W301">
        <v>175.5</v>
      </c>
      <c r="X301">
        <v>184.5</v>
      </c>
      <c r="Y301">
        <v>165.1</v>
      </c>
      <c r="Z301">
        <v>182</v>
      </c>
      <c r="AA301">
        <v>149.32</v>
      </c>
      <c r="AB301">
        <v>182</v>
      </c>
      <c r="AC301" s="2">
        <f>(Table2[[#This Row],[Close Price]]/Table2[[#This Row],[Day Low]])-1</f>
        <v>8.8888888888889461E-3</v>
      </c>
      <c r="AD301" s="2">
        <f>(Table2[[#This Row],[Day High]]/Table2[[#This Row],[Close Price]])-1</f>
        <v>4.2019654354456204E-2</v>
      </c>
      <c r="AE301" s="2">
        <f>(Table2[[#This Row],[Close Price]]/Table2[[#This Row],[Current Week Low]])-1</f>
        <v>7.2440944881889902E-2</v>
      </c>
      <c r="AF301" s="2">
        <f>(Table2[[#This Row],[Current Week High]]/Table2[[#This Row],[Close Price]])-1</f>
        <v>2.7900146842878115E-2</v>
      </c>
      <c r="AG301" s="2">
        <f>(Table2[[#This Row],[Close Price]]/Table2[[#This Row],[Current Month Low]])-1</f>
        <v>0.18577551567104211</v>
      </c>
      <c r="AH301" s="2">
        <f>(Table2[[#This Row],[Current Month High]]/Table2[[#This Row],[Close Price]])-1</f>
        <v>2.7900146842878115E-2</v>
      </c>
      <c r="AI301">
        <v>2.7900146842878102</v>
      </c>
      <c r="AJ301">
        <v>78.758202927814196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0.06</v>
      </c>
      <c r="AM301" t="s">
        <v>10196</v>
      </c>
      <c r="AN301">
        <v>16.91</v>
      </c>
      <c r="AO301" t="s">
        <v>10196</v>
      </c>
      <c r="AP301">
        <v>8.2699081665819994E-3</v>
      </c>
      <c r="AQ301">
        <f>(Table2[[#This Row],[Sharpe Ratio]]-AVERAGE(Table2[Sharpe Ratio]))/_xlfn.STDEV.P(Table2[Sharpe Ratio])</f>
        <v>-0.49335794093657342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2.4194117836332647</v>
      </c>
      <c r="AS301">
        <f>_xlfn.RANK.AVG(Table2[[#This Row],[1Y Return vs Nifty Z-Score]],Table2[1Y Return vs Nifty Z-Score])</f>
        <v>246</v>
      </c>
      <c r="AT301">
        <f>_xlfn.RANK.AVG(Table2[[#This Row],[6M Return vs Nifty Z-Score]],Table2[6M Return vs Nifty Z-Score])</f>
        <v>234</v>
      </c>
      <c r="AU301">
        <f>_xlfn.RANK.AVG(Table2[[#This Row],[Sharpe Ratio Z-Score]],Table2[Sharpe Ratio Z-Score])</f>
        <v>470</v>
      </c>
      <c r="AV301">
        <f>(Table2[[#This Row],[Rank 1Y]]+Table2[[#This Row],[Rank 6M]]+Table2[[#This Row],[Rank Sharpe]])/3</f>
        <v>316.66666666666669</v>
      </c>
    </row>
    <row r="302" spans="1:48" x14ac:dyDescent="0.3">
      <c r="A302" t="s">
        <v>1645</v>
      </c>
      <c r="B302" t="s">
        <v>1646</v>
      </c>
      <c r="C302" t="s">
        <v>10159</v>
      </c>
      <c r="D302" t="s">
        <v>1455</v>
      </c>
      <c r="E302">
        <v>5126.9570343750001</v>
      </c>
      <c r="F302">
        <v>906.25</v>
      </c>
      <c r="G302">
        <v>36.7103529927182</v>
      </c>
      <c r="H302">
        <f>(Table2[[#This Row],[1Y Return vs Nifty]]-AVERAGE(Table2[1Y Return vs Nifty]))/_xlfn.STDEV.P(Table2[1Y Return vs Nifty])</f>
        <v>-6.254465395479368E-2</v>
      </c>
      <c r="I302">
        <v>-7.7179997018013902</v>
      </c>
      <c r="J302">
        <f>(Table2[[#This Row],[1M Return vs Nifty]]-AVERAGE(Table2[1M Return vs Nifty]))/_xlfn.STDEV.P(Table2[1M Return vs Nifty])</f>
        <v>-0.64352567419239792</v>
      </c>
      <c r="K302">
        <v>-10.998842947090701</v>
      </c>
      <c r="L302">
        <f>(Table2[[#This Row],[6M Return vs Nifty]]-AVERAGE(Table2[6M Return vs Nifty]))/_xlfn.STDEV.P(Table2[6M Return vs Nifty])</f>
        <v>-0.63482048459011098</v>
      </c>
      <c r="M302">
        <v>-2.2580844924213501</v>
      </c>
      <c r="N302">
        <f>(Table2[[#This Row],[1W Return vs Nifty]]-AVERAGE(Table2[1W Return vs Nifty]))/_xlfn.STDEV.P(Table2[1W Return vs Nifty])</f>
        <v>-0.14781830814774363</v>
      </c>
      <c r="O302">
        <v>901.66</v>
      </c>
      <c r="P302">
        <v>906.97410029193099</v>
      </c>
      <c r="Q302">
        <v>855.85312034289598</v>
      </c>
      <c r="R302">
        <v>54.682078155097798</v>
      </c>
      <c r="S302" s="2">
        <f>(Table2[[#This Row],[Close Price]]-Table2[[#This Row],[20D EMA]])/Table2[[#This Row],[20D EMA]]</f>
        <v>5.0906106514651108E-3</v>
      </c>
      <c r="T302" s="2">
        <f>(Table2[[#This Row],[Close Price]]-Table2[[#This Row],[50D EMA]])/Table2[[#This Row],[50D EMA]]</f>
        <v>-7.9836931583594957E-4</v>
      </c>
      <c r="U302" s="2">
        <f>(Table2[[#This Row],[Close Price]]-Table2[[#This Row],[200D EMA]])/Table2[[#This Row],[200D EMA]]</f>
        <v>5.8884963388241902E-2</v>
      </c>
      <c r="V302">
        <v>0.56068519695915398</v>
      </c>
      <c r="W302">
        <v>891.9</v>
      </c>
      <c r="X302">
        <v>907.7</v>
      </c>
      <c r="Y302">
        <v>850</v>
      </c>
      <c r="Z302">
        <v>910.55</v>
      </c>
      <c r="AA302">
        <v>850</v>
      </c>
      <c r="AB302">
        <v>953.9</v>
      </c>
      <c r="AC302" s="2">
        <f>(Table2[[#This Row],[Close Price]]/Table2[[#This Row],[Day Low]])-1</f>
        <v>1.6089247673505946E-2</v>
      </c>
      <c r="AD302" s="2">
        <f>(Table2[[#This Row],[Day High]]/Table2[[#This Row],[Close Price]])-1</f>
        <v>1.6000000000000458E-3</v>
      </c>
      <c r="AE302" s="2">
        <f>(Table2[[#This Row],[Close Price]]/Table2[[#This Row],[Current Week Low]])-1</f>
        <v>6.6176470588235281E-2</v>
      </c>
      <c r="AF302" s="2">
        <f>(Table2[[#This Row],[Current Week High]]/Table2[[#This Row],[Close Price]])-1</f>
        <v>4.7448275862067568E-3</v>
      </c>
      <c r="AG302" s="2">
        <f>(Table2[[#This Row],[Close Price]]/Table2[[#This Row],[Current Month Low]])-1</f>
        <v>6.6176470588235281E-2</v>
      </c>
      <c r="AH302" s="2">
        <f>(Table2[[#This Row],[Current Month High]]/Table2[[#This Row],[Close Price]])-1</f>
        <v>5.2579310344827546E-2</v>
      </c>
      <c r="AI302">
        <v>22.030344827586202</v>
      </c>
      <c r="AJ302">
        <v>62.323123768583201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-0.15</v>
      </c>
      <c r="AM302" t="s">
        <v>10195</v>
      </c>
      <c r="AN302">
        <v>-2.4900000000000002</v>
      </c>
      <c r="AO302" t="s">
        <v>10195</v>
      </c>
      <c r="AP302">
        <v>0.136972772667874</v>
      </c>
      <c r="AQ302">
        <f>(Table2[[#This Row],[Sharpe Ratio]]-AVERAGE(Table2[Sharpe Ratio]))/_xlfn.STDEV.P(Table2[Sharpe Ratio])</f>
        <v>0.98648399581483592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308</v>
      </c>
      <c r="AT302">
        <f>_xlfn.RANK.AVG(Table2[[#This Row],[6M Return vs Nifty Z-Score]],Table2[6M Return vs Nifty Z-Score])</f>
        <v>529</v>
      </c>
      <c r="AU302">
        <f>_xlfn.RANK.AVG(Table2[[#This Row],[Sharpe Ratio Z-Score]],Table2[Sharpe Ratio Z-Score])</f>
        <v>123</v>
      </c>
      <c r="AV302">
        <f>(Table2[[#This Row],[Rank 1Y]]+Table2[[#This Row],[Rank 6M]]+Table2[[#This Row],[Rank Sharpe]])/3</f>
        <v>320</v>
      </c>
    </row>
    <row r="303" spans="1:48" x14ac:dyDescent="0.3">
      <c r="A303" t="s">
        <v>1002</v>
      </c>
      <c r="B303" t="s">
        <v>1003</v>
      </c>
      <c r="C303" t="s">
        <v>10150</v>
      </c>
      <c r="D303" t="s">
        <v>283</v>
      </c>
      <c r="E303">
        <v>13239.79613203</v>
      </c>
      <c r="F303">
        <v>2448.5500000000002</v>
      </c>
      <c r="G303">
        <v>45.087811115179399</v>
      </c>
      <c r="H303">
        <f>(Table2[[#This Row],[1Y Return vs Nifty]]-AVERAGE(Table2[1Y Return vs Nifty]))/_xlfn.STDEV.P(Table2[1Y Return vs Nifty])</f>
        <v>5.0099960425678568E-2</v>
      </c>
      <c r="I303">
        <v>-4.1033667215759397</v>
      </c>
      <c r="J303">
        <f>(Table2[[#This Row],[1M Return vs Nifty]]-AVERAGE(Table2[1M Return vs Nifty]))/_xlfn.STDEV.P(Table2[1M Return vs Nifty])</f>
        <v>-0.26698628938060143</v>
      </c>
      <c r="K303">
        <v>5.2487877234671103</v>
      </c>
      <c r="L303">
        <f>(Table2[[#This Row],[6M Return vs Nifty]]-AVERAGE(Table2[6M Return vs Nifty]))/_xlfn.STDEV.P(Table2[6M Return vs Nifty])</f>
        <v>-8.5362114443831141E-2</v>
      </c>
      <c r="M303">
        <v>1.33224370581838</v>
      </c>
      <c r="N303">
        <f>(Table2[[#This Row],[1W Return vs Nifty]]-AVERAGE(Table2[1W Return vs Nifty]))/_xlfn.STDEV.P(Table2[1W Return vs Nifty])</f>
        <v>0.74491694925409435</v>
      </c>
      <c r="O303">
        <v>2355.25</v>
      </c>
      <c r="P303">
        <v>2218.9950036161099</v>
      </c>
      <c r="Q303">
        <v>1964.7525330553699</v>
      </c>
      <c r="R303">
        <v>58.220483547749701</v>
      </c>
      <c r="S303" s="2">
        <f>(Table2[[#This Row],[Close Price]]-Table2[[#This Row],[20D EMA]])/Table2[[#This Row],[20D EMA]]</f>
        <v>3.9613629126419775E-2</v>
      </c>
      <c r="T303" s="2">
        <f>(Table2[[#This Row],[Close Price]]-Table2[[#This Row],[50D EMA]])/Table2[[#This Row],[50D EMA]]</f>
        <v>0.1034499834428666</v>
      </c>
      <c r="U303" s="2">
        <f>(Table2[[#This Row],[Close Price]]-Table2[[#This Row],[200D EMA]])/Table2[[#This Row],[200D EMA]]</f>
        <v>0.24623837292744497</v>
      </c>
      <c r="V303">
        <v>1.3764490451678599</v>
      </c>
      <c r="W303">
        <v>2400</v>
      </c>
      <c r="X303">
        <v>2430</v>
      </c>
      <c r="Y303">
        <v>2235.15</v>
      </c>
      <c r="Z303">
        <v>2559</v>
      </c>
      <c r="AA303">
        <v>2235.15</v>
      </c>
      <c r="AB303">
        <v>2690</v>
      </c>
      <c r="AC303" s="2">
        <f>(Table2[[#This Row],[Close Price]]/Table2[[#This Row],[Day Low]])-1</f>
        <v>2.0229166666666742E-2</v>
      </c>
      <c r="AD303" s="2">
        <f>(Table2[[#This Row],[Day High]]/Table2[[#This Row],[Close Price]])-1</f>
        <v>-7.5759122746116292E-3</v>
      </c>
      <c r="AE303" s="2">
        <f>(Table2[[#This Row],[Close Price]]/Table2[[#This Row],[Current Week Low]])-1</f>
        <v>9.5474576650336651E-2</v>
      </c>
      <c r="AF303" s="2">
        <f>(Table2[[#This Row],[Current Week High]]/Table2[[#This Row],[Close Price]])-1</f>
        <v>4.5108329419452309E-2</v>
      </c>
      <c r="AG303" s="2">
        <f>(Table2[[#This Row],[Close Price]]/Table2[[#This Row],[Current Month Low]])-1</f>
        <v>9.5474576650336651E-2</v>
      </c>
      <c r="AH303" s="2">
        <f>(Table2[[#This Row],[Current Month High]]/Table2[[#This Row],[Close Price]])-1</f>
        <v>9.8609381062261248E-2</v>
      </c>
      <c r="AI303">
        <v>12.223560882971499</v>
      </c>
      <c r="AJ303">
        <v>69.449826989619396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0.05</v>
      </c>
      <c r="AM303" t="s">
        <v>10196</v>
      </c>
      <c r="AN303">
        <v>-0.49</v>
      </c>
      <c r="AO303" t="s">
        <v>10195</v>
      </c>
      <c r="AP303">
        <v>5.1253857449717E-2</v>
      </c>
      <c r="AQ303">
        <f>(Table2[[#This Row],[Sharpe Ratio]]-AVERAGE(Table2[Sharpe Ratio]))/_xlfn.STDEV.P(Table2[Sharpe Ratio])</f>
        <v>8.7698540215076304E-4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0.4435454912574911</v>
      </c>
      <c r="AS303">
        <f>_xlfn.RANK.AVG(Table2[[#This Row],[1Y Return vs Nifty Z-Score]],Table2[1Y Return vs Nifty Z-Score])</f>
        <v>271</v>
      </c>
      <c r="AT303">
        <f>_xlfn.RANK.AVG(Table2[[#This Row],[6M Return vs Nifty Z-Score]],Table2[6M Return vs Nifty Z-Score])</f>
        <v>351</v>
      </c>
      <c r="AU303">
        <f>_xlfn.RANK.AVG(Table2[[#This Row],[Sharpe Ratio Z-Score]],Table2[Sharpe Ratio Z-Score])</f>
        <v>339</v>
      </c>
      <c r="AV303">
        <f>(Table2[[#This Row],[Rank 1Y]]+Table2[[#This Row],[Rank 6M]]+Table2[[#This Row],[Rank Sharpe]])/3</f>
        <v>320.33333333333331</v>
      </c>
    </row>
    <row r="304" spans="1:48" x14ac:dyDescent="0.3">
      <c r="A304" t="s">
        <v>1014</v>
      </c>
      <c r="B304" t="s">
        <v>1015</v>
      </c>
      <c r="C304" t="s">
        <v>10156</v>
      </c>
      <c r="D304" t="s">
        <v>60</v>
      </c>
      <c r="E304">
        <v>13038.22507722</v>
      </c>
      <c r="F304">
        <v>537.95000000000005</v>
      </c>
      <c r="G304">
        <v>51.155978728011</v>
      </c>
      <c r="H304">
        <f>(Table2[[#This Row],[1Y Return vs Nifty]]-AVERAGE(Table2[1Y Return vs Nifty]))/_xlfn.STDEV.P(Table2[1Y Return vs Nifty])</f>
        <v>0.131693492825536</v>
      </c>
      <c r="I304">
        <v>2.9093763048315799</v>
      </c>
      <c r="J304">
        <f>(Table2[[#This Row],[1M Return vs Nifty]]-AVERAGE(Table2[1M Return vs Nifty]))/_xlfn.STDEV.P(Table2[1M Return vs Nifty])</f>
        <v>0.46353710246926955</v>
      </c>
      <c r="K304">
        <v>15.209900584399801</v>
      </c>
      <c r="L304">
        <f>(Table2[[#This Row],[6M Return vs Nifty]]-AVERAGE(Table2[6M Return vs Nifty]))/_xlfn.STDEV.P(Table2[6M Return vs Nifty])</f>
        <v>0.25150034559036882</v>
      </c>
      <c r="M304">
        <v>1.7205089575907</v>
      </c>
      <c r="N304">
        <f>(Table2[[#This Row],[1W Return vs Nifty]]-AVERAGE(Table2[1W Return vs Nifty]))/_xlfn.STDEV.P(Table2[1W Return vs Nifty])</f>
        <v>0.84145912042693916</v>
      </c>
      <c r="O304">
        <v>509.95</v>
      </c>
      <c r="P304">
        <v>482.868907429133</v>
      </c>
      <c r="Q304">
        <v>424.83278137089201</v>
      </c>
      <c r="R304">
        <v>70.992381251363099</v>
      </c>
      <c r="S304" s="2">
        <f>(Table2[[#This Row],[Close Price]]-Table2[[#This Row],[20D EMA]])/Table2[[#This Row],[20D EMA]]</f>
        <v>5.4907343857241019E-2</v>
      </c>
      <c r="T304" s="2">
        <f>(Table2[[#This Row],[Close Price]]-Table2[[#This Row],[50D EMA]])/Table2[[#This Row],[50D EMA]]</f>
        <v>0.11407048936765694</v>
      </c>
      <c r="U304" s="2">
        <f>(Table2[[#This Row],[Close Price]]-Table2[[#This Row],[200D EMA]])/Table2[[#This Row],[200D EMA]]</f>
        <v>0.26626292411826208</v>
      </c>
      <c r="V304">
        <v>0.62619683711538399</v>
      </c>
      <c r="W304">
        <v>530.70000000000005</v>
      </c>
      <c r="X304">
        <v>547.75</v>
      </c>
      <c r="Y304">
        <v>495</v>
      </c>
      <c r="Z304">
        <v>543</v>
      </c>
      <c r="AA304">
        <v>484.55</v>
      </c>
      <c r="AB304">
        <v>543</v>
      </c>
      <c r="AC304" s="2">
        <f>(Table2[[#This Row],[Close Price]]/Table2[[#This Row],[Day Low]])-1</f>
        <v>1.3661202185792254E-2</v>
      </c>
      <c r="AD304" s="2">
        <f>(Table2[[#This Row],[Day High]]/Table2[[#This Row],[Close Price]])-1</f>
        <v>1.8217306441119074E-2</v>
      </c>
      <c r="AE304" s="2">
        <f>(Table2[[#This Row],[Close Price]]/Table2[[#This Row],[Current Week Low]])-1</f>
        <v>8.6767676767676827E-2</v>
      </c>
      <c r="AF304" s="2">
        <f>(Table2[[#This Row],[Current Week High]]/Table2[[#This Row],[Close Price]])-1</f>
        <v>9.3874895436378836E-3</v>
      </c>
      <c r="AG304" s="2">
        <f>(Table2[[#This Row],[Close Price]]/Table2[[#This Row],[Current Month Low]])-1</f>
        <v>0.11020534516561775</v>
      </c>
      <c r="AH304" s="2">
        <f>(Table2[[#This Row],[Current Month High]]/Table2[[#This Row],[Close Price]])-1</f>
        <v>9.3874895436378836E-3</v>
      </c>
      <c r="AI304">
        <v>0.93874895436378802</v>
      </c>
      <c r="AJ304">
        <v>86.982968369829706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0.17</v>
      </c>
      <c r="AM304" t="s">
        <v>10196</v>
      </c>
      <c r="AN304">
        <v>2.27</v>
      </c>
      <c r="AO304" t="s">
        <v>10196</v>
      </c>
      <c r="AP304">
        <v>7.8051707861669997E-3</v>
      </c>
      <c r="AQ304">
        <f>(Table2[[#This Row],[Sharpe Ratio]]-AVERAGE(Table2[Sharpe Ratio]))/_xlfn.STDEV.P(Table2[Sharpe Ratio])</f>
        <v>-0.49870155055846499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1.1894885107536486</v>
      </c>
      <c r="AS304">
        <f>_xlfn.RANK.AVG(Table2[[#This Row],[1Y Return vs Nifty Z-Score]],Table2[1Y Return vs Nifty Z-Score])</f>
        <v>247</v>
      </c>
      <c r="AT304">
        <f>_xlfn.RANK.AVG(Table2[[#This Row],[6M Return vs Nifty Z-Score]],Table2[6M Return vs Nifty Z-Score])</f>
        <v>242</v>
      </c>
      <c r="AU304">
        <f>_xlfn.RANK.AVG(Table2[[#This Row],[Sharpe Ratio Z-Score]],Table2[Sharpe Ratio Z-Score])</f>
        <v>472</v>
      </c>
      <c r="AV304">
        <f>(Table2[[#This Row],[Rank 1Y]]+Table2[[#This Row],[Rank 6M]]+Table2[[#This Row],[Rank Sharpe]])/3</f>
        <v>320.33333333333331</v>
      </c>
    </row>
    <row r="305" spans="1:48" x14ac:dyDescent="0.3">
      <c r="A305" t="s">
        <v>189</v>
      </c>
      <c r="B305" t="s">
        <v>190</v>
      </c>
      <c r="C305" t="s">
        <v>10149</v>
      </c>
      <c r="D305" t="s">
        <v>18</v>
      </c>
      <c r="E305">
        <v>136641.23034456</v>
      </c>
      <c r="F305">
        <v>314.95</v>
      </c>
      <c r="G305">
        <v>37.598819025421697</v>
      </c>
      <c r="H305">
        <f>(Table2[[#This Row],[1Y Return vs Nifty]]-AVERAGE(Table2[1Y Return vs Nifty]))/_xlfn.STDEV.P(Table2[1Y Return vs Nifty])</f>
        <v>-5.059820048632431E-2</v>
      </c>
      <c r="I305">
        <v>-3.52371469681488</v>
      </c>
      <c r="J305">
        <f>(Table2[[#This Row],[1M Return vs Nifty]]-AVERAGE(Table2[1M Return vs Nifty]))/_xlfn.STDEV.P(Table2[1M Return vs Nifty])</f>
        <v>-0.20660344608710934</v>
      </c>
      <c r="K305">
        <v>18.218098238788102</v>
      </c>
      <c r="L305">
        <f>(Table2[[#This Row],[6M Return vs Nifty]]-AVERAGE(Table2[6M Return vs Nifty]))/_xlfn.STDEV.P(Table2[6M Return vs Nifty])</f>
        <v>0.35323083256243099</v>
      </c>
      <c r="M305">
        <v>-2.6747074199220502</v>
      </c>
      <c r="N305">
        <f>(Table2[[#This Row],[1W Return vs Nifty]]-AVERAGE(Table2[1W Return vs Nifty]))/_xlfn.STDEV.P(Table2[1W Return vs Nifty])</f>
        <v>-0.2514116165823867</v>
      </c>
      <c r="O305">
        <v>307.58999999999997</v>
      </c>
      <c r="P305">
        <v>306.33278301431699</v>
      </c>
      <c r="Q305">
        <v>272.97099992556798</v>
      </c>
      <c r="R305">
        <v>59.998225124233898</v>
      </c>
      <c r="S305" s="2">
        <f>(Table2[[#This Row],[Close Price]]-Table2[[#This Row],[20D EMA]])/Table2[[#This Row],[20D EMA]]</f>
        <v>2.3927956045385137E-2</v>
      </c>
      <c r="T305" s="2">
        <f>(Table2[[#This Row],[Close Price]]-Table2[[#This Row],[50D EMA]])/Table2[[#This Row],[50D EMA]]</f>
        <v>2.8130247441653218E-2</v>
      </c>
      <c r="U305" s="2">
        <f>(Table2[[#This Row],[Close Price]]-Table2[[#This Row],[200D EMA]])/Table2[[#This Row],[200D EMA]]</f>
        <v>0.15378556727959591</v>
      </c>
      <c r="V305">
        <v>1.0856816325323999</v>
      </c>
      <c r="W305">
        <v>310.8</v>
      </c>
      <c r="X305">
        <v>325</v>
      </c>
      <c r="Y305">
        <v>296.10000000000002</v>
      </c>
      <c r="Z305">
        <v>317.14999999999998</v>
      </c>
      <c r="AA305">
        <v>293.39999999999998</v>
      </c>
      <c r="AB305">
        <v>319.25</v>
      </c>
      <c r="AC305" s="2">
        <f>(Table2[[#This Row],[Close Price]]/Table2[[#This Row],[Day Low]])-1</f>
        <v>1.3352638352638335E-2</v>
      </c>
      <c r="AD305" s="2">
        <f>(Table2[[#This Row],[Day High]]/Table2[[#This Row],[Close Price]])-1</f>
        <v>3.1909826956659781E-2</v>
      </c>
      <c r="AE305" s="2">
        <f>(Table2[[#This Row],[Close Price]]/Table2[[#This Row],[Current Week Low]])-1</f>
        <v>6.36609253630529E-2</v>
      </c>
      <c r="AF305" s="2">
        <f>(Table2[[#This Row],[Current Week High]]/Table2[[#This Row],[Close Price]])-1</f>
        <v>6.9852357517066199E-3</v>
      </c>
      <c r="AG305" s="2">
        <f>(Table2[[#This Row],[Close Price]]/Table2[[#This Row],[Current Month Low]])-1</f>
        <v>7.3449216087252855E-2</v>
      </c>
      <c r="AH305" s="2">
        <f>(Table2[[#This Row],[Current Month High]]/Table2[[#This Row],[Close Price]])-1</f>
        <v>1.3652960787426505E-2</v>
      </c>
      <c r="AI305">
        <v>9.2157485315129399</v>
      </c>
      <c r="AJ305">
        <v>90.043747171519001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-0.03</v>
      </c>
      <c r="AM305" t="s">
        <v>10195</v>
      </c>
      <c r="AN305">
        <v>2.71</v>
      </c>
      <c r="AO305" t="s">
        <v>10196</v>
      </c>
      <c r="AP305">
        <v>1.4923024211482E-2</v>
      </c>
      <c r="AQ305">
        <f>(Table2[[#This Row],[Sharpe Ratio]]-AVERAGE(Table2[Sharpe Ratio]))/_xlfn.STDEV.P(Table2[Sharpe Ratio])</f>
        <v>-0.41685956484007358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-0.57224199543346288</v>
      </c>
      <c r="AS305">
        <f>_xlfn.RANK.AVG(Table2[[#This Row],[1Y Return vs Nifty Z-Score]],Table2[1Y Return vs Nifty Z-Score])</f>
        <v>306</v>
      </c>
      <c r="AT305">
        <f>_xlfn.RANK.AVG(Table2[[#This Row],[6M Return vs Nifty Z-Score]],Table2[6M Return vs Nifty Z-Score])</f>
        <v>219</v>
      </c>
      <c r="AU305">
        <f>_xlfn.RANK.AVG(Table2[[#This Row],[Sharpe Ratio Z-Score]],Table2[Sharpe Ratio Z-Score])</f>
        <v>441</v>
      </c>
      <c r="AV305">
        <f>(Table2[[#This Row],[Rank 1Y]]+Table2[[#This Row],[Rank 6M]]+Table2[[#This Row],[Rank Sharpe]])/3</f>
        <v>322</v>
      </c>
    </row>
    <row r="306" spans="1:48" x14ac:dyDescent="0.3">
      <c r="A306" t="s">
        <v>492</v>
      </c>
      <c r="B306" t="s">
        <v>493</v>
      </c>
      <c r="C306" t="s">
        <v>10151</v>
      </c>
      <c r="D306" t="s">
        <v>37</v>
      </c>
      <c r="E306">
        <v>42895.792000000001</v>
      </c>
      <c r="F306">
        <v>260.29000000000002</v>
      </c>
      <c r="G306">
        <v>86.9168523626103</v>
      </c>
      <c r="H306">
        <f>(Table2[[#This Row],[1Y Return vs Nifty]]-AVERAGE(Table2[1Y Return vs Nifty]))/_xlfn.STDEV.P(Table2[1Y Return vs Nifty])</f>
        <v>0.61253980224221338</v>
      </c>
      <c r="I306">
        <v>-2.54370776280357</v>
      </c>
      <c r="J306">
        <f>(Table2[[#This Row],[1M Return vs Nifty]]-AVERAGE(Table2[1M Return vs Nifty]))/_xlfn.STDEV.P(Table2[1M Return vs Nifty])</f>
        <v>-0.10451529216867259</v>
      </c>
      <c r="K306">
        <v>-3.2918176758889199</v>
      </c>
      <c r="L306">
        <f>(Table2[[#This Row],[6M Return vs Nifty]]-AVERAGE(Table2[6M Return vs Nifty]))/_xlfn.STDEV.P(Table2[6M Return vs Nifty])</f>
        <v>-0.37418620319520185</v>
      </c>
      <c r="M306">
        <v>-11.0649702551444</v>
      </c>
      <c r="N306">
        <f>(Table2[[#This Row],[1W Return vs Nifty]]-AVERAGE(Table2[1W Return vs Nifty]))/_xlfn.STDEV.P(Table2[1W Return vs Nifty])</f>
        <v>-2.3376508232219475</v>
      </c>
      <c r="O306">
        <v>264.39999999999998</v>
      </c>
      <c r="P306">
        <v>252.332428978454</v>
      </c>
      <c r="Q306">
        <v>220.92008481805399</v>
      </c>
      <c r="R306">
        <v>42.786388264956898</v>
      </c>
      <c r="S306" s="2">
        <f>(Table2[[#This Row],[Close Price]]-Table2[[#This Row],[20D EMA]])/Table2[[#This Row],[20D EMA]]</f>
        <v>-1.5544629349470337E-2</v>
      </c>
      <c r="T306" s="2">
        <f>(Table2[[#This Row],[Close Price]]-Table2[[#This Row],[50D EMA]])/Table2[[#This Row],[50D EMA]]</f>
        <v>3.1536061590504059E-2</v>
      </c>
      <c r="U306" s="2">
        <f>(Table2[[#This Row],[Close Price]]-Table2[[#This Row],[200D EMA]])/Table2[[#This Row],[200D EMA]]</f>
        <v>0.17820885418530605</v>
      </c>
      <c r="V306">
        <v>1.52529880223587</v>
      </c>
      <c r="W306">
        <v>256.93</v>
      </c>
      <c r="X306">
        <v>267.95</v>
      </c>
      <c r="Y306">
        <v>239</v>
      </c>
      <c r="Z306">
        <v>274.39</v>
      </c>
      <c r="AA306">
        <v>236.05</v>
      </c>
      <c r="AB306">
        <v>299.23</v>
      </c>
      <c r="AC306" s="2">
        <f>(Table2[[#This Row],[Close Price]]/Table2[[#This Row],[Day Low]])-1</f>
        <v>1.307749192387031E-2</v>
      </c>
      <c r="AD306" s="2">
        <f>(Table2[[#This Row],[Day High]]/Table2[[#This Row],[Close Price]])-1</f>
        <v>2.9428714126551014E-2</v>
      </c>
      <c r="AE306" s="2">
        <f>(Table2[[#This Row],[Close Price]]/Table2[[#This Row],[Current Week Low]])-1</f>
        <v>8.9079497907949889E-2</v>
      </c>
      <c r="AF306" s="2">
        <f>(Table2[[#This Row],[Current Week High]]/Table2[[#This Row],[Close Price]])-1</f>
        <v>5.4170348457489581E-2</v>
      </c>
      <c r="AG306" s="2">
        <f>(Table2[[#This Row],[Close Price]]/Table2[[#This Row],[Current Month Low]])-1</f>
        <v>0.1026901080279603</v>
      </c>
      <c r="AH306" s="2">
        <f>(Table2[[#This Row],[Current Month High]]/Table2[[#This Row],[Close Price]])-1</f>
        <v>0.14960236659110993</v>
      </c>
      <c r="AI306">
        <v>24.745476199623401</v>
      </c>
      <c r="AJ306">
        <v>117.90707408957699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7.0000000000000007E-2</v>
      </c>
      <c r="AM306" t="s">
        <v>10196</v>
      </c>
      <c r="AN306">
        <v>-4.95</v>
      </c>
      <c r="AO306" t="s">
        <v>10195</v>
      </c>
      <c r="AP306">
        <v>3.4342261023551E-2</v>
      </c>
      <c r="AQ306">
        <f>(Table2[[#This Row],[Sharpe Ratio]]-AVERAGE(Table2[Sharpe Ratio]))/_xlfn.STDEV.P(Table2[Sharpe Ratio])</f>
        <v>-0.19357470536503082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-2.3973872217086396</v>
      </c>
      <c r="AS306">
        <f>_xlfn.RANK.AVG(Table2[[#This Row],[1Y Return vs Nifty Z-Score]],Table2[1Y Return vs Nifty Z-Score])</f>
        <v>130</v>
      </c>
      <c r="AT306">
        <f>_xlfn.RANK.AVG(Table2[[#This Row],[6M Return vs Nifty Z-Score]],Table2[6M Return vs Nifty Z-Score])</f>
        <v>446</v>
      </c>
      <c r="AU306">
        <f>_xlfn.RANK.AVG(Table2[[#This Row],[Sharpe Ratio Z-Score]],Table2[Sharpe Ratio Z-Score])</f>
        <v>391</v>
      </c>
      <c r="AV306">
        <f>(Table2[[#This Row],[Rank 1Y]]+Table2[[#This Row],[Rank 6M]]+Table2[[#This Row],[Rank Sharpe]])/3</f>
        <v>322.33333333333331</v>
      </c>
    </row>
    <row r="307" spans="1:48" x14ac:dyDescent="0.3">
      <c r="A307" t="s">
        <v>876</v>
      </c>
      <c r="B307" t="s">
        <v>877</v>
      </c>
      <c r="C307" t="s">
        <v>10149</v>
      </c>
      <c r="D307" t="s">
        <v>179</v>
      </c>
      <c r="E307">
        <v>17316.238372289899</v>
      </c>
      <c r="F307">
        <v>1753.05</v>
      </c>
      <c r="G307">
        <v>39.514982926325999</v>
      </c>
      <c r="H307">
        <f>(Table2[[#This Row],[1Y Return vs Nifty]]-AVERAGE(Table2[1Y Return vs Nifty]))/_xlfn.STDEV.P(Table2[1Y Return vs Nifty])</f>
        <v>-2.4833160476344096E-2</v>
      </c>
      <c r="I307">
        <v>12.084923552051899</v>
      </c>
      <c r="J307">
        <f>(Table2[[#This Row],[1M Return vs Nifty]]-AVERAGE(Table2[1M Return vs Nifty]))/_xlfn.STDEV.P(Table2[1M Return vs Nifty])</f>
        <v>1.4193616452875619</v>
      </c>
      <c r="K307">
        <v>16.4610764835958</v>
      </c>
      <c r="L307">
        <f>(Table2[[#This Row],[6M Return vs Nifty]]-AVERAGE(Table2[6M Return vs Nifty]))/_xlfn.STDEV.P(Table2[6M Return vs Nifty])</f>
        <v>0.29381230382464218</v>
      </c>
      <c r="M307">
        <v>-0.118960262440074</v>
      </c>
      <c r="N307">
        <f>(Table2[[#This Row],[1W Return vs Nifty]]-AVERAGE(Table2[1W Return vs Nifty]))/_xlfn.STDEV.P(Table2[1W Return vs Nifty])</f>
        <v>0.38407502154927925</v>
      </c>
      <c r="O307">
        <v>1668.13</v>
      </c>
      <c r="P307">
        <v>1557.63098357597</v>
      </c>
      <c r="Q307">
        <v>1355.31955913301</v>
      </c>
      <c r="R307">
        <v>66.260566276778604</v>
      </c>
      <c r="S307" s="2">
        <f>(Table2[[#This Row],[Close Price]]-Table2[[#This Row],[20D EMA]])/Table2[[#This Row],[20D EMA]]</f>
        <v>5.0907303387625572E-2</v>
      </c>
      <c r="T307" s="2">
        <f>(Table2[[#This Row],[Close Price]]-Table2[[#This Row],[50D EMA]])/Table2[[#This Row],[50D EMA]]</f>
        <v>0.12545912252938873</v>
      </c>
      <c r="U307" s="2">
        <f>(Table2[[#This Row],[Close Price]]-Table2[[#This Row],[200D EMA]])/Table2[[#This Row],[200D EMA]]</f>
        <v>0.29345879219910009</v>
      </c>
      <c r="V307">
        <v>0.98591431552216102</v>
      </c>
      <c r="W307">
        <v>1725.25</v>
      </c>
      <c r="X307">
        <v>1755</v>
      </c>
      <c r="Y307">
        <v>1639.65</v>
      </c>
      <c r="Z307">
        <v>1771.5</v>
      </c>
      <c r="AA307">
        <v>1596.1</v>
      </c>
      <c r="AB307">
        <v>1858.35</v>
      </c>
      <c r="AC307" s="2">
        <f>(Table2[[#This Row],[Close Price]]/Table2[[#This Row],[Day Low]])-1</f>
        <v>1.6113606723663132E-2</v>
      </c>
      <c r="AD307" s="2">
        <f>(Table2[[#This Row],[Day High]]/Table2[[#This Row],[Close Price]])-1</f>
        <v>1.1123470522802492E-3</v>
      </c>
      <c r="AE307" s="2">
        <f>(Table2[[#This Row],[Close Price]]/Table2[[#This Row],[Current Week Low]])-1</f>
        <v>6.9161101454578544E-2</v>
      </c>
      <c r="AF307" s="2">
        <f>(Table2[[#This Row],[Current Week High]]/Table2[[#This Row],[Close Price]])-1</f>
        <v>1.0524514417729058E-2</v>
      </c>
      <c r="AG307" s="2">
        <f>(Table2[[#This Row],[Close Price]]/Table2[[#This Row],[Current Month Low]])-1</f>
        <v>9.8333437754526631E-2</v>
      </c>
      <c r="AH307" s="2">
        <f>(Table2[[#This Row],[Current Month High]]/Table2[[#This Row],[Close Price]])-1</f>
        <v>6.0066740823136788E-2</v>
      </c>
      <c r="AI307">
        <v>6.0066740823136699</v>
      </c>
      <c r="AJ307">
        <v>80.624388233475798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0.17</v>
      </c>
      <c r="AM307" t="s">
        <v>10196</v>
      </c>
      <c r="AN307">
        <v>3.16</v>
      </c>
      <c r="AO307" t="s">
        <v>10196</v>
      </c>
      <c r="AP307">
        <v>1.4055589935073E-2</v>
      </c>
      <c r="AQ307">
        <f>(Table2[[#This Row],[Sharpe Ratio]]-AVERAGE(Table2[Sharpe Ratio]))/_xlfn.STDEV.P(Table2[Sharpe Ratio])</f>
        <v>-0.42683343468811236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1.6455823754970267</v>
      </c>
      <c r="AS307">
        <f>_xlfn.RANK.AVG(Table2[[#This Row],[1Y Return vs Nifty Z-Score]],Table2[1Y Return vs Nifty Z-Score])</f>
        <v>293</v>
      </c>
      <c r="AT307">
        <f>_xlfn.RANK.AVG(Table2[[#This Row],[6M Return vs Nifty Z-Score]],Table2[6M Return vs Nifty Z-Score])</f>
        <v>233</v>
      </c>
      <c r="AU307">
        <f>_xlfn.RANK.AVG(Table2[[#This Row],[Sharpe Ratio Z-Score]],Table2[Sharpe Ratio Z-Score])</f>
        <v>444</v>
      </c>
      <c r="AV307">
        <f>(Table2[[#This Row],[Rank 1Y]]+Table2[[#This Row],[Rank 6M]]+Table2[[#This Row],[Rank Sharpe]])/3</f>
        <v>323.33333333333331</v>
      </c>
    </row>
    <row r="308" spans="1:48" x14ac:dyDescent="0.3">
      <c r="A308" t="s">
        <v>904</v>
      </c>
      <c r="B308" t="s">
        <v>905</v>
      </c>
      <c r="C308" t="s">
        <v>10154</v>
      </c>
      <c r="D308" t="s">
        <v>626</v>
      </c>
      <c r="E308">
        <v>16626.487561529899</v>
      </c>
      <c r="F308">
        <v>691.9</v>
      </c>
      <c r="G308">
        <v>18.294976926466301</v>
      </c>
      <c r="H308">
        <f>(Table2[[#This Row],[1Y Return vs Nifty]]-AVERAGE(Table2[1Y Return vs Nifty]))/_xlfn.STDEV.P(Table2[1Y Return vs Nifty])</f>
        <v>-0.3101606856115286</v>
      </c>
      <c r="I308">
        <v>-5.6740472936924604</v>
      </c>
      <c r="J308">
        <f>(Table2[[#This Row],[1M Return vs Nifty]]-AVERAGE(Table2[1M Return vs Nifty]))/_xlfn.STDEV.P(Table2[1M Return vs Nifty])</f>
        <v>-0.43060541740717834</v>
      </c>
      <c r="K308">
        <v>5.9938855847652297</v>
      </c>
      <c r="L308">
        <f>(Table2[[#This Row],[6M Return vs Nifty]]-AVERAGE(Table2[6M Return vs Nifty]))/_xlfn.STDEV.P(Table2[6M Return vs Nifty])</f>
        <v>-6.0164578583404786E-2</v>
      </c>
      <c r="M308">
        <v>-5.7126538042249697</v>
      </c>
      <c r="N308">
        <f>(Table2[[#This Row],[1W Return vs Nifty]]-AVERAGE(Table2[1W Return vs Nifty]))/_xlfn.STDEV.P(Table2[1W Return vs Nifty])</f>
        <v>-1.0067971127309929</v>
      </c>
      <c r="O308">
        <v>721.22</v>
      </c>
      <c r="P308">
        <v>708.02441962624198</v>
      </c>
      <c r="Q308">
        <v>629.94792835854105</v>
      </c>
      <c r="R308">
        <v>34.199954707899003</v>
      </c>
      <c r="S308" s="2">
        <f>(Table2[[#This Row],[Close Price]]-Table2[[#This Row],[20D EMA]])/Table2[[#This Row],[20D EMA]]</f>
        <v>-4.0653337400515861E-2</v>
      </c>
      <c r="T308" s="2">
        <f>(Table2[[#This Row],[Close Price]]-Table2[[#This Row],[50D EMA]])/Table2[[#This Row],[50D EMA]]</f>
        <v>-2.2773818500149895E-2</v>
      </c>
      <c r="U308" s="2">
        <f>(Table2[[#This Row],[Close Price]]-Table2[[#This Row],[200D EMA]])/Table2[[#This Row],[200D EMA]]</f>
        <v>9.8344750180999557E-2</v>
      </c>
      <c r="V308">
        <v>1.52280263872667</v>
      </c>
      <c r="W308">
        <v>675.25</v>
      </c>
      <c r="X308">
        <v>692.65</v>
      </c>
      <c r="Y308">
        <v>658.6</v>
      </c>
      <c r="Z308">
        <v>738</v>
      </c>
      <c r="AA308">
        <v>658.6</v>
      </c>
      <c r="AB308">
        <v>796.9</v>
      </c>
      <c r="AC308" s="2">
        <f>(Table2[[#This Row],[Close Price]]/Table2[[#This Row],[Day Low]])-1</f>
        <v>2.4657534246575352E-2</v>
      </c>
      <c r="AD308" s="2">
        <f>(Table2[[#This Row],[Day High]]/Table2[[#This Row],[Close Price]])-1</f>
        <v>1.0839716722068626E-3</v>
      </c>
      <c r="AE308" s="2">
        <f>(Table2[[#This Row],[Close Price]]/Table2[[#This Row],[Current Week Low]])-1</f>
        <v>5.0561797752809001E-2</v>
      </c>
      <c r="AF308" s="2">
        <f>(Table2[[#This Row],[Current Week High]]/Table2[[#This Row],[Close Price]])-1</f>
        <v>6.6628125451654974E-2</v>
      </c>
      <c r="AG308" s="2">
        <f>(Table2[[#This Row],[Close Price]]/Table2[[#This Row],[Current Month Low]])-1</f>
        <v>5.0561797752809001E-2</v>
      </c>
      <c r="AH308" s="2">
        <f>(Table2[[#This Row],[Current Month High]]/Table2[[#This Row],[Close Price]])-1</f>
        <v>0.1517560341089752</v>
      </c>
      <c r="AI308">
        <v>19.374187021245799</v>
      </c>
      <c r="AJ308">
        <v>60.050890585241703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-0.05</v>
      </c>
      <c r="AM308" t="s">
        <v>10195</v>
      </c>
      <c r="AN308">
        <v>-9.2799999999999994</v>
      </c>
      <c r="AO308" t="s">
        <v>10195</v>
      </c>
      <c r="AP308">
        <v>8.6304369036489997E-2</v>
      </c>
      <c r="AQ308">
        <f>(Table2[[#This Row],[Sharpe Ratio]]-AVERAGE(Table2[Sharpe Ratio]))/_xlfn.STDEV.P(Table2[Sharpe Ratio])</f>
        <v>0.40389223414338737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-1.4038355601897172</v>
      </c>
      <c r="AS308">
        <f>_xlfn.RANK.AVG(Table2[[#This Row],[1Y Return vs Nifty Z-Score]],Table2[1Y Return vs Nifty Z-Score])</f>
        <v>399</v>
      </c>
      <c r="AT308">
        <f>_xlfn.RANK.AVG(Table2[[#This Row],[6M Return vs Nifty Z-Score]],Table2[6M Return vs Nifty Z-Score])</f>
        <v>344</v>
      </c>
      <c r="AU308">
        <f>_xlfn.RANK.AVG(Table2[[#This Row],[Sharpe Ratio Z-Score]],Table2[Sharpe Ratio Z-Score])</f>
        <v>232</v>
      </c>
      <c r="AV308">
        <f>(Table2[[#This Row],[Rank 1Y]]+Table2[[#This Row],[Rank 6M]]+Table2[[#This Row],[Rank Sharpe]])/3</f>
        <v>325</v>
      </c>
    </row>
    <row r="309" spans="1:48" x14ac:dyDescent="0.3">
      <c r="A309" t="s">
        <v>1917</v>
      </c>
      <c r="B309" t="s">
        <v>1918</v>
      </c>
      <c r="C309" t="s">
        <v>10155</v>
      </c>
      <c r="D309" t="s">
        <v>200</v>
      </c>
      <c r="E309">
        <v>3534.3355431</v>
      </c>
      <c r="F309">
        <v>1342.85</v>
      </c>
      <c r="G309">
        <v>16.357557320372202</v>
      </c>
      <c r="H309">
        <f>(Table2[[#This Row],[1Y Return vs Nifty]]-AVERAGE(Table2[1Y Return vs Nifty]))/_xlfn.STDEV.P(Table2[1Y Return vs Nifty])</f>
        <v>-0.33621153316354474</v>
      </c>
      <c r="I309">
        <v>-2.7108167144860902</v>
      </c>
      <c r="J309">
        <f>(Table2[[#This Row],[1M Return vs Nifty]]-AVERAGE(Table2[1M Return vs Nifty]))/_xlfn.STDEV.P(Table2[1M Return vs Nifty])</f>
        <v>-0.12192317346874189</v>
      </c>
      <c r="K309">
        <v>0.93693260340095397</v>
      </c>
      <c r="L309">
        <f>(Table2[[#This Row],[6M Return vs Nifty]]-AVERAGE(Table2[6M Return vs Nifty]))/_xlfn.STDEV.P(Table2[6M Return vs Nifty])</f>
        <v>-0.23117936833252406</v>
      </c>
      <c r="M309">
        <v>-3.7747724269120302</v>
      </c>
      <c r="N309">
        <f>(Table2[[#This Row],[1W Return vs Nifty]]-AVERAGE(Table2[1W Return vs Nifty]))/_xlfn.STDEV.P(Table2[1W Return vs Nifty])</f>
        <v>-0.52494282680863935</v>
      </c>
      <c r="O309">
        <v>1324.61</v>
      </c>
      <c r="P309">
        <v>1281.28344819934</v>
      </c>
      <c r="Q309">
        <v>1144.1373060140099</v>
      </c>
      <c r="R309">
        <v>53.848403980085699</v>
      </c>
      <c r="S309" s="2">
        <f>(Table2[[#This Row],[Close Price]]-Table2[[#This Row],[20D EMA]])/Table2[[#This Row],[20D EMA]]</f>
        <v>1.3770090819184523E-2</v>
      </c>
      <c r="T309" s="2">
        <f>(Table2[[#This Row],[Close Price]]-Table2[[#This Row],[50D EMA]])/Table2[[#This Row],[50D EMA]]</f>
        <v>4.8050688461778589E-2</v>
      </c>
      <c r="U309" s="2">
        <f>(Table2[[#This Row],[Close Price]]-Table2[[#This Row],[200D EMA]])/Table2[[#This Row],[200D EMA]]</f>
        <v>0.17367906189360521</v>
      </c>
      <c r="V309">
        <v>0.76018739872244601</v>
      </c>
      <c r="W309">
        <v>1309.3499999999999</v>
      </c>
      <c r="X309">
        <v>1334</v>
      </c>
      <c r="Y309">
        <v>1251.55</v>
      </c>
      <c r="Z309">
        <v>1353</v>
      </c>
      <c r="AA309">
        <v>1251.55</v>
      </c>
      <c r="AB309">
        <v>1406.8</v>
      </c>
      <c r="AC309" s="2">
        <f>(Table2[[#This Row],[Close Price]]/Table2[[#This Row],[Day Low]])-1</f>
        <v>2.5585214037499471E-2</v>
      </c>
      <c r="AD309" s="2">
        <f>(Table2[[#This Row],[Day High]]/Table2[[#This Row],[Close Price]])-1</f>
        <v>-6.5904605875563016E-3</v>
      </c>
      <c r="AE309" s="2">
        <f>(Table2[[#This Row],[Close Price]]/Table2[[#This Row],[Current Week Low]])-1</f>
        <v>7.2949542567216641E-2</v>
      </c>
      <c r="AF309" s="2">
        <f>(Table2[[#This Row],[Current Week High]]/Table2[[#This Row],[Close Price]])-1</f>
        <v>7.5585508433555493E-3</v>
      </c>
      <c r="AG309" s="2">
        <f>(Table2[[#This Row],[Close Price]]/Table2[[#This Row],[Current Month Low]])-1</f>
        <v>7.2949542567216641E-2</v>
      </c>
      <c r="AH309" s="2">
        <f>(Table2[[#This Row],[Current Month High]]/Table2[[#This Row],[Close Price]])-1</f>
        <v>4.7622593737200791E-2</v>
      </c>
      <c r="AI309">
        <v>4.7622593737200702</v>
      </c>
      <c r="AJ309">
        <v>63.3637469586374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0.03</v>
      </c>
      <c r="AM309" t="s">
        <v>10196</v>
      </c>
      <c r="AN309">
        <v>0.11</v>
      </c>
      <c r="AO309" t="s">
        <v>10196</v>
      </c>
      <c r="AP309">
        <v>0.118925466347748</v>
      </c>
      <c r="AQ309">
        <f>(Table2[[#This Row],[Sharpe Ratio]]-AVERAGE(Table2[Sharpe Ratio]))/_xlfn.STDEV.P(Table2[Sharpe Ratio])</f>
        <v>0.77897376796242401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-0.43528313381102601</v>
      </c>
      <c r="AS309">
        <f>_xlfn.RANK.AVG(Table2[[#This Row],[1Y Return vs Nifty Z-Score]],Table2[1Y Return vs Nifty Z-Score])</f>
        <v>413</v>
      </c>
      <c r="AT309">
        <f>_xlfn.RANK.AVG(Table2[[#This Row],[6M Return vs Nifty Z-Score]],Table2[6M Return vs Nifty Z-Score])</f>
        <v>399</v>
      </c>
      <c r="AU309">
        <f>_xlfn.RANK.AVG(Table2[[#This Row],[Sharpe Ratio Z-Score]],Table2[Sharpe Ratio Z-Score])</f>
        <v>164</v>
      </c>
      <c r="AV309">
        <f>(Table2[[#This Row],[Rank 1Y]]+Table2[[#This Row],[Rank 6M]]+Table2[[#This Row],[Rank Sharpe]])/3</f>
        <v>325.33333333333331</v>
      </c>
    </row>
    <row r="310" spans="1:48" x14ac:dyDescent="0.3">
      <c r="A310" t="s">
        <v>58</v>
      </c>
      <c r="B310" t="s">
        <v>59</v>
      </c>
      <c r="C310" t="s">
        <v>10156</v>
      </c>
      <c r="D310" t="s">
        <v>60</v>
      </c>
      <c r="E310">
        <v>388560.30171665002</v>
      </c>
      <c r="F310">
        <v>1619.45</v>
      </c>
      <c r="G310">
        <v>23.068633481522401</v>
      </c>
      <c r="H310">
        <f>(Table2[[#This Row],[1Y Return vs Nifty]]-AVERAGE(Table2[1Y Return vs Nifty]))/_xlfn.STDEV.P(Table2[1Y Return vs Nifty])</f>
        <v>-0.24597335170085424</v>
      </c>
      <c r="I310">
        <v>4.2516421903033601</v>
      </c>
      <c r="J310">
        <f>(Table2[[#This Row],[1M Return vs Nifty]]-AVERAGE(Table2[1M Return vs Nifty]))/_xlfn.STDEV.P(Table2[1M Return vs Nifty])</f>
        <v>0.60336207876268066</v>
      </c>
      <c r="K310">
        <v>3.3782467409888399</v>
      </c>
      <c r="L310">
        <f>(Table2[[#This Row],[6M Return vs Nifty]]-AVERAGE(Table2[6M Return vs Nifty]))/_xlfn.STDEV.P(Table2[6M Return vs Nifty])</f>
        <v>-0.1486196084356641</v>
      </c>
      <c r="M310">
        <v>2.4800705371767102</v>
      </c>
      <c r="N310">
        <f>(Table2[[#This Row],[1W Return vs Nifty]]-AVERAGE(Table2[1W Return vs Nifty]))/_xlfn.STDEV.P(Table2[1W Return vs Nifty])</f>
        <v>1.0303241391170737</v>
      </c>
      <c r="O310">
        <v>1568.09</v>
      </c>
      <c r="P310">
        <v>1541.0048887633</v>
      </c>
      <c r="Q310">
        <v>1418.9817425152601</v>
      </c>
      <c r="R310">
        <v>70.753814442196699</v>
      </c>
      <c r="S310" s="2">
        <f>(Table2[[#This Row],[Close Price]]-Table2[[#This Row],[20D EMA]])/Table2[[#This Row],[20D EMA]]</f>
        <v>3.2753222072712744E-2</v>
      </c>
      <c r="T310" s="2">
        <f>(Table2[[#This Row],[Close Price]]-Table2[[#This Row],[50D EMA]])/Table2[[#This Row],[50D EMA]]</f>
        <v>5.090516701712381E-2</v>
      </c>
      <c r="U310" s="2">
        <f>(Table2[[#This Row],[Close Price]]-Table2[[#This Row],[200D EMA]])/Table2[[#This Row],[200D EMA]]</f>
        <v>0.14127613589262519</v>
      </c>
      <c r="V310">
        <v>0.63458790469134396</v>
      </c>
      <c r="W310">
        <v>1602.2</v>
      </c>
      <c r="X310">
        <v>1622</v>
      </c>
      <c r="Y310">
        <v>1555.05</v>
      </c>
      <c r="Z310">
        <v>1624.95</v>
      </c>
      <c r="AA310">
        <v>1498.3</v>
      </c>
      <c r="AB310">
        <v>1624.95</v>
      </c>
      <c r="AC310" s="2">
        <f>(Table2[[#This Row],[Close Price]]/Table2[[#This Row],[Day Low]])-1</f>
        <v>1.0766446136562191E-2</v>
      </c>
      <c r="AD310" s="2">
        <f>(Table2[[#This Row],[Day High]]/Table2[[#This Row],[Close Price]])-1</f>
        <v>1.574608663435173E-3</v>
      </c>
      <c r="AE310" s="2">
        <f>(Table2[[#This Row],[Close Price]]/Table2[[#This Row],[Current Week Low]])-1</f>
        <v>4.1413459374296746E-2</v>
      </c>
      <c r="AF310" s="2">
        <f>(Table2[[#This Row],[Current Week High]]/Table2[[#This Row],[Close Price]])-1</f>
        <v>3.3962147642718765E-3</v>
      </c>
      <c r="AG310" s="2">
        <f>(Table2[[#This Row],[Close Price]]/Table2[[#This Row],[Current Month Low]])-1</f>
        <v>8.0858306080224374E-2</v>
      </c>
      <c r="AH310" s="2">
        <f>(Table2[[#This Row],[Current Month High]]/Table2[[#This Row],[Close Price]])-1</f>
        <v>3.3962147642718765E-3</v>
      </c>
      <c r="AI310">
        <v>1.1979375713976701</v>
      </c>
      <c r="AJ310">
        <v>51.5842186549351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-0.03</v>
      </c>
      <c r="AM310" t="s">
        <v>10195</v>
      </c>
      <c r="AN310">
        <v>3.25</v>
      </c>
      <c r="AO310" t="s">
        <v>10196</v>
      </c>
      <c r="AP310">
        <v>8.3559184563250996E-2</v>
      </c>
      <c r="AQ310">
        <f>(Table2[[#This Row],[Sharpe Ratio]]-AVERAGE(Table2[Sharpe Ratio]))/_xlfn.STDEV.P(Table2[Sharpe Ratio])</f>
        <v>0.37232775324889167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1.6114210109921276</v>
      </c>
      <c r="AS310">
        <f>_xlfn.RANK.AVG(Table2[[#This Row],[1Y Return vs Nifty Z-Score]],Table2[1Y Return vs Nifty Z-Score])</f>
        <v>372</v>
      </c>
      <c r="AT310">
        <f>_xlfn.RANK.AVG(Table2[[#This Row],[6M Return vs Nifty Z-Score]],Table2[6M Return vs Nifty Z-Score])</f>
        <v>373</v>
      </c>
      <c r="AU310">
        <f>_xlfn.RANK.AVG(Table2[[#This Row],[Sharpe Ratio Z-Score]],Table2[Sharpe Ratio Z-Score])</f>
        <v>237</v>
      </c>
      <c r="AV310">
        <f>(Table2[[#This Row],[Rank 1Y]]+Table2[[#This Row],[Rank 6M]]+Table2[[#This Row],[Rank Sharpe]])/3</f>
        <v>327.33333333333331</v>
      </c>
    </row>
    <row r="311" spans="1:48" x14ac:dyDescent="0.3">
      <c r="A311" t="s">
        <v>548</v>
      </c>
      <c r="B311" t="s">
        <v>549</v>
      </c>
      <c r="C311" t="s">
        <v>10163</v>
      </c>
      <c r="D311" t="s">
        <v>550</v>
      </c>
      <c r="E311">
        <v>35770.023031140001</v>
      </c>
      <c r="F311">
        <v>1315.35</v>
      </c>
      <c r="G311">
        <v>-1.34186161036642</v>
      </c>
      <c r="H311">
        <f>(Table2[[#This Row],[1Y Return vs Nifty]]-AVERAGE(Table2[1Y Return vs Nifty]))/_xlfn.STDEV.P(Table2[1Y Return vs Nifty])</f>
        <v>-0.57420069300977072</v>
      </c>
      <c r="I311">
        <v>2.7558216489611298</v>
      </c>
      <c r="J311">
        <f>(Table2[[#This Row],[1M Return vs Nifty]]-AVERAGE(Table2[1M Return vs Nifty]))/_xlfn.STDEV.P(Table2[1M Return vs Nifty])</f>
        <v>0.44754118366568463</v>
      </c>
      <c r="K311">
        <v>8.9285602899625403</v>
      </c>
      <c r="L311">
        <f>(Table2[[#This Row],[6M Return vs Nifty]]-AVERAGE(Table2[6M Return vs Nifty]))/_xlfn.STDEV.P(Table2[6M Return vs Nifty])</f>
        <v>3.9079527411027506E-2</v>
      </c>
      <c r="M311">
        <v>-0.101453919418276</v>
      </c>
      <c r="N311">
        <f>(Table2[[#This Row],[1W Return vs Nifty]]-AVERAGE(Table2[1W Return vs Nifty]))/_xlfn.STDEV.P(Table2[1W Return vs Nifty])</f>
        <v>0.38842797447748012</v>
      </c>
      <c r="O311">
        <v>1288.08</v>
      </c>
      <c r="P311">
        <v>1228.22212296305</v>
      </c>
      <c r="Q311">
        <v>1150.6814952949201</v>
      </c>
      <c r="R311">
        <v>55.948744185741504</v>
      </c>
      <c r="S311" s="2">
        <f>(Table2[[#This Row],[Close Price]]-Table2[[#This Row],[20D EMA]])/Table2[[#This Row],[20D EMA]]</f>
        <v>2.1171045276690875E-2</v>
      </c>
      <c r="T311" s="2">
        <f>(Table2[[#This Row],[Close Price]]-Table2[[#This Row],[50D EMA]])/Table2[[#This Row],[50D EMA]]</f>
        <v>7.0938208495020819E-2</v>
      </c>
      <c r="U311" s="2">
        <f>(Table2[[#This Row],[Close Price]]-Table2[[#This Row],[200D EMA]])/Table2[[#This Row],[200D EMA]]</f>
        <v>0.14310519929137755</v>
      </c>
      <c r="V311">
        <v>0.68451450811284897</v>
      </c>
      <c r="W311">
        <v>1295</v>
      </c>
      <c r="X311">
        <v>1326.5</v>
      </c>
      <c r="Y311">
        <v>1282.5999999999999</v>
      </c>
      <c r="Z311">
        <v>1350</v>
      </c>
      <c r="AA311">
        <v>1210.6500000000001</v>
      </c>
      <c r="AB311">
        <v>1398</v>
      </c>
      <c r="AC311" s="2">
        <f>(Table2[[#This Row],[Close Price]]/Table2[[#This Row],[Day Low]])-1</f>
        <v>1.571428571428557E-2</v>
      </c>
      <c r="AD311" s="2">
        <f>(Table2[[#This Row],[Day High]]/Table2[[#This Row],[Close Price]])-1</f>
        <v>8.4768312616414487E-3</v>
      </c>
      <c r="AE311" s="2">
        <f>(Table2[[#This Row],[Close Price]]/Table2[[#This Row],[Current Week Low]])-1</f>
        <v>2.5534071417433246E-2</v>
      </c>
      <c r="AF311" s="2">
        <f>(Table2[[#This Row],[Current Week High]]/Table2[[#This Row],[Close Price]])-1</f>
        <v>2.6342798494697339E-2</v>
      </c>
      <c r="AG311" s="2">
        <f>(Table2[[#This Row],[Close Price]]/Table2[[#This Row],[Current Month Low]])-1</f>
        <v>8.6482468095650855E-2</v>
      </c>
      <c r="AH311" s="2">
        <f>(Table2[[#This Row],[Current Month High]]/Table2[[#This Row],[Close Price]])-1</f>
        <v>6.2834986885619948E-2</v>
      </c>
      <c r="AI311">
        <v>9.5677956437450096</v>
      </c>
      <c r="AJ311">
        <v>33.871049819347597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0.11</v>
      </c>
      <c r="AM311" t="s">
        <v>10196</v>
      </c>
      <c r="AN311">
        <v>8.0399999999999991</v>
      </c>
      <c r="AO311" t="s">
        <v>10196</v>
      </c>
      <c r="AP311">
        <v>0.12533868120494801</v>
      </c>
      <c r="AQ311">
        <f>(Table2[[#This Row],[Sharpe Ratio]]-AVERAGE(Table2[Sharpe Ratio]))/_xlfn.STDEV.P(Table2[Sharpe Ratio])</f>
        <v>0.85271372963193681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1.1535617221763583</v>
      </c>
      <c r="AS311">
        <f>_xlfn.RANK.AVG(Table2[[#This Row],[1Y Return vs Nifty Z-Score]],Table2[1Y Return vs Nifty Z-Score])</f>
        <v>519</v>
      </c>
      <c r="AT311">
        <f>_xlfn.RANK.AVG(Table2[[#This Row],[6M Return vs Nifty Z-Score]],Table2[6M Return vs Nifty Z-Score])</f>
        <v>311</v>
      </c>
      <c r="AU311">
        <f>_xlfn.RANK.AVG(Table2[[#This Row],[Sharpe Ratio Z-Score]],Table2[Sharpe Ratio Z-Score])</f>
        <v>152</v>
      </c>
      <c r="AV311">
        <f>(Table2[[#This Row],[Rank 1Y]]+Table2[[#This Row],[Rank 6M]]+Table2[[#This Row],[Rank Sharpe]])/3</f>
        <v>327.33333333333331</v>
      </c>
    </row>
    <row r="312" spans="1:48" x14ac:dyDescent="0.3">
      <c r="A312" t="s">
        <v>1143</v>
      </c>
      <c r="B312" t="s">
        <v>1144</v>
      </c>
      <c r="C312" t="s">
        <v>10154</v>
      </c>
      <c r="D312" t="s">
        <v>46</v>
      </c>
      <c r="E312">
        <v>10568.796268</v>
      </c>
      <c r="F312">
        <v>375.8</v>
      </c>
      <c r="G312">
        <v>25.129230778516298</v>
      </c>
      <c r="H312">
        <f>(Table2[[#This Row],[1Y Return vs Nifty]]-AVERAGE(Table2[1Y Return vs Nifty]))/_xlfn.STDEV.P(Table2[1Y Return vs Nifty])</f>
        <v>-0.21826623761919908</v>
      </c>
      <c r="I312">
        <v>-1.30589263675315</v>
      </c>
      <c r="J312">
        <f>(Table2[[#This Row],[1M Return vs Nifty]]-AVERAGE(Table2[1M Return vs Nifty]))/_xlfn.STDEV.P(Table2[1M Return vs Nifty])</f>
        <v>2.4428959882248226E-2</v>
      </c>
      <c r="K312">
        <v>29.203582351315099</v>
      </c>
      <c r="L312">
        <f>(Table2[[#This Row],[6M Return vs Nifty]]-AVERAGE(Table2[6M Return vs Nifty]))/_xlfn.STDEV.P(Table2[6M Return vs Nifty])</f>
        <v>0.72473522714931915</v>
      </c>
      <c r="M312">
        <v>4.9196219718225902E-2</v>
      </c>
      <c r="N312">
        <f>(Table2[[#This Row],[1W Return vs Nifty]]-AVERAGE(Table2[1W Return vs Nifty]))/_xlfn.STDEV.P(Table2[1W Return vs Nifty])</f>
        <v>0.42588713790593374</v>
      </c>
      <c r="O312">
        <v>357.74</v>
      </c>
      <c r="P312">
        <v>337.130344557819</v>
      </c>
      <c r="Q312">
        <v>292.51731572269398</v>
      </c>
      <c r="R312">
        <v>63.704238848110201</v>
      </c>
      <c r="S312" s="2">
        <f>(Table2[[#This Row],[Close Price]]-Table2[[#This Row],[20D EMA]])/Table2[[#This Row],[20D EMA]]</f>
        <v>5.0483591435120483E-2</v>
      </c>
      <c r="T312" s="2">
        <f>(Table2[[#This Row],[Close Price]]-Table2[[#This Row],[50D EMA]])/Table2[[#This Row],[50D EMA]]</f>
        <v>0.11470238756733757</v>
      </c>
      <c r="U312" s="2">
        <f>(Table2[[#This Row],[Close Price]]-Table2[[#This Row],[200D EMA]])/Table2[[#This Row],[200D EMA]]</f>
        <v>0.28471027115624808</v>
      </c>
      <c r="V312">
        <v>0.870581102362599</v>
      </c>
      <c r="W312">
        <v>369.05</v>
      </c>
      <c r="X312">
        <v>379.3</v>
      </c>
      <c r="Y312">
        <v>332.9</v>
      </c>
      <c r="Z312">
        <v>386.95</v>
      </c>
      <c r="AA312">
        <v>332.9</v>
      </c>
      <c r="AB312">
        <v>386.95</v>
      </c>
      <c r="AC312" s="2">
        <f>(Table2[[#This Row],[Close Price]]/Table2[[#This Row],[Day Low]])-1</f>
        <v>1.8290204579325398E-2</v>
      </c>
      <c r="AD312" s="2">
        <f>(Table2[[#This Row],[Day High]]/Table2[[#This Row],[Close Price]])-1</f>
        <v>9.3134646088344208E-3</v>
      </c>
      <c r="AE312" s="2">
        <f>(Table2[[#This Row],[Close Price]]/Table2[[#This Row],[Current Week Low]])-1</f>
        <v>0.12886752778612198</v>
      </c>
      <c r="AF312" s="2">
        <f>(Table2[[#This Row],[Current Week High]]/Table2[[#This Row],[Close Price]])-1</f>
        <v>2.9670037253858306E-2</v>
      </c>
      <c r="AG312" s="2">
        <f>(Table2[[#This Row],[Close Price]]/Table2[[#This Row],[Current Month Low]])-1</f>
        <v>0.12886752778612198</v>
      </c>
      <c r="AH312" s="2">
        <f>(Table2[[#This Row],[Current Month High]]/Table2[[#This Row],[Close Price]])-1</f>
        <v>2.9670037253858306E-2</v>
      </c>
      <c r="AI312">
        <v>8.3022884513038697</v>
      </c>
      <c r="AJ312">
        <v>58.732840549102399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0.35</v>
      </c>
      <c r="AM312" t="s">
        <v>10196</v>
      </c>
      <c r="AN312">
        <v>5.84</v>
      </c>
      <c r="AO312" t="s">
        <v>10196</v>
      </c>
      <c r="AP312">
        <v>4.917354089692E-3</v>
      </c>
      <c r="AQ312">
        <f>(Table2[[#This Row],[Sharpe Ratio]]-AVERAGE(Table2[Sharpe Ratio]))/_xlfn.STDEV.P(Table2[Sharpe Ratio])</f>
        <v>-0.53190603493147381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0.42487905238682827</v>
      </c>
      <c r="AS312">
        <f>_xlfn.RANK.AVG(Table2[[#This Row],[1Y Return vs Nifty Z-Score]],Table2[1Y Return vs Nifty Z-Score])</f>
        <v>358</v>
      </c>
      <c r="AT312">
        <f>_xlfn.RANK.AVG(Table2[[#This Row],[6M Return vs Nifty Z-Score]],Table2[6M Return vs Nifty Z-Score])</f>
        <v>141</v>
      </c>
      <c r="AU312">
        <f>_xlfn.RANK.AVG(Table2[[#This Row],[Sharpe Ratio Z-Score]],Table2[Sharpe Ratio Z-Score])</f>
        <v>483</v>
      </c>
      <c r="AV312">
        <f>(Table2[[#This Row],[Rank 1Y]]+Table2[[#This Row],[Rank 6M]]+Table2[[#This Row],[Rank Sharpe]])/3</f>
        <v>327.33333333333331</v>
      </c>
    </row>
    <row r="313" spans="1:48" x14ac:dyDescent="0.3">
      <c r="A313" t="s">
        <v>1506</v>
      </c>
      <c r="B313" t="s">
        <v>1507</v>
      </c>
      <c r="C313" t="s">
        <v>10157</v>
      </c>
      <c r="D313" t="s">
        <v>942</v>
      </c>
      <c r="E313">
        <v>6495.6065960239903</v>
      </c>
      <c r="F313">
        <v>219.44</v>
      </c>
      <c r="G313">
        <v>71.217624332767699</v>
      </c>
      <c r="H313">
        <f>(Table2[[#This Row],[1Y Return vs Nifty]]-AVERAGE(Table2[1Y Return vs Nifty]))/_xlfn.STDEV.P(Table2[1Y Return vs Nifty])</f>
        <v>0.4014455226120604</v>
      </c>
      <c r="I313">
        <v>1.4439803356916301</v>
      </c>
      <c r="J313">
        <f>(Table2[[#This Row],[1M Return vs Nifty]]-AVERAGE(Table2[1M Return vs Nifty]))/_xlfn.STDEV.P(Table2[1M Return vs Nifty])</f>
        <v>0.31088556087590213</v>
      </c>
      <c r="K313">
        <v>-10.819766531274</v>
      </c>
      <c r="L313">
        <f>(Table2[[#This Row],[6M Return vs Nifty]]-AVERAGE(Table2[6M Return vs Nifty]))/_xlfn.STDEV.P(Table2[6M Return vs Nifty])</f>
        <v>-0.62876452248945947</v>
      </c>
      <c r="M313">
        <v>-1.3485436373239501</v>
      </c>
      <c r="N313">
        <f>(Table2[[#This Row],[1W Return vs Nifty]]-AVERAGE(Table2[1W Return vs Nifty]))/_xlfn.STDEV.P(Table2[1W Return vs Nifty])</f>
        <v>7.8339063702262499E-2</v>
      </c>
      <c r="O313">
        <v>216.38</v>
      </c>
      <c r="P313">
        <v>213.96271241928699</v>
      </c>
      <c r="Q313">
        <v>191.29694229161501</v>
      </c>
      <c r="R313">
        <v>55.7128793940158</v>
      </c>
      <c r="S313" s="2">
        <f>(Table2[[#This Row],[Close Price]]-Table2[[#This Row],[20D EMA]])/Table2[[#This Row],[20D EMA]]</f>
        <v>1.414178759589612E-2</v>
      </c>
      <c r="T313" s="2">
        <f>(Table2[[#This Row],[Close Price]]-Table2[[#This Row],[50D EMA]])/Table2[[#This Row],[50D EMA]]</f>
        <v>2.5599262220884416E-2</v>
      </c>
      <c r="U313" s="2">
        <f>(Table2[[#This Row],[Close Price]]-Table2[[#This Row],[200D EMA]])/Table2[[#This Row],[200D EMA]]</f>
        <v>0.14711713303542209</v>
      </c>
      <c r="V313">
        <v>1.2235786554036401</v>
      </c>
      <c r="W313">
        <v>217.2</v>
      </c>
      <c r="X313">
        <v>224.3</v>
      </c>
      <c r="Y313">
        <v>200.69</v>
      </c>
      <c r="Z313">
        <v>223.37</v>
      </c>
      <c r="AA313">
        <v>200.69</v>
      </c>
      <c r="AB313">
        <v>235</v>
      </c>
      <c r="AC313" s="2">
        <f>(Table2[[#This Row],[Close Price]]/Table2[[#This Row],[Day Low]])-1</f>
        <v>1.0313075506445779E-2</v>
      </c>
      <c r="AD313" s="2">
        <f>(Table2[[#This Row],[Day High]]/Table2[[#This Row],[Close Price]])-1</f>
        <v>2.2147283995625378E-2</v>
      </c>
      <c r="AE313" s="2">
        <f>(Table2[[#This Row],[Close Price]]/Table2[[#This Row],[Current Week Low]])-1</f>
        <v>9.3427674522895909E-2</v>
      </c>
      <c r="AF313" s="2">
        <f>(Table2[[#This Row],[Current Week High]]/Table2[[#This Row],[Close Price]])-1</f>
        <v>1.7909223477943881E-2</v>
      </c>
      <c r="AG313" s="2">
        <f>(Table2[[#This Row],[Close Price]]/Table2[[#This Row],[Current Month Low]])-1</f>
        <v>9.3427674522895909E-2</v>
      </c>
      <c r="AH313" s="2">
        <f>(Table2[[#This Row],[Current Month High]]/Table2[[#This Row],[Close Price]])-1</f>
        <v>7.0907765220561414E-2</v>
      </c>
      <c r="AI313">
        <v>16.0226029894276</v>
      </c>
      <c r="AJ313">
        <v>97.3381294964028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-0.09</v>
      </c>
      <c r="AM313" t="s">
        <v>10195</v>
      </c>
      <c r="AN313">
        <v>0.67</v>
      </c>
      <c r="AO313" t="s">
        <v>10196</v>
      </c>
      <c r="AP313">
        <v>6.9250388502735002E-2</v>
      </c>
      <c r="AQ313">
        <f>(Table2[[#This Row],[Sharpe Ratio]]-AVERAGE(Table2[Sharpe Ratio]))/_xlfn.STDEV.P(Table2[Sharpe Ratio])</f>
        <v>0.20780339276301951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0.36970901746378515</v>
      </c>
      <c r="AS313">
        <f>_xlfn.RANK.AVG(Table2[[#This Row],[1Y Return vs Nifty Z-Score]],Table2[1Y Return vs Nifty Z-Score])</f>
        <v>180</v>
      </c>
      <c r="AT313">
        <f>_xlfn.RANK.AVG(Table2[[#This Row],[6M Return vs Nifty Z-Score]],Table2[6M Return vs Nifty Z-Score])</f>
        <v>528</v>
      </c>
      <c r="AU313">
        <f>_xlfn.RANK.AVG(Table2[[#This Row],[Sharpe Ratio Z-Score]],Table2[Sharpe Ratio Z-Score])</f>
        <v>274</v>
      </c>
      <c r="AV313">
        <f>(Table2[[#This Row],[Rank 1Y]]+Table2[[#This Row],[Rank 6M]]+Table2[[#This Row],[Rank Sharpe]])/3</f>
        <v>327.33333333333331</v>
      </c>
    </row>
    <row r="314" spans="1:48" x14ac:dyDescent="0.3">
      <c r="A314" t="s">
        <v>617</v>
      </c>
      <c r="B314" t="s">
        <v>618</v>
      </c>
      <c r="C314" t="s">
        <v>10152</v>
      </c>
      <c r="D314" t="s">
        <v>619</v>
      </c>
      <c r="E314">
        <v>29345.487086519999</v>
      </c>
      <c r="F314">
        <v>305.39999999999998</v>
      </c>
      <c r="G314">
        <v>154.421994105019</v>
      </c>
      <c r="H314">
        <f>(Table2[[#This Row],[1Y Return vs Nifty]]-AVERAGE(Table2[1Y Return vs Nifty]))/_xlfn.STDEV.P(Table2[1Y Return vs Nifty])</f>
        <v>1.5202245138953892</v>
      </c>
      <c r="I314">
        <v>-6.58484743236912</v>
      </c>
      <c r="J314">
        <f>(Table2[[#This Row],[1M Return vs Nifty]]-AVERAGE(Table2[1M Return vs Nifty]))/_xlfn.STDEV.P(Table2[1M Return vs Nifty])</f>
        <v>-0.52548424072893585</v>
      </c>
      <c r="K314">
        <v>-24.886598635438201</v>
      </c>
      <c r="L314">
        <f>(Table2[[#This Row],[6M Return vs Nifty]]-AVERAGE(Table2[6M Return vs Nifty]))/_xlfn.STDEV.P(Table2[6M Return vs Nifty])</f>
        <v>-1.104473184127204</v>
      </c>
      <c r="M314">
        <v>-4.8950624453498799</v>
      </c>
      <c r="N314">
        <f>(Table2[[#This Row],[1W Return vs Nifty]]-AVERAGE(Table2[1W Return vs Nifty]))/_xlfn.STDEV.P(Table2[1W Return vs Nifty])</f>
        <v>-0.80350298698150724</v>
      </c>
      <c r="O314">
        <v>305.8</v>
      </c>
      <c r="P314">
        <v>302.63473156426801</v>
      </c>
      <c r="Q314">
        <v>272.560292383123</v>
      </c>
      <c r="R314">
        <v>49.928676735728502</v>
      </c>
      <c r="S314" s="2">
        <f>(Table2[[#This Row],[Close Price]]-Table2[[#This Row],[20D EMA]])/Table2[[#This Row],[20D EMA]]</f>
        <v>-1.308044473512211E-3</v>
      </c>
      <c r="T314" s="2">
        <f>(Table2[[#This Row],[Close Price]]-Table2[[#This Row],[50D EMA]])/Table2[[#This Row],[50D EMA]]</f>
        <v>9.1373135576302209E-3</v>
      </c>
      <c r="U314" s="2">
        <f>(Table2[[#This Row],[Close Price]]-Table2[[#This Row],[200D EMA]])/Table2[[#This Row],[200D EMA]]</f>
        <v>0.12048603019076605</v>
      </c>
      <c r="V314">
        <v>1.11201665164677</v>
      </c>
      <c r="W314">
        <v>300.14999999999998</v>
      </c>
      <c r="X314">
        <v>308.10000000000002</v>
      </c>
      <c r="Y314">
        <v>282.7</v>
      </c>
      <c r="Z314">
        <v>316.39999999999998</v>
      </c>
      <c r="AA314">
        <v>282.7</v>
      </c>
      <c r="AB314">
        <v>341.5</v>
      </c>
      <c r="AC314" s="2">
        <f>(Table2[[#This Row],[Close Price]]/Table2[[#This Row],[Day Low]])-1</f>
        <v>1.7491254372813625E-2</v>
      </c>
      <c r="AD314" s="2">
        <f>(Table2[[#This Row],[Day High]]/Table2[[#This Row],[Close Price]])-1</f>
        <v>8.8408644400788106E-3</v>
      </c>
      <c r="AE314" s="2">
        <f>(Table2[[#This Row],[Close Price]]/Table2[[#This Row],[Current Week Low]])-1</f>
        <v>8.029713477184286E-2</v>
      </c>
      <c r="AF314" s="2">
        <f>(Table2[[#This Row],[Current Week High]]/Table2[[#This Row],[Close Price]])-1</f>
        <v>3.6018336607727575E-2</v>
      </c>
      <c r="AG314" s="2">
        <f>(Table2[[#This Row],[Close Price]]/Table2[[#This Row],[Current Month Low]])-1</f>
        <v>8.029713477184286E-2</v>
      </c>
      <c r="AH314" s="2">
        <f>(Table2[[#This Row],[Current Month High]]/Table2[[#This Row],[Close Price]])-1</f>
        <v>0.11820563195808775</v>
      </c>
      <c r="AI314">
        <v>25.834970530451798</v>
      </c>
      <c r="AJ314">
        <v>181.73431734317299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-0.04</v>
      </c>
      <c r="AM314" t="s">
        <v>10195</v>
      </c>
      <c r="AN314">
        <v>-1.58</v>
      </c>
      <c r="AO314" t="s">
        <v>10195</v>
      </c>
      <c r="AP314">
        <v>7.0087123749513994E-2</v>
      </c>
      <c r="AQ314">
        <f>(Table2[[#This Row],[Sharpe Ratio]]-AVERAGE(Table2[Sharpe Ratio]))/_xlfn.STDEV.P(Table2[Sharpe Ratio])</f>
        <v>0.21742428125636895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-0.69581161668588887</v>
      </c>
      <c r="AS314">
        <f>_xlfn.RANK.AVG(Table2[[#This Row],[1Y Return vs Nifty Z-Score]],Table2[1Y Return vs Nifty Z-Score])</f>
        <v>51</v>
      </c>
      <c r="AT314">
        <f>_xlfn.RANK.AVG(Table2[[#This Row],[6M Return vs Nifty Z-Score]],Table2[6M Return vs Nifty Z-Score])</f>
        <v>661</v>
      </c>
      <c r="AU314">
        <f>_xlfn.RANK.AVG(Table2[[#This Row],[Sharpe Ratio Z-Score]],Table2[Sharpe Ratio Z-Score])</f>
        <v>271</v>
      </c>
      <c r="AV314">
        <f>(Table2[[#This Row],[Rank 1Y]]+Table2[[#This Row],[Rank 6M]]+Table2[[#This Row],[Rank Sharpe]])/3</f>
        <v>327.66666666666669</v>
      </c>
    </row>
    <row r="315" spans="1:48" x14ac:dyDescent="0.3">
      <c r="A315" t="s">
        <v>35</v>
      </c>
      <c r="B315" t="s">
        <v>36</v>
      </c>
      <c r="C315" t="s">
        <v>10151</v>
      </c>
      <c r="D315" t="s">
        <v>37</v>
      </c>
      <c r="E315">
        <v>734047.608189555</v>
      </c>
      <c r="F315">
        <v>1160.55</v>
      </c>
      <c r="G315">
        <v>49.305629897498299</v>
      </c>
      <c r="H315">
        <f>(Table2[[#This Row],[1Y Return vs Nifty]]-AVERAGE(Table2[1Y Return vs Nifty]))/_xlfn.STDEV.P(Table2[1Y Return vs Nifty])</f>
        <v>0.10681341256304867</v>
      </c>
      <c r="I315">
        <v>3.4445159290400298</v>
      </c>
      <c r="J315">
        <f>(Table2[[#This Row],[1M Return vs Nifty]]-AVERAGE(Table2[1M Return vs Nifty]))/_xlfn.STDEV.P(Table2[1M Return vs Nifty])</f>
        <v>0.51928305122539964</v>
      </c>
      <c r="K315">
        <v>14.1316917229176</v>
      </c>
      <c r="L315">
        <f>(Table2[[#This Row],[6M Return vs Nifty]]-AVERAGE(Table2[6M Return vs Nifty]))/_xlfn.STDEV.P(Table2[6M Return vs Nifty])</f>
        <v>0.2150377440135848</v>
      </c>
      <c r="M315">
        <v>-1.74953163784566</v>
      </c>
      <c r="N315">
        <f>(Table2[[#This Row],[1W Return vs Nifty]]-AVERAGE(Table2[1W Return vs Nifty]))/_xlfn.STDEV.P(Table2[1W Return vs Nifty])</f>
        <v>-2.1366619481883717E-2</v>
      </c>
      <c r="O315">
        <v>1066.04</v>
      </c>
      <c r="P315">
        <v>1029.01512982039</v>
      </c>
      <c r="Q315">
        <v>912.36847935658295</v>
      </c>
      <c r="R315">
        <v>76.084482320565499</v>
      </c>
      <c r="S315" s="2">
        <f>(Table2[[#This Row],[Close Price]]-Table2[[#This Row],[20D EMA]])/Table2[[#This Row],[20D EMA]]</f>
        <v>8.8655209935837295E-2</v>
      </c>
      <c r="T315" s="2">
        <f>(Table2[[#This Row],[Close Price]]-Table2[[#This Row],[50D EMA]])/Table2[[#This Row],[50D EMA]]</f>
        <v>0.12782598269723083</v>
      </c>
      <c r="U315" s="2">
        <f>(Table2[[#This Row],[Close Price]]-Table2[[#This Row],[200D EMA]])/Table2[[#This Row],[200D EMA]]</f>
        <v>0.27201895534404985</v>
      </c>
      <c r="V315">
        <v>1.6911476123503799</v>
      </c>
      <c r="W315">
        <v>1130</v>
      </c>
      <c r="X315">
        <v>1173</v>
      </c>
      <c r="Y315">
        <v>1044.5</v>
      </c>
      <c r="Z315">
        <v>1170</v>
      </c>
      <c r="AA315">
        <v>982.2</v>
      </c>
      <c r="AB315">
        <v>1170</v>
      </c>
      <c r="AC315" s="2">
        <f>(Table2[[#This Row],[Close Price]]/Table2[[#This Row],[Day Low]])-1</f>
        <v>2.7035398230088381E-2</v>
      </c>
      <c r="AD315" s="2">
        <f>(Table2[[#This Row],[Day High]]/Table2[[#This Row],[Close Price]])-1</f>
        <v>1.0727672224376317E-2</v>
      </c>
      <c r="AE315" s="2">
        <f>(Table2[[#This Row],[Close Price]]/Table2[[#This Row],[Current Week Low]])-1</f>
        <v>0.11110579224509332</v>
      </c>
      <c r="AF315" s="2">
        <f>(Table2[[#This Row],[Current Week High]]/Table2[[#This Row],[Close Price]])-1</f>
        <v>8.1426909654904733E-3</v>
      </c>
      <c r="AG315" s="2">
        <f>(Table2[[#This Row],[Close Price]]/Table2[[#This Row],[Current Month Low]])-1</f>
        <v>0.18158216249236392</v>
      </c>
      <c r="AH315" s="2">
        <f>(Table2[[#This Row],[Current Month High]]/Table2[[#This Row],[Close Price]])-1</f>
        <v>8.1426909654904733E-3</v>
      </c>
      <c r="AI315">
        <v>1.24509930636336</v>
      </c>
      <c r="AJ315">
        <v>94.283083619318603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0.17</v>
      </c>
      <c r="AM315" t="s">
        <v>10196</v>
      </c>
      <c r="AN315">
        <v>14.27</v>
      </c>
      <c r="AO315" t="s">
        <v>10196</v>
      </c>
      <c r="AP315">
        <v>7.2881505441629996E-3</v>
      </c>
      <c r="AQ315">
        <f>(Table2[[#This Row],[Sharpe Ratio]]-AVERAGE(Table2[Sharpe Ratio]))/_xlfn.STDEV.P(Table2[Sharpe Ratio])</f>
        <v>-0.50464631518535641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0.31512127313479293</v>
      </c>
      <c r="AS315">
        <f>_xlfn.RANK.AVG(Table2[[#This Row],[1Y Return vs Nifty Z-Score]],Table2[1Y Return vs Nifty Z-Score])</f>
        <v>256</v>
      </c>
      <c r="AT315">
        <f>_xlfn.RANK.AVG(Table2[[#This Row],[6M Return vs Nifty Z-Score]],Table2[6M Return vs Nifty Z-Score])</f>
        <v>255</v>
      </c>
      <c r="AU315">
        <f>_xlfn.RANK.AVG(Table2[[#This Row],[Sharpe Ratio Z-Score]],Table2[Sharpe Ratio Z-Score])</f>
        <v>477</v>
      </c>
      <c r="AV315">
        <f>(Table2[[#This Row],[Rank 1Y]]+Table2[[#This Row],[Rank 6M]]+Table2[[#This Row],[Rank Sharpe]])/3</f>
        <v>329.33333333333331</v>
      </c>
    </row>
    <row r="316" spans="1:48" x14ac:dyDescent="0.3">
      <c r="A316" t="s">
        <v>579</v>
      </c>
      <c r="B316" t="s">
        <v>580</v>
      </c>
      <c r="C316" t="s">
        <v>10159</v>
      </c>
      <c r="D316" t="s">
        <v>146</v>
      </c>
      <c r="E316">
        <v>32556.049477019998</v>
      </c>
      <c r="F316">
        <v>322.2</v>
      </c>
      <c r="G316">
        <v>26.214327813935199</v>
      </c>
      <c r="H316">
        <f>(Table2[[#This Row],[1Y Return vs Nifty]]-AVERAGE(Table2[1Y Return vs Nifty]))/_xlfn.STDEV.P(Table2[1Y Return vs Nifty])</f>
        <v>-0.20367585288275519</v>
      </c>
      <c r="I316">
        <v>-2.4478317573844901</v>
      </c>
      <c r="J316">
        <f>(Table2[[#This Row],[1M Return vs Nifty]]-AVERAGE(Table2[1M Return vs Nifty]))/_xlfn.STDEV.P(Table2[1M Return vs Nifty])</f>
        <v>-9.4527807326861307E-2</v>
      </c>
      <c r="K316">
        <v>23.1366811319125</v>
      </c>
      <c r="L316">
        <f>(Table2[[#This Row],[6M Return vs Nifty]]-AVERAGE(Table2[6M Return vs Nifty]))/_xlfn.STDEV.P(Table2[6M Return vs Nifty])</f>
        <v>0.519566256765714</v>
      </c>
      <c r="M316">
        <v>-4.1327633858294197</v>
      </c>
      <c r="N316">
        <f>(Table2[[#This Row],[1W Return vs Nifty]]-AVERAGE(Table2[1W Return vs Nifty]))/_xlfn.STDEV.P(Table2[1W Return vs Nifty])</f>
        <v>-0.61395729379060937</v>
      </c>
      <c r="O316">
        <v>320.26</v>
      </c>
      <c r="P316">
        <v>306.05643033904101</v>
      </c>
      <c r="Q316">
        <v>263.13184035444999</v>
      </c>
      <c r="R316">
        <v>52.089331999848497</v>
      </c>
      <c r="S316" s="2">
        <f>(Table2[[#This Row],[Close Price]]-Table2[[#This Row],[20D EMA]])/Table2[[#This Row],[20D EMA]]</f>
        <v>6.0575782176981131E-3</v>
      </c>
      <c r="T316" s="2">
        <f>(Table2[[#This Row],[Close Price]]-Table2[[#This Row],[50D EMA]])/Table2[[#This Row],[50D EMA]]</f>
        <v>5.2747036365403482E-2</v>
      </c>
      <c r="U316" s="2">
        <f>(Table2[[#This Row],[Close Price]]-Table2[[#This Row],[200D EMA]])/Table2[[#This Row],[200D EMA]]</f>
        <v>0.22448123178853091</v>
      </c>
      <c r="V316">
        <v>0.80982564339206597</v>
      </c>
      <c r="W316">
        <v>316.75</v>
      </c>
      <c r="X316">
        <v>321</v>
      </c>
      <c r="Y316">
        <v>295.3</v>
      </c>
      <c r="Z316">
        <v>324.5</v>
      </c>
      <c r="AA316">
        <v>295.3</v>
      </c>
      <c r="AB316">
        <v>339.4</v>
      </c>
      <c r="AC316" s="2">
        <f>(Table2[[#This Row],[Close Price]]/Table2[[#This Row],[Day Low]])-1</f>
        <v>1.7205998421468083E-2</v>
      </c>
      <c r="AD316" s="2">
        <f>(Table2[[#This Row],[Day High]]/Table2[[#This Row],[Close Price]])-1</f>
        <v>-3.7243947858472959E-3</v>
      </c>
      <c r="AE316" s="2">
        <f>(Table2[[#This Row],[Close Price]]/Table2[[#This Row],[Current Week Low]])-1</f>
        <v>9.1093802912292521E-2</v>
      </c>
      <c r="AF316" s="2">
        <f>(Table2[[#This Row],[Current Week High]]/Table2[[#This Row],[Close Price]])-1</f>
        <v>7.1384233395406227E-3</v>
      </c>
      <c r="AG316" s="2">
        <f>(Table2[[#This Row],[Close Price]]/Table2[[#This Row],[Current Month Low]])-1</f>
        <v>9.1093802912292521E-2</v>
      </c>
      <c r="AH316" s="2">
        <f>(Table2[[#This Row],[Current Month High]]/Table2[[#This Row],[Close Price]])-1</f>
        <v>5.3382991930478019E-2</v>
      </c>
      <c r="AI316">
        <v>5.3382991930478001</v>
      </c>
      <c r="AJ316">
        <v>66.986265871987499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0.16</v>
      </c>
      <c r="AM316" t="s">
        <v>10196</v>
      </c>
      <c r="AN316">
        <v>-1.66</v>
      </c>
      <c r="AO316" t="s">
        <v>10195</v>
      </c>
      <c r="AP316">
        <v>1.1027198092512999E-2</v>
      </c>
      <c r="AQ316">
        <f>(Table2[[#This Row],[Sharpe Ratio]]-AVERAGE(Table2[Sharpe Ratio]))/_xlfn.STDEV.P(Table2[Sharpe Ratio])</f>
        <v>-0.461654270004417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-0.85424896723892885</v>
      </c>
      <c r="AS316">
        <f>_xlfn.RANK.AVG(Table2[[#This Row],[1Y Return vs Nifty Z-Score]],Table2[1Y Return vs Nifty Z-Score])</f>
        <v>352</v>
      </c>
      <c r="AT316">
        <f>_xlfn.RANK.AVG(Table2[[#This Row],[6M Return vs Nifty Z-Score]],Table2[6M Return vs Nifty Z-Score])</f>
        <v>184</v>
      </c>
      <c r="AU316">
        <f>_xlfn.RANK.AVG(Table2[[#This Row],[Sharpe Ratio Z-Score]],Table2[Sharpe Ratio Z-Score])</f>
        <v>459</v>
      </c>
      <c r="AV316">
        <f>(Table2[[#This Row],[Rank 1Y]]+Table2[[#This Row],[Rank 6M]]+Table2[[#This Row],[Rank Sharpe]])/3</f>
        <v>331.66666666666669</v>
      </c>
    </row>
    <row r="317" spans="1:48" x14ac:dyDescent="0.3">
      <c r="A317" t="s">
        <v>1957</v>
      </c>
      <c r="B317" t="s">
        <v>1958</v>
      </c>
      <c r="C317" t="s">
        <v>10149</v>
      </c>
      <c r="D317" t="s">
        <v>54</v>
      </c>
      <c r="E317">
        <v>3356.4669181089998</v>
      </c>
      <c r="F317">
        <v>253.81</v>
      </c>
      <c r="G317">
        <v>-5.8293754776867797</v>
      </c>
      <c r="H317">
        <f>(Table2[[#This Row],[1Y Return vs Nifty]]-AVERAGE(Table2[1Y Return vs Nifty]))/_xlfn.STDEV.P(Table2[1Y Return vs Nifty])</f>
        <v>-0.63454050751221736</v>
      </c>
      <c r="I317">
        <v>21.840918905818999</v>
      </c>
      <c r="J317">
        <f>(Table2[[#This Row],[1M Return vs Nifty]]-AVERAGE(Table2[1M Return vs Nifty]))/_xlfn.STDEV.P(Table2[1M Return vs Nifty])</f>
        <v>2.4356519599144941</v>
      </c>
      <c r="K317">
        <v>27.682250463693698</v>
      </c>
      <c r="L317">
        <f>(Table2[[#This Row],[6M Return vs Nifty]]-AVERAGE(Table2[6M Return vs Nifty]))/_xlfn.STDEV.P(Table2[6M Return vs Nifty])</f>
        <v>0.67328720027246747</v>
      </c>
      <c r="M317">
        <v>0.55878285722240395</v>
      </c>
      <c r="N317">
        <f>(Table2[[#This Row],[1W Return vs Nifty]]-AVERAGE(Table2[1W Return vs Nifty]))/_xlfn.STDEV.P(Table2[1W Return vs Nifty])</f>
        <v>0.55259587674041444</v>
      </c>
      <c r="O317">
        <v>225.35</v>
      </c>
      <c r="P317">
        <v>209.98182708291699</v>
      </c>
      <c r="Q317">
        <v>190.77662969187199</v>
      </c>
      <c r="R317">
        <v>75.748903676510295</v>
      </c>
      <c r="S317" s="2">
        <f>(Table2[[#This Row],[Close Price]]-Table2[[#This Row],[20D EMA]])/Table2[[#This Row],[20D EMA]]</f>
        <v>0.1262924339915687</v>
      </c>
      <c r="T317" s="2">
        <f>(Table2[[#This Row],[Close Price]]-Table2[[#This Row],[50D EMA]])/Table2[[#This Row],[50D EMA]]</f>
        <v>0.20872364778394023</v>
      </c>
      <c r="U317" s="2">
        <f>(Table2[[#This Row],[Close Price]]-Table2[[#This Row],[200D EMA]])/Table2[[#This Row],[200D EMA]]</f>
        <v>0.33040404587257233</v>
      </c>
      <c r="V317">
        <v>2.30039992812151</v>
      </c>
      <c r="W317">
        <v>250.3</v>
      </c>
      <c r="X317">
        <v>266.89999999999998</v>
      </c>
      <c r="Y317">
        <v>220.44</v>
      </c>
      <c r="Z317">
        <v>254.5</v>
      </c>
      <c r="AA317">
        <v>195.32</v>
      </c>
      <c r="AB317">
        <v>254.5</v>
      </c>
      <c r="AC317" s="2">
        <f>(Table2[[#This Row],[Close Price]]/Table2[[#This Row],[Day Low]])-1</f>
        <v>1.4023172193367905E-2</v>
      </c>
      <c r="AD317" s="2">
        <f>(Table2[[#This Row],[Day High]]/Table2[[#This Row],[Close Price]])-1</f>
        <v>5.1574012056262442E-2</v>
      </c>
      <c r="AE317" s="2">
        <f>(Table2[[#This Row],[Close Price]]/Table2[[#This Row],[Current Week Low]])-1</f>
        <v>0.15137906006169488</v>
      </c>
      <c r="AF317" s="2">
        <f>(Table2[[#This Row],[Current Week High]]/Table2[[#This Row],[Close Price]])-1</f>
        <v>2.718569008313354E-3</v>
      </c>
      <c r="AG317" s="2">
        <f>(Table2[[#This Row],[Close Price]]/Table2[[#This Row],[Current Month Low]])-1</f>
        <v>0.29945730083964772</v>
      </c>
      <c r="AH317" s="2">
        <f>(Table2[[#This Row],[Current Month High]]/Table2[[#This Row],[Close Price]])-1</f>
        <v>2.718569008313354E-3</v>
      </c>
      <c r="AI317">
        <v>1.63114140498796</v>
      </c>
      <c r="AJ317">
        <v>64.065934065934002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0.2</v>
      </c>
      <c r="AM317" t="s">
        <v>10196</v>
      </c>
      <c r="AN317">
        <v>17.309999999999999</v>
      </c>
      <c r="AO317" t="s">
        <v>10196</v>
      </c>
      <c r="AP317">
        <v>6.2135932163810997E-2</v>
      </c>
      <c r="AQ317">
        <f>(Table2[[#This Row],[Sharpe Ratio]]-AVERAGE(Table2[Sharpe Ratio]))/_xlfn.STDEV.P(Table2[Sharpe Ratio])</f>
        <v>0.12600046717684538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3.1529949965920041</v>
      </c>
      <c r="AS317">
        <f>_xlfn.RANK.AVG(Table2[[#This Row],[1Y Return vs Nifty Z-Score]],Table2[1Y Return vs Nifty Z-Score])</f>
        <v>547</v>
      </c>
      <c r="AT317">
        <f>_xlfn.RANK.AVG(Table2[[#This Row],[6M Return vs Nifty Z-Score]],Table2[6M Return vs Nifty Z-Score])</f>
        <v>152</v>
      </c>
      <c r="AU317">
        <f>_xlfn.RANK.AVG(Table2[[#This Row],[Sharpe Ratio Z-Score]],Table2[Sharpe Ratio Z-Score])</f>
        <v>298</v>
      </c>
      <c r="AV317">
        <f>(Table2[[#This Row],[Rank 1Y]]+Table2[[#This Row],[Rank 6M]]+Table2[[#This Row],[Rank Sharpe]])/3</f>
        <v>332.33333333333331</v>
      </c>
    </row>
    <row r="318" spans="1:48" x14ac:dyDescent="0.3">
      <c r="A318" t="s">
        <v>299</v>
      </c>
      <c r="B318" t="s">
        <v>300</v>
      </c>
      <c r="C318" t="s">
        <v>10159</v>
      </c>
      <c r="D318" t="s">
        <v>143</v>
      </c>
      <c r="E318">
        <v>89741.188954509998</v>
      </c>
      <c r="F318">
        <v>6947.35</v>
      </c>
      <c r="G318">
        <v>27.985104360001799</v>
      </c>
      <c r="H318">
        <f>(Table2[[#This Row],[1Y Return vs Nifty]]-AVERAGE(Table2[1Y Return vs Nifty]))/_xlfn.STDEV.P(Table2[1Y Return vs Nifty])</f>
        <v>-0.17986571402323021</v>
      </c>
      <c r="I318">
        <v>5.3223538109929303</v>
      </c>
      <c r="J318">
        <f>(Table2[[#This Row],[1M Return vs Nifty]]-AVERAGE(Table2[1M Return vs Nifty]))/_xlfn.STDEV.P(Table2[1M Return vs Nifty])</f>
        <v>0.71489901686148216</v>
      </c>
      <c r="K318">
        <v>24.544793187646199</v>
      </c>
      <c r="L318">
        <f>(Table2[[#This Row],[6M Return vs Nifty]]-AVERAGE(Table2[6M Return vs Nifty]))/_xlfn.STDEV.P(Table2[6M Return vs Nifty])</f>
        <v>0.56718544326832077</v>
      </c>
      <c r="M318">
        <v>1.5910379285337499</v>
      </c>
      <c r="N318">
        <f>(Table2[[#This Row],[1W Return vs Nifty]]-AVERAGE(Table2[1W Return vs Nifty]))/_xlfn.STDEV.P(Table2[1W Return vs Nifty])</f>
        <v>0.8092661436099714</v>
      </c>
      <c r="O318">
        <v>6769.87</v>
      </c>
      <c r="P318">
        <v>6479.8516847730398</v>
      </c>
      <c r="Q318">
        <v>5606.0370759857296</v>
      </c>
      <c r="R318">
        <v>60.314407548939499</v>
      </c>
      <c r="S318" s="2">
        <f>(Table2[[#This Row],[Close Price]]-Table2[[#This Row],[20D EMA]])/Table2[[#This Row],[20D EMA]]</f>
        <v>2.6216160723913529E-2</v>
      </c>
      <c r="T318" s="2">
        <f>(Table2[[#This Row],[Close Price]]-Table2[[#This Row],[50D EMA]])/Table2[[#This Row],[50D EMA]]</f>
        <v>7.214645303156117E-2</v>
      </c>
      <c r="U318" s="2">
        <f>(Table2[[#This Row],[Close Price]]-Table2[[#This Row],[200D EMA]])/Table2[[#This Row],[200D EMA]]</f>
        <v>0.23926222852859438</v>
      </c>
      <c r="V318">
        <v>0.82451339380375699</v>
      </c>
      <c r="W318">
        <v>6826.45</v>
      </c>
      <c r="X318">
        <v>6917.95</v>
      </c>
      <c r="Y318">
        <v>6706.8</v>
      </c>
      <c r="Z318">
        <v>7017.05</v>
      </c>
      <c r="AA318">
        <v>6569.1</v>
      </c>
      <c r="AB318">
        <v>7069.95</v>
      </c>
      <c r="AC318" s="2">
        <f>(Table2[[#This Row],[Close Price]]/Table2[[#This Row],[Day Low]])-1</f>
        <v>1.7710523039061288E-2</v>
      </c>
      <c r="AD318" s="2">
        <f>(Table2[[#This Row],[Day High]]/Table2[[#This Row],[Close Price]])-1</f>
        <v>-4.2318294025780467E-3</v>
      </c>
      <c r="AE318" s="2">
        <f>(Table2[[#This Row],[Close Price]]/Table2[[#This Row],[Current Week Low]])-1</f>
        <v>3.5866583169320787E-2</v>
      </c>
      <c r="AF318" s="2">
        <f>(Table2[[#This Row],[Current Week High]]/Table2[[#This Row],[Close Price]])-1</f>
        <v>1.0032602359172804E-2</v>
      </c>
      <c r="AG318" s="2">
        <f>(Table2[[#This Row],[Close Price]]/Table2[[#This Row],[Current Month Low]])-1</f>
        <v>5.7580186022438307E-2</v>
      </c>
      <c r="AH318" s="2">
        <f>(Table2[[#This Row],[Current Month High]]/Table2[[#This Row],[Close Price]])-1</f>
        <v>1.7647016488301137E-2</v>
      </c>
      <c r="AI318">
        <v>1.7647016488301099</v>
      </c>
      <c r="AJ318">
        <v>74.905905011266199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-0.04</v>
      </c>
      <c r="AM318" t="s">
        <v>10195</v>
      </c>
      <c r="AN318">
        <v>2.02</v>
      </c>
      <c r="AO318" t="s">
        <v>10196</v>
      </c>
      <c r="AP318">
        <v>1.64276071992E-3</v>
      </c>
      <c r="AQ318">
        <f>(Table2[[#This Row],[Sharpe Ratio]]-AVERAGE(Table2[Sharpe Ratio]))/_xlfn.STDEV.P(Table2[Sharpe Ratio])</f>
        <v>-0.56955772678133221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1.3419271629352121</v>
      </c>
      <c r="AS318">
        <f>_xlfn.RANK.AVG(Table2[[#This Row],[1Y Return vs Nifty Z-Score]],Table2[1Y Return vs Nifty Z-Score])</f>
        <v>345</v>
      </c>
      <c r="AT318">
        <f>_xlfn.RANK.AVG(Table2[[#This Row],[6M Return vs Nifty Z-Score]],Table2[6M Return vs Nifty Z-Score])</f>
        <v>163</v>
      </c>
      <c r="AU318">
        <f>_xlfn.RANK.AVG(Table2[[#This Row],[Sharpe Ratio Z-Score]],Table2[Sharpe Ratio Z-Score])</f>
        <v>490</v>
      </c>
      <c r="AV318">
        <f>(Table2[[#This Row],[Rank 1Y]]+Table2[[#This Row],[Rank 6M]]+Table2[[#This Row],[Rank Sharpe]])/3</f>
        <v>332.66666666666669</v>
      </c>
    </row>
    <row r="319" spans="1:48" x14ac:dyDescent="0.3">
      <c r="A319" t="s">
        <v>238</v>
      </c>
      <c r="B319" t="s">
        <v>239</v>
      </c>
      <c r="C319" t="s">
        <v>10152</v>
      </c>
      <c r="D319" t="s">
        <v>27</v>
      </c>
      <c r="E319">
        <v>108592.124149408</v>
      </c>
      <c r="F319">
        <v>15.58</v>
      </c>
      <c r="G319">
        <v>73.114612159011401</v>
      </c>
      <c r="H319">
        <f>(Table2[[#This Row],[1Y Return vs Nifty]]-AVERAGE(Table2[1Y Return vs Nifty]))/_xlfn.STDEV.P(Table2[1Y Return vs Nifty])</f>
        <v>0.42695271811790841</v>
      </c>
      <c r="I319">
        <v>-14.1014100225931</v>
      </c>
      <c r="J319">
        <f>(Table2[[#This Row],[1M Return vs Nifty]]-AVERAGE(Table2[1M Return vs Nifty]))/_xlfn.STDEV.P(Table2[1M Return vs Nifty])</f>
        <v>-1.3084909440667039</v>
      </c>
      <c r="K319">
        <v>-9.2311371894079102</v>
      </c>
      <c r="L319">
        <f>(Table2[[#This Row],[6M Return vs Nifty]]-AVERAGE(Table2[6M Return vs Nifty]))/_xlfn.STDEV.P(Table2[6M Return vs Nifty])</f>
        <v>-0.57504064688893586</v>
      </c>
      <c r="M319">
        <v>-7.0857758144295504</v>
      </c>
      <c r="N319">
        <f>(Table2[[#This Row],[1W Return vs Nifty]]-AVERAGE(Table2[1W Return vs Nifty]))/_xlfn.STDEV.P(Table2[1W Return vs Nifty])</f>
        <v>-1.348223958283753</v>
      </c>
      <c r="O319">
        <v>16.34</v>
      </c>
      <c r="P319">
        <v>15.8735921534692</v>
      </c>
      <c r="Q319">
        <v>13.928594143321201</v>
      </c>
      <c r="R319">
        <v>35.567419579143703</v>
      </c>
      <c r="S319" s="2">
        <f>(Table2[[#This Row],[Close Price]]-Table2[[#This Row],[20D EMA]])/Table2[[#This Row],[20D EMA]]</f>
        <v>-4.651162790697673E-2</v>
      </c>
      <c r="T319" s="2">
        <f>(Table2[[#This Row],[Close Price]]-Table2[[#This Row],[50D EMA]])/Table2[[#This Row],[50D EMA]]</f>
        <v>-1.8495634172195564E-2</v>
      </c>
      <c r="U319" s="2">
        <f>(Table2[[#This Row],[Close Price]]-Table2[[#This Row],[200D EMA]])/Table2[[#This Row],[200D EMA]]</f>
        <v>0.11856227840988914</v>
      </c>
      <c r="V319">
        <v>0.55013224067215705</v>
      </c>
      <c r="W319">
        <v>15.11</v>
      </c>
      <c r="X319">
        <v>15.42</v>
      </c>
      <c r="Y319">
        <v>14.57</v>
      </c>
      <c r="Z319">
        <v>16.05</v>
      </c>
      <c r="AA319">
        <v>14.57</v>
      </c>
      <c r="AB319">
        <v>18.059999999999999</v>
      </c>
      <c r="AC319" s="2">
        <f>(Table2[[#This Row],[Close Price]]/Table2[[#This Row],[Day Low]])-1</f>
        <v>3.1105228325612133E-2</v>
      </c>
      <c r="AD319" s="2">
        <f>(Table2[[#This Row],[Day High]]/Table2[[#This Row],[Close Price]])-1</f>
        <v>-1.0269576379974388E-2</v>
      </c>
      <c r="AE319" s="2">
        <f>(Table2[[#This Row],[Close Price]]/Table2[[#This Row],[Current Week Low]])-1</f>
        <v>6.932052161976654E-2</v>
      </c>
      <c r="AF319" s="2">
        <f>(Table2[[#This Row],[Current Week High]]/Table2[[#This Row],[Close Price]])-1</f>
        <v>3.0166880616174563E-2</v>
      </c>
      <c r="AG319" s="2">
        <f>(Table2[[#This Row],[Close Price]]/Table2[[#This Row],[Current Month Low]])-1</f>
        <v>6.932052161976654E-2</v>
      </c>
      <c r="AH319" s="2">
        <f>(Table2[[#This Row],[Current Month High]]/Table2[[#This Row],[Close Price]])-1</f>
        <v>0.15917843388960207</v>
      </c>
      <c r="AI319">
        <v>23.106546854942199</v>
      </c>
      <c r="AJ319">
        <v>107.73333333333299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0.11</v>
      </c>
      <c r="AM319" t="s">
        <v>10196</v>
      </c>
      <c r="AN319">
        <v>-8.84</v>
      </c>
      <c r="AO319" t="s">
        <v>10195</v>
      </c>
      <c r="AP319">
        <v>5.4539914877593E-2</v>
      </c>
      <c r="AQ319">
        <f>(Table2[[#This Row],[Sharpe Ratio]]-AVERAGE(Table2[Sharpe Ratio]))/_xlfn.STDEV.P(Table2[Sharpe Ratio])</f>
        <v>3.8660492452963595E-2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-2.7661423386685207</v>
      </c>
      <c r="AS319">
        <f>_xlfn.RANK.AVG(Table2[[#This Row],[1Y Return vs Nifty Z-Score]],Table2[1Y Return vs Nifty Z-Score])</f>
        <v>169</v>
      </c>
      <c r="AT319">
        <f>_xlfn.RANK.AVG(Table2[[#This Row],[6M Return vs Nifty Z-Score]],Table2[6M Return vs Nifty Z-Score])</f>
        <v>508</v>
      </c>
      <c r="AU319">
        <f>_xlfn.RANK.AVG(Table2[[#This Row],[Sharpe Ratio Z-Score]],Table2[Sharpe Ratio Z-Score])</f>
        <v>323</v>
      </c>
      <c r="AV319">
        <f>(Table2[[#This Row],[Rank 1Y]]+Table2[[#This Row],[Rank 6M]]+Table2[[#This Row],[Rank Sharpe]])/3</f>
        <v>333.33333333333331</v>
      </c>
    </row>
    <row r="320" spans="1:48" x14ac:dyDescent="0.3">
      <c r="A320" t="s">
        <v>371</v>
      </c>
      <c r="B320" t="s">
        <v>372</v>
      </c>
      <c r="C320" t="s">
        <v>10151</v>
      </c>
      <c r="D320" t="s">
        <v>37</v>
      </c>
      <c r="E320">
        <v>66105.792000000001</v>
      </c>
      <c r="F320">
        <v>376.8</v>
      </c>
      <c r="G320">
        <v>65.770926442812197</v>
      </c>
      <c r="H320">
        <f>(Table2[[#This Row],[1Y Return vs Nifty]]-AVERAGE(Table2[1Y Return vs Nifty]))/_xlfn.STDEV.P(Table2[1Y Return vs Nifty])</f>
        <v>0.32820836946939352</v>
      </c>
      <c r="I320">
        <v>-9.9335283198473405</v>
      </c>
      <c r="J320">
        <f>(Table2[[#This Row],[1M Return vs Nifty]]-AVERAGE(Table2[1M Return vs Nifty]))/_xlfn.STDEV.P(Table2[1M Return vs Nifty])</f>
        <v>-0.8743191703608304</v>
      </c>
      <c r="K320">
        <v>-9.8787345196514593</v>
      </c>
      <c r="L320">
        <f>(Table2[[#This Row],[6M Return vs Nifty]]-AVERAGE(Table2[6M Return vs Nifty]))/_xlfn.STDEV.P(Table2[6M Return vs Nifty])</f>
        <v>-0.59694093381701674</v>
      </c>
      <c r="M320">
        <v>-9.2409065992393895</v>
      </c>
      <c r="N320">
        <f>(Table2[[#This Row],[1W Return vs Nifty]]-AVERAGE(Table2[1W Return vs Nifty]))/_xlfn.STDEV.P(Table2[1W Return vs Nifty])</f>
        <v>-1.8840973185116892</v>
      </c>
      <c r="O320">
        <v>392.95</v>
      </c>
      <c r="P320">
        <v>381.09958958965399</v>
      </c>
      <c r="Q320">
        <v>330.587431063189</v>
      </c>
      <c r="R320">
        <v>34.645108574419503</v>
      </c>
      <c r="S320" s="2">
        <f>(Table2[[#This Row],[Close Price]]-Table2[[#This Row],[20D EMA]])/Table2[[#This Row],[20D EMA]]</f>
        <v>-4.1099376511006432E-2</v>
      </c>
      <c r="T320" s="2">
        <f>(Table2[[#This Row],[Close Price]]-Table2[[#This Row],[50D EMA]])/Table2[[#This Row],[50D EMA]]</f>
        <v>-1.1282063027891281E-2</v>
      </c>
      <c r="U320" s="2">
        <f>(Table2[[#This Row],[Close Price]]-Table2[[#This Row],[200D EMA]])/Table2[[#This Row],[200D EMA]]</f>
        <v>0.13978924966441894</v>
      </c>
      <c r="V320">
        <v>1.17515011889497</v>
      </c>
      <c r="W320">
        <v>370.4</v>
      </c>
      <c r="X320">
        <v>383.5</v>
      </c>
      <c r="Y320">
        <v>355.2</v>
      </c>
      <c r="Z320">
        <v>395.1</v>
      </c>
      <c r="AA320">
        <v>355.2</v>
      </c>
      <c r="AB320">
        <v>434</v>
      </c>
      <c r="AC320" s="2">
        <f>(Table2[[#This Row],[Close Price]]/Table2[[#This Row],[Day Low]])-1</f>
        <v>1.7278617710583255E-2</v>
      </c>
      <c r="AD320" s="2">
        <f>(Table2[[#This Row],[Day High]]/Table2[[#This Row],[Close Price]])-1</f>
        <v>1.7781316348195242E-2</v>
      </c>
      <c r="AE320" s="2">
        <f>(Table2[[#This Row],[Close Price]]/Table2[[#This Row],[Current Week Low]])-1</f>
        <v>6.0810810810810967E-2</v>
      </c>
      <c r="AF320" s="2">
        <f>(Table2[[#This Row],[Current Week High]]/Table2[[#This Row],[Close Price]])-1</f>
        <v>4.8566878980891737E-2</v>
      </c>
      <c r="AG320" s="2">
        <f>(Table2[[#This Row],[Close Price]]/Table2[[#This Row],[Current Month Low]])-1</f>
        <v>6.0810810810810967E-2</v>
      </c>
      <c r="AH320" s="2">
        <f>(Table2[[#This Row],[Current Month High]]/Table2[[#This Row],[Close Price]])-1</f>
        <v>0.15180467091295102</v>
      </c>
      <c r="AI320">
        <v>24.150743099787601</v>
      </c>
      <c r="AJ320">
        <v>93.727506426735204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7.0000000000000007E-2</v>
      </c>
      <c r="AM320" t="s">
        <v>10196</v>
      </c>
      <c r="AN320">
        <v>-6.41</v>
      </c>
      <c r="AO320" t="s">
        <v>10195</v>
      </c>
      <c r="AP320">
        <v>6.2330418782199998E-2</v>
      </c>
      <c r="AQ320">
        <f>(Table2[[#This Row],[Sharpe Ratio]]-AVERAGE(Table2[Sharpe Ratio]))/_xlfn.STDEV.P(Table2[Sharpe Ratio])</f>
        <v>0.12823669909867741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-2.8989123541214656</v>
      </c>
      <c r="AS320">
        <f>_xlfn.RANK.AVG(Table2[[#This Row],[1Y Return vs Nifty Z-Score]],Table2[1Y Return vs Nifty Z-Score])</f>
        <v>196</v>
      </c>
      <c r="AT320">
        <f>_xlfn.RANK.AVG(Table2[[#This Row],[6M Return vs Nifty Z-Score]],Table2[6M Return vs Nifty Z-Score])</f>
        <v>514</v>
      </c>
      <c r="AU320">
        <f>_xlfn.RANK.AVG(Table2[[#This Row],[Sharpe Ratio Z-Score]],Table2[Sharpe Ratio Z-Score])</f>
        <v>296</v>
      </c>
      <c r="AV320">
        <f>(Table2[[#This Row],[Rank 1Y]]+Table2[[#This Row],[Rank 6M]]+Table2[[#This Row],[Rank Sharpe]])/3</f>
        <v>335.33333333333331</v>
      </c>
    </row>
    <row r="321" spans="1:48" x14ac:dyDescent="0.3">
      <c r="A321" t="s">
        <v>1256</v>
      </c>
      <c r="B321" t="s">
        <v>1257</v>
      </c>
      <c r="C321" t="s">
        <v>10153</v>
      </c>
      <c r="D321" t="s">
        <v>983</v>
      </c>
      <c r="E321">
        <v>9053.6199564800008</v>
      </c>
      <c r="F321">
        <v>413.6</v>
      </c>
      <c r="G321">
        <v>6.2287117136699797</v>
      </c>
      <c r="H321">
        <f>(Table2[[#This Row],[1Y Return vs Nifty]]-AVERAGE(Table2[1Y Return vs Nifty]))/_xlfn.STDEV.P(Table2[1Y Return vs Nifty])</f>
        <v>-0.47240557804062155</v>
      </c>
      <c r="I321">
        <v>-5.7349449634778598</v>
      </c>
      <c r="J321">
        <f>(Table2[[#This Row],[1M Return vs Nifty]]-AVERAGE(Table2[1M Return vs Nifty]))/_xlfn.STDEV.P(Table2[1M Return vs Nifty])</f>
        <v>-0.43694917934453442</v>
      </c>
      <c r="K321">
        <v>13.0373644642619</v>
      </c>
      <c r="L321">
        <f>(Table2[[#This Row],[6M Return vs Nifty]]-AVERAGE(Table2[6M Return vs Nifty]))/_xlfn.STDEV.P(Table2[6M Return vs Nifty])</f>
        <v>0.17803005445321127</v>
      </c>
      <c r="M321">
        <v>-6.5596171668938696</v>
      </c>
      <c r="N321">
        <f>(Table2[[#This Row],[1W Return vs Nifty]]-AVERAGE(Table2[1W Return vs Nifty]))/_xlfn.STDEV.P(Table2[1W Return vs Nifty])</f>
        <v>-1.2173945884583806</v>
      </c>
      <c r="O321">
        <v>400.55</v>
      </c>
      <c r="P321">
        <v>382.45920240314501</v>
      </c>
      <c r="Q321">
        <v>351.36885084309</v>
      </c>
      <c r="R321">
        <v>58.801972221993601</v>
      </c>
      <c r="S321" s="2">
        <f>(Table2[[#This Row],[Close Price]]-Table2[[#This Row],[20D EMA]])/Table2[[#This Row],[20D EMA]]</f>
        <v>3.2580202221944854E-2</v>
      </c>
      <c r="T321" s="2">
        <f>(Table2[[#This Row],[Close Price]]-Table2[[#This Row],[50D EMA]])/Table2[[#This Row],[50D EMA]]</f>
        <v>8.1422534485207448E-2</v>
      </c>
      <c r="U321" s="2">
        <f>(Table2[[#This Row],[Close Price]]-Table2[[#This Row],[200D EMA]])/Table2[[#This Row],[200D EMA]]</f>
        <v>0.17711060330928552</v>
      </c>
      <c r="V321">
        <v>1.07284568415118</v>
      </c>
      <c r="W321">
        <v>405.3</v>
      </c>
      <c r="X321">
        <v>421.9</v>
      </c>
      <c r="Y321">
        <v>377.3</v>
      </c>
      <c r="Z321">
        <v>415.5</v>
      </c>
      <c r="AA321">
        <v>377.3</v>
      </c>
      <c r="AB321">
        <v>434.85</v>
      </c>
      <c r="AC321" s="2">
        <f>(Table2[[#This Row],[Close Price]]/Table2[[#This Row],[Day Low]])-1</f>
        <v>2.0478657784357202E-2</v>
      </c>
      <c r="AD321" s="2">
        <f>(Table2[[#This Row],[Day High]]/Table2[[#This Row],[Close Price]])-1</f>
        <v>2.0067698259187416E-2</v>
      </c>
      <c r="AE321" s="2">
        <f>(Table2[[#This Row],[Close Price]]/Table2[[#This Row],[Current Week Low]])-1</f>
        <v>9.6209912536443065E-2</v>
      </c>
      <c r="AF321" s="2">
        <f>(Table2[[#This Row],[Current Week High]]/Table2[[#This Row],[Close Price]])-1</f>
        <v>4.593810444874169E-3</v>
      </c>
      <c r="AG321" s="2">
        <f>(Table2[[#This Row],[Close Price]]/Table2[[#This Row],[Current Month Low]])-1</f>
        <v>9.6209912536443065E-2</v>
      </c>
      <c r="AH321" s="2">
        <f>(Table2[[#This Row],[Current Month High]]/Table2[[#This Row],[Close Price]])-1</f>
        <v>5.137814313346234E-2</v>
      </c>
      <c r="AI321">
        <v>5.1378143133462304</v>
      </c>
      <c r="AJ321">
        <v>54.616822429906499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0.04</v>
      </c>
      <c r="AM321" t="s">
        <v>10196</v>
      </c>
      <c r="AN321">
        <v>4.67</v>
      </c>
      <c r="AO321" t="s">
        <v>10196</v>
      </c>
      <c r="AP321">
        <v>7.0235398689764E-2</v>
      </c>
      <c r="AQ321">
        <f>(Table2[[#This Row],[Sharpe Ratio]]-AVERAGE(Table2[Sharpe Ratio]))/_xlfn.STDEV.P(Table2[Sharpe Ratio])</f>
        <v>0.21912916541416533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-1.7295901259761599</v>
      </c>
      <c r="AS321">
        <f>_xlfn.RANK.AVG(Table2[[#This Row],[1Y Return vs Nifty Z-Score]],Table2[1Y Return vs Nifty Z-Score])</f>
        <v>467</v>
      </c>
      <c r="AT321">
        <f>_xlfn.RANK.AVG(Table2[[#This Row],[6M Return vs Nifty Z-Score]],Table2[6M Return vs Nifty Z-Score])</f>
        <v>272</v>
      </c>
      <c r="AU321">
        <f>_xlfn.RANK.AVG(Table2[[#This Row],[Sharpe Ratio Z-Score]],Table2[Sharpe Ratio Z-Score])</f>
        <v>270</v>
      </c>
      <c r="AV321">
        <f>(Table2[[#This Row],[Rank 1Y]]+Table2[[#This Row],[Rank 6M]]+Table2[[#This Row],[Rank Sharpe]])/3</f>
        <v>336.33333333333331</v>
      </c>
    </row>
    <row r="322" spans="1:48" x14ac:dyDescent="0.3">
      <c r="A322" t="s">
        <v>258</v>
      </c>
      <c r="B322" t="s">
        <v>259</v>
      </c>
      <c r="C322" t="s">
        <v>10151</v>
      </c>
      <c r="D322" t="s">
        <v>51</v>
      </c>
      <c r="E322">
        <v>102413.043266325</v>
      </c>
      <c r="F322">
        <v>2724.25</v>
      </c>
      <c r="G322">
        <v>27.558387937210899</v>
      </c>
      <c r="H322">
        <f>(Table2[[#This Row],[1Y Return vs Nifty]]-AVERAGE(Table2[1Y Return vs Nifty]))/_xlfn.STDEV.P(Table2[1Y Return vs Nifty])</f>
        <v>-0.18560340989618479</v>
      </c>
      <c r="I322">
        <v>-6.2328127022382498</v>
      </c>
      <c r="J322">
        <f>(Table2[[#This Row],[1M Return vs Nifty]]-AVERAGE(Table2[1M Return vs Nifty]))/_xlfn.STDEV.P(Table2[1M Return vs Nifty])</f>
        <v>-0.48881248416581258</v>
      </c>
      <c r="K322">
        <v>4.5247204824825999</v>
      </c>
      <c r="L322">
        <f>(Table2[[#This Row],[6M Return vs Nifty]]-AVERAGE(Table2[6M Return vs Nifty]))/_xlfn.STDEV.P(Table2[6M Return vs Nifty])</f>
        <v>-0.10984844196902495</v>
      </c>
      <c r="M322">
        <v>-1.06299741746823</v>
      </c>
      <c r="N322">
        <f>(Table2[[#This Row],[1W Return vs Nifty]]-AVERAGE(Table2[1W Return vs Nifty]))/_xlfn.STDEV.P(Table2[1W Return vs Nifty])</f>
        <v>0.14934014327153397</v>
      </c>
      <c r="O322">
        <v>2789.94</v>
      </c>
      <c r="P322">
        <v>2691.4592268368701</v>
      </c>
      <c r="Q322">
        <v>2346.6935497683098</v>
      </c>
      <c r="R322">
        <v>37.868994734410599</v>
      </c>
      <c r="S322" s="2">
        <f>(Table2[[#This Row],[Close Price]]-Table2[[#This Row],[20D EMA]])/Table2[[#This Row],[20D EMA]]</f>
        <v>-2.3545309218119405E-2</v>
      </c>
      <c r="T322" s="2">
        <f>(Table2[[#This Row],[Close Price]]-Table2[[#This Row],[50D EMA]])/Table2[[#This Row],[50D EMA]]</f>
        <v>1.2183269520180373E-2</v>
      </c>
      <c r="U322" s="2">
        <f>(Table2[[#This Row],[Close Price]]-Table2[[#This Row],[200D EMA]])/Table2[[#This Row],[200D EMA]]</f>
        <v>0.16088868964972716</v>
      </c>
      <c r="V322">
        <v>0.79178851903565395</v>
      </c>
      <c r="W322">
        <v>2646</v>
      </c>
      <c r="X322">
        <v>2710</v>
      </c>
      <c r="Y322">
        <v>2663.4</v>
      </c>
      <c r="Z322">
        <v>2847.95</v>
      </c>
      <c r="AA322">
        <v>2663.4</v>
      </c>
      <c r="AB322">
        <v>2942</v>
      </c>
      <c r="AC322" s="2">
        <f>(Table2[[#This Row],[Close Price]]/Table2[[#This Row],[Day Low]])-1</f>
        <v>2.9572940287226013E-2</v>
      </c>
      <c r="AD322" s="2">
        <f>(Table2[[#This Row],[Day High]]/Table2[[#This Row],[Close Price]])-1</f>
        <v>-5.2307974671927937E-3</v>
      </c>
      <c r="AE322" s="2">
        <f>(Table2[[#This Row],[Close Price]]/Table2[[#This Row],[Current Week Low]])-1</f>
        <v>2.284673725313513E-2</v>
      </c>
      <c r="AF322" s="2">
        <f>(Table2[[#This Row],[Current Week High]]/Table2[[#This Row],[Close Price]])-1</f>
        <v>4.5406992750298247E-2</v>
      </c>
      <c r="AG322" s="2">
        <f>(Table2[[#This Row],[Close Price]]/Table2[[#This Row],[Current Month Low]])-1</f>
        <v>2.284673725313513E-2</v>
      </c>
      <c r="AH322" s="2">
        <f>(Table2[[#This Row],[Current Month High]]/Table2[[#This Row],[Close Price]])-1</f>
        <v>7.9930256033770686E-2</v>
      </c>
      <c r="AI322">
        <v>12.304303936863301</v>
      </c>
      <c r="AJ322">
        <v>54.778137605817797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</v>
      </c>
      <c r="AM322" t="s">
        <v>10197</v>
      </c>
      <c r="AN322">
        <v>-4.9400000000000004</v>
      </c>
      <c r="AO322" t="s">
        <v>10195</v>
      </c>
      <c r="AP322">
        <v>6.0810909772990002E-2</v>
      </c>
      <c r="AQ322">
        <f>(Table2[[#This Row],[Sharpe Ratio]]-AVERAGE(Table2[Sharpe Ratio]))/_xlfn.STDEV.P(Table2[Sharpe Ratio])</f>
        <v>0.11076519087845467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-0.5241590018810337</v>
      </c>
      <c r="AS322">
        <f>_xlfn.RANK.AVG(Table2[[#This Row],[1Y Return vs Nifty Z-Score]],Table2[1Y Return vs Nifty Z-Score])</f>
        <v>348</v>
      </c>
      <c r="AT322">
        <f>_xlfn.RANK.AVG(Table2[[#This Row],[6M Return vs Nifty Z-Score]],Table2[6M Return vs Nifty Z-Score])</f>
        <v>358</v>
      </c>
      <c r="AU322">
        <f>_xlfn.RANK.AVG(Table2[[#This Row],[Sharpe Ratio Z-Score]],Table2[Sharpe Ratio Z-Score])</f>
        <v>304</v>
      </c>
      <c r="AV322">
        <f>(Table2[[#This Row],[Rank 1Y]]+Table2[[#This Row],[Rank 6M]]+Table2[[#This Row],[Rank Sharpe]])/3</f>
        <v>336.66666666666669</v>
      </c>
    </row>
    <row r="323" spans="1:48" x14ac:dyDescent="0.3">
      <c r="A323" t="s">
        <v>975</v>
      </c>
      <c r="B323" t="s">
        <v>976</v>
      </c>
      <c r="C323" t="s">
        <v>10155</v>
      </c>
      <c r="D323" t="s">
        <v>235</v>
      </c>
      <c r="E323">
        <v>14153.18148091</v>
      </c>
      <c r="F323">
        <v>1724.3</v>
      </c>
      <c r="G323">
        <v>20.920448357923402</v>
      </c>
      <c r="H323">
        <f>(Table2[[#This Row],[1Y Return vs Nifty]]-AVERAGE(Table2[1Y Return vs Nifty]))/_xlfn.STDEV.P(Table2[1Y Return vs Nifty])</f>
        <v>-0.27485818542110746</v>
      </c>
      <c r="I323">
        <v>-6.5071101692206801</v>
      </c>
      <c r="J323">
        <f>(Table2[[#This Row],[1M Return vs Nifty]]-AVERAGE(Table2[1M Return vs Nifty]))/_xlfn.STDEV.P(Table2[1M Return vs Nifty])</f>
        <v>-0.51738628406141263</v>
      </c>
      <c r="K323">
        <v>-12.039267240762801</v>
      </c>
      <c r="L323">
        <f>(Table2[[#This Row],[6M Return vs Nifty]]-AVERAGE(Table2[6M Return vs Nifty]))/_xlfn.STDEV.P(Table2[6M Return vs Nifty])</f>
        <v>-0.67000529696386735</v>
      </c>
      <c r="M323">
        <v>-4.76095225911223</v>
      </c>
      <c r="N323">
        <f>(Table2[[#This Row],[1W Return vs Nifty]]-AVERAGE(Table2[1W Return vs Nifty]))/_xlfn.STDEV.P(Table2[1W Return vs Nifty])</f>
        <v>-0.77015648353656441</v>
      </c>
      <c r="O323">
        <v>1783.73</v>
      </c>
      <c r="P323">
        <v>1778.56790720752</v>
      </c>
      <c r="Q323">
        <v>1600.36870069362</v>
      </c>
      <c r="R323">
        <v>31.8098345511949</v>
      </c>
      <c r="S323" s="2">
        <f>(Table2[[#This Row],[Close Price]]-Table2[[#This Row],[20D EMA]])/Table2[[#This Row],[20D EMA]]</f>
        <v>-3.331782276465612E-2</v>
      </c>
      <c r="T323" s="2">
        <f>(Table2[[#This Row],[Close Price]]-Table2[[#This Row],[50D EMA]])/Table2[[#This Row],[50D EMA]]</f>
        <v>-3.0512136752048193E-2</v>
      </c>
      <c r="U323" s="2">
        <f>(Table2[[#This Row],[Close Price]]-Table2[[#This Row],[200D EMA]])/Table2[[#This Row],[200D EMA]]</f>
        <v>7.7439217133318458E-2</v>
      </c>
      <c r="V323">
        <v>0.68803800475297305</v>
      </c>
      <c r="W323">
        <v>1693.45</v>
      </c>
      <c r="X323">
        <v>1722</v>
      </c>
      <c r="Y323">
        <v>1615.9</v>
      </c>
      <c r="Z323">
        <v>1778.1</v>
      </c>
      <c r="AA323">
        <v>1615.9</v>
      </c>
      <c r="AB323">
        <v>1960</v>
      </c>
      <c r="AC323" s="2">
        <f>(Table2[[#This Row],[Close Price]]/Table2[[#This Row],[Day Low]])-1</f>
        <v>1.8217248811597475E-2</v>
      </c>
      <c r="AD323" s="2">
        <f>(Table2[[#This Row],[Day High]]/Table2[[#This Row],[Close Price]])-1</f>
        <v>-1.3338746157860459E-3</v>
      </c>
      <c r="AE323" s="2">
        <f>(Table2[[#This Row],[Close Price]]/Table2[[#This Row],[Current Week Low]])-1</f>
        <v>6.708335911875718E-2</v>
      </c>
      <c r="AF323" s="2">
        <f>(Table2[[#This Row],[Current Week High]]/Table2[[#This Row],[Close Price]])-1</f>
        <v>3.1201067099692503E-2</v>
      </c>
      <c r="AG323" s="2">
        <f>(Table2[[#This Row],[Close Price]]/Table2[[#This Row],[Current Month Low]])-1</f>
        <v>6.708335911875718E-2</v>
      </c>
      <c r="AH323" s="2">
        <f>(Table2[[#This Row],[Current Month High]]/Table2[[#This Row],[Close Price]])-1</f>
        <v>0.13669315084382072</v>
      </c>
      <c r="AI323">
        <v>28.8609870672156</v>
      </c>
      <c r="AJ323">
        <v>70.217176702862702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-0.08</v>
      </c>
      <c r="AM323" t="s">
        <v>10195</v>
      </c>
      <c r="AN323">
        <v>-5.43</v>
      </c>
      <c r="AO323" t="s">
        <v>10195</v>
      </c>
      <c r="AP323">
        <v>0.155283626012265</v>
      </c>
      <c r="AQ323">
        <f>(Table2[[#This Row],[Sharpe Ratio]]-AVERAGE(Table2[Sharpe Ratio]))/_xlfn.STDEV.P(Table2[Sharpe Ratio])</f>
        <v>1.1970245209362684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-1.0353817290466834</v>
      </c>
      <c r="AS323">
        <f>_xlfn.RANK.AVG(Table2[[#This Row],[1Y Return vs Nifty Z-Score]],Table2[1Y Return vs Nifty Z-Score])</f>
        <v>381</v>
      </c>
      <c r="AT323">
        <f>_xlfn.RANK.AVG(Table2[[#This Row],[6M Return vs Nifty Z-Score]],Table2[6M Return vs Nifty Z-Score])</f>
        <v>544</v>
      </c>
      <c r="AU323">
        <f>_xlfn.RANK.AVG(Table2[[#This Row],[Sharpe Ratio Z-Score]],Table2[Sharpe Ratio Z-Score])</f>
        <v>86</v>
      </c>
      <c r="AV323">
        <f>(Table2[[#This Row],[Rank 1Y]]+Table2[[#This Row],[Rank 6M]]+Table2[[#This Row],[Rank Sharpe]])/3</f>
        <v>337</v>
      </c>
    </row>
    <row r="324" spans="1:48" x14ac:dyDescent="0.3">
      <c r="A324" t="s">
        <v>938</v>
      </c>
      <c r="B324" t="s">
        <v>939</v>
      </c>
      <c r="C324" t="s">
        <v>631</v>
      </c>
      <c r="D324" t="s">
        <v>631</v>
      </c>
      <c r="E324">
        <v>15541.699626</v>
      </c>
      <c r="F324">
        <v>537.45000000000005</v>
      </c>
      <c r="G324">
        <v>20.220045271630202</v>
      </c>
      <c r="H324">
        <f>(Table2[[#This Row],[1Y Return vs Nifty]]-AVERAGE(Table2[1Y Return vs Nifty]))/_xlfn.STDEV.P(Table2[1Y Return vs Nifty])</f>
        <v>-0.28427591504900696</v>
      </c>
      <c r="I324">
        <v>6.2313801999299496</v>
      </c>
      <c r="J324">
        <f>(Table2[[#This Row],[1M Return vs Nifty]]-AVERAGE(Table2[1M Return vs Nifty]))/_xlfn.STDEV.P(Table2[1M Return vs Nifty])</f>
        <v>0.80959306716771418</v>
      </c>
      <c r="K324">
        <v>22.527235049104601</v>
      </c>
      <c r="L324">
        <f>(Table2[[#This Row],[6M Return vs Nifty]]-AVERAGE(Table2[6M Return vs Nifty]))/_xlfn.STDEV.P(Table2[6M Return vs Nifty])</f>
        <v>0.49895615932187748</v>
      </c>
      <c r="M324">
        <v>-5.2279696468795596</v>
      </c>
      <c r="N324">
        <f>(Table2[[#This Row],[1W Return vs Nifty]]-AVERAGE(Table2[1W Return vs Nifty]))/_xlfn.STDEV.P(Table2[1W Return vs Nifty])</f>
        <v>-0.88628037663469683</v>
      </c>
      <c r="O324">
        <v>517.27</v>
      </c>
      <c r="P324">
        <v>491.34793015163802</v>
      </c>
      <c r="Q324">
        <v>437.52374845575599</v>
      </c>
      <c r="R324">
        <v>57.0745355807192</v>
      </c>
      <c r="S324" s="2">
        <f>(Table2[[#This Row],[Close Price]]-Table2[[#This Row],[20D EMA]])/Table2[[#This Row],[20D EMA]]</f>
        <v>3.9012507974558866E-2</v>
      </c>
      <c r="T324" s="2">
        <f>(Table2[[#This Row],[Close Price]]-Table2[[#This Row],[50D EMA]])/Table2[[#This Row],[50D EMA]]</f>
        <v>9.3827748158284027E-2</v>
      </c>
      <c r="U324" s="2">
        <f>(Table2[[#This Row],[Close Price]]-Table2[[#This Row],[200D EMA]])/Table2[[#This Row],[200D EMA]]</f>
        <v>0.22839046313928021</v>
      </c>
      <c r="V324">
        <v>1.88997846956714</v>
      </c>
      <c r="W324">
        <v>529.6</v>
      </c>
      <c r="X324">
        <v>544.65</v>
      </c>
      <c r="Y324">
        <v>509.05</v>
      </c>
      <c r="Z324">
        <v>545</v>
      </c>
      <c r="AA324">
        <v>477.8</v>
      </c>
      <c r="AB324">
        <v>585</v>
      </c>
      <c r="AC324" s="2">
        <f>(Table2[[#This Row],[Close Price]]/Table2[[#This Row],[Day Low]])-1</f>
        <v>1.4822507552870068E-2</v>
      </c>
      <c r="AD324" s="2">
        <f>(Table2[[#This Row],[Day High]]/Table2[[#This Row],[Close Price]])-1</f>
        <v>1.3396595032095782E-2</v>
      </c>
      <c r="AE324" s="2">
        <f>(Table2[[#This Row],[Close Price]]/Table2[[#This Row],[Current Week Low]])-1</f>
        <v>5.5790197426579091E-2</v>
      </c>
      <c r="AF324" s="2">
        <f>(Table2[[#This Row],[Current Week High]]/Table2[[#This Row],[Close Price]])-1</f>
        <v>1.4047818401711654E-2</v>
      </c>
      <c r="AG324" s="2">
        <f>(Table2[[#This Row],[Close Price]]/Table2[[#This Row],[Current Month Low]])-1</f>
        <v>0.1248430305567183</v>
      </c>
      <c r="AH324" s="2">
        <f>(Table2[[#This Row],[Current Month High]]/Table2[[#This Row],[Close Price]])-1</f>
        <v>8.8473346357800686E-2</v>
      </c>
      <c r="AI324">
        <v>8.8473346357800597</v>
      </c>
      <c r="AJ324">
        <v>60.720693779904302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0.1</v>
      </c>
      <c r="AM324" t="s">
        <v>10196</v>
      </c>
      <c r="AN324">
        <v>0.28999999999999998</v>
      </c>
      <c r="AO324" t="s">
        <v>10196</v>
      </c>
      <c r="AP324">
        <v>1.5857465903780999E-2</v>
      </c>
      <c r="AQ324">
        <f>(Table2[[#This Row],[Sharpe Ratio]]-AVERAGE(Table2[Sharpe Ratio]))/_xlfn.STDEV.P(Table2[Sharpe Ratio])</f>
        <v>-0.40611523518531967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-0.26812230037943185</v>
      </c>
      <c r="AS324">
        <f>_xlfn.RANK.AVG(Table2[[#This Row],[1Y Return vs Nifty Z-Score]],Table2[1Y Return vs Nifty Z-Score])</f>
        <v>383</v>
      </c>
      <c r="AT324">
        <f>_xlfn.RANK.AVG(Table2[[#This Row],[6M Return vs Nifty Z-Score]],Table2[6M Return vs Nifty Z-Score])</f>
        <v>190</v>
      </c>
      <c r="AU324">
        <f>_xlfn.RANK.AVG(Table2[[#This Row],[Sharpe Ratio Z-Score]],Table2[Sharpe Ratio Z-Score])</f>
        <v>440</v>
      </c>
      <c r="AV324">
        <f>(Table2[[#This Row],[Rank 1Y]]+Table2[[#This Row],[Rank 6M]]+Table2[[#This Row],[Rank Sharpe]])/3</f>
        <v>337.66666666666669</v>
      </c>
    </row>
    <row r="325" spans="1:48" x14ac:dyDescent="0.3">
      <c r="A325" t="s">
        <v>75</v>
      </c>
      <c r="B325" t="s">
        <v>76</v>
      </c>
      <c r="C325" t="s">
        <v>10159</v>
      </c>
      <c r="D325" t="s">
        <v>77</v>
      </c>
      <c r="E325">
        <v>335677.39946246002</v>
      </c>
      <c r="F325">
        <v>5158.45</v>
      </c>
      <c r="G325">
        <v>16.5256149686535</v>
      </c>
      <c r="H325">
        <f>(Table2[[#This Row],[1Y Return vs Nifty]]-AVERAGE(Table2[1Y Return vs Nifty]))/_xlfn.STDEV.P(Table2[1Y Return vs Nifty])</f>
        <v>-0.3339518036957746</v>
      </c>
      <c r="I325">
        <v>2.1366659540813</v>
      </c>
      <c r="J325">
        <f>(Table2[[#This Row],[1M Return vs Nifty]]-AVERAGE(Table2[1M Return vs Nifty]))/_xlfn.STDEV.P(Table2[1M Return vs Nifty])</f>
        <v>0.38304320953437182</v>
      </c>
      <c r="K325">
        <v>24.5848240913725</v>
      </c>
      <c r="L325">
        <f>(Table2[[#This Row],[6M Return vs Nifty]]-AVERAGE(Table2[6M Return vs Nifty]))/_xlfn.STDEV.P(Table2[6M Return vs Nifty])</f>
        <v>0.56853919850580248</v>
      </c>
      <c r="M325">
        <v>1.17910859462469</v>
      </c>
      <c r="N325">
        <f>(Table2[[#This Row],[1W Return vs Nifty]]-AVERAGE(Table2[1W Return vs Nifty]))/_xlfn.STDEV.P(Table2[1W Return vs Nifty])</f>
        <v>0.70683989741917175</v>
      </c>
      <c r="O325">
        <v>4936.1000000000004</v>
      </c>
      <c r="P325">
        <v>4793.2341838721704</v>
      </c>
      <c r="Q325">
        <v>4334.8361452439303</v>
      </c>
      <c r="R325">
        <v>76.040696252840604</v>
      </c>
      <c r="S325" s="2">
        <f>(Table2[[#This Row],[Close Price]]-Table2[[#This Row],[20D EMA]])/Table2[[#This Row],[20D EMA]]</f>
        <v>4.504568383946829E-2</v>
      </c>
      <c r="T325" s="2">
        <f>(Table2[[#This Row],[Close Price]]-Table2[[#This Row],[50D EMA]])/Table2[[#This Row],[50D EMA]]</f>
        <v>7.6194027272164941E-2</v>
      </c>
      <c r="U325" s="2">
        <f>(Table2[[#This Row],[Close Price]]-Table2[[#This Row],[200D EMA]])/Table2[[#This Row],[200D EMA]]</f>
        <v>0.18999884359175082</v>
      </c>
      <c r="V325">
        <v>1.2853826474865599</v>
      </c>
      <c r="W325">
        <v>5058.1000000000004</v>
      </c>
      <c r="X325">
        <v>5151</v>
      </c>
      <c r="Y325">
        <v>4922.75</v>
      </c>
      <c r="Z325">
        <v>5205</v>
      </c>
      <c r="AA325">
        <v>4612.5</v>
      </c>
      <c r="AB325">
        <v>5205</v>
      </c>
      <c r="AC325" s="2">
        <f>(Table2[[#This Row],[Close Price]]/Table2[[#This Row],[Day Low]])-1</f>
        <v>1.9839465411913393E-2</v>
      </c>
      <c r="AD325" s="2">
        <f>(Table2[[#This Row],[Day High]]/Table2[[#This Row],[Close Price]])-1</f>
        <v>-1.4442322790760853E-3</v>
      </c>
      <c r="AE325" s="2">
        <f>(Table2[[#This Row],[Close Price]]/Table2[[#This Row],[Current Week Low]])-1</f>
        <v>4.7879742014118154E-2</v>
      </c>
      <c r="AF325" s="2">
        <f>(Table2[[#This Row],[Current Week High]]/Table2[[#This Row],[Close Price]])-1</f>
        <v>9.0240285357034988E-3</v>
      </c>
      <c r="AG325" s="2">
        <f>(Table2[[#This Row],[Close Price]]/Table2[[#This Row],[Current Month Low]])-1</f>
        <v>0.1183631436314363</v>
      </c>
      <c r="AH325" s="2">
        <f>(Table2[[#This Row],[Current Month High]]/Table2[[#This Row],[Close Price]])-1</f>
        <v>9.0240285357034988E-3</v>
      </c>
      <c r="AI325">
        <v>1.1738022080276</v>
      </c>
      <c r="AJ325">
        <v>47.753669889008201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0.01</v>
      </c>
      <c r="AM325" t="s">
        <v>10196</v>
      </c>
      <c r="AN325">
        <v>6.29</v>
      </c>
      <c r="AO325" t="s">
        <v>10196</v>
      </c>
      <c r="AP325">
        <v>1.4235345331381001E-2</v>
      </c>
      <c r="AQ325">
        <f>(Table2[[#This Row],[Sharpe Ratio]]-AVERAGE(Table2[Sharpe Ratio]))/_xlfn.STDEV.P(Table2[Sharpe Ratio])</f>
        <v>-0.42476658423497982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0.89970391752859169</v>
      </c>
      <c r="AS325">
        <f>_xlfn.RANK.AVG(Table2[[#This Row],[1Y Return vs Nifty Z-Score]],Table2[1Y Return vs Nifty Z-Score])</f>
        <v>410</v>
      </c>
      <c r="AT325">
        <f>_xlfn.RANK.AVG(Table2[[#This Row],[6M Return vs Nifty Z-Score]],Table2[6M Return vs Nifty Z-Score])</f>
        <v>161</v>
      </c>
      <c r="AU325">
        <f>_xlfn.RANK.AVG(Table2[[#This Row],[Sharpe Ratio Z-Score]],Table2[Sharpe Ratio Z-Score])</f>
        <v>443</v>
      </c>
      <c r="AV325">
        <f>(Table2[[#This Row],[Rank 1Y]]+Table2[[#This Row],[Rank 6M]]+Table2[[#This Row],[Rank Sharpe]])/3</f>
        <v>338</v>
      </c>
    </row>
    <row r="326" spans="1:48" x14ac:dyDescent="0.3">
      <c r="A326" t="s">
        <v>882</v>
      </c>
      <c r="B326" t="s">
        <v>883</v>
      </c>
      <c r="C326" t="s">
        <v>10152</v>
      </c>
      <c r="D326" t="s">
        <v>619</v>
      </c>
      <c r="E326">
        <v>17223.5697263519</v>
      </c>
      <c r="F326">
        <v>119.46</v>
      </c>
      <c r="G326">
        <v>60.965262719366002</v>
      </c>
      <c r="H326">
        <f>(Table2[[#This Row],[1Y Return vs Nifty]]-AVERAGE(Table2[1Y Return vs Nifty]))/_xlfn.STDEV.P(Table2[1Y Return vs Nifty])</f>
        <v>0.26359066215809945</v>
      </c>
      <c r="I326">
        <v>-6.2916069224674303</v>
      </c>
      <c r="J326">
        <f>(Table2[[#This Row],[1M Return vs Nifty]]-AVERAGE(Table2[1M Return vs Nifty]))/_xlfn.STDEV.P(Table2[1M Return vs Nifty])</f>
        <v>-0.49493712797797745</v>
      </c>
      <c r="K326">
        <v>-0.72343320290061996</v>
      </c>
      <c r="L326">
        <f>(Table2[[#This Row],[6M Return vs Nifty]]-AVERAGE(Table2[6M Return vs Nifty]))/_xlfn.STDEV.P(Table2[6M Return vs Nifty])</f>
        <v>-0.28732921000945549</v>
      </c>
      <c r="M326">
        <v>-4.8167590012957699</v>
      </c>
      <c r="N326">
        <f>(Table2[[#This Row],[1W Return vs Nifty]]-AVERAGE(Table2[1W Return vs Nifty]))/_xlfn.STDEV.P(Table2[1W Return vs Nifty])</f>
        <v>-0.78403283232618382</v>
      </c>
      <c r="O326">
        <v>118.3</v>
      </c>
      <c r="P326">
        <v>112.81657558969999</v>
      </c>
      <c r="Q326">
        <v>96.502756849932297</v>
      </c>
      <c r="R326">
        <v>51.387140637315397</v>
      </c>
      <c r="S326" s="2">
        <f>(Table2[[#This Row],[Close Price]]-Table2[[#This Row],[20D EMA]])/Table2[[#This Row],[20D EMA]]</f>
        <v>9.8055790363482387E-3</v>
      </c>
      <c r="T326" s="2">
        <f>(Table2[[#This Row],[Close Price]]-Table2[[#This Row],[50D EMA]])/Table2[[#This Row],[50D EMA]]</f>
        <v>5.8886953229827829E-2</v>
      </c>
      <c r="U326" s="2">
        <f>(Table2[[#This Row],[Close Price]]-Table2[[#This Row],[200D EMA]])/Table2[[#This Row],[200D EMA]]</f>
        <v>0.23789209655189039</v>
      </c>
      <c r="V326">
        <v>0.75198247727203005</v>
      </c>
      <c r="W326">
        <v>118.26</v>
      </c>
      <c r="X326">
        <v>125.1</v>
      </c>
      <c r="Y326">
        <v>105.4</v>
      </c>
      <c r="Z326">
        <v>120.7</v>
      </c>
      <c r="AA326">
        <v>105.4</v>
      </c>
      <c r="AB326">
        <v>135.4</v>
      </c>
      <c r="AC326" s="2">
        <f>(Table2[[#This Row],[Close Price]]/Table2[[#This Row],[Day Low]])-1</f>
        <v>1.0147133434804667E-2</v>
      </c>
      <c r="AD326" s="2">
        <f>(Table2[[#This Row],[Day High]]/Table2[[#This Row],[Close Price]])-1</f>
        <v>4.7212456052235119E-2</v>
      </c>
      <c r="AE326" s="2">
        <f>(Table2[[#This Row],[Close Price]]/Table2[[#This Row],[Current Week Low]])-1</f>
        <v>0.13339658444022762</v>
      </c>
      <c r="AF326" s="2">
        <f>(Table2[[#This Row],[Current Week High]]/Table2[[#This Row],[Close Price]])-1</f>
        <v>1.0380043529214955E-2</v>
      </c>
      <c r="AG326" s="2">
        <f>(Table2[[#This Row],[Close Price]]/Table2[[#This Row],[Current Month Low]])-1</f>
        <v>0.13339658444022762</v>
      </c>
      <c r="AH326" s="2">
        <f>(Table2[[#This Row],[Current Month High]]/Table2[[#This Row],[Close Price]])-1</f>
        <v>0.13343378536748718</v>
      </c>
      <c r="AI326">
        <v>13.3433785367487</v>
      </c>
      <c r="AJ326">
        <v>94.243902439024296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0.12</v>
      </c>
      <c r="AM326" t="s">
        <v>10196</v>
      </c>
      <c r="AN326">
        <v>-8.36</v>
      </c>
      <c r="AO326" t="s">
        <v>10195</v>
      </c>
      <c r="AP326">
        <v>3.4375862349118998E-2</v>
      </c>
      <c r="AQ326">
        <f>(Table2[[#This Row],[Sharpe Ratio]]-AVERAGE(Table2[Sharpe Ratio]))/_xlfn.STDEV.P(Table2[Sharpe Ratio])</f>
        <v>-0.19318835304180448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-1.4958968611973218</v>
      </c>
      <c r="AS326">
        <f>_xlfn.RANK.AVG(Table2[[#This Row],[1Y Return vs Nifty Z-Score]],Table2[1Y Return vs Nifty Z-Score])</f>
        <v>210</v>
      </c>
      <c r="AT326">
        <f>_xlfn.RANK.AVG(Table2[[#This Row],[6M Return vs Nifty Z-Score]],Table2[6M Return vs Nifty Z-Score])</f>
        <v>415</v>
      </c>
      <c r="AU326">
        <f>_xlfn.RANK.AVG(Table2[[#This Row],[Sharpe Ratio Z-Score]],Table2[Sharpe Ratio Z-Score])</f>
        <v>390</v>
      </c>
      <c r="AV326">
        <f>(Table2[[#This Row],[Rank 1Y]]+Table2[[#This Row],[Rank 6M]]+Table2[[#This Row],[Rank Sharpe]])/3</f>
        <v>338.33333333333331</v>
      </c>
    </row>
    <row r="327" spans="1:48" x14ac:dyDescent="0.3">
      <c r="A327" t="s">
        <v>1006</v>
      </c>
      <c r="B327" t="s">
        <v>1007</v>
      </c>
      <c r="C327" t="s">
        <v>10154</v>
      </c>
      <c r="D327" t="s">
        <v>46</v>
      </c>
      <c r="E327">
        <v>13195.091951775001</v>
      </c>
      <c r="F327">
        <v>514.35</v>
      </c>
      <c r="G327">
        <v>23.341016093820699</v>
      </c>
      <c r="H327">
        <f>(Table2[[#This Row],[1Y Return vs Nifty]]-AVERAGE(Table2[1Y Return vs Nifty]))/_xlfn.STDEV.P(Table2[1Y Return vs Nifty])</f>
        <v>-0.24231085242269929</v>
      </c>
      <c r="I327">
        <v>5.2595003381833898</v>
      </c>
      <c r="J327">
        <f>(Table2[[#This Row],[1M Return vs Nifty]]-AVERAGE(Table2[1M Return vs Nifty]))/_xlfn.STDEV.P(Table2[1M Return vs Nifty])</f>
        <v>0.70835151726346957</v>
      </c>
      <c r="K327">
        <v>14.680188722566699</v>
      </c>
      <c r="L327">
        <f>(Table2[[#This Row],[6M Return vs Nifty]]-AVERAGE(Table2[6M Return vs Nifty]))/_xlfn.STDEV.P(Table2[6M Return vs Nifty])</f>
        <v>0.23358668038271585</v>
      </c>
      <c r="M327">
        <v>-2.7302757812512302</v>
      </c>
      <c r="N327">
        <f>(Table2[[#This Row],[1W Return vs Nifty]]-AVERAGE(Table2[1W Return vs Nifty]))/_xlfn.STDEV.P(Table2[1W Return vs Nifty])</f>
        <v>-0.26522869196254989</v>
      </c>
      <c r="O327">
        <v>507.38</v>
      </c>
      <c r="P327">
        <v>491.55289214727202</v>
      </c>
      <c r="Q327">
        <v>430.03276797159202</v>
      </c>
      <c r="R327">
        <v>54.4806543859806</v>
      </c>
      <c r="S327" s="2">
        <f>(Table2[[#This Row],[Close Price]]-Table2[[#This Row],[20D EMA]])/Table2[[#This Row],[20D EMA]]</f>
        <v>1.3737238361780179E-2</v>
      </c>
      <c r="T327" s="2">
        <f>(Table2[[#This Row],[Close Price]]-Table2[[#This Row],[50D EMA]])/Table2[[#This Row],[50D EMA]]</f>
        <v>4.6377731098564794E-2</v>
      </c>
      <c r="U327" s="2">
        <f>(Table2[[#This Row],[Close Price]]-Table2[[#This Row],[200D EMA]])/Table2[[#This Row],[200D EMA]]</f>
        <v>0.19607164455425405</v>
      </c>
      <c r="V327">
        <v>0.46607324230067199</v>
      </c>
      <c r="W327">
        <v>508</v>
      </c>
      <c r="X327">
        <v>518.4</v>
      </c>
      <c r="Y327">
        <v>470.6</v>
      </c>
      <c r="Z327">
        <v>527</v>
      </c>
      <c r="AA327">
        <v>470.6</v>
      </c>
      <c r="AB327">
        <v>539.5</v>
      </c>
      <c r="AC327" s="2">
        <f>(Table2[[#This Row],[Close Price]]/Table2[[#This Row],[Day Low]])-1</f>
        <v>1.2499999999999956E-2</v>
      </c>
      <c r="AD327" s="2">
        <f>(Table2[[#This Row],[Day High]]/Table2[[#This Row],[Close Price]])-1</f>
        <v>7.8740157480314821E-3</v>
      </c>
      <c r="AE327" s="2">
        <f>(Table2[[#This Row],[Close Price]]/Table2[[#This Row],[Current Week Low]])-1</f>
        <v>9.2966425839354105E-2</v>
      </c>
      <c r="AF327" s="2">
        <f>(Table2[[#This Row],[Current Week High]]/Table2[[#This Row],[Close Price]])-1</f>
        <v>2.4594147953727941E-2</v>
      </c>
      <c r="AG327" s="2">
        <f>(Table2[[#This Row],[Close Price]]/Table2[[#This Row],[Current Month Low]])-1</f>
        <v>9.2966425839354105E-2</v>
      </c>
      <c r="AH327" s="2">
        <f>(Table2[[#This Row],[Current Month High]]/Table2[[#This Row],[Close Price]])-1</f>
        <v>4.8896665694565966E-2</v>
      </c>
      <c r="AI327">
        <v>11.752697579469199</v>
      </c>
      <c r="AJ327">
        <v>65.865849725894805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</v>
      </c>
      <c r="AM327" t="s">
        <v>10196</v>
      </c>
      <c r="AN327">
        <v>6.82</v>
      </c>
      <c r="AO327" t="s">
        <v>10196</v>
      </c>
      <c r="AP327">
        <v>3.2491097173973998E-2</v>
      </c>
      <c r="AQ327">
        <f>(Table2[[#This Row],[Sharpe Ratio]]-AVERAGE(Table2[Sharpe Ratio]))/_xlfn.STDEV.P(Table2[Sharpe Ratio])</f>
        <v>-0.21485962320285196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0.21953903005808428</v>
      </c>
      <c r="AS327">
        <f>_xlfn.RANK.AVG(Table2[[#This Row],[1Y Return vs Nifty Z-Score]],Table2[1Y Return vs Nifty Z-Score])</f>
        <v>369</v>
      </c>
      <c r="AT327">
        <f>_xlfn.RANK.AVG(Table2[[#This Row],[6M Return vs Nifty Z-Score]],Table2[6M Return vs Nifty Z-Score])</f>
        <v>251</v>
      </c>
      <c r="AU327">
        <f>_xlfn.RANK.AVG(Table2[[#This Row],[Sharpe Ratio Z-Score]],Table2[Sharpe Ratio Z-Score])</f>
        <v>397</v>
      </c>
      <c r="AV327">
        <f>(Table2[[#This Row],[Rank 1Y]]+Table2[[#This Row],[Rank 6M]]+Table2[[#This Row],[Rank Sharpe]])/3</f>
        <v>339</v>
      </c>
    </row>
    <row r="328" spans="1:48" x14ac:dyDescent="0.3">
      <c r="A328" t="s">
        <v>1470</v>
      </c>
      <c r="B328" t="s">
        <v>1471</v>
      </c>
      <c r="C328" t="s">
        <v>10159</v>
      </c>
      <c r="D328" t="s">
        <v>77</v>
      </c>
      <c r="E328">
        <v>6875.7268992099998</v>
      </c>
      <c r="F328">
        <v>3476.65</v>
      </c>
      <c r="G328">
        <v>32.989994546850298</v>
      </c>
      <c r="H328">
        <f>(Table2[[#This Row],[1Y Return vs Nifty]]-AVERAGE(Table2[1Y Return vs Nifty]))/_xlfn.STDEV.P(Table2[1Y Return vs Nifty])</f>
        <v>-0.11256917647294416</v>
      </c>
      <c r="I328">
        <v>18.449699057017099</v>
      </c>
      <c r="J328">
        <f>(Table2[[#This Row],[1M Return vs Nifty]]-AVERAGE(Table2[1M Return vs Nifty]))/_xlfn.STDEV.P(Table2[1M Return vs Nifty])</f>
        <v>2.0823857105843127</v>
      </c>
      <c r="K328">
        <v>54.106488044830201</v>
      </c>
      <c r="L328">
        <f>(Table2[[#This Row],[6M Return vs Nifty]]-AVERAGE(Table2[6M Return vs Nifty]))/_xlfn.STDEV.P(Table2[6M Return vs Nifty])</f>
        <v>1.5668955551201145</v>
      </c>
      <c r="M328">
        <v>7.82914079164913</v>
      </c>
      <c r="N328">
        <f>(Table2[[#This Row],[1W Return vs Nifty]]-AVERAGE(Table2[1W Return vs Nifty]))/_xlfn.STDEV.P(Table2[1W Return vs Nifty])</f>
        <v>2.3603706827250344</v>
      </c>
      <c r="O328">
        <v>3191.38</v>
      </c>
      <c r="P328">
        <v>2841.8389407539698</v>
      </c>
      <c r="Q328">
        <v>2358.3998101336902</v>
      </c>
      <c r="R328">
        <v>76.282055250794301</v>
      </c>
      <c r="S328" s="2">
        <f>(Table2[[#This Row],[Close Price]]-Table2[[#This Row],[20D EMA]])/Table2[[#This Row],[20D EMA]]</f>
        <v>8.9387663017252719E-2</v>
      </c>
      <c r="T328" s="2">
        <f>(Table2[[#This Row],[Close Price]]-Table2[[#This Row],[50D EMA]])/Table2[[#This Row],[50D EMA]]</f>
        <v>0.22338037886046005</v>
      </c>
      <c r="U328" s="2">
        <f>(Table2[[#This Row],[Close Price]]-Table2[[#This Row],[200D EMA]])/Table2[[#This Row],[200D EMA]]</f>
        <v>0.47415632627740073</v>
      </c>
      <c r="V328">
        <v>0.86033747784467196</v>
      </c>
      <c r="W328">
        <v>3355.5</v>
      </c>
      <c r="X328">
        <v>3455.55</v>
      </c>
      <c r="Y328">
        <v>3100</v>
      </c>
      <c r="Z328">
        <v>3605.9</v>
      </c>
      <c r="AA328">
        <v>2784.1</v>
      </c>
      <c r="AB328">
        <v>3605.9</v>
      </c>
      <c r="AC328" s="2">
        <f>(Table2[[#This Row],[Close Price]]/Table2[[#This Row],[Day Low]])-1</f>
        <v>3.610490239904629E-2</v>
      </c>
      <c r="AD328" s="2">
        <f>(Table2[[#This Row],[Day High]]/Table2[[#This Row],[Close Price]])-1</f>
        <v>-6.0690607337522406E-3</v>
      </c>
      <c r="AE328" s="2">
        <f>(Table2[[#This Row],[Close Price]]/Table2[[#This Row],[Current Week Low]])-1</f>
        <v>0.12149999999999994</v>
      </c>
      <c r="AF328" s="2">
        <f>(Table2[[#This Row],[Current Week High]]/Table2[[#This Row],[Close Price]])-1</f>
        <v>3.7176592409359666E-2</v>
      </c>
      <c r="AG328" s="2">
        <f>(Table2[[#This Row],[Close Price]]/Table2[[#This Row],[Current Month Low]])-1</f>
        <v>0.24875184081031576</v>
      </c>
      <c r="AH328" s="2">
        <f>(Table2[[#This Row],[Current Month High]]/Table2[[#This Row],[Close Price]])-1</f>
        <v>3.7176592409359666E-2</v>
      </c>
      <c r="AI328">
        <v>3.7176592409359599</v>
      </c>
      <c r="AJ328">
        <v>117.97178683385501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0.48</v>
      </c>
      <c r="AM328" t="s">
        <v>10196</v>
      </c>
      <c r="AN328">
        <v>7.01</v>
      </c>
      <c r="AO328" t="s">
        <v>10196</v>
      </c>
      <c r="AP328">
        <v>-5.5280700819402999E-2</v>
      </c>
      <c r="AQ328">
        <f>(Table2[[#This Row],[Sharpe Ratio]]-AVERAGE(Table2[Sharpe Ratio]))/_xlfn.STDEV.P(Table2[Sharpe Ratio])</f>
        <v>-1.2240709413656159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4.6730118305909016</v>
      </c>
      <c r="AS328">
        <f>_xlfn.RANK.AVG(Table2[[#This Row],[1Y Return vs Nifty Z-Score]],Table2[1Y Return vs Nifty Z-Score])</f>
        <v>324</v>
      </c>
      <c r="AT328">
        <f>_xlfn.RANK.AVG(Table2[[#This Row],[6M Return vs Nifty Z-Score]],Table2[6M Return vs Nifty Z-Score])</f>
        <v>51</v>
      </c>
      <c r="AU328">
        <f>_xlfn.RANK.AVG(Table2[[#This Row],[Sharpe Ratio Z-Score]],Table2[Sharpe Ratio Z-Score])</f>
        <v>643</v>
      </c>
      <c r="AV328">
        <f>(Table2[[#This Row],[Rank 1Y]]+Table2[[#This Row],[Rank 6M]]+Table2[[#This Row],[Rank Sharpe]])/3</f>
        <v>339.33333333333331</v>
      </c>
    </row>
    <row r="329" spans="1:48" x14ac:dyDescent="0.3">
      <c r="A329" t="s">
        <v>1694</v>
      </c>
      <c r="B329" t="s">
        <v>1695</v>
      </c>
      <c r="C329" t="s">
        <v>10153</v>
      </c>
      <c r="D329" t="s">
        <v>269</v>
      </c>
      <c r="E329">
        <v>4648.5298519400003</v>
      </c>
      <c r="F329">
        <v>241.1</v>
      </c>
      <c r="G329">
        <v>18.2252782478133</v>
      </c>
      <c r="H329">
        <f>(Table2[[#This Row],[1Y Return vs Nifty]]-AVERAGE(Table2[1Y Return vs Nifty]))/_xlfn.STDEV.P(Table2[1Y Return vs Nifty])</f>
        <v>-0.311097864964135</v>
      </c>
      <c r="I329">
        <v>-13.223310195945199</v>
      </c>
      <c r="J329">
        <f>(Table2[[#This Row],[1M Return vs Nifty]]-AVERAGE(Table2[1M Return vs Nifty]))/_xlfn.STDEV.P(Table2[1M Return vs Nifty])</f>
        <v>-1.2170185399974189</v>
      </c>
      <c r="K329">
        <v>-12.747116869533</v>
      </c>
      <c r="L329">
        <f>(Table2[[#This Row],[6M Return vs Nifty]]-AVERAGE(Table2[6M Return vs Nifty]))/_xlfn.STDEV.P(Table2[6M Return vs Nifty])</f>
        <v>-0.6939431812756709</v>
      </c>
      <c r="M329">
        <v>2.1226574029779699</v>
      </c>
      <c r="N329">
        <f>(Table2[[#This Row],[1W Return vs Nifty]]-AVERAGE(Table2[1W Return vs Nifty]))/_xlfn.STDEV.P(Table2[1W Return vs Nifty])</f>
        <v>0.94145334827568294</v>
      </c>
      <c r="O329">
        <v>241.97</v>
      </c>
      <c r="P329">
        <v>242.16224222367899</v>
      </c>
      <c r="Q329">
        <v>225.23578609102901</v>
      </c>
      <c r="R329">
        <v>51.196643287316597</v>
      </c>
      <c r="S329" s="2">
        <f>(Table2[[#This Row],[Close Price]]-Table2[[#This Row],[20D EMA]])/Table2[[#This Row],[20D EMA]]</f>
        <v>-3.5954870438484297E-3</v>
      </c>
      <c r="T329" s="2">
        <f>(Table2[[#This Row],[Close Price]]-Table2[[#This Row],[50D EMA]])/Table2[[#This Row],[50D EMA]]</f>
        <v>-4.3864898752375581E-3</v>
      </c>
      <c r="U329" s="2">
        <f>(Table2[[#This Row],[Close Price]]-Table2[[#This Row],[200D EMA]])/Table2[[#This Row],[200D EMA]]</f>
        <v>7.0433807097418616E-2</v>
      </c>
      <c r="V329">
        <v>1.0058566899430901</v>
      </c>
      <c r="W329">
        <v>239.05</v>
      </c>
      <c r="X329">
        <v>250.5</v>
      </c>
      <c r="Y329">
        <v>225.55</v>
      </c>
      <c r="Z329">
        <v>246.9</v>
      </c>
      <c r="AA329">
        <v>225.55</v>
      </c>
      <c r="AB329">
        <v>255</v>
      </c>
      <c r="AC329" s="2">
        <f>(Table2[[#This Row],[Close Price]]/Table2[[#This Row],[Day Low]])-1</f>
        <v>8.5756117966950818E-3</v>
      </c>
      <c r="AD329" s="2">
        <f>(Table2[[#This Row],[Day High]]/Table2[[#This Row],[Close Price]])-1</f>
        <v>3.8987971795935383E-2</v>
      </c>
      <c r="AE329" s="2">
        <f>(Table2[[#This Row],[Close Price]]/Table2[[#This Row],[Current Week Low]])-1</f>
        <v>6.8942584792728745E-2</v>
      </c>
      <c r="AF329" s="2">
        <f>(Table2[[#This Row],[Current Week High]]/Table2[[#This Row],[Close Price]])-1</f>
        <v>2.4056408129407014E-2</v>
      </c>
      <c r="AG329" s="2">
        <f>(Table2[[#This Row],[Close Price]]/Table2[[#This Row],[Current Month Low]])-1</f>
        <v>6.8942584792728745E-2</v>
      </c>
      <c r="AH329" s="2">
        <f>(Table2[[#This Row],[Current Month High]]/Table2[[#This Row],[Close Price]])-1</f>
        <v>5.7652426379095845E-2</v>
      </c>
      <c r="AI329">
        <v>20.862712567399399</v>
      </c>
      <c r="AJ329">
        <v>46.877855619859801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-0.06</v>
      </c>
      <c r="AM329" t="s">
        <v>10195</v>
      </c>
      <c r="AN329">
        <v>-2.23</v>
      </c>
      <c r="AO329" t="s">
        <v>10195</v>
      </c>
      <c r="AP329">
        <v>0.16841258818280999</v>
      </c>
      <c r="AQ329">
        <f>(Table2[[#This Row],[Sharpe Ratio]]-AVERAGE(Table2[Sharpe Ratio]))/_xlfn.STDEV.P(Table2[Sharpe Ratio])</f>
        <v>1.3479830010080174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400</v>
      </c>
      <c r="AT329">
        <f>_xlfn.RANK.AVG(Table2[[#This Row],[6M Return vs Nifty Z-Score]],Table2[6M Return vs Nifty Z-Score])</f>
        <v>551</v>
      </c>
      <c r="AU329">
        <f>_xlfn.RANK.AVG(Table2[[#This Row],[Sharpe Ratio Z-Score]],Table2[Sharpe Ratio Z-Score])</f>
        <v>69</v>
      </c>
      <c r="AV329">
        <f>(Table2[[#This Row],[Rank 1Y]]+Table2[[#This Row],[Rank 6M]]+Table2[[#This Row],[Rank Sharpe]])/3</f>
        <v>340</v>
      </c>
    </row>
    <row r="330" spans="1:48" x14ac:dyDescent="0.3">
      <c r="A330" t="s">
        <v>977</v>
      </c>
      <c r="B330" t="s">
        <v>978</v>
      </c>
      <c r="C330" t="s">
        <v>10159</v>
      </c>
      <c r="D330" t="s">
        <v>886</v>
      </c>
      <c r="E330">
        <v>14011.3419607</v>
      </c>
      <c r="F330">
        <v>340.55</v>
      </c>
      <c r="G330">
        <v>33.561459322630697</v>
      </c>
      <c r="H330">
        <f>(Table2[[#This Row],[1Y Return vs Nifty]]-AVERAGE(Table2[1Y Return vs Nifty]))/_xlfn.STDEV.P(Table2[1Y Return vs Nifty])</f>
        <v>-0.10488517156849539</v>
      </c>
      <c r="I330">
        <v>-9.2239886812674801</v>
      </c>
      <c r="J330">
        <f>(Table2[[#This Row],[1M Return vs Nifty]]-AVERAGE(Table2[1M Return vs Nifty]))/_xlfn.STDEV.P(Table2[1M Return vs Nifty])</f>
        <v>-0.80040582411736716</v>
      </c>
      <c r="K330">
        <v>-27.306006689780698</v>
      </c>
      <c r="L330">
        <f>(Table2[[#This Row],[6M Return vs Nifty]]-AVERAGE(Table2[6M Return vs Nifty]))/_xlfn.STDEV.P(Table2[6M Return vs Nifty])</f>
        <v>-1.1862921294991429</v>
      </c>
      <c r="M330">
        <v>-6.8817604205407301</v>
      </c>
      <c r="N330">
        <f>(Table2[[#This Row],[1W Return vs Nifty]]-AVERAGE(Table2[1W Return vs Nifty]))/_xlfn.STDEV.P(Table2[1W Return vs Nifty])</f>
        <v>-1.2974955220180742</v>
      </c>
      <c r="O330">
        <v>355.1</v>
      </c>
      <c r="P330">
        <v>349.23218206590002</v>
      </c>
      <c r="Q330">
        <v>320.86244899416801</v>
      </c>
      <c r="R330">
        <v>33.6547581554182</v>
      </c>
      <c r="S330" s="2">
        <f>(Table2[[#This Row],[Close Price]]-Table2[[#This Row],[20D EMA]])/Table2[[#This Row],[20D EMA]]</f>
        <v>-4.0974373415939201E-2</v>
      </c>
      <c r="T330" s="2">
        <f>(Table2[[#This Row],[Close Price]]-Table2[[#This Row],[50D EMA]])/Table2[[#This Row],[50D EMA]]</f>
        <v>-2.4860773181154545E-2</v>
      </c>
      <c r="U330" s="2">
        <f>(Table2[[#This Row],[Close Price]]-Table2[[#This Row],[200D EMA]])/Table2[[#This Row],[200D EMA]]</f>
        <v>6.1358227076892528E-2</v>
      </c>
      <c r="V330">
        <v>0.81452964033810404</v>
      </c>
      <c r="W330">
        <v>334.45</v>
      </c>
      <c r="X330">
        <v>340</v>
      </c>
      <c r="Y330">
        <v>325.05</v>
      </c>
      <c r="Z330">
        <v>347</v>
      </c>
      <c r="AA330">
        <v>325.05</v>
      </c>
      <c r="AB330">
        <v>400</v>
      </c>
      <c r="AC330" s="2">
        <f>(Table2[[#This Row],[Close Price]]/Table2[[#This Row],[Day Low]])-1</f>
        <v>1.8238899686051857E-2</v>
      </c>
      <c r="AD330" s="2">
        <f>(Table2[[#This Row],[Day High]]/Table2[[#This Row],[Close Price]])-1</f>
        <v>-1.6150345030098157E-3</v>
      </c>
      <c r="AE330" s="2">
        <f>(Table2[[#This Row],[Close Price]]/Table2[[#This Row],[Current Week Low]])-1</f>
        <v>4.7684971542839572E-2</v>
      </c>
      <c r="AF330" s="2">
        <f>(Table2[[#This Row],[Current Week High]]/Table2[[#This Row],[Close Price]])-1</f>
        <v>1.8939950080751666E-2</v>
      </c>
      <c r="AG330" s="2">
        <f>(Table2[[#This Row],[Close Price]]/Table2[[#This Row],[Current Month Low]])-1</f>
        <v>4.7684971542839572E-2</v>
      </c>
      <c r="AH330" s="2">
        <f>(Table2[[#This Row],[Current Month High]]/Table2[[#This Row],[Close Price]])-1</f>
        <v>0.17457054764351776</v>
      </c>
      <c r="AI330">
        <v>26.251651739832599</v>
      </c>
      <c r="AJ330">
        <v>60.6367924528302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-0.08</v>
      </c>
      <c r="AM330" t="s">
        <v>10195</v>
      </c>
      <c r="AN330">
        <v>-10.24</v>
      </c>
      <c r="AO330" t="s">
        <v>10195</v>
      </c>
      <c r="AP330">
        <v>0.191073956984771</v>
      </c>
      <c r="AQ330">
        <f>(Table2[[#This Row],[Sharpe Ratio]]-AVERAGE(Table2[Sharpe Ratio]))/_xlfn.STDEV.P(Table2[Sharpe Ratio])</f>
        <v>1.6085463072504771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-1.7805323399526025</v>
      </c>
      <c r="AS330">
        <f>_xlfn.RANK.AVG(Table2[[#This Row],[1Y Return vs Nifty Z-Score]],Table2[1Y Return vs Nifty Z-Score])</f>
        <v>320</v>
      </c>
      <c r="AT330">
        <f>_xlfn.RANK.AVG(Table2[[#This Row],[6M Return vs Nifty Z-Score]],Table2[6M Return vs Nifty Z-Score])</f>
        <v>676</v>
      </c>
      <c r="AU330">
        <f>_xlfn.RANK.AVG(Table2[[#This Row],[Sharpe Ratio Z-Score]],Table2[Sharpe Ratio Z-Score])</f>
        <v>39</v>
      </c>
      <c r="AV330">
        <f>(Table2[[#This Row],[Rank 1Y]]+Table2[[#This Row],[Rank 6M]]+Table2[[#This Row],[Rank Sharpe]])/3</f>
        <v>345</v>
      </c>
    </row>
    <row r="331" spans="1:48" x14ac:dyDescent="0.3">
      <c r="A331" t="s">
        <v>1341</v>
      </c>
      <c r="B331" t="s">
        <v>1342</v>
      </c>
      <c r="C331" t="s">
        <v>10156</v>
      </c>
      <c r="D331" t="s">
        <v>293</v>
      </c>
      <c r="E331">
        <v>8049.28293975</v>
      </c>
      <c r="F331">
        <v>784.55</v>
      </c>
      <c r="G331">
        <v>47.292103880350602</v>
      </c>
      <c r="H331">
        <f>(Table2[[#This Row],[1Y Return vs Nifty]]-AVERAGE(Table2[1Y Return vs Nifty]))/_xlfn.STDEV.P(Table2[1Y Return vs Nifty])</f>
        <v>7.9739226284691531E-2</v>
      </c>
      <c r="I331">
        <v>-4.7906911715516802</v>
      </c>
      <c r="J331">
        <f>(Table2[[#This Row],[1M Return vs Nifty]]-AVERAGE(Table2[1M Return vs Nifty]))/_xlfn.STDEV.P(Table2[1M Return vs Nifty])</f>
        <v>-0.33858546057607636</v>
      </c>
      <c r="K331">
        <v>9.6687915721683098</v>
      </c>
      <c r="L331">
        <f>(Table2[[#This Row],[6M Return vs Nifty]]-AVERAGE(Table2[6M Return vs Nifty]))/_xlfn.STDEV.P(Table2[6M Return vs Nifty])</f>
        <v>6.4112486498969987E-2</v>
      </c>
      <c r="M331">
        <v>-0.61382677013391296</v>
      </c>
      <c r="N331">
        <f>(Table2[[#This Row],[1W Return vs Nifty]]-AVERAGE(Table2[1W Return vs Nifty]))/_xlfn.STDEV.P(Table2[1W Return vs Nifty])</f>
        <v>0.26102644361085936</v>
      </c>
      <c r="O331">
        <v>779.26</v>
      </c>
      <c r="P331">
        <v>768.08977295531201</v>
      </c>
      <c r="Q331">
        <v>671.92870185616096</v>
      </c>
      <c r="R331">
        <v>55.7072060671548</v>
      </c>
      <c r="S331" s="2">
        <f>(Table2[[#This Row],[Close Price]]-Table2[[#This Row],[20D EMA]])/Table2[[#This Row],[20D EMA]]</f>
        <v>6.7884916459204419E-3</v>
      </c>
      <c r="T331" s="2">
        <f>(Table2[[#This Row],[Close Price]]-Table2[[#This Row],[50D EMA]])/Table2[[#This Row],[50D EMA]]</f>
        <v>2.1430082295400655E-2</v>
      </c>
      <c r="U331" s="2">
        <f>(Table2[[#This Row],[Close Price]]-Table2[[#This Row],[200D EMA]])/Table2[[#This Row],[200D EMA]]</f>
        <v>0.16760900052748115</v>
      </c>
      <c r="V331">
        <v>0.456892587102668</v>
      </c>
      <c r="W331">
        <v>777.6</v>
      </c>
      <c r="X331">
        <v>796.4</v>
      </c>
      <c r="Y331">
        <v>747</v>
      </c>
      <c r="Z331">
        <v>791</v>
      </c>
      <c r="AA331">
        <v>745</v>
      </c>
      <c r="AB331">
        <v>863.7</v>
      </c>
      <c r="AC331" s="2">
        <f>(Table2[[#This Row],[Close Price]]/Table2[[#This Row],[Day Low]])-1</f>
        <v>8.9377572016460238E-3</v>
      </c>
      <c r="AD331" s="2">
        <f>(Table2[[#This Row],[Day High]]/Table2[[#This Row],[Close Price]])-1</f>
        <v>1.5104199859792278E-2</v>
      </c>
      <c r="AE331" s="2">
        <f>(Table2[[#This Row],[Close Price]]/Table2[[#This Row],[Current Week Low]])-1</f>
        <v>5.0267737617135211E-2</v>
      </c>
      <c r="AF331" s="2">
        <f>(Table2[[#This Row],[Current Week High]]/Table2[[#This Row],[Close Price]])-1</f>
        <v>8.221273341405988E-3</v>
      </c>
      <c r="AG331" s="2">
        <f>(Table2[[#This Row],[Close Price]]/Table2[[#This Row],[Current Month Low]])-1</f>
        <v>5.3087248322147618E-2</v>
      </c>
      <c r="AH331" s="2">
        <f>(Table2[[#This Row],[Current Month High]]/Table2[[#This Row],[Close Price]])-1</f>
        <v>0.10088585813523698</v>
      </c>
      <c r="AI331">
        <v>12.1662099292588</v>
      </c>
      <c r="AJ331">
        <v>79.428244711263503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7.0000000000000007E-2</v>
      </c>
      <c r="AM331" t="s">
        <v>10196</v>
      </c>
      <c r="AN331">
        <v>-0.44</v>
      </c>
      <c r="AO331" t="s">
        <v>10195</v>
      </c>
      <c r="AP331">
        <v>9.2931352850350001E-3</v>
      </c>
      <c r="AQ331">
        <f>(Table2[[#This Row],[Sharpe Ratio]]-AVERAGE(Table2[Sharpe Ratio]))/_xlfn.STDEV.P(Table2[Sharpe Ratio])</f>
        <v>-0.48159274513789829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-0.41530004931945386</v>
      </c>
      <c r="AS331">
        <f>_xlfn.RANK.AVG(Table2[[#This Row],[1Y Return vs Nifty Z-Score]],Table2[1Y Return vs Nifty Z-Score])</f>
        <v>263</v>
      </c>
      <c r="AT331">
        <f>_xlfn.RANK.AVG(Table2[[#This Row],[6M Return vs Nifty Z-Score]],Table2[6M Return vs Nifty Z-Score])</f>
        <v>306</v>
      </c>
      <c r="AU331">
        <f>_xlfn.RANK.AVG(Table2[[#This Row],[Sharpe Ratio Z-Score]],Table2[Sharpe Ratio Z-Score])</f>
        <v>467</v>
      </c>
      <c r="AV331">
        <f>(Table2[[#This Row],[Rank 1Y]]+Table2[[#This Row],[Rank 6M]]+Table2[[#This Row],[Rank Sharpe]])/3</f>
        <v>345.33333333333331</v>
      </c>
    </row>
    <row r="332" spans="1:48" x14ac:dyDescent="0.3">
      <c r="A332" t="s">
        <v>1252</v>
      </c>
      <c r="B332" t="s">
        <v>1253</v>
      </c>
      <c r="C332" t="s">
        <v>10149</v>
      </c>
      <c r="D332" t="s">
        <v>1181</v>
      </c>
      <c r="E332">
        <v>9097.4515940099991</v>
      </c>
      <c r="F332">
        <v>561.45000000000005</v>
      </c>
      <c r="G332">
        <v>152.32825747206999</v>
      </c>
      <c r="H332">
        <f>(Table2[[#This Row],[1Y Return vs Nifty]]-AVERAGE(Table2[1Y Return vs Nifty]))/_xlfn.STDEV.P(Table2[1Y Return vs Nifty])</f>
        <v>1.4920718031106626</v>
      </c>
      <c r="I332">
        <v>-8.6167300751767897</v>
      </c>
      <c r="J332">
        <f>(Table2[[#This Row],[1M Return vs Nifty]]-AVERAGE(Table2[1M Return vs Nifty]))/_xlfn.STDEV.P(Table2[1M Return vs Nifty])</f>
        <v>-0.73714717982070721</v>
      </c>
      <c r="K332">
        <v>-5.0464693269344796</v>
      </c>
      <c r="L332">
        <f>(Table2[[#This Row],[6M Return vs Nifty]]-AVERAGE(Table2[6M Return vs Nifty]))/_xlfn.STDEV.P(Table2[6M Return vs Nifty])</f>
        <v>-0.43352458033501612</v>
      </c>
      <c r="M332">
        <v>0.55738271480493096</v>
      </c>
      <c r="N332">
        <f>(Table2[[#This Row],[1W Return vs Nifty]]-AVERAGE(Table2[1W Return vs Nifty]))/_xlfn.STDEV.P(Table2[1W Return vs Nifty])</f>
        <v>0.55224773126945859</v>
      </c>
      <c r="O332">
        <v>551.71</v>
      </c>
      <c r="P332">
        <v>538.79511423878296</v>
      </c>
      <c r="Q332">
        <v>440.20070422229497</v>
      </c>
      <c r="R332">
        <v>56.981821022296899</v>
      </c>
      <c r="S332" s="2">
        <f>(Table2[[#This Row],[Close Price]]-Table2[[#This Row],[20D EMA]])/Table2[[#This Row],[20D EMA]]</f>
        <v>1.7654202388936231E-2</v>
      </c>
      <c r="T332" s="2">
        <f>(Table2[[#This Row],[Close Price]]-Table2[[#This Row],[50D EMA]])/Table2[[#This Row],[50D EMA]]</f>
        <v>4.2047311051111175E-2</v>
      </c>
      <c r="U332" s="2">
        <f>(Table2[[#This Row],[Close Price]]-Table2[[#This Row],[200D EMA]])/Table2[[#This Row],[200D EMA]]</f>
        <v>0.27544094004101349</v>
      </c>
      <c r="V332">
        <v>0.585013117397987</v>
      </c>
      <c r="W332">
        <v>550</v>
      </c>
      <c r="X332">
        <v>569</v>
      </c>
      <c r="Y332">
        <v>511.05</v>
      </c>
      <c r="Z332">
        <v>567.9</v>
      </c>
      <c r="AA332">
        <v>511.05</v>
      </c>
      <c r="AB332">
        <v>593.4</v>
      </c>
      <c r="AC332" s="2">
        <f>(Table2[[#This Row],[Close Price]]/Table2[[#This Row],[Day Low]])-1</f>
        <v>2.0818181818181847E-2</v>
      </c>
      <c r="AD332" s="2">
        <f>(Table2[[#This Row],[Day High]]/Table2[[#This Row],[Close Price]])-1</f>
        <v>1.3447323893490015E-2</v>
      </c>
      <c r="AE332" s="2">
        <f>(Table2[[#This Row],[Close Price]]/Table2[[#This Row],[Current Week Low]])-1</f>
        <v>9.8620487232169207E-2</v>
      </c>
      <c r="AF332" s="2">
        <f>(Table2[[#This Row],[Current Week High]]/Table2[[#This Row],[Close Price]])-1</f>
        <v>1.1488111140796065E-2</v>
      </c>
      <c r="AG332" s="2">
        <f>(Table2[[#This Row],[Close Price]]/Table2[[#This Row],[Current Month Low]])-1</f>
        <v>9.8620487232169207E-2</v>
      </c>
      <c r="AH332" s="2">
        <f>(Table2[[#This Row],[Current Month High]]/Table2[[#This Row],[Close Price]])-1</f>
        <v>5.6906224953245932E-2</v>
      </c>
      <c r="AI332">
        <v>13.0643868554635</v>
      </c>
      <c r="AJ332">
        <v>184.75908706677899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0.1</v>
      </c>
      <c r="AM332" t="s">
        <v>10196</v>
      </c>
      <c r="AN332">
        <v>1.1200000000000001</v>
      </c>
      <c r="AO332" t="s">
        <v>10196</v>
      </c>
      <c r="AQ332">
        <f>(Table2[[#This Row],[Sharpe Ratio]]-AVERAGE(Table2[Sharpe Ratio]))/_xlfn.STDEV.P(Table2[Sharpe Ratio])</f>
        <v>-0.58844639887736894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0.28520137534702888</v>
      </c>
      <c r="AS332">
        <f>_xlfn.RANK.AVG(Table2[[#This Row],[1Y Return vs Nifty Z-Score]],Table2[1Y Return vs Nifty Z-Score])</f>
        <v>52</v>
      </c>
      <c r="AT332">
        <f>_xlfn.RANK.AVG(Table2[[#This Row],[6M Return vs Nifty Z-Score]],Table2[6M Return vs Nifty Z-Score])</f>
        <v>468</v>
      </c>
      <c r="AU332">
        <f>_xlfn.RANK.AVG(Table2[[#This Row],[Sharpe Ratio Z-Score]],Table2[Sharpe Ratio Z-Score])</f>
        <v>516.5</v>
      </c>
      <c r="AV332">
        <f>(Table2[[#This Row],[Rank 1Y]]+Table2[[#This Row],[Rank 6M]]+Table2[[#This Row],[Rank Sharpe]])/3</f>
        <v>345.5</v>
      </c>
    </row>
    <row r="333" spans="1:48" x14ac:dyDescent="0.3">
      <c r="A333" t="s">
        <v>350</v>
      </c>
      <c r="B333" t="s">
        <v>351</v>
      </c>
      <c r="C333" t="s">
        <v>10161</v>
      </c>
      <c r="D333" t="s">
        <v>193</v>
      </c>
      <c r="E333">
        <v>68271.934166999999</v>
      </c>
      <c r="F333">
        <v>232.5</v>
      </c>
      <c r="G333">
        <v>3.3315954837302102</v>
      </c>
      <c r="H333">
        <f>(Table2[[#This Row],[1Y Return vs Nifty]]-AVERAGE(Table2[1Y Return vs Nifty]))/_xlfn.STDEV.P(Table2[1Y Return vs Nifty])</f>
        <v>-0.51136065674904208</v>
      </c>
      <c r="I333">
        <v>-5.3185671066096596</v>
      </c>
      <c r="J333">
        <f>(Table2[[#This Row],[1M Return vs Nifty]]-AVERAGE(Table2[1M Return vs Nifty]))/_xlfn.STDEV.P(Table2[1M Return vs Nifty])</f>
        <v>-0.39357474466966808</v>
      </c>
      <c r="K333">
        <v>22.488808993428801</v>
      </c>
      <c r="L333">
        <f>(Table2[[#This Row],[6M Return vs Nifty]]-AVERAGE(Table2[6M Return vs Nifty]))/_xlfn.STDEV.P(Table2[6M Return vs Nifty])</f>
        <v>0.49765667644028821</v>
      </c>
      <c r="M333">
        <v>1.74237444419893</v>
      </c>
      <c r="N333">
        <f>(Table2[[#This Row],[1W Return vs Nifty]]-AVERAGE(Table2[1W Return vs Nifty]))/_xlfn.STDEV.P(Table2[1W Return vs Nifty])</f>
        <v>0.84689597459113086</v>
      </c>
      <c r="O333">
        <v>229.58</v>
      </c>
      <c r="P333">
        <v>222.875594570608</v>
      </c>
      <c r="Q333">
        <v>194.661731869097</v>
      </c>
      <c r="R333">
        <v>58.3155788882124</v>
      </c>
      <c r="S333" s="2">
        <f>(Table2[[#This Row],[Close Price]]-Table2[[#This Row],[20D EMA]])/Table2[[#This Row],[20D EMA]]</f>
        <v>1.2718877951040977E-2</v>
      </c>
      <c r="T333" s="2">
        <f>(Table2[[#This Row],[Close Price]]-Table2[[#This Row],[50D EMA]])/Table2[[#This Row],[50D EMA]]</f>
        <v>4.3182859244568134E-2</v>
      </c>
      <c r="U333" s="2">
        <f>(Table2[[#This Row],[Close Price]]-Table2[[#This Row],[200D EMA]])/Table2[[#This Row],[200D EMA]]</f>
        <v>0.19437959257625365</v>
      </c>
      <c r="V333">
        <v>0.60902355769469096</v>
      </c>
      <c r="W333">
        <v>227.57</v>
      </c>
      <c r="X333">
        <v>232.7</v>
      </c>
      <c r="Y333">
        <v>219.35</v>
      </c>
      <c r="Z333">
        <v>233.5</v>
      </c>
      <c r="AA333">
        <v>219.35</v>
      </c>
      <c r="AB333">
        <v>243.29</v>
      </c>
      <c r="AC333" s="2">
        <f>(Table2[[#This Row],[Close Price]]/Table2[[#This Row],[Day Low]])-1</f>
        <v>2.1663663927582677E-2</v>
      </c>
      <c r="AD333" s="2">
        <f>(Table2[[#This Row],[Day High]]/Table2[[#This Row],[Close Price]])-1</f>
        <v>8.6021505376332463E-4</v>
      </c>
      <c r="AE333" s="2">
        <f>(Table2[[#This Row],[Close Price]]/Table2[[#This Row],[Current Week Low]])-1</f>
        <v>5.9949851834967038E-2</v>
      </c>
      <c r="AF333" s="2">
        <f>(Table2[[#This Row],[Current Week High]]/Table2[[#This Row],[Close Price]])-1</f>
        <v>4.3010752688172893E-3</v>
      </c>
      <c r="AG333" s="2">
        <f>(Table2[[#This Row],[Close Price]]/Table2[[#This Row],[Current Month Low]])-1</f>
        <v>5.9949851834967038E-2</v>
      </c>
      <c r="AH333" s="2">
        <f>(Table2[[#This Row],[Current Month High]]/Table2[[#This Row],[Close Price]])-1</f>
        <v>4.6408602150537659E-2</v>
      </c>
      <c r="AI333">
        <v>5.6645161290322399</v>
      </c>
      <c r="AJ333">
        <v>47.572199301808901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0.03</v>
      </c>
      <c r="AM333" t="s">
        <v>10196</v>
      </c>
      <c r="AN333">
        <v>1.28</v>
      </c>
      <c r="AO333" t="s">
        <v>10196</v>
      </c>
      <c r="AP333">
        <v>4.2184734411086999E-2</v>
      </c>
      <c r="AQ333">
        <f>(Table2[[#This Row],[Sharpe Ratio]]-AVERAGE(Table2[Sharpe Ratio]))/_xlfn.STDEV.P(Table2[Sharpe Ratio])</f>
        <v>-0.10340094698208392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0.33621630263062496</v>
      </c>
      <c r="AS333">
        <f>_xlfn.RANK.AVG(Table2[[#This Row],[1Y Return vs Nifty Z-Score]],Table2[1Y Return vs Nifty Z-Score])</f>
        <v>486</v>
      </c>
      <c r="AT333">
        <f>_xlfn.RANK.AVG(Table2[[#This Row],[6M Return vs Nifty Z-Score]],Table2[6M Return vs Nifty Z-Score])</f>
        <v>191</v>
      </c>
      <c r="AU333">
        <f>_xlfn.RANK.AVG(Table2[[#This Row],[Sharpe Ratio Z-Score]],Table2[Sharpe Ratio Z-Score])</f>
        <v>367</v>
      </c>
      <c r="AV333">
        <f>(Table2[[#This Row],[Rank 1Y]]+Table2[[#This Row],[Rank 6M]]+Table2[[#This Row],[Rank Sharpe]])/3</f>
        <v>348</v>
      </c>
    </row>
    <row r="334" spans="1:48" x14ac:dyDescent="0.3">
      <c r="A334" t="s">
        <v>737</v>
      </c>
      <c r="B334" t="s">
        <v>738</v>
      </c>
      <c r="C334" t="s">
        <v>10161</v>
      </c>
      <c r="D334" t="s">
        <v>278</v>
      </c>
      <c r="E334">
        <v>21894.009848919999</v>
      </c>
      <c r="F334">
        <v>692.45</v>
      </c>
      <c r="G334">
        <v>0.609012560244796</v>
      </c>
      <c r="H334">
        <f>(Table2[[#This Row],[1Y Return vs Nifty]]-AVERAGE(Table2[1Y Return vs Nifty]))/_xlfn.STDEV.P(Table2[1Y Return vs Nifty])</f>
        <v>-0.54796893327537988</v>
      </c>
      <c r="I334">
        <v>-12.9059962616889</v>
      </c>
      <c r="J334">
        <f>(Table2[[#This Row],[1M Return vs Nifty]]-AVERAGE(Table2[1M Return vs Nifty]))/_xlfn.STDEV.P(Table2[1M Return vs Nifty])</f>
        <v>-1.1839636782035043</v>
      </c>
      <c r="K334">
        <v>6.6207204547187501</v>
      </c>
      <c r="L334">
        <f>(Table2[[#This Row],[6M Return vs Nifty]]-AVERAGE(Table2[6M Return vs Nifty]))/_xlfn.STDEV.P(Table2[6M Return vs Nifty])</f>
        <v>-3.8966431420961192E-2</v>
      </c>
      <c r="M334">
        <v>-4.1216789719347</v>
      </c>
      <c r="N334">
        <f>(Table2[[#This Row],[1W Return vs Nifty]]-AVERAGE(Table2[1W Return vs Nifty]))/_xlfn.STDEV.P(Table2[1W Return vs Nifty])</f>
        <v>-0.61120115380978468</v>
      </c>
      <c r="O334">
        <v>696.19</v>
      </c>
      <c r="P334">
        <v>679.78314825642701</v>
      </c>
      <c r="Q334">
        <v>612.98289296081805</v>
      </c>
      <c r="R334">
        <v>48.329049533353299</v>
      </c>
      <c r="S334" s="2">
        <f>(Table2[[#This Row],[Close Price]]-Table2[[#This Row],[20D EMA]])/Table2[[#This Row],[20D EMA]]</f>
        <v>-5.3720966977405717E-3</v>
      </c>
      <c r="T334" s="2">
        <f>(Table2[[#This Row],[Close Price]]-Table2[[#This Row],[50D EMA]])/Table2[[#This Row],[50D EMA]]</f>
        <v>1.8633665421189376E-2</v>
      </c>
      <c r="U334" s="2">
        <f>(Table2[[#This Row],[Close Price]]-Table2[[#This Row],[200D EMA]])/Table2[[#This Row],[200D EMA]]</f>
        <v>0.12964000782361401</v>
      </c>
      <c r="V334">
        <v>1.1899982306337999</v>
      </c>
      <c r="W334">
        <v>682.55</v>
      </c>
      <c r="X334">
        <v>699.95</v>
      </c>
      <c r="Y334">
        <v>651</v>
      </c>
      <c r="Z334">
        <v>704</v>
      </c>
      <c r="AA334">
        <v>651</v>
      </c>
      <c r="AB334">
        <v>762.2</v>
      </c>
      <c r="AC334" s="2">
        <f>(Table2[[#This Row],[Close Price]]/Table2[[#This Row],[Day Low]])-1</f>
        <v>1.4504431909750259E-2</v>
      </c>
      <c r="AD334" s="2">
        <f>(Table2[[#This Row],[Day High]]/Table2[[#This Row],[Close Price]])-1</f>
        <v>1.0831106939129143E-2</v>
      </c>
      <c r="AE334" s="2">
        <f>(Table2[[#This Row],[Close Price]]/Table2[[#This Row],[Current Week Low]])-1</f>
        <v>6.3671274961597524E-2</v>
      </c>
      <c r="AF334" s="2">
        <f>(Table2[[#This Row],[Current Week High]]/Table2[[#This Row],[Close Price]])-1</f>
        <v>1.6679904686258906E-2</v>
      </c>
      <c r="AG334" s="2">
        <f>(Table2[[#This Row],[Close Price]]/Table2[[#This Row],[Current Month Low]])-1</f>
        <v>6.3671274961597524E-2</v>
      </c>
      <c r="AH334" s="2">
        <f>(Table2[[#This Row],[Current Month High]]/Table2[[#This Row],[Close Price]])-1</f>
        <v>0.10072929453390134</v>
      </c>
      <c r="AI334">
        <v>15.3801718535634</v>
      </c>
      <c r="AJ334">
        <v>49.557235421166297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-0.03</v>
      </c>
      <c r="AM334" t="s">
        <v>10195</v>
      </c>
      <c r="AN334">
        <v>-6.15</v>
      </c>
      <c r="AO334" t="s">
        <v>10195</v>
      </c>
      <c r="AP334">
        <v>9.9444348895923004E-2</v>
      </c>
      <c r="AQ334">
        <f>(Table2[[#This Row],[Sharpe Ratio]]-AVERAGE(Table2[Sharpe Ratio]))/_xlfn.STDEV.P(Table2[Sharpe Ratio])</f>
        <v>0.55497739700596416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-1.8271227997036661</v>
      </c>
      <c r="AS334">
        <f>_xlfn.RANK.AVG(Table2[[#This Row],[1Y Return vs Nifty Z-Score]],Table2[1Y Return vs Nifty Z-Score])</f>
        <v>504</v>
      </c>
      <c r="AT334">
        <f>_xlfn.RANK.AVG(Table2[[#This Row],[6M Return vs Nifty Z-Score]],Table2[6M Return vs Nifty Z-Score])</f>
        <v>336</v>
      </c>
      <c r="AU334">
        <f>_xlfn.RANK.AVG(Table2[[#This Row],[Sharpe Ratio Z-Score]],Table2[Sharpe Ratio Z-Score])</f>
        <v>205</v>
      </c>
      <c r="AV334">
        <f>(Table2[[#This Row],[Rank 1Y]]+Table2[[#This Row],[Rank 6M]]+Table2[[#This Row],[Rank Sharpe]])/3</f>
        <v>348.33333333333331</v>
      </c>
    </row>
    <row r="335" spans="1:48" x14ac:dyDescent="0.3">
      <c r="A335" t="s">
        <v>233</v>
      </c>
      <c r="B335" t="s">
        <v>234</v>
      </c>
      <c r="C335" t="s">
        <v>10163</v>
      </c>
      <c r="D335" t="s">
        <v>235</v>
      </c>
      <c r="E335">
        <v>112328.22436725</v>
      </c>
      <c r="F335">
        <v>1791.75</v>
      </c>
      <c r="G335">
        <v>14.077104093259299</v>
      </c>
      <c r="H335">
        <f>(Table2[[#This Row],[1Y Return vs Nifty]]-AVERAGE(Table2[1Y Return vs Nifty]))/_xlfn.STDEV.P(Table2[1Y Return vs Nifty])</f>
        <v>-0.36687486452560802</v>
      </c>
      <c r="I335">
        <v>-10.6595250807264</v>
      </c>
      <c r="J335">
        <f>(Table2[[#This Row],[1M Return vs Nifty]]-AVERAGE(Table2[1M Return vs Nifty]))/_xlfn.STDEV.P(Table2[1M Return vs Nifty])</f>
        <v>-0.94994686899918779</v>
      </c>
      <c r="K335">
        <v>23.440858097800898</v>
      </c>
      <c r="L335">
        <f>(Table2[[#This Row],[6M Return vs Nifty]]-AVERAGE(Table2[6M Return vs Nifty]))/_xlfn.STDEV.P(Table2[6M Return vs Nifty])</f>
        <v>0.52985283844041564</v>
      </c>
      <c r="M335">
        <v>-5.4655477206538601</v>
      </c>
      <c r="N335">
        <f>(Table2[[#This Row],[1W Return vs Nifty]]-AVERAGE(Table2[1W Return vs Nifty]))/_xlfn.STDEV.P(Table2[1W Return vs Nifty])</f>
        <v>-0.9453541746646148</v>
      </c>
      <c r="O335">
        <v>1842.96</v>
      </c>
      <c r="P335">
        <v>1809.1638099234001</v>
      </c>
      <c r="Q335">
        <v>1585.18205945763</v>
      </c>
      <c r="R335">
        <v>34.783597128491898</v>
      </c>
      <c r="S335" s="2">
        <f>(Table2[[#This Row],[Close Price]]-Table2[[#This Row],[20D EMA]])/Table2[[#This Row],[20D EMA]]</f>
        <v>-2.778682120067719E-2</v>
      </c>
      <c r="T335" s="2">
        <f>(Table2[[#This Row],[Close Price]]-Table2[[#This Row],[50D EMA]])/Table2[[#This Row],[50D EMA]]</f>
        <v>-9.6253362066408988E-3</v>
      </c>
      <c r="U335" s="2">
        <f>(Table2[[#This Row],[Close Price]]-Table2[[#This Row],[200D EMA]])/Table2[[#This Row],[200D EMA]]</f>
        <v>0.13031180823043584</v>
      </c>
      <c r="V335">
        <v>0.83817213469745699</v>
      </c>
      <c r="W335">
        <v>1774.7</v>
      </c>
      <c r="X335">
        <v>1799.8</v>
      </c>
      <c r="Y335">
        <v>1687.55</v>
      </c>
      <c r="Z335">
        <v>1799.45</v>
      </c>
      <c r="AA335">
        <v>1687.55</v>
      </c>
      <c r="AB335">
        <v>1949.7</v>
      </c>
      <c r="AC335" s="2">
        <f>(Table2[[#This Row],[Close Price]]/Table2[[#This Row],[Day Low]])-1</f>
        <v>9.6072575646588554E-3</v>
      </c>
      <c r="AD335" s="2">
        <f>(Table2[[#This Row],[Day High]]/Table2[[#This Row],[Close Price]])-1</f>
        <v>4.4928142877074251E-3</v>
      </c>
      <c r="AE335" s="2">
        <f>(Table2[[#This Row],[Close Price]]/Table2[[#This Row],[Current Week Low]])-1</f>
        <v>6.1746318627596164E-2</v>
      </c>
      <c r="AF335" s="2">
        <f>(Table2[[#This Row],[Current Week High]]/Table2[[#This Row],[Close Price]])-1</f>
        <v>4.2974745360682132E-3</v>
      </c>
      <c r="AG335" s="2">
        <f>(Table2[[#This Row],[Close Price]]/Table2[[#This Row],[Current Month Low]])-1</f>
        <v>6.1746318627596164E-2</v>
      </c>
      <c r="AH335" s="2">
        <f>(Table2[[#This Row],[Current Month High]]/Table2[[#This Row],[Close Price]])-1</f>
        <v>8.8154039347007052E-2</v>
      </c>
      <c r="AI335">
        <v>10.807869401423099</v>
      </c>
      <c r="AJ335">
        <v>45.333982236281798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-0.01</v>
      </c>
      <c r="AM335" t="s">
        <v>10195</v>
      </c>
      <c r="AN335">
        <v>-5.38</v>
      </c>
      <c r="AO335" t="s">
        <v>10195</v>
      </c>
      <c r="AP335">
        <v>1.5997327398033001E-2</v>
      </c>
      <c r="AQ335">
        <f>(Table2[[#This Row],[Sharpe Ratio]]-AVERAGE(Table2[Sharpe Ratio]))/_xlfn.STDEV.P(Table2[Sharpe Ratio])</f>
        <v>-0.40450708990174084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-2.1368301596507355</v>
      </c>
      <c r="AS335">
        <f>_xlfn.RANK.AVG(Table2[[#This Row],[1Y Return vs Nifty Z-Score]],Table2[1Y Return vs Nifty Z-Score])</f>
        <v>427</v>
      </c>
      <c r="AT335">
        <f>_xlfn.RANK.AVG(Table2[[#This Row],[6M Return vs Nifty Z-Score]],Table2[6M Return vs Nifty Z-Score])</f>
        <v>180</v>
      </c>
      <c r="AU335">
        <f>_xlfn.RANK.AVG(Table2[[#This Row],[Sharpe Ratio Z-Score]],Table2[Sharpe Ratio Z-Score])</f>
        <v>439</v>
      </c>
      <c r="AV335">
        <f>(Table2[[#This Row],[Rank 1Y]]+Table2[[#This Row],[Rank 6M]]+Table2[[#This Row],[Rank Sharpe]])/3</f>
        <v>348.66666666666669</v>
      </c>
    </row>
    <row r="336" spans="1:48" x14ac:dyDescent="0.3">
      <c r="A336" t="s">
        <v>1536</v>
      </c>
      <c r="B336" t="s">
        <v>1537</v>
      </c>
      <c r="C336" t="s">
        <v>10167</v>
      </c>
      <c r="D336" t="s">
        <v>1538</v>
      </c>
      <c r="E336">
        <v>6247.9832444399999</v>
      </c>
      <c r="F336">
        <v>350.7</v>
      </c>
      <c r="G336">
        <v>32.566833498459403</v>
      </c>
      <c r="H336">
        <f>(Table2[[#This Row],[1Y Return vs Nifty]]-AVERAGE(Table2[1Y Return vs Nifty]))/_xlfn.STDEV.P(Table2[1Y Return vs Nifty])</f>
        <v>-0.11825906622470872</v>
      </c>
      <c r="I336">
        <v>9.4207944436849598</v>
      </c>
      <c r="J336">
        <f>(Table2[[#This Row],[1M Return vs Nifty]]-AVERAGE(Table2[1M Return vs Nifty]))/_xlfn.STDEV.P(Table2[1M Return vs Nifty])</f>
        <v>1.141837055374392</v>
      </c>
      <c r="K336">
        <v>-14.629053644554</v>
      </c>
      <c r="L336">
        <f>(Table2[[#This Row],[6M Return vs Nifty]]-AVERAGE(Table2[6M Return vs Nifty]))/_xlfn.STDEV.P(Table2[6M Return vs Nifty])</f>
        <v>-0.75758605537147183</v>
      </c>
      <c r="M336">
        <v>-6.2084229179349304</v>
      </c>
      <c r="N336">
        <f>(Table2[[#This Row],[1W Return vs Nifty]]-AVERAGE(Table2[1W Return vs Nifty]))/_xlfn.STDEV.P(Table2[1W Return vs Nifty])</f>
        <v>-1.1300701236932598</v>
      </c>
      <c r="O336">
        <v>351.37</v>
      </c>
      <c r="P336">
        <v>328.48458332696902</v>
      </c>
      <c r="Q336">
        <v>283.233890060394</v>
      </c>
      <c r="R336">
        <v>44.787554673127801</v>
      </c>
      <c r="S336" s="2">
        <f>(Table2[[#This Row],[Close Price]]-Table2[[#This Row],[20D EMA]])/Table2[[#This Row],[20D EMA]]</f>
        <v>-1.9068218686854766E-3</v>
      </c>
      <c r="T336" s="2">
        <f>(Table2[[#This Row],[Close Price]]-Table2[[#This Row],[50D EMA]])/Table2[[#This Row],[50D EMA]]</f>
        <v>6.7630013098417027E-2</v>
      </c>
      <c r="U336" s="2">
        <f>(Table2[[#This Row],[Close Price]]-Table2[[#This Row],[200D EMA]])/Table2[[#This Row],[200D EMA]]</f>
        <v>0.23819928443315938</v>
      </c>
      <c r="V336">
        <v>1.9532310702995399</v>
      </c>
      <c r="W336">
        <v>346.5</v>
      </c>
      <c r="X336">
        <v>352.6</v>
      </c>
      <c r="Y336">
        <v>331.55</v>
      </c>
      <c r="Z336">
        <v>359.95</v>
      </c>
      <c r="AA336">
        <v>321.2</v>
      </c>
      <c r="AB336">
        <v>403.9</v>
      </c>
      <c r="AC336" s="2">
        <f>(Table2[[#This Row],[Close Price]]/Table2[[#This Row],[Day Low]])-1</f>
        <v>1.2121212121212199E-2</v>
      </c>
      <c r="AD336" s="2">
        <f>(Table2[[#This Row],[Day High]]/Table2[[#This Row],[Close Price]])-1</f>
        <v>5.4177359566582872E-3</v>
      </c>
      <c r="AE336" s="2">
        <f>(Table2[[#This Row],[Close Price]]/Table2[[#This Row],[Current Week Low]])-1</f>
        <v>5.7759010707283842E-2</v>
      </c>
      <c r="AF336" s="2">
        <f>(Table2[[#This Row],[Current Week High]]/Table2[[#This Row],[Close Price]])-1</f>
        <v>2.6375819788993393E-2</v>
      </c>
      <c r="AG336" s="2">
        <f>(Table2[[#This Row],[Close Price]]/Table2[[#This Row],[Current Month Low]])-1</f>
        <v>9.1843088418430918E-2</v>
      </c>
      <c r="AH336" s="2">
        <f>(Table2[[#This Row],[Current Month High]]/Table2[[#This Row],[Close Price]])-1</f>
        <v>0.15169660678642716</v>
      </c>
      <c r="AI336">
        <v>15.1696606786427</v>
      </c>
      <c r="AJ336">
        <v>72.334152334152293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0.15</v>
      </c>
      <c r="AM336" t="s">
        <v>10196</v>
      </c>
      <c r="AN336">
        <v>-3.81</v>
      </c>
      <c r="AO336" t="s">
        <v>10195</v>
      </c>
      <c r="AP336">
        <v>0.12504724200645001</v>
      </c>
      <c r="AQ336">
        <f>(Table2[[#This Row],[Sharpe Ratio]]-AVERAGE(Table2[Sharpe Ratio]))/_xlfn.STDEV.P(Table2[Sharpe Ratio])</f>
        <v>0.84936272458926165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-1.4715465325786825E-2</v>
      </c>
      <c r="AS336">
        <f>_xlfn.RANK.AVG(Table2[[#This Row],[1Y Return vs Nifty Z-Score]],Table2[1Y Return vs Nifty Z-Score])</f>
        <v>326</v>
      </c>
      <c r="AT336">
        <f>_xlfn.RANK.AVG(Table2[[#This Row],[6M Return vs Nifty Z-Score]],Table2[6M Return vs Nifty Z-Score])</f>
        <v>572</v>
      </c>
      <c r="AU336">
        <f>_xlfn.RANK.AVG(Table2[[#This Row],[Sharpe Ratio Z-Score]],Table2[Sharpe Ratio Z-Score])</f>
        <v>153</v>
      </c>
      <c r="AV336">
        <f>(Table2[[#This Row],[Rank 1Y]]+Table2[[#This Row],[Rank 6M]]+Table2[[#This Row],[Rank Sharpe]])/3</f>
        <v>350.33333333333331</v>
      </c>
    </row>
    <row r="337" spans="1:48" x14ac:dyDescent="0.3">
      <c r="A337" t="s">
        <v>965</v>
      </c>
      <c r="B337" t="s">
        <v>966</v>
      </c>
      <c r="C337" t="s">
        <v>10163</v>
      </c>
      <c r="D337" t="s">
        <v>375</v>
      </c>
      <c r="E337">
        <v>14548.230830545001</v>
      </c>
      <c r="F337">
        <v>4311.95</v>
      </c>
      <c r="G337">
        <v>67.810319764286106</v>
      </c>
      <c r="H337">
        <f>(Table2[[#This Row],[1Y Return vs Nifty]]-AVERAGE(Table2[1Y Return vs Nifty]))/_xlfn.STDEV.P(Table2[1Y Return vs Nifty])</f>
        <v>0.35563037157425731</v>
      </c>
      <c r="I337">
        <v>2.2438409998984401</v>
      </c>
      <c r="J337">
        <f>(Table2[[#This Row],[1M Return vs Nifty]]-AVERAGE(Table2[1M Return vs Nifty]))/_xlfn.STDEV.P(Table2[1M Return vs Nifty])</f>
        <v>0.3942077250024526</v>
      </c>
      <c r="K337">
        <v>-0.85453569496396398</v>
      </c>
      <c r="L337">
        <f>(Table2[[#This Row],[6M Return vs Nifty]]-AVERAGE(Table2[6M Return vs Nifty]))/_xlfn.STDEV.P(Table2[6M Return vs Nifty])</f>
        <v>-0.29176280177873265</v>
      </c>
      <c r="M337">
        <v>-7.0110797406279799</v>
      </c>
      <c r="N337">
        <f>(Table2[[#This Row],[1W Return vs Nifty]]-AVERAGE(Table2[1W Return vs Nifty]))/_xlfn.STDEV.P(Table2[1W Return vs Nifty])</f>
        <v>-1.3296507763933494</v>
      </c>
      <c r="O337">
        <v>4349.7299999999996</v>
      </c>
      <c r="P337">
        <v>4163.1880164818504</v>
      </c>
      <c r="Q337">
        <v>3640.9354122874302</v>
      </c>
      <c r="R337">
        <v>45.031365153077701</v>
      </c>
      <c r="S337" s="2">
        <f>(Table2[[#This Row],[Close Price]]-Table2[[#This Row],[20D EMA]])/Table2[[#This Row],[20D EMA]]</f>
        <v>-8.6855965772587602E-3</v>
      </c>
      <c r="T337" s="2">
        <f>(Table2[[#This Row],[Close Price]]-Table2[[#This Row],[50D EMA]])/Table2[[#This Row],[50D EMA]]</f>
        <v>3.5732708426621212E-2</v>
      </c>
      <c r="U337" s="2">
        <f>(Table2[[#This Row],[Close Price]]-Table2[[#This Row],[200D EMA]])/Table2[[#This Row],[200D EMA]]</f>
        <v>0.18429730597473093</v>
      </c>
      <c r="V337">
        <v>0.75600927685574504</v>
      </c>
      <c r="W337">
        <v>4273.8</v>
      </c>
      <c r="X337">
        <v>4392.5</v>
      </c>
      <c r="Y337">
        <v>4057.25</v>
      </c>
      <c r="Z337">
        <v>4350</v>
      </c>
      <c r="AA337">
        <v>4030.65</v>
      </c>
      <c r="AB337">
        <v>4888</v>
      </c>
      <c r="AC337" s="2">
        <f>(Table2[[#This Row],[Close Price]]/Table2[[#This Row],[Day Low]])-1</f>
        <v>8.9264822874255412E-3</v>
      </c>
      <c r="AD337" s="2">
        <f>(Table2[[#This Row],[Day High]]/Table2[[#This Row],[Close Price]])-1</f>
        <v>1.8680643328424562E-2</v>
      </c>
      <c r="AE337" s="2">
        <f>(Table2[[#This Row],[Close Price]]/Table2[[#This Row],[Current Week Low]])-1</f>
        <v>6.2776511183683548E-2</v>
      </c>
      <c r="AF337" s="2">
        <f>(Table2[[#This Row],[Current Week High]]/Table2[[#This Row],[Close Price]])-1</f>
        <v>8.8243138255315046E-3</v>
      </c>
      <c r="AG337" s="2">
        <f>(Table2[[#This Row],[Close Price]]/Table2[[#This Row],[Current Month Low]])-1</f>
        <v>6.9790232344659087E-2</v>
      </c>
      <c r="AH337" s="2">
        <f>(Table2[[#This Row],[Current Month High]]/Table2[[#This Row],[Close Price]])-1</f>
        <v>0.13359384965039034</v>
      </c>
      <c r="AI337">
        <v>13.359384965039</v>
      </c>
      <c r="AJ337">
        <v>96.627830091885301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-0.05</v>
      </c>
      <c r="AM337" t="s">
        <v>10195</v>
      </c>
      <c r="AN337">
        <v>-4.26</v>
      </c>
      <c r="AO337" t="s">
        <v>10195</v>
      </c>
      <c r="AP337">
        <v>1.4885448403404E-2</v>
      </c>
      <c r="AQ337">
        <f>(Table2[[#This Row],[Sharpe Ratio]]-AVERAGE(Table2[Sharpe Ratio]))/_xlfn.STDEV.P(Table2[Sharpe Ratio])</f>
        <v>-0.41729161626967165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-1.2888670978650438</v>
      </c>
      <c r="AS337">
        <f>_xlfn.RANK.AVG(Table2[[#This Row],[1Y Return vs Nifty Z-Score]],Table2[1Y Return vs Nifty Z-Score])</f>
        <v>190</v>
      </c>
      <c r="AT337">
        <f>_xlfn.RANK.AVG(Table2[[#This Row],[6M Return vs Nifty Z-Score]],Table2[6M Return vs Nifty Z-Score])</f>
        <v>421</v>
      </c>
      <c r="AU337">
        <f>_xlfn.RANK.AVG(Table2[[#This Row],[Sharpe Ratio Z-Score]],Table2[Sharpe Ratio Z-Score])</f>
        <v>442</v>
      </c>
      <c r="AV337">
        <f>(Table2[[#This Row],[Rank 1Y]]+Table2[[#This Row],[Rank 6M]]+Table2[[#This Row],[Rank Sharpe]])/3</f>
        <v>351</v>
      </c>
    </row>
    <row r="338" spans="1:48" x14ac:dyDescent="0.3">
      <c r="A338" t="s">
        <v>1084</v>
      </c>
      <c r="B338" t="s">
        <v>1085</v>
      </c>
      <c r="C338" t="s">
        <v>10156</v>
      </c>
      <c r="D338" t="s">
        <v>60</v>
      </c>
      <c r="E338">
        <v>11447.174777730001</v>
      </c>
      <c r="F338">
        <v>722.9</v>
      </c>
      <c r="G338">
        <v>69.992589153629694</v>
      </c>
      <c r="H338">
        <f>(Table2[[#This Row],[1Y Return vs Nifty]]-AVERAGE(Table2[1Y Return vs Nifty]))/_xlfn.STDEV.P(Table2[1Y Return vs Nifty])</f>
        <v>0.38497350767157007</v>
      </c>
      <c r="I338">
        <v>-3.1857530317717799</v>
      </c>
      <c r="J338">
        <f>(Table2[[#This Row],[1M Return vs Nifty]]-AVERAGE(Table2[1M Return vs Nifty]))/_xlfn.STDEV.P(Table2[1M Return vs Nifty])</f>
        <v>-0.17139769265613108</v>
      </c>
      <c r="K338">
        <v>13.4986420159772</v>
      </c>
      <c r="L338">
        <f>(Table2[[#This Row],[6M Return vs Nifty]]-AVERAGE(Table2[6M Return vs Nifty]))/_xlfn.STDEV.P(Table2[6M Return vs Nifty])</f>
        <v>0.1936294250254286</v>
      </c>
      <c r="M338">
        <v>-1.30460342427305</v>
      </c>
      <c r="N338">
        <f>(Table2[[#This Row],[1W Return vs Nifty]]-AVERAGE(Table2[1W Return vs Nifty]))/_xlfn.STDEV.P(Table2[1W Return vs Nifty])</f>
        <v>8.9264799524274296E-2</v>
      </c>
      <c r="O338">
        <v>730.67</v>
      </c>
      <c r="P338">
        <v>716.14838299316102</v>
      </c>
      <c r="Q338">
        <v>607.42104405058706</v>
      </c>
      <c r="R338">
        <v>43.481300155656299</v>
      </c>
      <c r="S338" s="2">
        <f>(Table2[[#This Row],[Close Price]]-Table2[[#This Row],[20D EMA]])/Table2[[#This Row],[20D EMA]]</f>
        <v>-1.0634075574472719E-2</v>
      </c>
      <c r="T338" s="2">
        <f>(Table2[[#This Row],[Close Price]]-Table2[[#This Row],[50D EMA]])/Table2[[#This Row],[50D EMA]]</f>
        <v>9.4276789100889886E-3</v>
      </c>
      <c r="U338" s="2">
        <f>(Table2[[#This Row],[Close Price]]-Table2[[#This Row],[200D EMA]])/Table2[[#This Row],[200D EMA]]</f>
        <v>0.19011352517413874</v>
      </c>
      <c r="V338">
        <v>1.5617206313422201</v>
      </c>
      <c r="W338">
        <v>713.15</v>
      </c>
      <c r="X338">
        <v>724</v>
      </c>
      <c r="Y338">
        <v>707.7</v>
      </c>
      <c r="Z338">
        <v>748.3</v>
      </c>
      <c r="AA338">
        <v>701.8</v>
      </c>
      <c r="AB338">
        <v>800</v>
      </c>
      <c r="AC338" s="2">
        <f>(Table2[[#This Row],[Close Price]]/Table2[[#This Row],[Day Low]])-1</f>
        <v>1.3671738063520955E-2</v>
      </c>
      <c r="AD338" s="2">
        <f>(Table2[[#This Row],[Day High]]/Table2[[#This Row],[Close Price]])-1</f>
        <v>1.5216489140961187E-3</v>
      </c>
      <c r="AE338" s="2">
        <f>(Table2[[#This Row],[Close Price]]/Table2[[#This Row],[Current Week Low]])-1</f>
        <v>2.1478027412745515E-2</v>
      </c>
      <c r="AF338" s="2">
        <f>(Table2[[#This Row],[Current Week High]]/Table2[[#This Row],[Close Price]])-1</f>
        <v>3.5136256743671268E-2</v>
      </c>
      <c r="AG338" s="2">
        <f>(Table2[[#This Row],[Close Price]]/Table2[[#This Row],[Current Month Low]])-1</f>
        <v>3.0065545739526911E-2</v>
      </c>
      <c r="AH338" s="2">
        <f>(Table2[[#This Row],[Current Month High]]/Table2[[#This Row],[Close Price]])-1</f>
        <v>0.10665375570618352</v>
      </c>
      <c r="AI338">
        <v>10.6653755706183</v>
      </c>
      <c r="AJ338">
        <v>126.792156862745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-0.02</v>
      </c>
      <c r="AM338" t="s">
        <v>10195</v>
      </c>
      <c r="AN338">
        <v>-3.79</v>
      </c>
      <c r="AO338" t="s">
        <v>10195</v>
      </c>
      <c r="AP338">
        <v>-3.1617181606351998E-2</v>
      </c>
      <c r="AQ338">
        <f>(Table2[[#This Row],[Sharpe Ratio]]-AVERAGE(Table2[Sharpe Ratio]))/_xlfn.STDEV.P(Table2[Sharpe Ratio])</f>
        <v>-0.95198478199156344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-0.45551474242642159</v>
      </c>
      <c r="AS338">
        <f>_xlfn.RANK.AVG(Table2[[#This Row],[1Y Return vs Nifty Z-Score]],Table2[1Y Return vs Nifty Z-Score])</f>
        <v>183</v>
      </c>
      <c r="AT338">
        <f>_xlfn.RANK.AVG(Table2[[#This Row],[6M Return vs Nifty Z-Score]],Table2[6M Return vs Nifty Z-Score])</f>
        <v>264</v>
      </c>
      <c r="AU338">
        <f>_xlfn.RANK.AVG(Table2[[#This Row],[Sharpe Ratio Z-Score]],Table2[Sharpe Ratio Z-Score])</f>
        <v>606</v>
      </c>
      <c r="AV338">
        <f>(Table2[[#This Row],[Rank 1Y]]+Table2[[#This Row],[Rank 6M]]+Table2[[#This Row],[Rank Sharpe]])/3</f>
        <v>351</v>
      </c>
    </row>
    <row r="339" spans="1:48" x14ac:dyDescent="0.3">
      <c r="A339" t="s">
        <v>884</v>
      </c>
      <c r="B339" t="s">
        <v>885</v>
      </c>
      <c r="C339" t="s">
        <v>10162</v>
      </c>
      <c r="D339" t="s">
        <v>886</v>
      </c>
      <c r="E339">
        <v>17083.745695048001</v>
      </c>
      <c r="F339">
        <v>247.96</v>
      </c>
      <c r="G339">
        <v>54.996569270064597</v>
      </c>
      <c r="H339">
        <f>(Table2[[#This Row],[1Y Return vs Nifty]]-AVERAGE(Table2[1Y Return vs Nifty]))/_xlfn.STDEV.P(Table2[1Y Return vs Nifty])</f>
        <v>0.18333467494532404</v>
      </c>
      <c r="I339">
        <v>13.5824468075441</v>
      </c>
      <c r="J339">
        <f>(Table2[[#This Row],[1M Return vs Nifty]]-AVERAGE(Table2[1M Return vs Nifty]))/_xlfn.STDEV.P(Table2[1M Return vs Nifty])</f>
        <v>1.575359913562429</v>
      </c>
      <c r="K339">
        <v>13.1362536406802</v>
      </c>
      <c r="L339">
        <f>(Table2[[#This Row],[6M Return vs Nifty]]-AVERAGE(Table2[6M Return vs Nifty]))/_xlfn.STDEV.P(Table2[6M Return vs Nifty])</f>
        <v>0.18137426425226635</v>
      </c>
      <c r="M339">
        <v>-3.0448358669308502</v>
      </c>
      <c r="N339">
        <f>(Table2[[#This Row],[1W Return vs Nifty]]-AVERAGE(Table2[1W Return vs Nifty]))/_xlfn.STDEV.P(Table2[1W Return vs Nifty])</f>
        <v>-0.34344407048845177</v>
      </c>
      <c r="O339">
        <v>236.15</v>
      </c>
      <c r="P339">
        <v>220.514558102774</v>
      </c>
      <c r="Q339">
        <v>193.68958737064401</v>
      </c>
      <c r="R339">
        <v>62.078085108699902</v>
      </c>
      <c r="S339" s="2">
        <f>(Table2[[#This Row],[Close Price]]-Table2[[#This Row],[20D EMA]])/Table2[[#This Row],[20D EMA]]</f>
        <v>5.0010586491636679E-2</v>
      </c>
      <c r="T339" s="2">
        <f>(Table2[[#This Row],[Close Price]]-Table2[[#This Row],[50D EMA]])/Table2[[#This Row],[50D EMA]]</f>
        <v>0.12446090695034592</v>
      </c>
      <c r="U339" s="2">
        <f>(Table2[[#This Row],[Close Price]]-Table2[[#This Row],[200D EMA]])/Table2[[#This Row],[200D EMA]]</f>
        <v>0.28019272159170977</v>
      </c>
      <c r="V339">
        <v>1.14960430584699</v>
      </c>
      <c r="W339">
        <v>243.02</v>
      </c>
      <c r="X339">
        <v>248.47</v>
      </c>
      <c r="Y339">
        <v>226.62</v>
      </c>
      <c r="Z339">
        <v>249.5</v>
      </c>
      <c r="AA339">
        <v>208.45</v>
      </c>
      <c r="AB339">
        <v>258.95</v>
      </c>
      <c r="AC339" s="2">
        <f>(Table2[[#This Row],[Close Price]]/Table2[[#This Row],[Day Low]])-1</f>
        <v>2.0327545058019814E-2</v>
      </c>
      <c r="AD339" s="2">
        <f>(Table2[[#This Row],[Day High]]/Table2[[#This Row],[Close Price]])-1</f>
        <v>2.056783352153646E-3</v>
      </c>
      <c r="AE339" s="2">
        <f>(Table2[[#This Row],[Close Price]]/Table2[[#This Row],[Current Week Low]])-1</f>
        <v>9.4166446033006723E-2</v>
      </c>
      <c r="AF339" s="2">
        <f>(Table2[[#This Row],[Current Week High]]/Table2[[#This Row],[Close Price]])-1</f>
        <v>6.2106791417970708E-3</v>
      </c>
      <c r="AG339" s="2">
        <f>(Table2[[#This Row],[Close Price]]/Table2[[#This Row],[Current Month Low]])-1</f>
        <v>0.1895418565603264</v>
      </c>
      <c r="AH339" s="2">
        <f>(Table2[[#This Row],[Current Month High]]/Table2[[#This Row],[Close Price]])-1</f>
        <v>4.43216647846425E-2</v>
      </c>
      <c r="AI339">
        <v>4.43216647846425</v>
      </c>
      <c r="AJ339">
        <v>81.655677655677593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0.04</v>
      </c>
      <c r="AM339" t="s">
        <v>10196</v>
      </c>
      <c r="AN339">
        <v>5.2</v>
      </c>
      <c r="AO339" t="s">
        <v>10196</v>
      </c>
      <c r="AP339">
        <v>-5.812518188456E-3</v>
      </c>
      <c r="AQ339">
        <f>(Table2[[#This Row],[Sharpe Ratio]]-AVERAGE(Table2[Sharpe Ratio]))/_xlfn.STDEV.P(Table2[Sharpe Ratio])</f>
        <v>-0.65527947370237549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0.9413453085691923</v>
      </c>
      <c r="AS339">
        <f>_xlfn.RANK.AVG(Table2[[#This Row],[1Y Return vs Nifty Z-Score]],Table2[1Y Return vs Nifty Z-Score])</f>
        <v>232</v>
      </c>
      <c r="AT339">
        <f>_xlfn.RANK.AVG(Table2[[#This Row],[6M Return vs Nifty Z-Score]],Table2[6M Return vs Nifty Z-Score])</f>
        <v>270</v>
      </c>
      <c r="AU339">
        <f>_xlfn.RANK.AVG(Table2[[#This Row],[Sharpe Ratio Z-Score]],Table2[Sharpe Ratio Z-Score])</f>
        <v>552</v>
      </c>
      <c r="AV339">
        <f>(Table2[[#This Row],[Rank 1Y]]+Table2[[#This Row],[Rank 6M]]+Table2[[#This Row],[Rank Sharpe]])/3</f>
        <v>351.33333333333331</v>
      </c>
    </row>
    <row r="340" spans="1:48" x14ac:dyDescent="0.3">
      <c r="A340" t="s">
        <v>546</v>
      </c>
      <c r="B340" t="s">
        <v>547</v>
      </c>
      <c r="C340" t="s">
        <v>10155</v>
      </c>
      <c r="D340" t="s">
        <v>200</v>
      </c>
      <c r="E340">
        <v>35876.762696639998</v>
      </c>
      <c r="F340">
        <v>2550.5500000000002</v>
      </c>
      <c r="G340">
        <v>26.0068289300924</v>
      </c>
      <c r="H340">
        <f>(Table2[[#This Row],[1Y Return vs Nifty]]-AVERAGE(Table2[1Y Return vs Nifty]))/_xlfn.STDEV.P(Table2[1Y Return vs Nifty])</f>
        <v>-0.20646591538300002</v>
      </c>
      <c r="I340">
        <v>-8.4046029672309501</v>
      </c>
      <c r="J340">
        <f>(Table2[[#This Row],[1M Return vs Nifty]]-AVERAGE(Table2[1M Return vs Nifty]))/_xlfn.STDEV.P(Table2[1M Return vs Nifty])</f>
        <v>-0.7150497189817232</v>
      </c>
      <c r="K340">
        <v>14.231908959027299</v>
      </c>
      <c r="L340">
        <f>(Table2[[#This Row],[6M Return vs Nifty]]-AVERAGE(Table2[6M Return vs Nifty]))/_xlfn.STDEV.P(Table2[6M Return vs Nifty])</f>
        <v>0.21842686580801254</v>
      </c>
      <c r="M340">
        <v>-1.02160516949411</v>
      </c>
      <c r="N340">
        <f>(Table2[[#This Row],[1W Return vs Nifty]]-AVERAGE(Table2[1W Return vs Nifty]))/_xlfn.STDEV.P(Table2[1W Return vs Nifty])</f>
        <v>0.15963232747010772</v>
      </c>
      <c r="O340">
        <v>2602.1999999999998</v>
      </c>
      <c r="P340">
        <v>2469.3003585788101</v>
      </c>
      <c r="Q340">
        <v>2057.7937014763002</v>
      </c>
      <c r="R340">
        <v>36.2920700946392</v>
      </c>
      <c r="S340" s="2">
        <f>(Table2[[#This Row],[Close Price]]-Table2[[#This Row],[20D EMA]])/Table2[[#This Row],[20D EMA]]</f>
        <v>-1.9848589654907246E-2</v>
      </c>
      <c r="T340" s="2">
        <f>(Table2[[#This Row],[Close Price]]-Table2[[#This Row],[50D EMA]])/Table2[[#This Row],[50D EMA]]</f>
        <v>3.2903911886990031E-2</v>
      </c>
      <c r="U340" s="2">
        <f>(Table2[[#This Row],[Close Price]]-Table2[[#This Row],[200D EMA]])/Table2[[#This Row],[200D EMA]]</f>
        <v>0.23945855124844989</v>
      </c>
      <c r="V340">
        <v>0.60503529675909895</v>
      </c>
      <c r="W340">
        <v>2537.9</v>
      </c>
      <c r="X340">
        <v>2591.85</v>
      </c>
      <c r="Y340">
        <v>2500</v>
      </c>
      <c r="Z340">
        <v>2653</v>
      </c>
      <c r="AA340">
        <v>2500</v>
      </c>
      <c r="AB340">
        <v>2818.3</v>
      </c>
      <c r="AC340" s="2">
        <f>(Table2[[#This Row],[Close Price]]/Table2[[#This Row],[Day Low]])-1</f>
        <v>4.9844359509831904E-3</v>
      </c>
      <c r="AD340" s="2">
        <f>(Table2[[#This Row],[Day High]]/Table2[[#This Row],[Close Price]])-1</f>
        <v>1.6192585912842228E-2</v>
      </c>
      <c r="AE340" s="2">
        <f>(Table2[[#This Row],[Close Price]]/Table2[[#This Row],[Current Week Low]])-1</f>
        <v>2.0220000000000127E-2</v>
      </c>
      <c r="AF340" s="2">
        <f>(Table2[[#This Row],[Current Week High]]/Table2[[#This Row],[Close Price]])-1</f>
        <v>4.0167806943600226E-2</v>
      </c>
      <c r="AG340" s="2">
        <f>(Table2[[#This Row],[Close Price]]/Table2[[#This Row],[Current Month Low]])-1</f>
        <v>2.0220000000000127E-2</v>
      </c>
      <c r="AH340" s="2">
        <f>(Table2[[#This Row],[Current Month High]]/Table2[[#This Row],[Close Price]])-1</f>
        <v>0.10497735782478279</v>
      </c>
      <c r="AI340">
        <v>20.025092627080401</v>
      </c>
      <c r="AJ340">
        <v>65.6147527677673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0.15</v>
      </c>
      <c r="AM340" t="s">
        <v>10196</v>
      </c>
      <c r="AN340">
        <v>-6.48</v>
      </c>
      <c r="AO340" t="s">
        <v>10195</v>
      </c>
      <c r="AP340">
        <v>1.1592863226727E-2</v>
      </c>
      <c r="AQ340">
        <f>(Table2[[#This Row],[Sharpe Ratio]]-AVERAGE(Table2[Sharpe Ratio]))/_xlfn.STDEV.P(Table2[Sharpe Ratio])</f>
        <v>-0.45515018020803494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-0.99860662129463784</v>
      </c>
      <c r="AS340">
        <f>_xlfn.RANK.AVG(Table2[[#This Row],[1Y Return vs Nifty Z-Score]],Table2[1Y Return vs Nifty Z-Score])</f>
        <v>354</v>
      </c>
      <c r="AT340">
        <f>_xlfn.RANK.AVG(Table2[[#This Row],[6M Return vs Nifty Z-Score]],Table2[6M Return vs Nifty Z-Score])</f>
        <v>254</v>
      </c>
      <c r="AU340">
        <f>_xlfn.RANK.AVG(Table2[[#This Row],[Sharpe Ratio Z-Score]],Table2[Sharpe Ratio Z-Score])</f>
        <v>452</v>
      </c>
      <c r="AV340">
        <f>(Table2[[#This Row],[Rank 1Y]]+Table2[[#This Row],[Rank 6M]]+Table2[[#This Row],[Rank Sharpe]])/3</f>
        <v>353.33333333333331</v>
      </c>
    </row>
    <row r="341" spans="1:48" x14ac:dyDescent="0.3">
      <c r="A341" t="s">
        <v>960</v>
      </c>
      <c r="B341" t="s">
        <v>961</v>
      </c>
      <c r="C341" t="s">
        <v>10153</v>
      </c>
      <c r="D341" t="s">
        <v>119</v>
      </c>
      <c r="E341">
        <v>15075.40939576</v>
      </c>
      <c r="F341">
        <v>2369.15</v>
      </c>
      <c r="G341">
        <v>36.585124944302301</v>
      </c>
      <c r="H341">
        <f>(Table2[[#This Row],[1Y Return vs Nifty]]-AVERAGE(Table2[1Y Return vs Nifty]))/_xlfn.STDEV.P(Table2[1Y Return vs Nifty])</f>
        <v>-6.4228489912816211E-2</v>
      </c>
      <c r="I341">
        <v>18.924836998775302</v>
      </c>
      <c r="J341">
        <f>(Table2[[#This Row],[1M Return vs Nifty]]-AVERAGE(Table2[1M Return vs Nifty]))/_xlfn.STDEV.P(Table2[1M Return vs Nifty])</f>
        <v>2.1318812331640955</v>
      </c>
      <c r="K341">
        <v>34.004474333055597</v>
      </c>
      <c r="L341">
        <f>(Table2[[#This Row],[6M Return vs Nifty]]-AVERAGE(Table2[6M Return vs Nifty]))/_xlfn.STDEV.P(Table2[6M Return vs Nifty])</f>
        <v>0.88709060911375381</v>
      </c>
      <c r="M341">
        <v>7.7189979759923002</v>
      </c>
      <c r="N341">
        <f>(Table2[[#This Row],[1W Return vs Nifty]]-AVERAGE(Table2[1W Return vs Nifty]))/_xlfn.STDEV.P(Table2[1W Return vs Nifty])</f>
        <v>2.3329836669824147</v>
      </c>
      <c r="O341">
        <v>2114.8200000000002</v>
      </c>
      <c r="P341">
        <v>1951.3544673511001</v>
      </c>
      <c r="Q341">
        <v>1717.41350246351</v>
      </c>
      <c r="R341">
        <v>87.9334262744146</v>
      </c>
      <c r="S341" s="2">
        <f>(Table2[[#This Row],[Close Price]]-Table2[[#This Row],[20D EMA]])/Table2[[#This Row],[20D EMA]]</f>
        <v>0.12026082598046164</v>
      </c>
      <c r="T341" s="2">
        <f>(Table2[[#This Row],[Close Price]]-Table2[[#This Row],[50D EMA]])/Table2[[#This Row],[50D EMA]]</f>
        <v>0.21410540198575187</v>
      </c>
      <c r="U341" s="2">
        <f>(Table2[[#This Row],[Close Price]]-Table2[[#This Row],[200D EMA]])/Table2[[#This Row],[200D EMA]]</f>
        <v>0.37948723274949192</v>
      </c>
      <c r="V341">
        <v>1.5391301584706301</v>
      </c>
      <c r="W341">
        <v>2319.4</v>
      </c>
      <c r="X341">
        <v>2392</v>
      </c>
      <c r="Y341">
        <v>2193.5</v>
      </c>
      <c r="Z341">
        <v>2400</v>
      </c>
      <c r="AA341">
        <v>1791</v>
      </c>
      <c r="AB341">
        <v>2400</v>
      </c>
      <c r="AC341" s="2">
        <f>(Table2[[#This Row],[Close Price]]/Table2[[#This Row],[Day Low]])-1</f>
        <v>2.144951280503582E-2</v>
      </c>
      <c r="AD341" s="2">
        <f>(Table2[[#This Row],[Day High]]/Table2[[#This Row],[Close Price]])-1</f>
        <v>9.6448093197982754E-3</v>
      </c>
      <c r="AE341" s="2">
        <f>(Table2[[#This Row],[Close Price]]/Table2[[#This Row],[Current Week Low]])-1</f>
        <v>8.0077501709596488E-2</v>
      </c>
      <c r="AF341" s="2">
        <f>(Table2[[#This Row],[Current Week High]]/Table2[[#This Row],[Close Price]])-1</f>
        <v>1.302154781250664E-2</v>
      </c>
      <c r="AG341" s="2">
        <f>(Table2[[#This Row],[Close Price]]/Table2[[#This Row],[Current Month Low]])-1</f>
        <v>0.32280848687883879</v>
      </c>
      <c r="AH341" s="2">
        <f>(Table2[[#This Row],[Current Month High]]/Table2[[#This Row],[Close Price]])-1</f>
        <v>1.302154781250664E-2</v>
      </c>
      <c r="AI341">
        <v>1.30215478125066</v>
      </c>
      <c r="AJ341">
        <v>66.250307006771706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0.27</v>
      </c>
      <c r="AM341" t="s">
        <v>10196</v>
      </c>
      <c r="AN341">
        <v>11.84</v>
      </c>
      <c r="AO341" t="s">
        <v>10196</v>
      </c>
      <c r="AP341">
        <v>-4.9520091953514998E-2</v>
      </c>
      <c r="AQ341">
        <f>(Table2[[#This Row],[Sharpe Ratio]]-AVERAGE(Table2[Sharpe Ratio]))/_xlfn.STDEV.P(Table2[Sharpe Ratio])</f>
        <v>-1.1578347265463453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4.1298922928011024</v>
      </c>
      <c r="AS341">
        <f>_xlfn.RANK.AVG(Table2[[#This Row],[1Y Return vs Nifty Z-Score]],Table2[1Y Return vs Nifty Z-Score])</f>
        <v>311</v>
      </c>
      <c r="AT341">
        <f>_xlfn.RANK.AVG(Table2[[#This Row],[6M Return vs Nifty Z-Score]],Table2[6M Return vs Nifty Z-Score])</f>
        <v>114</v>
      </c>
      <c r="AU341">
        <f>_xlfn.RANK.AVG(Table2[[#This Row],[Sharpe Ratio Z-Score]],Table2[Sharpe Ratio Z-Score])</f>
        <v>636</v>
      </c>
      <c r="AV341">
        <f>(Table2[[#This Row],[Rank 1Y]]+Table2[[#This Row],[Rank 6M]]+Table2[[#This Row],[Rank Sharpe]])/3</f>
        <v>353.66666666666669</v>
      </c>
    </row>
    <row r="342" spans="1:48" x14ac:dyDescent="0.3">
      <c r="A342" t="s">
        <v>1075</v>
      </c>
      <c r="B342" t="s">
        <v>1076</v>
      </c>
      <c r="C342" t="s">
        <v>10155</v>
      </c>
      <c r="D342" t="s">
        <v>399</v>
      </c>
      <c r="E342">
        <v>11548.753146555</v>
      </c>
      <c r="F342">
        <v>442.95</v>
      </c>
      <c r="G342">
        <v>58.371100967365003</v>
      </c>
      <c r="H342">
        <f>(Table2[[#This Row],[1Y Return vs Nifty]]-AVERAGE(Table2[1Y Return vs Nifty]))/_xlfn.STDEV.P(Table2[1Y Return vs Nifty])</f>
        <v>0.22870915682281853</v>
      </c>
      <c r="I342">
        <v>4.8238054710035803</v>
      </c>
      <c r="J342">
        <f>(Table2[[#This Row],[1M Return vs Nifty]]-AVERAGE(Table2[1M Return vs Nifty]))/_xlfn.STDEV.P(Table2[1M Return vs Nifty])</f>
        <v>0.66296481323264689</v>
      </c>
      <c r="K342">
        <v>-23.709477640902701</v>
      </c>
      <c r="L342">
        <f>(Table2[[#This Row],[6M Return vs Nifty]]-AVERAGE(Table2[6M Return vs Nifty]))/_xlfn.STDEV.P(Table2[6M Return vs Nifty])</f>
        <v>-1.0646655964095395</v>
      </c>
      <c r="M342">
        <v>-8.4264005193977098</v>
      </c>
      <c r="N342">
        <f>(Table2[[#This Row],[1W Return vs Nifty]]-AVERAGE(Table2[1W Return vs Nifty]))/_xlfn.STDEV.P(Table2[1W Return vs Nifty])</f>
        <v>-1.6815703475235422</v>
      </c>
      <c r="O342">
        <v>442.5</v>
      </c>
      <c r="P342">
        <v>430.287124370269</v>
      </c>
      <c r="Q342">
        <v>393.75701839652402</v>
      </c>
      <c r="R342">
        <v>47.7027710297656</v>
      </c>
      <c r="S342" s="2">
        <f>(Table2[[#This Row],[Close Price]]-Table2[[#This Row],[20D EMA]])/Table2[[#This Row],[20D EMA]]</f>
        <v>1.0169491525423471E-3</v>
      </c>
      <c r="T342" s="2">
        <f>(Table2[[#This Row],[Close Price]]-Table2[[#This Row],[50D EMA]])/Table2[[#This Row],[50D EMA]]</f>
        <v>2.942889738628196E-2</v>
      </c>
      <c r="U342" s="2">
        <f>(Table2[[#This Row],[Close Price]]-Table2[[#This Row],[200D EMA]])/Table2[[#This Row],[200D EMA]]</f>
        <v>0.12493232959707477</v>
      </c>
      <c r="V342">
        <v>1.8264556716915601</v>
      </c>
      <c r="W342">
        <v>432.05</v>
      </c>
      <c r="X342">
        <v>441</v>
      </c>
      <c r="Y342">
        <v>407.55</v>
      </c>
      <c r="Z342">
        <v>446.95</v>
      </c>
      <c r="AA342">
        <v>407.55</v>
      </c>
      <c r="AB342">
        <v>511</v>
      </c>
      <c r="AC342" s="2">
        <f>(Table2[[#This Row],[Close Price]]/Table2[[#This Row],[Day Low]])-1</f>
        <v>2.522856150908459E-2</v>
      </c>
      <c r="AD342" s="2">
        <f>(Table2[[#This Row],[Day High]]/Table2[[#This Row],[Close Price]])-1</f>
        <v>-4.4023027429732631E-3</v>
      </c>
      <c r="AE342" s="2">
        <f>(Table2[[#This Row],[Close Price]]/Table2[[#This Row],[Current Week Low]])-1</f>
        <v>8.6860507913139484E-2</v>
      </c>
      <c r="AF342" s="2">
        <f>(Table2[[#This Row],[Current Week High]]/Table2[[#This Row],[Close Price]])-1</f>
        <v>9.0303646009708416E-3</v>
      </c>
      <c r="AG342" s="2">
        <f>(Table2[[#This Row],[Close Price]]/Table2[[#This Row],[Current Month Low]])-1</f>
        <v>8.6860507913139484E-2</v>
      </c>
      <c r="AH342" s="2">
        <f>(Table2[[#This Row],[Current Month High]]/Table2[[#This Row],[Close Price]])-1</f>
        <v>0.15362907777401524</v>
      </c>
      <c r="AI342">
        <v>25.059261767693801</v>
      </c>
      <c r="AJ342">
        <v>84.178794178794107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-0.04</v>
      </c>
      <c r="AM342" t="s">
        <v>10195</v>
      </c>
      <c r="AN342">
        <v>-3.03</v>
      </c>
      <c r="AO342" t="s">
        <v>10195</v>
      </c>
      <c r="AP342">
        <v>0.105018407627708</v>
      </c>
      <c r="AQ342">
        <f>(Table2[[#This Row],[Sharpe Ratio]]-AVERAGE(Table2[Sharpe Ratio]))/_xlfn.STDEV.P(Table2[Sharpe Ratio])</f>
        <v>0.61906863461107597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-1.2354933392665404</v>
      </c>
      <c r="AS342">
        <f>_xlfn.RANK.AVG(Table2[[#This Row],[1Y Return vs Nifty Z-Score]],Table2[1Y Return vs Nifty Z-Score])</f>
        <v>219</v>
      </c>
      <c r="AT342">
        <f>_xlfn.RANK.AVG(Table2[[#This Row],[6M Return vs Nifty Z-Score]],Table2[6M Return vs Nifty Z-Score])</f>
        <v>650</v>
      </c>
      <c r="AU342">
        <f>_xlfn.RANK.AVG(Table2[[#This Row],[Sharpe Ratio Z-Score]],Table2[Sharpe Ratio Z-Score])</f>
        <v>193</v>
      </c>
      <c r="AV342">
        <f>(Table2[[#This Row],[Rank 1Y]]+Table2[[#This Row],[Rank 6M]]+Table2[[#This Row],[Rank Sharpe]])/3</f>
        <v>354</v>
      </c>
    </row>
    <row r="343" spans="1:48" x14ac:dyDescent="0.3">
      <c r="A343" t="s">
        <v>848</v>
      </c>
      <c r="B343" t="s">
        <v>849</v>
      </c>
      <c r="C343" t="s">
        <v>10156</v>
      </c>
      <c r="D343" t="s">
        <v>60</v>
      </c>
      <c r="E343">
        <v>18003.925627379998</v>
      </c>
      <c r="F343">
        <v>1720.95</v>
      </c>
      <c r="G343">
        <v>58.435485077278003</v>
      </c>
      <c r="H343">
        <f>(Table2[[#This Row],[1Y Return vs Nifty]]-AVERAGE(Table2[1Y Return vs Nifty]))/_xlfn.STDEV.P(Table2[1Y Return vs Nifty])</f>
        <v>0.22957487565153278</v>
      </c>
      <c r="I343">
        <v>7.8735544156915998</v>
      </c>
      <c r="J343">
        <f>(Table2[[#This Row],[1M Return vs Nifty]]-AVERAGE(Table2[1M Return vs Nifty]))/_xlfn.STDEV.P(Table2[1M Return vs Nifty])</f>
        <v>0.98065974872001904</v>
      </c>
      <c r="K343">
        <v>7.2538488821870599</v>
      </c>
      <c r="L343">
        <f>(Table2[[#This Row],[6M Return vs Nifty]]-AVERAGE(Table2[6M Return vs Nifty]))/_xlfn.STDEV.P(Table2[6M Return vs Nifty])</f>
        <v>-1.7555450281391053E-2</v>
      </c>
      <c r="M343">
        <v>1.80875636721335</v>
      </c>
      <c r="N343">
        <f>(Table2[[#This Row],[1W Return vs Nifty]]-AVERAGE(Table2[1W Return vs Nifty]))/_xlfn.STDEV.P(Table2[1W Return vs Nifty])</f>
        <v>0.86340184253884711</v>
      </c>
      <c r="O343">
        <v>1655.26</v>
      </c>
      <c r="P343">
        <v>1590.0519024980999</v>
      </c>
      <c r="Q343">
        <v>1413.48114335176</v>
      </c>
      <c r="R343">
        <v>66.712533384903097</v>
      </c>
      <c r="S343" s="2">
        <f>(Table2[[#This Row],[Close Price]]-Table2[[#This Row],[20D EMA]])/Table2[[#This Row],[20D EMA]]</f>
        <v>3.9685608303227322E-2</v>
      </c>
      <c r="T343" s="2">
        <f>(Table2[[#This Row],[Close Price]]-Table2[[#This Row],[50D EMA]])/Table2[[#This Row],[50D EMA]]</f>
        <v>8.2323160203920789E-2</v>
      </c>
      <c r="U343" s="2">
        <f>(Table2[[#This Row],[Close Price]]-Table2[[#This Row],[200D EMA]])/Table2[[#This Row],[200D EMA]]</f>
        <v>0.21752596990374076</v>
      </c>
      <c r="V343">
        <v>0.384734941779172</v>
      </c>
      <c r="W343">
        <v>1695</v>
      </c>
      <c r="X343">
        <v>1728.55</v>
      </c>
      <c r="Y343">
        <v>1636.95</v>
      </c>
      <c r="Z343">
        <v>1756.3</v>
      </c>
      <c r="AA343">
        <v>1513.8</v>
      </c>
      <c r="AB343">
        <v>1799</v>
      </c>
      <c r="AC343" s="2">
        <f>(Table2[[#This Row],[Close Price]]/Table2[[#This Row],[Day Low]])-1</f>
        <v>1.5309734513274442E-2</v>
      </c>
      <c r="AD343" s="2">
        <f>(Table2[[#This Row],[Day High]]/Table2[[#This Row],[Close Price]])-1</f>
        <v>4.4161654899910197E-3</v>
      </c>
      <c r="AE343" s="2">
        <f>(Table2[[#This Row],[Close Price]]/Table2[[#This Row],[Current Week Low]])-1</f>
        <v>5.1314945477870522E-2</v>
      </c>
      <c r="AF343" s="2">
        <f>(Table2[[#This Row],[Current Week High]]/Table2[[#This Row],[Close Price]])-1</f>
        <v>2.0540980272523823E-2</v>
      </c>
      <c r="AG343" s="2">
        <f>(Table2[[#This Row],[Close Price]]/Table2[[#This Row],[Current Month Low]])-1</f>
        <v>0.13684106222750692</v>
      </c>
      <c r="AH343" s="2">
        <f>(Table2[[#This Row],[Current Month High]]/Table2[[#This Row],[Close Price]])-1</f>
        <v>4.5352857433394345E-2</v>
      </c>
      <c r="AI343">
        <v>4.53528574333943</v>
      </c>
      <c r="AJ343">
        <v>91.206044108660606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</v>
      </c>
      <c r="AM343" t="s">
        <v>10197</v>
      </c>
      <c r="AN343">
        <v>2.21</v>
      </c>
      <c r="AO343" t="s">
        <v>10196</v>
      </c>
      <c r="AQ343">
        <f>(Table2[[#This Row],[Sharpe Ratio]]-AVERAGE(Table2[Sharpe Ratio]))/_xlfn.STDEV.P(Table2[Sharpe Ratio])</f>
        <v>-0.58844639887736894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1.4676346177516391</v>
      </c>
      <c r="AS343">
        <f>_xlfn.RANK.AVG(Table2[[#This Row],[1Y Return vs Nifty Z-Score]],Table2[1Y Return vs Nifty Z-Score])</f>
        <v>218</v>
      </c>
      <c r="AT343">
        <f>_xlfn.RANK.AVG(Table2[[#This Row],[6M Return vs Nifty Z-Score]],Table2[6M Return vs Nifty Z-Score])</f>
        <v>331</v>
      </c>
      <c r="AU343">
        <f>_xlfn.RANK.AVG(Table2[[#This Row],[Sharpe Ratio Z-Score]],Table2[Sharpe Ratio Z-Score])</f>
        <v>516.5</v>
      </c>
      <c r="AV343">
        <f>(Table2[[#This Row],[Rank 1Y]]+Table2[[#This Row],[Rank 6M]]+Table2[[#This Row],[Rank Sharpe]])/3</f>
        <v>355.16666666666669</v>
      </c>
    </row>
    <row r="344" spans="1:48" x14ac:dyDescent="0.3">
      <c r="A344" t="s">
        <v>99</v>
      </c>
      <c r="B344" t="s">
        <v>100</v>
      </c>
      <c r="C344" t="s">
        <v>10157</v>
      </c>
      <c r="D344" t="s">
        <v>101</v>
      </c>
      <c r="E344">
        <v>271819.97322480002</v>
      </c>
      <c r="F344">
        <v>1716</v>
      </c>
      <c r="G344">
        <v>49.381705053626803</v>
      </c>
      <c r="H344">
        <f>(Table2[[#This Row],[1Y Return vs Nifty]]-AVERAGE(Table2[1Y Return vs Nifty]))/_xlfn.STDEV.P(Table2[1Y Return vs Nifty])</f>
        <v>0.10783633103077023</v>
      </c>
      <c r="I344">
        <v>-7.0741109353085303</v>
      </c>
      <c r="J344">
        <f>(Table2[[#This Row],[1M Return vs Nifty]]-AVERAGE(Table2[1M Return vs Nifty]))/_xlfn.STDEV.P(Table2[1M Return vs Nifty])</f>
        <v>-0.57645123500346374</v>
      </c>
      <c r="K344">
        <v>-9.2468101611779492</v>
      </c>
      <c r="L344">
        <f>(Table2[[#This Row],[6M Return vs Nifty]]-AVERAGE(Table2[6M Return vs Nifty]))/_xlfn.STDEV.P(Table2[6M Return vs Nifty])</f>
        <v>-0.57557067158599651</v>
      </c>
      <c r="M344">
        <v>-1.7275525526055999</v>
      </c>
      <c r="N344">
        <f>(Table2[[#This Row],[1W Return vs Nifty]]-AVERAGE(Table2[1W Return vs Nifty]))/_xlfn.STDEV.P(Table2[1W Return vs Nifty])</f>
        <v>-1.5901519013112635E-2</v>
      </c>
      <c r="O344">
        <v>1753.43</v>
      </c>
      <c r="P344">
        <v>1784.10450136281</v>
      </c>
      <c r="Q344">
        <v>1646.1142545780799</v>
      </c>
      <c r="R344">
        <v>31.1942280032901</v>
      </c>
      <c r="S344" s="2">
        <f>(Table2[[#This Row],[Close Price]]-Table2[[#This Row],[20D EMA]])/Table2[[#This Row],[20D EMA]]</f>
        <v>-2.1346731834176479E-2</v>
      </c>
      <c r="T344" s="2">
        <f>(Table2[[#This Row],[Close Price]]-Table2[[#This Row],[50D EMA]])/Table2[[#This Row],[50D EMA]]</f>
        <v>-3.8172932869564261E-2</v>
      </c>
      <c r="U344" s="2">
        <f>(Table2[[#This Row],[Close Price]]-Table2[[#This Row],[200D EMA]])/Table2[[#This Row],[200D EMA]]</f>
        <v>4.2454978582171808E-2</v>
      </c>
      <c r="V344">
        <v>0.45566977938633502</v>
      </c>
      <c r="W344">
        <v>1701</v>
      </c>
      <c r="X344">
        <v>1752</v>
      </c>
      <c r="Y344">
        <v>1680</v>
      </c>
      <c r="Z344">
        <v>1792</v>
      </c>
      <c r="AA344">
        <v>1680</v>
      </c>
      <c r="AB344">
        <v>1820</v>
      </c>
      <c r="AC344" s="2">
        <f>(Table2[[#This Row],[Close Price]]/Table2[[#This Row],[Day Low]])-1</f>
        <v>8.818342151675429E-3</v>
      </c>
      <c r="AD344" s="2">
        <f>(Table2[[#This Row],[Day High]]/Table2[[#This Row],[Close Price]])-1</f>
        <v>2.0979020979021046E-2</v>
      </c>
      <c r="AE344" s="2">
        <f>(Table2[[#This Row],[Close Price]]/Table2[[#This Row],[Current Week Low]])-1</f>
        <v>2.1428571428571352E-2</v>
      </c>
      <c r="AF344" s="2">
        <f>(Table2[[#This Row],[Current Week High]]/Table2[[#This Row],[Close Price]])-1</f>
        <v>4.4289044289044233E-2</v>
      </c>
      <c r="AG344" s="2">
        <f>(Table2[[#This Row],[Close Price]]/Table2[[#This Row],[Current Month Low]])-1</f>
        <v>2.1428571428571352E-2</v>
      </c>
      <c r="AH344" s="2">
        <f>(Table2[[#This Row],[Current Month High]]/Table2[[#This Row],[Close Price]])-1</f>
        <v>6.0606060606060552E-2</v>
      </c>
      <c r="AI344">
        <v>26.695804195804101</v>
      </c>
      <c r="AJ344">
        <v>110.410152657715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-0.08</v>
      </c>
      <c r="AM344" t="s">
        <v>10195</v>
      </c>
      <c r="AN344">
        <v>-2.1800000000000002</v>
      </c>
      <c r="AO344" t="s">
        <v>10195</v>
      </c>
      <c r="AP344">
        <v>6.0565654624243001E-2</v>
      </c>
      <c r="AQ344">
        <f>(Table2[[#This Row],[Sharpe Ratio]]-AVERAGE(Table2[Sharpe Ratio]))/_xlfn.STDEV.P(Table2[Sharpe Ratio])</f>
        <v>0.10794521592508934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254</v>
      </c>
      <c r="AT344">
        <f>_xlfn.RANK.AVG(Table2[[#This Row],[6M Return vs Nifty Z-Score]],Table2[6M Return vs Nifty Z-Score])</f>
        <v>509</v>
      </c>
      <c r="AU344">
        <f>_xlfn.RANK.AVG(Table2[[#This Row],[Sharpe Ratio Z-Score]],Table2[Sharpe Ratio Z-Score])</f>
        <v>306</v>
      </c>
      <c r="AV344">
        <f>(Table2[[#This Row],[Rank 1Y]]+Table2[[#This Row],[Rank 6M]]+Table2[[#This Row],[Rank Sharpe]])/3</f>
        <v>356.33333333333331</v>
      </c>
    </row>
    <row r="345" spans="1:48" x14ac:dyDescent="0.3">
      <c r="A345" t="s">
        <v>1288</v>
      </c>
      <c r="B345" t="s">
        <v>1289</v>
      </c>
      <c r="C345" t="s">
        <v>10160</v>
      </c>
      <c r="D345" t="s">
        <v>80</v>
      </c>
      <c r="E345">
        <v>8623.5933771119999</v>
      </c>
      <c r="F345">
        <v>213.36</v>
      </c>
      <c r="G345">
        <v>22.287072371356999</v>
      </c>
      <c r="H345">
        <f>(Table2[[#This Row],[1Y Return vs Nifty]]-AVERAGE(Table2[1Y Return vs Nifty]))/_xlfn.STDEV.P(Table2[1Y Return vs Nifty])</f>
        <v>-0.25648234483247145</v>
      </c>
      <c r="I345">
        <v>-5.4070942388893304</v>
      </c>
      <c r="J345">
        <f>(Table2[[#This Row],[1M Return vs Nifty]]-AVERAGE(Table2[1M Return vs Nifty]))/_xlfn.STDEV.P(Table2[1M Return vs Nifty])</f>
        <v>-0.40279669116052885</v>
      </c>
      <c r="K345">
        <v>4.0510033442797999</v>
      </c>
      <c r="L345">
        <f>(Table2[[#This Row],[6M Return vs Nifty]]-AVERAGE(Table2[6M Return vs Nifty]))/_xlfn.STDEV.P(Table2[6M Return vs Nifty])</f>
        <v>-0.12586849141161449</v>
      </c>
      <c r="M345">
        <v>2.8425550312237799</v>
      </c>
      <c r="N345">
        <f>(Table2[[#This Row],[1W Return vs Nifty]]-AVERAGE(Table2[1W Return vs Nifty]))/_xlfn.STDEV.P(Table2[1W Return vs Nifty])</f>
        <v>1.1204559237979121</v>
      </c>
      <c r="O345">
        <v>210.09</v>
      </c>
      <c r="P345">
        <v>213.218967974587</v>
      </c>
      <c r="Q345">
        <v>197.00335901800301</v>
      </c>
      <c r="R345">
        <v>66.645666662055703</v>
      </c>
      <c r="S345" s="2">
        <f>(Table2[[#This Row],[Close Price]]-Table2[[#This Row],[20D EMA]])/Table2[[#This Row],[20D EMA]]</f>
        <v>1.5564757960873959E-2</v>
      </c>
      <c r="T345" s="2">
        <f>(Table2[[#This Row],[Close Price]]-Table2[[#This Row],[50D EMA]])/Table2[[#This Row],[50D EMA]]</f>
        <v>6.6144221010309241E-4</v>
      </c>
      <c r="U345" s="2">
        <f>(Table2[[#This Row],[Close Price]]-Table2[[#This Row],[200D EMA]])/Table2[[#This Row],[200D EMA]]</f>
        <v>8.3027218741494976E-2</v>
      </c>
      <c r="V345">
        <v>0.58972325189198205</v>
      </c>
      <c r="W345">
        <v>209.39</v>
      </c>
      <c r="X345">
        <v>213.73</v>
      </c>
      <c r="Y345">
        <v>202.42</v>
      </c>
      <c r="Z345">
        <v>213.95</v>
      </c>
      <c r="AA345">
        <v>202.42</v>
      </c>
      <c r="AB345">
        <v>214</v>
      </c>
      <c r="AC345" s="2">
        <f>(Table2[[#This Row],[Close Price]]/Table2[[#This Row],[Day Low]])-1</f>
        <v>1.8959835713262541E-2</v>
      </c>
      <c r="AD345" s="2">
        <f>(Table2[[#This Row],[Day High]]/Table2[[#This Row],[Close Price]])-1</f>
        <v>1.7341582302210501E-3</v>
      </c>
      <c r="AE345" s="2">
        <f>(Table2[[#This Row],[Close Price]]/Table2[[#This Row],[Current Week Low]])-1</f>
        <v>5.4046042881138456E-2</v>
      </c>
      <c r="AF345" s="2">
        <f>(Table2[[#This Row],[Current Week High]]/Table2[[#This Row],[Close Price]])-1</f>
        <v>2.765279340082305E-3</v>
      </c>
      <c r="AG345" s="2">
        <f>(Table2[[#This Row],[Close Price]]/Table2[[#This Row],[Current Month Low]])-1</f>
        <v>5.4046042881138456E-2</v>
      </c>
      <c r="AH345" s="2">
        <f>(Table2[[#This Row],[Current Month High]]/Table2[[#This Row],[Close Price]])-1</f>
        <v>2.9996250468691255E-3</v>
      </c>
      <c r="AI345">
        <v>19.985001874765601</v>
      </c>
      <c r="AJ345">
        <v>51.265508684863498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-0.15</v>
      </c>
      <c r="AM345" t="s">
        <v>10195</v>
      </c>
      <c r="AN345">
        <v>1.39</v>
      </c>
      <c r="AO345" t="s">
        <v>10196</v>
      </c>
      <c r="AP345">
        <v>5.3685900977916E-2</v>
      </c>
      <c r="AQ345">
        <f>(Table2[[#This Row],[Sharpe Ratio]]-AVERAGE(Table2[Sharpe Ratio]))/_xlfn.STDEV.P(Table2[Sharpe Ratio])</f>
        <v>2.884093180675942E-2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375</v>
      </c>
      <c r="AT345">
        <f>_xlfn.RANK.AVG(Table2[[#This Row],[6M Return vs Nifty Z-Score]],Table2[6M Return vs Nifty Z-Score])</f>
        <v>365</v>
      </c>
      <c r="AU345">
        <f>_xlfn.RANK.AVG(Table2[[#This Row],[Sharpe Ratio Z-Score]],Table2[Sharpe Ratio Z-Score])</f>
        <v>332</v>
      </c>
      <c r="AV345">
        <f>(Table2[[#This Row],[Rank 1Y]]+Table2[[#This Row],[Rank 6M]]+Table2[[#This Row],[Rank Sharpe]])/3</f>
        <v>357.33333333333331</v>
      </c>
    </row>
    <row r="346" spans="1:48" x14ac:dyDescent="0.3">
      <c r="A346" t="s">
        <v>1408</v>
      </c>
      <c r="B346" t="s">
        <v>1409</v>
      </c>
      <c r="C346" t="s">
        <v>10154</v>
      </c>
      <c r="D346" t="s">
        <v>46</v>
      </c>
      <c r="E346">
        <v>7350.7580189999999</v>
      </c>
      <c r="F346">
        <v>198</v>
      </c>
      <c r="G346">
        <v>35.520821462548398</v>
      </c>
      <c r="H346">
        <f>(Table2[[#This Row],[1Y Return vs Nifty]]-AVERAGE(Table2[1Y Return vs Nifty]))/_xlfn.STDEV.P(Table2[1Y Return vs Nifty])</f>
        <v>-7.8539281269030203E-2</v>
      </c>
      <c r="I346">
        <v>-7.3524764876848199</v>
      </c>
      <c r="J346">
        <f>(Table2[[#This Row],[1M Return vs Nifty]]-AVERAGE(Table2[1M Return vs Nifty]))/_xlfn.STDEV.P(Table2[1M Return vs Nifty])</f>
        <v>-0.60544881080658897</v>
      </c>
      <c r="K346">
        <v>-25.144794839918799</v>
      </c>
      <c r="L346">
        <f>(Table2[[#This Row],[6M Return vs Nifty]]-AVERAGE(Table2[6M Return vs Nifty]))/_xlfn.STDEV.P(Table2[6M Return vs Nifty])</f>
        <v>-1.1132047997435621</v>
      </c>
      <c r="M346">
        <v>-0.134342661324622</v>
      </c>
      <c r="N346">
        <f>(Table2[[#This Row],[1W Return vs Nifty]]-AVERAGE(Table2[1W Return vs Nifty]))/_xlfn.STDEV.P(Table2[1W Return vs Nifty])</f>
        <v>0.38025018742007977</v>
      </c>
      <c r="O346">
        <v>197.09</v>
      </c>
      <c r="P346">
        <v>198.56949050223801</v>
      </c>
      <c r="Q346">
        <v>188.86963337834399</v>
      </c>
      <c r="R346">
        <v>52.530534940619397</v>
      </c>
      <c r="S346" s="2">
        <f>(Table2[[#This Row],[Close Price]]-Table2[[#This Row],[20D EMA]])/Table2[[#This Row],[20D EMA]]</f>
        <v>4.6171799685422732E-3</v>
      </c>
      <c r="T346" s="2">
        <f>(Table2[[#This Row],[Close Price]]-Table2[[#This Row],[50D EMA]])/Table2[[#This Row],[50D EMA]]</f>
        <v>-2.8679657725746779E-3</v>
      </c>
      <c r="U346" s="2">
        <f>(Table2[[#This Row],[Close Price]]-Table2[[#This Row],[200D EMA]])/Table2[[#This Row],[200D EMA]]</f>
        <v>4.834216310128607E-2</v>
      </c>
      <c r="V346">
        <v>1.1764972746229501</v>
      </c>
      <c r="W346">
        <v>195.19</v>
      </c>
      <c r="X346">
        <v>204.99</v>
      </c>
      <c r="Y346">
        <v>186.1</v>
      </c>
      <c r="Z346">
        <v>201.1</v>
      </c>
      <c r="AA346">
        <v>186.1</v>
      </c>
      <c r="AB346">
        <v>205.55</v>
      </c>
      <c r="AC346" s="2">
        <f>(Table2[[#This Row],[Close Price]]/Table2[[#This Row],[Day Low]])-1</f>
        <v>1.4396229315026376E-2</v>
      </c>
      <c r="AD346" s="2">
        <f>(Table2[[#This Row],[Day High]]/Table2[[#This Row],[Close Price]])-1</f>
        <v>3.5303030303030392E-2</v>
      </c>
      <c r="AE346" s="2">
        <f>(Table2[[#This Row],[Close Price]]/Table2[[#This Row],[Current Week Low]])-1</f>
        <v>6.3944116066630974E-2</v>
      </c>
      <c r="AF346" s="2">
        <f>(Table2[[#This Row],[Current Week High]]/Table2[[#This Row],[Close Price]])-1</f>
        <v>1.5656565656565702E-2</v>
      </c>
      <c r="AG346" s="2">
        <f>(Table2[[#This Row],[Close Price]]/Table2[[#This Row],[Current Month Low]])-1</f>
        <v>6.3944116066630974E-2</v>
      </c>
      <c r="AH346" s="2">
        <f>(Table2[[#This Row],[Current Month High]]/Table2[[#This Row],[Close Price]])-1</f>
        <v>3.8131313131313238E-2</v>
      </c>
      <c r="AI346">
        <v>25.909090909090899</v>
      </c>
      <c r="AJ346">
        <v>73.455978975032806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</v>
      </c>
      <c r="AM346" t="s">
        <v>10195</v>
      </c>
      <c r="AN346">
        <v>1.53</v>
      </c>
      <c r="AO346" t="s">
        <v>10196</v>
      </c>
      <c r="AP346">
        <v>0.15373853796394801</v>
      </c>
      <c r="AQ346">
        <f>(Table2[[#This Row],[Sharpe Ratio]]-AVERAGE(Table2[Sharpe Ratio]))/_xlfn.STDEV.P(Table2[Sharpe Ratio])</f>
        <v>1.1792589016648349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315</v>
      </c>
      <c r="AT346">
        <f>_xlfn.RANK.AVG(Table2[[#This Row],[6M Return vs Nifty Z-Score]],Table2[6M Return vs Nifty Z-Score])</f>
        <v>666</v>
      </c>
      <c r="AU346">
        <f>_xlfn.RANK.AVG(Table2[[#This Row],[Sharpe Ratio Z-Score]],Table2[Sharpe Ratio Z-Score])</f>
        <v>91</v>
      </c>
      <c r="AV346">
        <f>(Table2[[#This Row],[Rank 1Y]]+Table2[[#This Row],[Rank 6M]]+Table2[[#This Row],[Rank Sharpe]])/3</f>
        <v>357.33333333333331</v>
      </c>
    </row>
    <row r="347" spans="1:48" x14ac:dyDescent="0.3">
      <c r="A347" t="s">
        <v>710</v>
      </c>
      <c r="B347" t="s">
        <v>711</v>
      </c>
      <c r="C347" t="s">
        <v>10156</v>
      </c>
      <c r="D347" t="s">
        <v>60</v>
      </c>
      <c r="E347">
        <v>23104.02959496</v>
      </c>
      <c r="F347">
        <v>1175.4000000000001</v>
      </c>
      <c r="G347">
        <v>46.866695012866401</v>
      </c>
      <c r="H347">
        <f>(Table2[[#This Row],[1Y Return vs Nifty]]-AVERAGE(Table2[1Y Return vs Nifty]))/_xlfn.STDEV.P(Table2[1Y Return vs Nifty])</f>
        <v>7.401911200524075E-2</v>
      </c>
      <c r="I347">
        <v>21.101496752504602</v>
      </c>
      <c r="J347">
        <f>(Table2[[#This Row],[1M Return vs Nifty]]-AVERAGE(Table2[1M Return vs Nifty]))/_xlfn.STDEV.P(Table2[1M Return vs Nifty])</f>
        <v>2.35862572675379</v>
      </c>
      <c r="K347">
        <v>5.9727832474970501</v>
      </c>
      <c r="L347">
        <f>(Table2[[#This Row],[6M Return vs Nifty]]-AVERAGE(Table2[6M Return vs Nifty]))/_xlfn.STDEV.P(Table2[6M Return vs Nifty])</f>
        <v>-6.0878212224933947E-2</v>
      </c>
      <c r="M347">
        <v>2.9667546066382</v>
      </c>
      <c r="N347">
        <f>(Table2[[#This Row],[1W Return vs Nifty]]-AVERAGE(Table2[1W Return vs Nifty]))/_xlfn.STDEV.P(Table2[1W Return vs Nifty])</f>
        <v>1.1513381534450935</v>
      </c>
      <c r="O347">
        <v>1021.7</v>
      </c>
      <c r="P347">
        <v>976.96313008243601</v>
      </c>
      <c r="Q347">
        <v>899.81897322990801</v>
      </c>
      <c r="R347">
        <v>79.495343056171706</v>
      </c>
      <c r="S347" s="2">
        <f>(Table2[[#This Row],[Close Price]]-Table2[[#This Row],[20D EMA]])/Table2[[#This Row],[20D EMA]]</f>
        <v>0.15043554859547817</v>
      </c>
      <c r="T347" s="2">
        <f>(Table2[[#This Row],[Close Price]]-Table2[[#This Row],[50D EMA]])/Table2[[#This Row],[50D EMA]]</f>
        <v>0.2031160274193971</v>
      </c>
      <c r="U347" s="2">
        <f>(Table2[[#This Row],[Close Price]]-Table2[[#This Row],[200D EMA]])/Table2[[#This Row],[200D EMA]]</f>
        <v>0.3062627428058019</v>
      </c>
      <c r="V347">
        <v>3.5433286867220701</v>
      </c>
      <c r="W347">
        <v>1150.0999999999999</v>
      </c>
      <c r="X347">
        <v>1211</v>
      </c>
      <c r="Y347">
        <v>1070</v>
      </c>
      <c r="Z347">
        <v>1192.95</v>
      </c>
      <c r="AA347">
        <v>880.45</v>
      </c>
      <c r="AB347">
        <v>1192.95</v>
      </c>
      <c r="AC347" s="2">
        <f>(Table2[[#This Row],[Close Price]]/Table2[[#This Row],[Day Low]])-1</f>
        <v>2.1998087122859111E-2</v>
      </c>
      <c r="AD347" s="2">
        <f>(Table2[[#This Row],[Day High]]/Table2[[#This Row],[Close Price]])-1</f>
        <v>3.0287561681129782E-2</v>
      </c>
      <c r="AE347" s="2">
        <f>(Table2[[#This Row],[Close Price]]/Table2[[#This Row],[Current Week Low]])-1</f>
        <v>9.8504672897196333E-2</v>
      </c>
      <c r="AF347" s="2">
        <f>(Table2[[#This Row],[Current Week High]]/Table2[[#This Row],[Close Price]])-1</f>
        <v>1.4931087289433265E-2</v>
      </c>
      <c r="AG347" s="2">
        <f>(Table2[[#This Row],[Close Price]]/Table2[[#This Row],[Current Month Low]])-1</f>
        <v>0.33499914816287135</v>
      </c>
      <c r="AH347" s="2">
        <f>(Table2[[#This Row],[Current Month High]]/Table2[[#This Row],[Close Price]])-1</f>
        <v>1.4931087289433265E-2</v>
      </c>
      <c r="AI347">
        <v>1.49310872894332</v>
      </c>
      <c r="AJ347">
        <v>72.2702623479408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0.05</v>
      </c>
      <c r="AM347" t="s">
        <v>10196</v>
      </c>
      <c r="AN347">
        <v>18.84</v>
      </c>
      <c r="AO347" t="s">
        <v>10196</v>
      </c>
      <c r="AP347">
        <v>9.9453385615500007E-3</v>
      </c>
      <c r="AQ347">
        <f>(Table2[[#This Row],[Sharpe Ratio]]-AVERAGE(Table2[Sharpe Ratio]))/_xlfn.STDEV.P(Table2[Sharpe Ratio])</f>
        <v>-0.47409362875371031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3.0490111512254798</v>
      </c>
      <c r="AS347">
        <f>_xlfn.RANK.AVG(Table2[[#This Row],[1Y Return vs Nifty Z-Score]],Table2[1Y Return vs Nifty Z-Score])</f>
        <v>265</v>
      </c>
      <c r="AT347">
        <f>_xlfn.RANK.AVG(Table2[[#This Row],[6M Return vs Nifty Z-Score]],Table2[6M Return vs Nifty Z-Score])</f>
        <v>345</v>
      </c>
      <c r="AU347">
        <f>_xlfn.RANK.AVG(Table2[[#This Row],[Sharpe Ratio Z-Score]],Table2[Sharpe Ratio Z-Score])</f>
        <v>463</v>
      </c>
      <c r="AV347">
        <f>(Table2[[#This Row],[Rank 1Y]]+Table2[[#This Row],[Rank 6M]]+Table2[[#This Row],[Rank Sharpe]])/3</f>
        <v>357.66666666666669</v>
      </c>
    </row>
    <row r="348" spans="1:48" x14ac:dyDescent="0.3">
      <c r="A348" t="s">
        <v>1915</v>
      </c>
      <c r="B348" t="s">
        <v>1916</v>
      </c>
      <c r="C348" t="s">
        <v>10161</v>
      </c>
      <c r="D348" t="s">
        <v>477</v>
      </c>
      <c r="E348">
        <v>3539.4850286800001</v>
      </c>
      <c r="F348">
        <v>4096.8500000000004</v>
      </c>
      <c r="G348">
        <v>10.542426147232</v>
      </c>
      <c r="H348">
        <f>(Table2[[#This Row],[1Y Return vs Nifty]]-AVERAGE(Table2[1Y Return vs Nifty]))/_xlfn.STDEV.P(Table2[1Y Return vs Nifty])</f>
        <v>-0.41440269795301399</v>
      </c>
      <c r="I348">
        <v>-3.6026025934630899</v>
      </c>
      <c r="J348">
        <f>(Table2[[#This Row],[1M Return vs Nifty]]-AVERAGE(Table2[1M Return vs Nifty]))/_xlfn.STDEV.P(Table2[1M Return vs Nifty])</f>
        <v>-0.21482126522269443</v>
      </c>
      <c r="K348">
        <v>10.237438173468499</v>
      </c>
      <c r="L348">
        <f>(Table2[[#This Row],[6M Return vs Nifty]]-AVERAGE(Table2[6M Return vs Nifty]))/_xlfn.STDEV.P(Table2[6M Return vs Nifty])</f>
        <v>8.3342837131312159E-2</v>
      </c>
      <c r="M348">
        <v>2.2486628613820598</v>
      </c>
      <c r="N348">
        <f>(Table2[[#This Row],[1W Return vs Nifty]]-AVERAGE(Table2[1W Return vs Nifty]))/_xlfn.STDEV.P(Table2[1W Return vs Nifty])</f>
        <v>0.97278461080415124</v>
      </c>
      <c r="O348">
        <v>4079.87</v>
      </c>
      <c r="P348">
        <v>3880.67891786978</v>
      </c>
      <c r="Q348">
        <v>3515.71232348785</v>
      </c>
      <c r="R348">
        <v>49.2792493629563</v>
      </c>
      <c r="S348" s="2">
        <f>(Table2[[#This Row],[Close Price]]-Table2[[#This Row],[20D EMA]])/Table2[[#This Row],[20D EMA]]</f>
        <v>4.1618973153557523E-3</v>
      </c>
      <c r="T348" s="2">
        <f>(Table2[[#This Row],[Close Price]]-Table2[[#This Row],[50D EMA]])/Table2[[#This Row],[50D EMA]]</f>
        <v>5.5704449325811041E-2</v>
      </c>
      <c r="U348" s="2">
        <f>(Table2[[#This Row],[Close Price]]-Table2[[#This Row],[200D EMA]])/Table2[[#This Row],[200D EMA]]</f>
        <v>0.16529727777488298</v>
      </c>
      <c r="V348">
        <v>0.64045926027268996</v>
      </c>
      <c r="W348">
        <v>4090.05</v>
      </c>
      <c r="X348">
        <v>4270</v>
      </c>
      <c r="Y348">
        <v>3945.6</v>
      </c>
      <c r="Z348">
        <v>4295</v>
      </c>
      <c r="AA348">
        <v>3945.6</v>
      </c>
      <c r="AB348">
        <v>4295</v>
      </c>
      <c r="AC348" s="2">
        <f>(Table2[[#This Row],[Close Price]]/Table2[[#This Row],[Day Low]])-1</f>
        <v>1.662571362208265E-3</v>
      </c>
      <c r="AD348" s="2">
        <f>(Table2[[#This Row],[Day High]]/Table2[[#This Row],[Close Price]])-1</f>
        <v>4.2264178576222999E-2</v>
      </c>
      <c r="AE348" s="2">
        <f>(Table2[[#This Row],[Close Price]]/Table2[[#This Row],[Current Week Low]])-1</f>
        <v>3.8333840227088523E-2</v>
      </c>
      <c r="AF348" s="2">
        <f>(Table2[[#This Row],[Current Week High]]/Table2[[#This Row],[Close Price]])-1</f>
        <v>4.836642786531109E-2</v>
      </c>
      <c r="AG348" s="2">
        <f>(Table2[[#This Row],[Close Price]]/Table2[[#This Row],[Current Month Low]])-1</f>
        <v>3.8333840227088523E-2</v>
      </c>
      <c r="AH348" s="2">
        <f>(Table2[[#This Row],[Current Month High]]/Table2[[#This Row],[Close Price]])-1</f>
        <v>4.836642786531109E-2</v>
      </c>
      <c r="AI348">
        <v>7.2043155106972199</v>
      </c>
      <c r="AJ348">
        <v>37.709243697479003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0.12</v>
      </c>
      <c r="AM348" t="s">
        <v>10196</v>
      </c>
      <c r="AN348">
        <v>-1.57</v>
      </c>
      <c r="AO348" t="s">
        <v>10195</v>
      </c>
      <c r="AP348">
        <v>5.4266545772960001E-2</v>
      </c>
      <c r="AQ348">
        <f>(Table2[[#This Row],[Sharpe Ratio]]-AVERAGE(Table2[Sharpe Ratio]))/_xlfn.STDEV.P(Table2[Sharpe Ratio])</f>
        <v>3.5517259652235726E-2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0.46242074441199077</v>
      </c>
      <c r="AS348">
        <f>_xlfn.RANK.AVG(Table2[[#This Row],[1Y Return vs Nifty Z-Score]],Table2[1Y Return vs Nifty Z-Score])</f>
        <v>446</v>
      </c>
      <c r="AT348">
        <f>_xlfn.RANK.AVG(Table2[[#This Row],[6M Return vs Nifty Z-Score]],Table2[6M Return vs Nifty Z-Score])</f>
        <v>302</v>
      </c>
      <c r="AU348">
        <f>_xlfn.RANK.AVG(Table2[[#This Row],[Sharpe Ratio Z-Score]],Table2[Sharpe Ratio Z-Score])</f>
        <v>326</v>
      </c>
      <c r="AV348">
        <f>(Table2[[#This Row],[Rank 1Y]]+Table2[[#This Row],[Rank 6M]]+Table2[[#This Row],[Rank Sharpe]])/3</f>
        <v>358</v>
      </c>
    </row>
    <row r="349" spans="1:48" x14ac:dyDescent="0.3">
      <c r="A349" t="s">
        <v>1850</v>
      </c>
      <c r="B349" t="s">
        <v>1851</v>
      </c>
      <c r="C349" t="s">
        <v>10161</v>
      </c>
      <c r="D349" t="s">
        <v>130</v>
      </c>
      <c r="E349">
        <v>3822.0386699999999</v>
      </c>
      <c r="F349">
        <v>663.5</v>
      </c>
      <c r="G349">
        <v>-28.121986654085099</v>
      </c>
      <c r="H349">
        <f>(Table2[[#This Row],[1Y Return vs Nifty]]-AVERAGE(Table2[1Y Return vs Nifty]))/_xlfn.STDEV.P(Table2[1Y Return vs Nifty])</f>
        <v>-0.9342904498922876</v>
      </c>
      <c r="I349">
        <v>23.798660610725001</v>
      </c>
      <c r="J349">
        <f>(Table2[[#This Row],[1M Return vs Nifty]]-AVERAGE(Table2[1M Return vs Nifty]))/_xlfn.STDEV.P(Table2[1M Return vs Nifty])</f>
        <v>2.6395915745914249</v>
      </c>
      <c r="K349">
        <v>3.4519678247585102</v>
      </c>
      <c r="L349">
        <f>(Table2[[#This Row],[6M Return vs Nifty]]-AVERAGE(Table2[6M Return vs Nifty]))/_xlfn.STDEV.P(Table2[6M Return vs Nifty])</f>
        <v>-0.14612652699167841</v>
      </c>
      <c r="M349">
        <v>2.8882952610430901</v>
      </c>
      <c r="N349">
        <f>(Table2[[#This Row],[1W Return vs Nifty]]-AVERAGE(Table2[1W Return vs Nifty]))/_xlfn.STDEV.P(Table2[1W Return vs Nifty])</f>
        <v>1.1318292338650477</v>
      </c>
      <c r="O349">
        <v>627.11</v>
      </c>
      <c r="P349">
        <v>589.35348867277105</v>
      </c>
      <c r="Q349">
        <v>557.13348756468702</v>
      </c>
      <c r="R349">
        <v>60.019760136841697</v>
      </c>
      <c r="S349" s="2">
        <f>(Table2[[#This Row],[Close Price]]-Table2[[#This Row],[20D EMA]])/Table2[[#This Row],[20D EMA]]</f>
        <v>5.8028097144041689E-2</v>
      </c>
      <c r="T349" s="2">
        <f>(Table2[[#This Row],[Close Price]]-Table2[[#This Row],[50D EMA]])/Table2[[#This Row],[50D EMA]]</f>
        <v>0.12580991332418767</v>
      </c>
      <c r="U349" s="2">
        <f>(Table2[[#This Row],[Close Price]]-Table2[[#This Row],[200D EMA]])/Table2[[#This Row],[200D EMA]]</f>
        <v>0.19091746378458915</v>
      </c>
      <c r="V349">
        <v>2.1830102963254001</v>
      </c>
      <c r="W349">
        <v>655.65</v>
      </c>
      <c r="X349">
        <v>667.8</v>
      </c>
      <c r="Y349">
        <v>615.70000000000005</v>
      </c>
      <c r="Z349">
        <v>691.95</v>
      </c>
      <c r="AA349">
        <v>580.4</v>
      </c>
      <c r="AB349">
        <v>691.95</v>
      </c>
      <c r="AC349" s="2">
        <f>(Table2[[#This Row],[Close Price]]/Table2[[#This Row],[Day Low]])-1</f>
        <v>1.1972851368870607E-2</v>
      </c>
      <c r="AD349" s="2">
        <f>(Table2[[#This Row],[Day High]]/Table2[[#This Row],[Close Price]])-1</f>
        <v>6.4807837226825704E-3</v>
      </c>
      <c r="AE349" s="2">
        <f>(Table2[[#This Row],[Close Price]]/Table2[[#This Row],[Current Week Low]])-1</f>
        <v>7.7635211953873462E-2</v>
      </c>
      <c r="AF349" s="2">
        <f>(Table2[[#This Row],[Current Week High]]/Table2[[#This Row],[Close Price]])-1</f>
        <v>4.2878673700075476E-2</v>
      </c>
      <c r="AG349" s="2">
        <f>(Table2[[#This Row],[Close Price]]/Table2[[#This Row],[Current Month Low]])-1</f>
        <v>0.1431771192281186</v>
      </c>
      <c r="AH349" s="2">
        <f>(Table2[[#This Row],[Current Month High]]/Table2[[#This Row],[Close Price]])-1</f>
        <v>4.2878673700075476E-2</v>
      </c>
      <c r="AI349">
        <v>9.2690278824415895</v>
      </c>
      <c r="AJ349">
        <v>44.239130434782602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0.16</v>
      </c>
      <c r="AM349" t="s">
        <v>10196</v>
      </c>
      <c r="AN349">
        <v>10.93</v>
      </c>
      <c r="AO349" t="s">
        <v>10196</v>
      </c>
      <c r="AP349">
        <v>0.18765408858368099</v>
      </c>
      <c r="AQ349">
        <f>(Table2[[#This Row],[Sharpe Ratio]]-AVERAGE(Table2[Sharpe Ratio]))/_xlfn.STDEV.P(Table2[Sharpe Ratio])</f>
        <v>1.5692242245780035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4.2602280561505097</v>
      </c>
      <c r="AS349">
        <f>_xlfn.RANK.AVG(Table2[[#This Row],[1Y Return vs Nifty Z-Score]],Table2[1Y Return vs Nifty Z-Score])</f>
        <v>658</v>
      </c>
      <c r="AT349">
        <f>_xlfn.RANK.AVG(Table2[[#This Row],[6M Return vs Nifty Z-Score]],Table2[6M Return vs Nifty Z-Score])</f>
        <v>372</v>
      </c>
      <c r="AU349">
        <f>_xlfn.RANK.AVG(Table2[[#This Row],[Sharpe Ratio Z-Score]],Table2[Sharpe Ratio Z-Score])</f>
        <v>45</v>
      </c>
      <c r="AV349">
        <f>(Table2[[#This Row],[Rank 1Y]]+Table2[[#This Row],[Rank 6M]]+Table2[[#This Row],[Rank Sharpe]])/3</f>
        <v>358.33333333333331</v>
      </c>
    </row>
    <row r="350" spans="1:48" x14ac:dyDescent="0.3">
      <c r="A350" t="s">
        <v>248</v>
      </c>
      <c r="B350" t="s">
        <v>249</v>
      </c>
      <c r="C350" t="s">
        <v>10151</v>
      </c>
      <c r="D350" t="s">
        <v>250</v>
      </c>
      <c r="E350">
        <v>105745.5285265</v>
      </c>
      <c r="F350">
        <v>9501.5</v>
      </c>
      <c r="G350">
        <v>3.8123475289264701</v>
      </c>
      <c r="H350">
        <f>(Table2[[#This Row],[1Y Return vs Nifty]]-AVERAGE(Table2[1Y Return vs Nifty]))/_xlfn.STDEV.P(Table2[1Y Return vs Nifty])</f>
        <v>-0.50489638943166082</v>
      </c>
      <c r="I350">
        <v>13.4664473205957</v>
      </c>
      <c r="J350">
        <f>(Table2[[#This Row],[1M Return vs Nifty]]-AVERAGE(Table2[1M Return vs Nifty]))/_xlfn.STDEV.P(Table2[1M Return vs Nifty])</f>
        <v>1.5632761485735669</v>
      </c>
      <c r="K350">
        <v>2.2050800041381899</v>
      </c>
      <c r="L350">
        <f>(Table2[[#This Row],[6M Return vs Nifty]]-AVERAGE(Table2[6M Return vs Nifty]))/_xlfn.STDEV.P(Table2[6M Return vs Nifty])</f>
        <v>-0.18829347204138189</v>
      </c>
      <c r="M350">
        <v>0.68900881022848703</v>
      </c>
      <c r="N350">
        <f>(Table2[[#This Row],[1W Return vs Nifty]]-AVERAGE(Table2[1W Return vs Nifty]))/_xlfn.STDEV.P(Table2[1W Return vs Nifty])</f>
        <v>0.58497656542906518</v>
      </c>
      <c r="O350">
        <v>9468.69</v>
      </c>
      <c r="P350">
        <v>8971.4336270672902</v>
      </c>
      <c r="Q350">
        <v>8200.5952674377004</v>
      </c>
      <c r="R350">
        <v>44.565758690976701</v>
      </c>
      <c r="S350" s="2">
        <f>(Table2[[#This Row],[Close Price]]-Table2[[#This Row],[20D EMA]])/Table2[[#This Row],[20D EMA]]</f>
        <v>3.4651044653483732E-3</v>
      </c>
      <c r="T350" s="2">
        <f>(Table2[[#This Row],[Close Price]]-Table2[[#This Row],[50D EMA]])/Table2[[#This Row],[50D EMA]]</f>
        <v>5.9083798082557447E-2</v>
      </c>
      <c r="U350" s="2">
        <f>(Table2[[#This Row],[Close Price]]-Table2[[#This Row],[200D EMA]])/Table2[[#This Row],[200D EMA]]</f>
        <v>0.15863540269178181</v>
      </c>
      <c r="V350">
        <v>0.65718765217663899</v>
      </c>
      <c r="W350">
        <v>9329</v>
      </c>
      <c r="X350">
        <v>9568.65</v>
      </c>
      <c r="Y350">
        <v>9478.6</v>
      </c>
      <c r="Z350">
        <v>10075</v>
      </c>
      <c r="AA350">
        <v>8498.0499999999993</v>
      </c>
      <c r="AB350">
        <v>10075</v>
      </c>
      <c r="AC350" s="2">
        <f>(Table2[[#This Row],[Close Price]]/Table2[[#This Row],[Day Low]])-1</f>
        <v>1.8490727837924714E-2</v>
      </c>
      <c r="AD350" s="2">
        <f>(Table2[[#This Row],[Day High]]/Table2[[#This Row],[Close Price]])-1</f>
        <v>7.067305162342663E-3</v>
      </c>
      <c r="AE350" s="2">
        <f>(Table2[[#This Row],[Close Price]]/Table2[[#This Row],[Current Week Low]])-1</f>
        <v>2.4159686029581184E-3</v>
      </c>
      <c r="AF350" s="2">
        <f>(Table2[[#This Row],[Current Week High]]/Table2[[#This Row],[Close Price]])-1</f>
        <v>6.0358890701468271E-2</v>
      </c>
      <c r="AG350" s="2">
        <f>(Table2[[#This Row],[Close Price]]/Table2[[#This Row],[Current Month Low]])-1</f>
        <v>0.11808003012455814</v>
      </c>
      <c r="AH350" s="2">
        <f>(Table2[[#This Row],[Current Month High]]/Table2[[#This Row],[Close Price]])-1</f>
        <v>6.0358890701468271E-2</v>
      </c>
      <c r="AI350">
        <v>6.03588907014682</v>
      </c>
      <c r="AJ350">
        <v>43.356115813455197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0.09</v>
      </c>
      <c r="AM350" t="s">
        <v>10196</v>
      </c>
      <c r="AN350">
        <v>-1.72</v>
      </c>
      <c r="AO350" t="s">
        <v>10195</v>
      </c>
      <c r="AP350">
        <v>9.0400023194829995E-2</v>
      </c>
      <c r="AQ350">
        <f>(Table2[[#This Row],[Sharpe Ratio]]-AVERAGE(Table2[Sharpe Ratio]))/_xlfn.STDEV.P(Table2[Sharpe Ratio])</f>
        <v>0.4509845875686756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1.906047440098265</v>
      </c>
      <c r="AS350">
        <f>_xlfn.RANK.AVG(Table2[[#This Row],[1Y Return vs Nifty Z-Score]],Table2[1Y Return vs Nifty Z-Score])</f>
        <v>480</v>
      </c>
      <c r="AT350">
        <f>_xlfn.RANK.AVG(Table2[[#This Row],[6M Return vs Nifty Z-Score]],Table2[6M Return vs Nifty Z-Score])</f>
        <v>383</v>
      </c>
      <c r="AU350">
        <f>_xlfn.RANK.AVG(Table2[[#This Row],[Sharpe Ratio Z-Score]],Table2[Sharpe Ratio Z-Score])</f>
        <v>219</v>
      </c>
      <c r="AV350">
        <f>(Table2[[#This Row],[Rank 1Y]]+Table2[[#This Row],[Rank 6M]]+Table2[[#This Row],[Rank Sharpe]])/3</f>
        <v>360.66666666666669</v>
      </c>
    </row>
    <row r="351" spans="1:48" x14ac:dyDescent="0.3">
      <c r="A351" t="s">
        <v>1088</v>
      </c>
      <c r="B351" t="s">
        <v>1089</v>
      </c>
      <c r="C351" t="s">
        <v>10157</v>
      </c>
      <c r="D351" t="s">
        <v>65</v>
      </c>
      <c r="E351">
        <v>11359.993891848</v>
      </c>
      <c r="F351">
        <v>28.28</v>
      </c>
      <c r="G351">
        <v>56.602297684954699</v>
      </c>
      <c r="H351">
        <f>(Table2[[#This Row],[1Y Return vs Nifty]]-AVERAGE(Table2[1Y Return vs Nifty]))/_xlfn.STDEV.P(Table2[1Y Return vs Nifty])</f>
        <v>0.20492555077556013</v>
      </c>
      <c r="I351">
        <v>-13.1655565022993</v>
      </c>
      <c r="J351">
        <f>(Table2[[#This Row],[1M Return vs Nifty]]-AVERAGE(Table2[1M Return vs Nifty]))/_xlfn.STDEV.P(Table2[1M Return vs Nifty])</f>
        <v>-1.2110022887223919</v>
      </c>
      <c r="K351">
        <v>-18.254355038129098</v>
      </c>
      <c r="L351">
        <f>(Table2[[#This Row],[6M Return vs Nifty]]-AVERAGE(Table2[6M Return vs Nifty]))/_xlfn.STDEV.P(Table2[6M Return vs Nifty])</f>
        <v>-0.88018560452373118</v>
      </c>
      <c r="M351">
        <v>-4.9607014165856098</v>
      </c>
      <c r="N351">
        <f>(Table2[[#This Row],[1W Return vs Nifty]]-AVERAGE(Table2[1W Return vs Nifty]))/_xlfn.STDEV.P(Table2[1W Return vs Nifty])</f>
        <v>-0.81982411993822435</v>
      </c>
      <c r="O351">
        <v>28</v>
      </c>
      <c r="P351">
        <v>27.765730869539599</v>
      </c>
      <c r="Q351">
        <v>24.989616313517502</v>
      </c>
      <c r="R351">
        <v>55.184653875212298</v>
      </c>
      <c r="S351" s="2">
        <f>(Table2[[#This Row],[Close Price]]-Table2[[#This Row],[20D EMA]])/Table2[[#This Row],[20D EMA]]</f>
        <v>1.000000000000004E-2</v>
      </c>
      <c r="T351" s="2">
        <f>(Table2[[#This Row],[Close Price]]-Table2[[#This Row],[50D EMA]])/Table2[[#This Row],[50D EMA]]</f>
        <v>1.8521721357768441E-2</v>
      </c>
      <c r="U351" s="2">
        <f>(Table2[[#This Row],[Close Price]]-Table2[[#This Row],[200D EMA]])/Table2[[#This Row],[200D EMA]]</f>
        <v>0.13167003627433246</v>
      </c>
      <c r="V351">
        <v>0.61736780973261396</v>
      </c>
      <c r="W351">
        <v>28.25</v>
      </c>
      <c r="X351">
        <v>29.69</v>
      </c>
      <c r="Y351">
        <v>25.75</v>
      </c>
      <c r="Z351">
        <v>28.28</v>
      </c>
      <c r="AA351">
        <v>25.75</v>
      </c>
      <c r="AB351">
        <v>29.53</v>
      </c>
      <c r="AC351" s="2">
        <f>(Table2[[#This Row],[Close Price]]/Table2[[#This Row],[Day Low]])-1</f>
        <v>1.0619469026549311E-3</v>
      </c>
      <c r="AD351" s="2">
        <f>(Table2[[#This Row],[Day High]]/Table2[[#This Row],[Close Price]])-1</f>
        <v>4.9858557284299776E-2</v>
      </c>
      <c r="AE351" s="2">
        <f>(Table2[[#This Row],[Close Price]]/Table2[[#This Row],[Current Week Low]])-1</f>
        <v>9.8252427184466029E-2</v>
      </c>
      <c r="AF351" s="2">
        <f>(Table2[[#This Row],[Current Week High]]/Table2[[#This Row],[Close Price]])-1</f>
        <v>0</v>
      </c>
      <c r="AG351" s="2">
        <f>(Table2[[#This Row],[Close Price]]/Table2[[#This Row],[Current Month Low]])-1</f>
        <v>9.8252427184466029E-2</v>
      </c>
      <c r="AH351" s="2">
        <f>(Table2[[#This Row],[Current Month High]]/Table2[[#This Row],[Close Price]])-1</f>
        <v>4.4200848656294145E-2</v>
      </c>
      <c r="AI351">
        <v>21.8175388967468</v>
      </c>
      <c r="AJ351">
        <v>81.864951768488694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0.03</v>
      </c>
      <c r="AM351" t="s">
        <v>10196</v>
      </c>
      <c r="AN351">
        <v>-2.58</v>
      </c>
      <c r="AO351" t="s">
        <v>10195</v>
      </c>
      <c r="AP351">
        <v>7.3975956180074007E-2</v>
      </c>
      <c r="AQ351">
        <f>(Table2[[#This Row],[Sharpe Ratio]]-AVERAGE(Table2[Sharpe Ratio]))/_xlfn.STDEV.P(Table2[Sharpe Ratio])</f>
        <v>0.26213857210017411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-2.4439478903086131</v>
      </c>
      <c r="AS351">
        <f>_xlfn.RANK.AVG(Table2[[#This Row],[1Y Return vs Nifty Z-Score]],Table2[1Y Return vs Nifty Z-Score])</f>
        <v>226</v>
      </c>
      <c r="AT351">
        <f>_xlfn.RANK.AVG(Table2[[#This Row],[6M Return vs Nifty Z-Score]],Table2[6M Return vs Nifty Z-Score])</f>
        <v>601</v>
      </c>
      <c r="AU351">
        <f>_xlfn.RANK.AVG(Table2[[#This Row],[Sharpe Ratio Z-Score]],Table2[Sharpe Ratio Z-Score])</f>
        <v>257</v>
      </c>
      <c r="AV351">
        <f>(Table2[[#This Row],[Rank 1Y]]+Table2[[#This Row],[Rank 6M]]+Table2[[#This Row],[Rank Sharpe]])/3</f>
        <v>361.33333333333331</v>
      </c>
    </row>
    <row r="352" spans="1:48" x14ac:dyDescent="0.3">
      <c r="A352" t="s">
        <v>1622</v>
      </c>
      <c r="B352" t="s">
        <v>1623</v>
      </c>
      <c r="C352" t="s">
        <v>10155</v>
      </c>
      <c r="D352" t="s">
        <v>200</v>
      </c>
      <c r="E352">
        <v>5316.7506190470003</v>
      </c>
      <c r="F352">
        <v>209.09</v>
      </c>
      <c r="G352">
        <v>10.926868200995701</v>
      </c>
      <c r="H352">
        <f>(Table2[[#This Row],[1Y Return vs Nifty]]-AVERAGE(Table2[1Y Return vs Nifty]))/_xlfn.STDEV.P(Table2[1Y Return vs Nifty])</f>
        <v>-0.4092334298689706</v>
      </c>
      <c r="I352">
        <v>-4.81785726786672</v>
      </c>
      <c r="J352">
        <f>(Table2[[#This Row],[1M Return vs Nifty]]-AVERAGE(Table2[1M Return vs Nifty]))/_xlfn.STDEV.P(Table2[1M Return vs Nifty])</f>
        <v>-0.34141537588149279</v>
      </c>
      <c r="K352">
        <v>12.125008064811199</v>
      </c>
      <c r="L352">
        <f>(Table2[[#This Row],[6M Return vs Nifty]]-AVERAGE(Table2[6M Return vs Nifty]))/_xlfn.STDEV.P(Table2[6M Return vs Nifty])</f>
        <v>0.14717621056672295</v>
      </c>
      <c r="M352">
        <v>-1.8034894866370099</v>
      </c>
      <c r="N352">
        <f>(Table2[[#This Row],[1W Return vs Nifty]]-AVERAGE(Table2[1W Return vs Nifty]))/_xlfn.STDEV.P(Table2[1W Return vs Nifty])</f>
        <v>-3.4783240851822009E-2</v>
      </c>
      <c r="O352">
        <v>206.77</v>
      </c>
      <c r="P352">
        <v>195.47633419749101</v>
      </c>
      <c r="Q352">
        <v>168.18760612468699</v>
      </c>
      <c r="R352">
        <v>52.553118399445303</v>
      </c>
      <c r="S352" s="2">
        <f>(Table2[[#This Row],[Close Price]]-Table2[[#This Row],[20D EMA]])/Table2[[#This Row],[20D EMA]]</f>
        <v>1.1220196353436152E-2</v>
      </c>
      <c r="T352" s="2">
        <f>(Table2[[#This Row],[Close Price]]-Table2[[#This Row],[50D EMA]])/Table2[[#This Row],[50D EMA]]</f>
        <v>6.9643549734030794E-2</v>
      </c>
      <c r="U352" s="2">
        <f>(Table2[[#This Row],[Close Price]]-Table2[[#This Row],[200D EMA]])/Table2[[#This Row],[200D EMA]]</f>
        <v>0.2431950535343832</v>
      </c>
      <c r="V352">
        <v>0.52300150681746005</v>
      </c>
      <c r="W352">
        <v>205.54</v>
      </c>
      <c r="X352">
        <v>208.85</v>
      </c>
      <c r="Y352">
        <v>197.7</v>
      </c>
      <c r="Z352">
        <v>210</v>
      </c>
      <c r="AA352">
        <v>197.7</v>
      </c>
      <c r="AB352">
        <v>225.7</v>
      </c>
      <c r="AC352" s="2">
        <f>(Table2[[#This Row],[Close Price]]/Table2[[#This Row],[Day Low]])-1</f>
        <v>1.7271577308553221E-2</v>
      </c>
      <c r="AD352" s="2">
        <f>(Table2[[#This Row],[Day High]]/Table2[[#This Row],[Close Price]])-1</f>
        <v>-1.1478310775264733E-3</v>
      </c>
      <c r="AE352" s="2">
        <f>(Table2[[#This Row],[Close Price]]/Table2[[#This Row],[Current Week Low]])-1</f>
        <v>5.7612544258978327E-2</v>
      </c>
      <c r="AF352" s="2">
        <f>(Table2[[#This Row],[Current Week High]]/Table2[[#This Row],[Close Price]])-1</f>
        <v>4.3521928356209383E-3</v>
      </c>
      <c r="AG352" s="2">
        <f>(Table2[[#This Row],[Close Price]]/Table2[[#This Row],[Current Month Low]])-1</f>
        <v>5.7612544258978327E-2</v>
      </c>
      <c r="AH352" s="2">
        <f>(Table2[[#This Row],[Current Month High]]/Table2[[#This Row],[Close Price]])-1</f>
        <v>7.9439475823807948E-2</v>
      </c>
      <c r="AI352">
        <v>7.9439475823807904</v>
      </c>
      <c r="AJ352">
        <v>65.878619595398604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0.1</v>
      </c>
      <c r="AM352" t="s">
        <v>10196</v>
      </c>
      <c r="AN352">
        <v>-4.71</v>
      </c>
      <c r="AO352" t="s">
        <v>10195</v>
      </c>
      <c r="AP352">
        <v>4.2648126757059E-2</v>
      </c>
      <c r="AQ352">
        <f>(Table2[[#This Row],[Sharpe Ratio]]-AVERAGE(Table2[Sharpe Ratio]))/_xlfn.STDEV.P(Table2[Sharpe Ratio])</f>
        <v>-9.8072802737616843E-2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-0.73632863877317933</v>
      </c>
      <c r="AS352">
        <f>_xlfn.RANK.AVG(Table2[[#This Row],[1Y Return vs Nifty Z-Score]],Table2[1Y Return vs Nifty Z-Score])</f>
        <v>442</v>
      </c>
      <c r="AT352">
        <f>_xlfn.RANK.AVG(Table2[[#This Row],[6M Return vs Nifty Z-Score]],Table2[6M Return vs Nifty Z-Score])</f>
        <v>278</v>
      </c>
      <c r="AU352">
        <f>_xlfn.RANK.AVG(Table2[[#This Row],[Sharpe Ratio Z-Score]],Table2[Sharpe Ratio Z-Score])</f>
        <v>365</v>
      </c>
      <c r="AV352">
        <f>(Table2[[#This Row],[Rank 1Y]]+Table2[[#This Row],[Rank 6M]]+Table2[[#This Row],[Rank Sharpe]])/3</f>
        <v>361.66666666666669</v>
      </c>
    </row>
    <row r="353" spans="1:48" x14ac:dyDescent="0.3">
      <c r="A353" t="s">
        <v>605</v>
      </c>
      <c r="B353" t="s">
        <v>606</v>
      </c>
      <c r="C353" t="s">
        <v>10161</v>
      </c>
      <c r="D353" t="s">
        <v>278</v>
      </c>
      <c r="E353">
        <v>30013.77924068</v>
      </c>
      <c r="F353">
        <v>3990.2</v>
      </c>
      <c r="G353">
        <v>0.25314258165917197</v>
      </c>
      <c r="H353">
        <f>(Table2[[#This Row],[1Y Return vs Nifty]]-AVERAGE(Table2[1Y Return vs Nifty]))/_xlfn.STDEV.P(Table2[1Y Return vs Nifty])</f>
        <v>-0.55275401676029579</v>
      </c>
      <c r="I353">
        <v>-15.873239575528601</v>
      </c>
      <c r="J353">
        <f>(Table2[[#This Row],[1M Return vs Nifty]]-AVERAGE(Table2[1M Return vs Nifty]))/_xlfn.STDEV.P(Table2[1M Return vs Nifty])</f>
        <v>-1.4930639321137731</v>
      </c>
      <c r="K353">
        <v>5.0937450172335001</v>
      </c>
      <c r="L353">
        <f>(Table2[[#This Row],[6M Return vs Nifty]]-AVERAGE(Table2[6M Return vs Nifty]))/_xlfn.STDEV.P(Table2[6M Return vs Nifty])</f>
        <v>-9.0605310476379999E-2</v>
      </c>
      <c r="M353">
        <v>-0.95556069790618803</v>
      </c>
      <c r="N353">
        <f>(Table2[[#This Row],[1W Return vs Nifty]]-AVERAGE(Table2[1W Return vs Nifty]))/_xlfn.STDEV.P(Table2[1W Return vs Nifty])</f>
        <v>0.17605428810644144</v>
      </c>
      <c r="O353">
        <v>4087.6</v>
      </c>
      <c r="P353">
        <v>4012.4308040952201</v>
      </c>
      <c r="Q353">
        <v>3492.3634240339602</v>
      </c>
      <c r="R353">
        <v>42.008094508277097</v>
      </c>
      <c r="S353" s="2">
        <f>(Table2[[#This Row],[Close Price]]-Table2[[#This Row],[20D EMA]])/Table2[[#This Row],[20D EMA]]</f>
        <v>-2.3828163225364539E-2</v>
      </c>
      <c r="T353" s="2">
        <f>(Table2[[#This Row],[Close Price]]-Table2[[#This Row],[50D EMA]])/Table2[[#This Row],[50D EMA]]</f>
        <v>-5.5404828595500685E-3</v>
      </c>
      <c r="U353" s="2">
        <f>(Table2[[#This Row],[Close Price]]-Table2[[#This Row],[200D EMA]])/Table2[[#This Row],[200D EMA]]</f>
        <v>0.14255004864041279</v>
      </c>
      <c r="V353">
        <v>0.60099381396891305</v>
      </c>
      <c r="W353">
        <v>3960</v>
      </c>
      <c r="X353">
        <v>4129.75</v>
      </c>
      <c r="Y353">
        <v>3753.45</v>
      </c>
      <c r="Z353">
        <v>4029</v>
      </c>
      <c r="AA353">
        <v>3753.45</v>
      </c>
      <c r="AB353">
        <v>4534.95</v>
      </c>
      <c r="AC353" s="2">
        <f>(Table2[[#This Row],[Close Price]]/Table2[[#This Row],[Day Low]])-1</f>
        <v>7.6262626262626476E-3</v>
      </c>
      <c r="AD353" s="2">
        <f>(Table2[[#This Row],[Day High]]/Table2[[#This Row],[Close Price]])-1</f>
        <v>3.497318430153884E-2</v>
      </c>
      <c r="AE353" s="2">
        <f>(Table2[[#This Row],[Close Price]]/Table2[[#This Row],[Current Week Low]])-1</f>
        <v>6.3075304053604064E-2</v>
      </c>
      <c r="AF353" s="2">
        <f>(Table2[[#This Row],[Current Week High]]/Table2[[#This Row],[Close Price]])-1</f>
        <v>9.723823367249862E-3</v>
      </c>
      <c r="AG353" s="2">
        <f>(Table2[[#This Row],[Close Price]]/Table2[[#This Row],[Current Month Low]])-1</f>
        <v>6.3075304053604064E-2</v>
      </c>
      <c r="AH353" s="2">
        <f>(Table2[[#This Row],[Current Month High]]/Table2[[#This Row],[Close Price]])-1</f>
        <v>0.13652197884817796</v>
      </c>
      <c r="AI353">
        <v>20.743321136785099</v>
      </c>
      <c r="AJ353">
        <v>58.059021588433303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0.04</v>
      </c>
      <c r="AM353" t="s">
        <v>10196</v>
      </c>
      <c r="AN353">
        <v>-7.96</v>
      </c>
      <c r="AO353" t="s">
        <v>10195</v>
      </c>
      <c r="AP353">
        <v>8.8803996334212001E-2</v>
      </c>
      <c r="AQ353">
        <f>(Table2[[#This Row],[Sharpe Ratio]]-AVERAGE(Table2[Sharpe Ratio]))/_xlfn.STDEV.P(Table2[Sharpe Ratio])</f>
        <v>0.43263326734222879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-1.5277357039017785</v>
      </c>
      <c r="AS353">
        <f>_xlfn.RANK.AVG(Table2[[#This Row],[1Y Return vs Nifty Z-Score]],Table2[1Y Return vs Nifty Z-Score])</f>
        <v>507</v>
      </c>
      <c r="AT353">
        <f>_xlfn.RANK.AVG(Table2[[#This Row],[6M Return vs Nifty Z-Score]],Table2[6M Return vs Nifty Z-Score])</f>
        <v>354</v>
      </c>
      <c r="AU353">
        <f>_xlfn.RANK.AVG(Table2[[#This Row],[Sharpe Ratio Z-Score]],Table2[Sharpe Ratio Z-Score])</f>
        <v>225</v>
      </c>
      <c r="AV353">
        <f>(Table2[[#This Row],[Rank 1Y]]+Table2[[#This Row],[Rank 6M]]+Table2[[#This Row],[Rank Sharpe]])/3</f>
        <v>362</v>
      </c>
    </row>
    <row r="354" spans="1:48" x14ac:dyDescent="0.3">
      <c r="A354" t="s">
        <v>318</v>
      </c>
      <c r="B354" t="s">
        <v>319</v>
      </c>
      <c r="C354" t="s">
        <v>10156</v>
      </c>
      <c r="D354" t="s">
        <v>60</v>
      </c>
      <c r="E354">
        <v>79318.509500329994</v>
      </c>
      <c r="F354">
        <v>1353.7</v>
      </c>
      <c r="G354">
        <v>48.279404458011904</v>
      </c>
      <c r="H354">
        <f>(Table2[[#This Row],[1Y Return vs Nifty]]-AVERAGE(Table2[1Y Return vs Nifty]))/_xlfn.STDEV.P(Table2[1Y Return vs Nifty])</f>
        <v>9.3014624528711815E-2</v>
      </c>
      <c r="I354">
        <v>7.0487386385593398</v>
      </c>
      <c r="J354">
        <f>(Table2[[#This Row],[1M Return vs Nifty]]-AVERAGE(Table2[1M Return vs Nifty]))/_xlfn.STDEV.P(Table2[1M Return vs Nifty])</f>
        <v>0.89473798930391535</v>
      </c>
      <c r="K354">
        <v>2.8933209543878502</v>
      </c>
      <c r="L354">
        <f>(Table2[[#This Row],[6M Return vs Nifty]]-AVERAGE(Table2[6M Return vs Nifty]))/_xlfn.STDEV.P(Table2[6M Return vs Nifty])</f>
        <v>-0.16501870918765912</v>
      </c>
      <c r="M354">
        <v>-0.51217521088140205</v>
      </c>
      <c r="N354">
        <f>(Table2[[#This Row],[1W Return vs Nifty]]-AVERAGE(Table2[1W Return vs Nifty]))/_xlfn.STDEV.P(Table2[1W Return vs Nifty])</f>
        <v>0.28630210809163875</v>
      </c>
      <c r="O354">
        <v>1310.22</v>
      </c>
      <c r="P354">
        <v>1254.3369804578999</v>
      </c>
      <c r="Q354">
        <v>1089.80165156515</v>
      </c>
      <c r="R354">
        <v>64.177460286144395</v>
      </c>
      <c r="S354" s="2">
        <f>(Table2[[#This Row],[Close Price]]-Table2[[#This Row],[20D EMA]])/Table2[[#This Row],[20D EMA]]</f>
        <v>3.3185266596449464E-2</v>
      </c>
      <c r="T354" s="2">
        <f>(Table2[[#This Row],[Close Price]]-Table2[[#This Row],[50D EMA]])/Table2[[#This Row],[50D EMA]]</f>
        <v>7.9215570528604937E-2</v>
      </c>
      <c r="U354" s="2">
        <f>(Table2[[#This Row],[Close Price]]-Table2[[#This Row],[200D EMA]])/Table2[[#This Row],[200D EMA]]</f>
        <v>0.24215264131399034</v>
      </c>
      <c r="V354">
        <v>0.94705401865831196</v>
      </c>
      <c r="W354">
        <v>1340.25</v>
      </c>
      <c r="X354">
        <v>1362.9</v>
      </c>
      <c r="Y354">
        <v>1314.45</v>
      </c>
      <c r="Z354">
        <v>1366.7</v>
      </c>
      <c r="AA354">
        <v>1203</v>
      </c>
      <c r="AB354">
        <v>1409.9</v>
      </c>
      <c r="AC354" s="2">
        <f>(Table2[[#This Row],[Close Price]]/Table2[[#This Row],[Day Low]])-1</f>
        <v>1.0035441149039315E-2</v>
      </c>
      <c r="AD354" s="2">
        <f>(Table2[[#This Row],[Day High]]/Table2[[#This Row],[Close Price]])-1</f>
        <v>6.7961882248652739E-3</v>
      </c>
      <c r="AE354" s="2">
        <f>(Table2[[#This Row],[Close Price]]/Table2[[#This Row],[Current Week Low]])-1</f>
        <v>2.9860397885046908E-2</v>
      </c>
      <c r="AF354" s="2">
        <f>(Table2[[#This Row],[Current Week High]]/Table2[[#This Row],[Close Price]])-1</f>
        <v>9.6033094481791093E-3</v>
      </c>
      <c r="AG354" s="2">
        <f>(Table2[[#This Row],[Close Price]]/Table2[[#This Row],[Current Month Low]])-1</f>
        <v>0.12527015793848717</v>
      </c>
      <c r="AH354" s="2">
        <f>(Table2[[#This Row],[Current Month High]]/Table2[[#This Row],[Close Price]])-1</f>
        <v>4.1515845460589507E-2</v>
      </c>
      <c r="AI354">
        <v>4.1515845460589498</v>
      </c>
      <c r="AJ354">
        <v>75.577172503242494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7.0000000000000007E-2</v>
      </c>
      <c r="AM354" t="s">
        <v>10196</v>
      </c>
      <c r="AN354">
        <v>3.85</v>
      </c>
      <c r="AO354" t="s">
        <v>10196</v>
      </c>
      <c r="AP354">
        <v>1.3663221341335E-2</v>
      </c>
      <c r="AQ354">
        <f>(Table2[[#This Row],[Sharpe Ratio]]-AVERAGE(Table2[Sharpe Ratio]))/_xlfn.STDEV.P(Table2[Sharpe Ratio])</f>
        <v>-0.43134493877877572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0.67769107395783101</v>
      </c>
      <c r="AS354">
        <f>_xlfn.RANK.AVG(Table2[[#This Row],[1Y Return vs Nifty Z-Score]],Table2[1Y Return vs Nifty Z-Score])</f>
        <v>261</v>
      </c>
      <c r="AT354">
        <f>_xlfn.RANK.AVG(Table2[[#This Row],[6M Return vs Nifty Z-Score]],Table2[6M Return vs Nifty Z-Score])</f>
        <v>379</v>
      </c>
      <c r="AU354">
        <f>_xlfn.RANK.AVG(Table2[[#This Row],[Sharpe Ratio Z-Score]],Table2[Sharpe Ratio Z-Score])</f>
        <v>447</v>
      </c>
      <c r="AV354">
        <f>(Table2[[#This Row],[Rank 1Y]]+Table2[[#This Row],[Rank 6M]]+Table2[[#This Row],[Rank Sharpe]])/3</f>
        <v>362.33333333333331</v>
      </c>
    </row>
    <row r="355" spans="1:48" x14ac:dyDescent="0.3">
      <c r="A355" t="s">
        <v>384</v>
      </c>
      <c r="B355" t="s">
        <v>385</v>
      </c>
      <c r="C355" t="s">
        <v>10162</v>
      </c>
      <c r="D355" t="s">
        <v>386</v>
      </c>
      <c r="E355">
        <v>62410.020065639997</v>
      </c>
      <c r="F355">
        <v>1024.3</v>
      </c>
      <c r="G355">
        <v>26.410038698788899</v>
      </c>
      <c r="H355">
        <f>(Table2[[#This Row],[1Y Return vs Nifty]]-AVERAGE(Table2[1Y Return vs Nifty]))/_xlfn.STDEV.P(Table2[1Y Return vs Nifty])</f>
        <v>-0.20104429366370066</v>
      </c>
      <c r="I355">
        <v>-7.9542367262015299</v>
      </c>
      <c r="J355">
        <f>(Table2[[#This Row],[1M Return vs Nifty]]-AVERAGE(Table2[1M Return vs Nifty]))/_xlfn.STDEV.P(Table2[1M Return vs Nifty])</f>
        <v>-0.66813468548732891</v>
      </c>
      <c r="K355">
        <v>7.9861054913576703</v>
      </c>
      <c r="L355">
        <f>(Table2[[#This Row],[6M Return vs Nifty]]-AVERAGE(Table2[6M Return vs Nifty]))/_xlfn.STDEV.P(Table2[6M Return vs Nifty])</f>
        <v>7.2078232790308994E-3</v>
      </c>
      <c r="M355">
        <v>-1.78931091778634</v>
      </c>
      <c r="N355">
        <f>(Table2[[#This Row],[1W Return vs Nifty]]-AVERAGE(Table2[1W Return vs Nifty]))/_xlfn.STDEV.P(Table2[1W Return vs Nifty])</f>
        <v>-3.1257739111145953E-2</v>
      </c>
      <c r="O355">
        <v>1044.05</v>
      </c>
      <c r="P355">
        <v>1042.1832220302699</v>
      </c>
      <c r="Q355">
        <v>933.03597531091896</v>
      </c>
      <c r="R355">
        <v>40.152323905914301</v>
      </c>
      <c r="S355" s="2">
        <f>(Table2[[#This Row],[Close Price]]-Table2[[#This Row],[20D EMA]])/Table2[[#This Row],[20D EMA]]</f>
        <v>-1.8916718547962265E-2</v>
      </c>
      <c r="T355" s="2">
        <f>(Table2[[#This Row],[Close Price]]-Table2[[#This Row],[50D EMA]])/Table2[[#This Row],[50D EMA]]</f>
        <v>-1.7159383928127131E-2</v>
      </c>
      <c r="U355" s="2">
        <f>(Table2[[#This Row],[Close Price]]-Table2[[#This Row],[200D EMA]])/Table2[[#This Row],[200D EMA]]</f>
        <v>9.7814046943547658E-2</v>
      </c>
      <c r="V355">
        <v>1.0377113870271</v>
      </c>
      <c r="W355">
        <v>1008.35</v>
      </c>
      <c r="X355">
        <v>1029</v>
      </c>
      <c r="Y355">
        <v>988.7</v>
      </c>
      <c r="Z355">
        <v>1055</v>
      </c>
      <c r="AA355">
        <v>988.7</v>
      </c>
      <c r="AB355">
        <v>1075</v>
      </c>
      <c r="AC355" s="2">
        <f>(Table2[[#This Row],[Close Price]]/Table2[[#This Row],[Day Low]])-1</f>
        <v>1.5817920364952665E-2</v>
      </c>
      <c r="AD355" s="2">
        <f>(Table2[[#This Row],[Day High]]/Table2[[#This Row],[Close Price]])-1</f>
        <v>4.588499463048068E-3</v>
      </c>
      <c r="AE355" s="2">
        <f>(Table2[[#This Row],[Close Price]]/Table2[[#This Row],[Current Week Low]])-1</f>
        <v>3.6006877718215646E-2</v>
      </c>
      <c r="AF355" s="2">
        <f>(Table2[[#This Row],[Current Week High]]/Table2[[#This Row],[Close Price]])-1</f>
        <v>2.9971687982036643E-2</v>
      </c>
      <c r="AG355" s="2">
        <f>(Table2[[#This Row],[Close Price]]/Table2[[#This Row],[Current Month Low]])-1</f>
        <v>3.6006877718215646E-2</v>
      </c>
      <c r="AH355" s="2">
        <f>(Table2[[#This Row],[Current Month High]]/Table2[[#This Row],[Close Price]])-1</f>
        <v>4.9497217612027855E-2</v>
      </c>
      <c r="AI355">
        <v>15.2006248169481</v>
      </c>
      <c r="AJ355">
        <v>58.584920266295001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-0.08</v>
      </c>
      <c r="AM355" t="s">
        <v>10195</v>
      </c>
      <c r="AN355">
        <v>-3.18</v>
      </c>
      <c r="AO355" t="s">
        <v>10195</v>
      </c>
      <c r="AP355">
        <v>2.6195130867057E-2</v>
      </c>
      <c r="AQ355">
        <f>(Table2[[#This Row],[Sharpe Ratio]]-AVERAGE(Table2[Sharpe Ratio]))/_xlfn.STDEV.P(Table2[Sharpe Ratio])</f>
        <v>-0.2872514461001282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-1.1804803410832727</v>
      </c>
      <c r="AS355">
        <f>_xlfn.RANK.AVG(Table2[[#This Row],[1Y Return vs Nifty Z-Score]],Table2[1Y Return vs Nifty Z-Score])</f>
        <v>350</v>
      </c>
      <c r="AT355">
        <f>_xlfn.RANK.AVG(Table2[[#This Row],[6M Return vs Nifty Z-Score]],Table2[6M Return vs Nifty Z-Score])</f>
        <v>322</v>
      </c>
      <c r="AU355">
        <f>_xlfn.RANK.AVG(Table2[[#This Row],[Sharpe Ratio Z-Score]],Table2[Sharpe Ratio Z-Score])</f>
        <v>415</v>
      </c>
      <c r="AV355">
        <f>(Table2[[#This Row],[Rank 1Y]]+Table2[[#This Row],[Rank 6M]]+Table2[[#This Row],[Rank Sharpe]])/3</f>
        <v>362.33333333333331</v>
      </c>
    </row>
    <row r="356" spans="1:48" x14ac:dyDescent="0.3">
      <c r="A356" t="s">
        <v>683</v>
      </c>
      <c r="B356" t="s">
        <v>684</v>
      </c>
      <c r="C356" t="s">
        <v>10161</v>
      </c>
      <c r="D356" t="s">
        <v>407</v>
      </c>
      <c r="E356">
        <v>25251.694380000001</v>
      </c>
      <c r="F356">
        <v>3602.65</v>
      </c>
      <c r="G356">
        <v>16.370042631053199</v>
      </c>
      <c r="H356">
        <f>(Table2[[#This Row],[1Y Return vs Nifty]]-AVERAGE(Table2[1Y Return vs Nifty]))/_xlfn.STDEV.P(Table2[1Y Return vs Nifty])</f>
        <v>-0.33604365372009992</v>
      </c>
      <c r="I356">
        <v>-2.9815259687439699</v>
      </c>
      <c r="J356">
        <f>(Table2[[#This Row],[1M Return vs Nifty]]-AVERAGE(Table2[1M Return vs Nifty]))/_xlfn.STDEV.P(Table2[1M Return vs Nifty])</f>
        <v>-0.15012318619998313</v>
      </c>
      <c r="K356">
        <v>-4.5641030251556103</v>
      </c>
      <c r="L356">
        <f>(Table2[[#This Row],[6M Return vs Nifty]]-AVERAGE(Table2[6M Return vs Nifty]))/_xlfn.STDEV.P(Table2[6M Return vs Nifty])</f>
        <v>-0.4172120356100068</v>
      </c>
      <c r="M356">
        <v>-1.1861614501200499</v>
      </c>
      <c r="N356">
        <f>(Table2[[#This Row],[1W Return vs Nifty]]-AVERAGE(Table2[1W Return vs Nifty]))/_xlfn.STDEV.P(Table2[1W Return vs Nifty])</f>
        <v>0.118715401375799</v>
      </c>
      <c r="O356">
        <v>3578.32</v>
      </c>
      <c r="P356">
        <v>3464.6327592157199</v>
      </c>
      <c r="Q356">
        <v>3144.3049742714202</v>
      </c>
      <c r="R356">
        <v>53.224347924142997</v>
      </c>
      <c r="S356" s="2">
        <f>(Table2[[#This Row],[Close Price]]-Table2[[#This Row],[20D EMA]])/Table2[[#This Row],[20D EMA]]</f>
        <v>6.7992801091014575E-3</v>
      </c>
      <c r="T356" s="2">
        <f>(Table2[[#This Row],[Close Price]]-Table2[[#This Row],[50D EMA]])/Table2[[#This Row],[50D EMA]]</f>
        <v>3.9836037576323889E-2</v>
      </c>
      <c r="U356" s="2">
        <f>(Table2[[#This Row],[Close Price]]-Table2[[#This Row],[200D EMA]])/Table2[[#This Row],[200D EMA]]</f>
        <v>0.14576990129107464</v>
      </c>
      <c r="V356">
        <v>0.83772729583795102</v>
      </c>
      <c r="W356">
        <v>3527.4</v>
      </c>
      <c r="X356">
        <v>3599.95</v>
      </c>
      <c r="Y356">
        <v>3425.25</v>
      </c>
      <c r="Z356">
        <v>3611</v>
      </c>
      <c r="AA356">
        <v>3425.25</v>
      </c>
      <c r="AB356">
        <v>3728.65</v>
      </c>
      <c r="AC356" s="2">
        <f>(Table2[[#This Row],[Close Price]]/Table2[[#This Row],[Day Low]])-1</f>
        <v>2.1332993139422829E-2</v>
      </c>
      <c r="AD356" s="2">
        <f>(Table2[[#This Row],[Day High]]/Table2[[#This Row],[Close Price]])-1</f>
        <v>-7.4944832276246931E-4</v>
      </c>
      <c r="AE356" s="2">
        <f>(Table2[[#This Row],[Close Price]]/Table2[[#This Row],[Current Week Low]])-1</f>
        <v>5.1791840011677914E-2</v>
      </c>
      <c r="AF356" s="2">
        <f>(Table2[[#This Row],[Current Week High]]/Table2[[#This Row],[Close Price]])-1</f>
        <v>2.3177383315060585E-3</v>
      </c>
      <c r="AG356" s="2">
        <f>(Table2[[#This Row],[Close Price]]/Table2[[#This Row],[Current Month Low]])-1</f>
        <v>5.1791840011677914E-2</v>
      </c>
      <c r="AH356" s="2">
        <f>(Table2[[#This Row],[Current Month High]]/Table2[[#This Row],[Close Price]])-1</f>
        <v>3.4974255062245829E-2</v>
      </c>
      <c r="AI356">
        <v>9.3306316183920206</v>
      </c>
      <c r="AJ356">
        <v>44.548317852628998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0.16</v>
      </c>
      <c r="AM356" t="s">
        <v>10196</v>
      </c>
      <c r="AN356">
        <v>-0.01</v>
      </c>
      <c r="AO356" t="s">
        <v>10195</v>
      </c>
      <c r="AP356">
        <v>9.3722868710202994E-2</v>
      </c>
      <c r="AQ356">
        <f>(Table2[[#This Row],[Sharpe Ratio]]-AVERAGE(Table2[Sharpe Ratio]))/_xlfn.STDEV.P(Table2[Sharpe Ratio])</f>
        <v>0.48919108873746625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-0.29547238541682458</v>
      </c>
      <c r="AS356">
        <f>_xlfn.RANK.AVG(Table2[[#This Row],[1Y Return vs Nifty Z-Score]],Table2[1Y Return vs Nifty Z-Score])</f>
        <v>412</v>
      </c>
      <c r="AT356">
        <f>_xlfn.RANK.AVG(Table2[[#This Row],[6M Return vs Nifty Z-Score]],Table2[6M Return vs Nifty Z-Score])</f>
        <v>463</v>
      </c>
      <c r="AU356">
        <f>_xlfn.RANK.AVG(Table2[[#This Row],[Sharpe Ratio Z-Score]],Table2[Sharpe Ratio Z-Score])</f>
        <v>213</v>
      </c>
      <c r="AV356">
        <f>(Table2[[#This Row],[Rank 1Y]]+Table2[[#This Row],[Rank 6M]]+Table2[[#This Row],[Rank Sharpe]])/3</f>
        <v>362.66666666666669</v>
      </c>
    </row>
    <row r="357" spans="1:48" x14ac:dyDescent="0.3">
      <c r="A357" t="s">
        <v>256</v>
      </c>
      <c r="B357" t="s">
        <v>257</v>
      </c>
      <c r="C357" t="s">
        <v>10151</v>
      </c>
      <c r="D357" t="s">
        <v>32</v>
      </c>
      <c r="E357">
        <v>102687.32172000001</v>
      </c>
      <c r="F357">
        <v>134.52000000000001</v>
      </c>
      <c r="G357">
        <v>27.642231084239999</v>
      </c>
      <c r="H357">
        <f>(Table2[[#This Row],[1Y Return vs Nifty]]-AVERAGE(Table2[1Y Return vs Nifty]))/_xlfn.STDEV.P(Table2[1Y Return vs Nifty])</f>
        <v>-0.18447604180583096</v>
      </c>
      <c r="I357">
        <v>-8.8933202429307698</v>
      </c>
      <c r="J357">
        <f>(Table2[[#This Row],[1M Return vs Nifty]]-AVERAGE(Table2[1M Return vs Nifty]))/_xlfn.STDEV.P(Table2[1M Return vs Nifty])</f>
        <v>-0.76595981230119192</v>
      </c>
      <c r="K357">
        <v>-19.626187143247801</v>
      </c>
      <c r="L357">
        <f>(Table2[[#This Row],[6M Return vs Nifty]]-AVERAGE(Table2[6M Return vs Nifty]))/_xlfn.STDEV.P(Table2[6M Return vs Nifty])</f>
        <v>-0.92657788459683466</v>
      </c>
      <c r="M357">
        <v>-2.9537384425187598</v>
      </c>
      <c r="N357">
        <f>(Table2[[#This Row],[1W Return vs Nifty]]-AVERAGE(Table2[1W Return vs Nifty]))/_xlfn.STDEV.P(Table2[1W Return vs Nifty])</f>
        <v>-0.3207926920793569</v>
      </c>
      <c r="O357">
        <v>138.01</v>
      </c>
      <c r="P357">
        <v>141.443059074529</v>
      </c>
      <c r="Q357">
        <v>131.01524325330999</v>
      </c>
      <c r="R357">
        <v>36.947910249502101</v>
      </c>
      <c r="S357" s="2">
        <f>(Table2[[#This Row],[Close Price]]-Table2[[#This Row],[20D EMA]])/Table2[[#This Row],[20D EMA]]</f>
        <v>-2.5288022607057321E-2</v>
      </c>
      <c r="T357" s="2">
        <f>(Table2[[#This Row],[Close Price]]-Table2[[#This Row],[50D EMA]])/Table2[[#This Row],[50D EMA]]</f>
        <v>-4.8945908833045691E-2</v>
      </c>
      <c r="U357" s="2">
        <f>(Table2[[#This Row],[Close Price]]-Table2[[#This Row],[200D EMA]])/Table2[[#This Row],[200D EMA]]</f>
        <v>2.6750755558372599E-2</v>
      </c>
      <c r="V357">
        <v>0.67875783330378903</v>
      </c>
      <c r="W357">
        <v>131.66</v>
      </c>
      <c r="X357">
        <v>133.88</v>
      </c>
      <c r="Y357">
        <v>129.1</v>
      </c>
      <c r="Z357">
        <v>138.96</v>
      </c>
      <c r="AA357">
        <v>129.1</v>
      </c>
      <c r="AB357">
        <v>142.74</v>
      </c>
      <c r="AC357" s="2">
        <f>(Table2[[#This Row],[Close Price]]/Table2[[#This Row],[Day Low]])-1</f>
        <v>2.1722618866778065E-2</v>
      </c>
      <c r="AD357" s="2">
        <f>(Table2[[#This Row],[Day High]]/Table2[[#This Row],[Close Price]])-1</f>
        <v>-4.7576568539995368E-3</v>
      </c>
      <c r="AE357" s="2">
        <f>(Table2[[#This Row],[Close Price]]/Table2[[#This Row],[Current Week Low]])-1</f>
        <v>4.1982958946553239E-2</v>
      </c>
      <c r="AF357" s="2">
        <f>(Table2[[#This Row],[Current Week High]]/Table2[[#This Row],[Close Price]])-1</f>
        <v>3.3006244424620856E-2</v>
      </c>
      <c r="AG357" s="2">
        <f>(Table2[[#This Row],[Close Price]]/Table2[[#This Row],[Current Month Low]])-1</f>
        <v>4.1982958946553239E-2</v>
      </c>
      <c r="AH357" s="2">
        <f>(Table2[[#This Row],[Current Month High]]/Table2[[#This Row],[Close Price]])-1</f>
        <v>6.1106155218554781E-2</v>
      </c>
      <c r="AI357">
        <v>28.233719892952699</v>
      </c>
      <c r="AJ357">
        <v>58.538597525044203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-0.13</v>
      </c>
      <c r="AM357" t="s">
        <v>10195</v>
      </c>
      <c r="AN357">
        <v>-0.89</v>
      </c>
      <c r="AO357" t="s">
        <v>10195</v>
      </c>
      <c r="AP357">
        <v>0.13395362010713799</v>
      </c>
      <c r="AQ357">
        <f>(Table2[[#This Row],[Sharpe Ratio]]-AVERAGE(Table2[Sharpe Ratio]))/_xlfn.STDEV.P(Table2[Sharpe Ratio])</f>
        <v>0.95176939493831303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346</v>
      </c>
      <c r="AT357">
        <f>_xlfn.RANK.AVG(Table2[[#This Row],[6M Return vs Nifty Z-Score]],Table2[6M Return vs Nifty Z-Score])</f>
        <v>614</v>
      </c>
      <c r="AU357">
        <f>_xlfn.RANK.AVG(Table2[[#This Row],[Sharpe Ratio Z-Score]],Table2[Sharpe Ratio Z-Score])</f>
        <v>129</v>
      </c>
      <c r="AV357">
        <f>(Table2[[#This Row],[Rank 1Y]]+Table2[[#This Row],[Rank 6M]]+Table2[[#This Row],[Rank Sharpe]])/3</f>
        <v>363</v>
      </c>
    </row>
    <row r="358" spans="1:48" x14ac:dyDescent="0.3">
      <c r="A358" t="s">
        <v>777</v>
      </c>
      <c r="B358" t="s">
        <v>778</v>
      </c>
      <c r="C358" t="s">
        <v>10152</v>
      </c>
      <c r="D358" t="s">
        <v>27</v>
      </c>
      <c r="E358">
        <v>20307.789228075999</v>
      </c>
      <c r="F358">
        <v>103.88</v>
      </c>
      <c r="G358">
        <v>6.4019348484077998</v>
      </c>
      <c r="H358">
        <f>(Table2[[#This Row],[1Y Return vs Nifty]]-AVERAGE(Table2[1Y Return vs Nifty]))/_xlfn.STDEV.P(Table2[1Y Return vs Nifty])</f>
        <v>-0.47007639263269912</v>
      </c>
      <c r="I358">
        <v>24.2670011361406</v>
      </c>
      <c r="J358">
        <f>(Table2[[#This Row],[1M Return vs Nifty]]-AVERAGE(Table2[1M Return vs Nifty]))/_xlfn.STDEV.P(Table2[1M Return vs Nifty])</f>
        <v>2.6883790045427292</v>
      </c>
      <c r="K358">
        <v>1.7557162122090799</v>
      </c>
      <c r="L358">
        <f>(Table2[[#This Row],[6M Return vs Nifty]]-AVERAGE(Table2[6M Return vs Nifty]))/_xlfn.STDEV.P(Table2[6M Return vs Nifty])</f>
        <v>-0.20348994602103346</v>
      </c>
      <c r="M358">
        <v>22.777560100111401</v>
      </c>
      <c r="N358">
        <f>(Table2[[#This Row],[1W Return vs Nifty]]-AVERAGE(Table2[1W Return vs Nifty]))/_xlfn.STDEV.P(Table2[1W Return vs Nifty])</f>
        <v>6.0772957720896947</v>
      </c>
      <c r="O358">
        <v>86.61</v>
      </c>
      <c r="P358">
        <v>81.883174952678701</v>
      </c>
      <c r="Q358">
        <v>83.123950021776295</v>
      </c>
      <c r="R358">
        <v>86.494210427147706</v>
      </c>
      <c r="S358" s="2">
        <f>(Table2[[#This Row],[Close Price]]-Table2[[#This Row],[20D EMA]])/Table2[[#This Row],[20D EMA]]</f>
        <v>0.19939960743563095</v>
      </c>
      <c r="T358" s="2">
        <f>(Table2[[#This Row],[Close Price]]-Table2[[#This Row],[50D EMA]])/Table2[[#This Row],[50D EMA]]</f>
        <v>0.26863668952789793</v>
      </c>
      <c r="U358" s="2">
        <f>(Table2[[#This Row],[Close Price]]-Table2[[#This Row],[200D EMA]])/Table2[[#This Row],[200D EMA]]</f>
        <v>0.24969999588308978</v>
      </c>
      <c r="V358">
        <v>5.2314023034473598</v>
      </c>
      <c r="W358">
        <v>101.1</v>
      </c>
      <c r="X358">
        <v>107.88</v>
      </c>
      <c r="Y358">
        <v>85</v>
      </c>
      <c r="Z358">
        <v>110</v>
      </c>
      <c r="AA358">
        <v>74.349999999999994</v>
      </c>
      <c r="AB358">
        <v>111.4</v>
      </c>
      <c r="AC358" s="2">
        <f>(Table2[[#This Row],[Close Price]]/Table2[[#This Row],[Day Low]])-1</f>
        <v>2.749752720079135E-2</v>
      </c>
      <c r="AD358" s="2">
        <f>(Table2[[#This Row],[Day High]]/Table2[[#This Row],[Close Price]])-1</f>
        <v>3.8505968425105896E-2</v>
      </c>
      <c r="AE358" s="2">
        <f>(Table2[[#This Row],[Close Price]]/Table2[[#This Row],[Current Week Low]])-1</f>
        <v>0.22211764705882353</v>
      </c>
      <c r="AF358" s="2">
        <f>(Table2[[#This Row],[Current Week High]]/Table2[[#This Row],[Close Price]])-1</f>
        <v>5.8914131690412042E-2</v>
      </c>
      <c r="AG358" s="2">
        <f>(Table2[[#This Row],[Close Price]]/Table2[[#This Row],[Current Month Low]])-1</f>
        <v>0.39717552118359123</v>
      </c>
      <c r="AH358" s="2">
        <f>(Table2[[#This Row],[Current Month High]]/Table2[[#This Row],[Close Price]])-1</f>
        <v>7.2391220639199227E-2</v>
      </c>
      <c r="AI358">
        <v>7.2391220639199201</v>
      </c>
      <c r="AJ358">
        <v>59.692544196771699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0.21</v>
      </c>
      <c r="AM358" t="s">
        <v>10196</v>
      </c>
      <c r="AN358">
        <v>36.18</v>
      </c>
      <c r="AO358" t="s">
        <v>10196</v>
      </c>
      <c r="AP358">
        <v>8.5352442037373993E-2</v>
      </c>
      <c r="AQ358">
        <f>(Table2[[#This Row],[Sharpe Ratio]]-AVERAGE(Table2[Sharpe Ratio]))/_xlfn.STDEV.P(Table2[Sharpe Ratio])</f>
        <v>0.39294685620268394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466</v>
      </c>
      <c r="AT358">
        <f>_xlfn.RANK.AVG(Table2[[#This Row],[6M Return vs Nifty Z-Score]],Table2[6M Return vs Nifty Z-Score])</f>
        <v>390</v>
      </c>
      <c r="AU358">
        <f>_xlfn.RANK.AVG(Table2[[#This Row],[Sharpe Ratio Z-Score]],Table2[Sharpe Ratio Z-Score])</f>
        <v>235</v>
      </c>
      <c r="AV358">
        <f>(Table2[[#This Row],[Rank 1Y]]+Table2[[#This Row],[Rank 6M]]+Table2[[#This Row],[Rank Sharpe]])/3</f>
        <v>363.66666666666669</v>
      </c>
    </row>
    <row r="359" spans="1:48" x14ac:dyDescent="0.3">
      <c r="A359" t="s">
        <v>517</v>
      </c>
      <c r="B359" t="s">
        <v>518</v>
      </c>
      <c r="C359" t="s">
        <v>10165</v>
      </c>
      <c r="D359" t="s">
        <v>286</v>
      </c>
      <c r="E359">
        <v>39548.526168359997</v>
      </c>
      <c r="F359">
        <v>2899.6</v>
      </c>
      <c r="G359">
        <v>21.629934423101801</v>
      </c>
      <c r="H359">
        <f>(Table2[[#This Row],[1Y Return vs Nifty]]-AVERAGE(Table2[1Y Return vs Nifty]))/_xlfn.STDEV.P(Table2[1Y Return vs Nifty])</f>
        <v>-0.26531832463612032</v>
      </c>
      <c r="I359">
        <v>8.1792210483605103</v>
      </c>
      <c r="J359">
        <f>(Table2[[#This Row],[1M Return vs Nifty]]-AVERAGE(Table2[1M Return vs Nifty]))/_xlfn.STDEV.P(Table2[1M Return vs Nifty])</f>
        <v>1.0125013012240485</v>
      </c>
      <c r="K359">
        <v>13.1494819797218</v>
      </c>
      <c r="L359">
        <f>(Table2[[#This Row],[6M Return vs Nifty]]-AVERAGE(Table2[6M Return vs Nifty]))/_xlfn.STDEV.P(Table2[6M Return vs Nifty])</f>
        <v>0.18182161696214244</v>
      </c>
      <c r="M359">
        <v>2.8554449368001</v>
      </c>
      <c r="N359">
        <f>(Table2[[#This Row],[1W Return vs Nifty]]-AVERAGE(Table2[1W Return vs Nifty]))/_xlfn.STDEV.P(Table2[1W Return vs Nifty])</f>
        <v>1.1236609993612554</v>
      </c>
      <c r="O359">
        <v>2723.08</v>
      </c>
      <c r="P359">
        <v>2573.12037977506</v>
      </c>
      <c r="Q359">
        <v>2344.9092231276099</v>
      </c>
      <c r="R359">
        <v>78.536750648334603</v>
      </c>
      <c r="S359" s="2">
        <f>(Table2[[#This Row],[Close Price]]-Table2[[#This Row],[20D EMA]])/Table2[[#This Row],[20D EMA]]</f>
        <v>6.4823655566490876E-2</v>
      </c>
      <c r="T359" s="2">
        <f>(Table2[[#This Row],[Close Price]]-Table2[[#This Row],[50D EMA]])/Table2[[#This Row],[50D EMA]]</f>
        <v>0.12688081863215453</v>
      </c>
      <c r="U359" s="2">
        <f>(Table2[[#This Row],[Close Price]]-Table2[[#This Row],[200D EMA]])/Table2[[#This Row],[200D EMA]]</f>
        <v>0.23655106619971861</v>
      </c>
      <c r="V359">
        <v>0.96102695771349</v>
      </c>
      <c r="W359">
        <v>2871.05</v>
      </c>
      <c r="X359">
        <v>2929</v>
      </c>
      <c r="Y359">
        <v>2721</v>
      </c>
      <c r="Z359">
        <v>2925.1</v>
      </c>
      <c r="AA359">
        <v>2510</v>
      </c>
      <c r="AB359">
        <v>2925.1</v>
      </c>
      <c r="AC359" s="2">
        <f>(Table2[[#This Row],[Close Price]]/Table2[[#This Row],[Day Low]])-1</f>
        <v>9.9440971073299078E-3</v>
      </c>
      <c r="AD359" s="2">
        <f>(Table2[[#This Row],[Day High]]/Table2[[#This Row],[Close Price]])-1</f>
        <v>1.0139329562698363E-2</v>
      </c>
      <c r="AE359" s="2">
        <f>(Table2[[#This Row],[Close Price]]/Table2[[#This Row],[Current Week Low]])-1</f>
        <v>6.5637633223079694E-2</v>
      </c>
      <c r="AF359" s="2">
        <f>(Table2[[#This Row],[Current Week High]]/Table2[[#This Row],[Close Price]])-1</f>
        <v>8.7943164574424415E-3</v>
      </c>
      <c r="AG359" s="2">
        <f>(Table2[[#This Row],[Close Price]]/Table2[[#This Row],[Current Month Low]])-1</f>
        <v>0.15521912350597611</v>
      </c>
      <c r="AH359" s="2">
        <f>(Table2[[#This Row],[Current Month High]]/Table2[[#This Row],[Close Price]])-1</f>
        <v>8.7943164574424415E-3</v>
      </c>
      <c r="AI359">
        <v>0.87943164574424404</v>
      </c>
      <c r="AJ359">
        <v>50.875458542550099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7.0000000000000007E-2</v>
      </c>
      <c r="AM359" t="s">
        <v>10196</v>
      </c>
      <c r="AN359">
        <v>7.88</v>
      </c>
      <c r="AO359" t="s">
        <v>10196</v>
      </c>
      <c r="AP359">
        <v>1.1777420343293999E-2</v>
      </c>
      <c r="AQ359">
        <f>(Table2[[#This Row],[Sharpe Ratio]]-AVERAGE(Table2[Sharpe Ratio]))/_xlfn.STDEV.P(Table2[Sharpe Ratio])</f>
        <v>-0.45302811896347717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1.5996374739478489</v>
      </c>
      <c r="AS359">
        <f>_xlfn.RANK.AVG(Table2[[#This Row],[1Y Return vs Nifty Z-Score]],Table2[1Y Return vs Nifty Z-Score])</f>
        <v>377</v>
      </c>
      <c r="AT359">
        <f>_xlfn.RANK.AVG(Table2[[#This Row],[6M Return vs Nifty Z-Score]],Table2[6M Return vs Nifty Z-Score])</f>
        <v>269</v>
      </c>
      <c r="AU359">
        <f>_xlfn.RANK.AVG(Table2[[#This Row],[Sharpe Ratio Z-Score]],Table2[Sharpe Ratio Z-Score])</f>
        <v>450</v>
      </c>
      <c r="AV359">
        <f>(Table2[[#This Row],[Rank 1Y]]+Table2[[#This Row],[Rank 6M]]+Table2[[#This Row],[Rank Sharpe]])/3</f>
        <v>365.33333333333331</v>
      </c>
    </row>
    <row r="360" spans="1:48" x14ac:dyDescent="0.3">
      <c r="A360" t="s">
        <v>627</v>
      </c>
      <c r="B360" t="s">
        <v>628</v>
      </c>
      <c r="C360" t="s">
        <v>10156</v>
      </c>
      <c r="D360" t="s">
        <v>60</v>
      </c>
      <c r="E360">
        <v>28851.003221039999</v>
      </c>
      <c r="F360">
        <v>1858.8</v>
      </c>
      <c r="G360">
        <v>28.4194739789618</v>
      </c>
      <c r="H360">
        <f>(Table2[[#This Row],[1Y Return vs Nifty]]-AVERAGE(Table2[1Y Return vs Nifty]))/_xlfn.STDEV.P(Table2[1Y Return vs Nifty])</f>
        <v>-0.17402511207558749</v>
      </c>
      <c r="I360">
        <v>0.29167485160531498</v>
      </c>
      <c r="J360">
        <f>(Table2[[#This Row],[1M Return vs Nifty]]-AVERAGE(Table2[1M Return vs Nifty]))/_xlfn.STDEV.P(Table2[1M Return vs Nifty])</f>
        <v>0.19084892078912399</v>
      </c>
      <c r="K360">
        <v>-4.0534857309898804</v>
      </c>
      <c r="L360">
        <f>(Table2[[#This Row],[6M Return vs Nifty]]-AVERAGE(Table2[6M Return vs Nifty]))/_xlfn.STDEV.P(Table2[6M Return vs Nifty])</f>
        <v>-0.39994410578629341</v>
      </c>
      <c r="M360">
        <v>2.2105472717669499</v>
      </c>
      <c r="N360">
        <f>(Table2[[#This Row],[1W Return vs Nifty]]-AVERAGE(Table2[1W Return vs Nifty]))/_xlfn.STDEV.P(Table2[1W Return vs Nifty])</f>
        <v>0.96330716784427062</v>
      </c>
      <c r="O360">
        <v>1788.04</v>
      </c>
      <c r="P360">
        <v>1777.4794234768899</v>
      </c>
      <c r="Q360">
        <v>1635.20931757772</v>
      </c>
      <c r="R360">
        <v>74.605386531428906</v>
      </c>
      <c r="S360" s="2">
        <f>(Table2[[#This Row],[Close Price]]-Table2[[#This Row],[20D EMA]])/Table2[[#This Row],[20D EMA]]</f>
        <v>3.9574058745889353E-2</v>
      </c>
      <c r="T360" s="2">
        <f>(Table2[[#This Row],[Close Price]]-Table2[[#This Row],[50D EMA]])/Table2[[#This Row],[50D EMA]]</f>
        <v>4.5750502340016173E-2</v>
      </c>
      <c r="U360" s="2">
        <f>(Table2[[#This Row],[Close Price]]-Table2[[#This Row],[200D EMA]])/Table2[[#This Row],[200D EMA]]</f>
        <v>0.13673520571267961</v>
      </c>
      <c r="V360">
        <v>0.97583030971439599</v>
      </c>
      <c r="W360">
        <v>1838.05</v>
      </c>
      <c r="X360">
        <v>1879.95</v>
      </c>
      <c r="Y360">
        <v>1782.55</v>
      </c>
      <c r="Z360">
        <v>1869.75</v>
      </c>
      <c r="AA360">
        <v>1690.1</v>
      </c>
      <c r="AB360">
        <v>1906</v>
      </c>
      <c r="AC360" s="2">
        <f>(Table2[[#This Row],[Close Price]]/Table2[[#This Row],[Day Low]])-1</f>
        <v>1.1289137945104777E-2</v>
      </c>
      <c r="AD360" s="2">
        <f>(Table2[[#This Row],[Day High]]/Table2[[#This Row],[Close Price]])-1</f>
        <v>1.1378308586184716E-2</v>
      </c>
      <c r="AE360" s="2">
        <f>(Table2[[#This Row],[Close Price]]/Table2[[#This Row],[Current Week Low]])-1</f>
        <v>4.2775798715323665E-2</v>
      </c>
      <c r="AF360" s="2">
        <f>(Table2[[#This Row],[Current Week High]]/Table2[[#This Row],[Close Price]])-1</f>
        <v>5.890897353131086E-3</v>
      </c>
      <c r="AG360" s="2">
        <f>(Table2[[#This Row],[Close Price]]/Table2[[#This Row],[Current Month Low]])-1</f>
        <v>9.9816578900656872E-2</v>
      </c>
      <c r="AH360" s="2">
        <f>(Table2[[#This Row],[Current Month High]]/Table2[[#This Row],[Close Price]])-1</f>
        <v>2.5392726490208739E-2</v>
      </c>
      <c r="AI360">
        <v>4.3684097267053996</v>
      </c>
      <c r="AJ360">
        <v>57.019766852508802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-0.08</v>
      </c>
      <c r="AM360" t="s">
        <v>10195</v>
      </c>
      <c r="AN360">
        <v>6.67</v>
      </c>
      <c r="AO360" t="s">
        <v>10196</v>
      </c>
      <c r="AP360">
        <v>6.1428574160962E-2</v>
      </c>
      <c r="AQ360">
        <f>(Table2[[#This Row],[Sharpe Ratio]]-AVERAGE(Table2[Sharpe Ratio]))/_xlfn.STDEV.P(Table2[Sharpe Ratio])</f>
        <v>0.11786717472085532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0.69805404549236905</v>
      </c>
      <c r="AS360">
        <f>_xlfn.RANK.AVG(Table2[[#This Row],[1Y Return vs Nifty Z-Score]],Table2[1Y Return vs Nifty Z-Score])</f>
        <v>343</v>
      </c>
      <c r="AT360">
        <f>_xlfn.RANK.AVG(Table2[[#This Row],[6M Return vs Nifty Z-Score]],Table2[6M Return vs Nifty Z-Score])</f>
        <v>454</v>
      </c>
      <c r="AU360">
        <f>_xlfn.RANK.AVG(Table2[[#This Row],[Sharpe Ratio Z-Score]],Table2[Sharpe Ratio Z-Score])</f>
        <v>299</v>
      </c>
      <c r="AV360">
        <f>(Table2[[#This Row],[Rank 1Y]]+Table2[[#This Row],[Rank 6M]]+Table2[[#This Row],[Rank Sharpe]])/3</f>
        <v>365.33333333333331</v>
      </c>
    </row>
    <row r="361" spans="1:48" x14ac:dyDescent="0.3">
      <c r="A361" t="s">
        <v>196</v>
      </c>
      <c r="B361" t="s">
        <v>197</v>
      </c>
      <c r="C361" t="s">
        <v>10151</v>
      </c>
      <c r="D361" t="s">
        <v>32</v>
      </c>
      <c r="E361">
        <v>128741.061446205</v>
      </c>
      <c r="F361">
        <v>248.95</v>
      </c>
      <c r="G361">
        <v>1.4098835913663501</v>
      </c>
      <c r="H361">
        <f>(Table2[[#This Row],[1Y Return vs Nifty]]-AVERAGE(Table2[1Y Return vs Nifty]))/_xlfn.STDEV.P(Table2[1Y Return vs Nifty])</f>
        <v>-0.53720029592137108</v>
      </c>
      <c r="I361">
        <v>-12.9228541781949</v>
      </c>
      <c r="J361">
        <f>(Table2[[#This Row],[1M Return vs Nifty]]-AVERAGE(Table2[1M Return vs Nifty]))/_xlfn.STDEV.P(Table2[1M Return vs Nifty])</f>
        <v>-1.1857197816710221</v>
      </c>
      <c r="K361">
        <v>-4.9166974592732</v>
      </c>
      <c r="L361">
        <f>(Table2[[#This Row],[6M Return vs Nifty]]-AVERAGE(Table2[6M Return vs Nifty]))/_xlfn.STDEV.P(Table2[6M Return vs Nifty])</f>
        <v>-0.42913598729386487</v>
      </c>
      <c r="M361">
        <v>-1.9580877717954801</v>
      </c>
      <c r="N361">
        <f>(Table2[[#This Row],[1W Return vs Nifty]]-AVERAGE(Table2[1W Return vs Nifty]))/_xlfn.STDEV.P(Table2[1W Return vs Nifty])</f>
        <v>-7.3224110954587529E-2</v>
      </c>
      <c r="O361">
        <v>260.25</v>
      </c>
      <c r="P361">
        <v>264.97895828597098</v>
      </c>
      <c r="Q361">
        <v>246.348259925512</v>
      </c>
      <c r="R361">
        <v>30.435468378847499</v>
      </c>
      <c r="S361" s="2">
        <f>(Table2[[#This Row],[Close Price]]-Table2[[#This Row],[20D EMA]])/Table2[[#This Row],[20D EMA]]</f>
        <v>-4.3419788664745482E-2</v>
      </c>
      <c r="T361" s="2">
        <f>(Table2[[#This Row],[Close Price]]-Table2[[#This Row],[50D EMA]])/Table2[[#This Row],[50D EMA]]</f>
        <v>-6.0491438224586087E-2</v>
      </c>
      <c r="U361" s="2">
        <f>(Table2[[#This Row],[Close Price]]-Table2[[#This Row],[200D EMA]])/Table2[[#This Row],[200D EMA]]</f>
        <v>1.0561227732132862E-2</v>
      </c>
      <c r="V361">
        <v>0.81249706869164395</v>
      </c>
      <c r="W361">
        <v>246.2</v>
      </c>
      <c r="X361">
        <v>249.1</v>
      </c>
      <c r="Y361">
        <v>243.85</v>
      </c>
      <c r="Z361">
        <v>256.2</v>
      </c>
      <c r="AA361">
        <v>243.85</v>
      </c>
      <c r="AB361">
        <v>276.3</v>
      </c>
      <c r="AC361" s="2">
        <f>(Table2[[#This Row],[Close Price]]/Table2[[#This Row],[Day Low]])-1</f>
        <v>1.1169780666125062E-2</v>
      </c>
      <c r="AD361" s="2">
        <f>(Table2[[#This Row],[Day High]]/Table2[[#This Row],[Close Price]])-1</f>
        <v>6.0253062864035201E-4</v>
      </c>
      <c r="AE361" s="2">
        <f>(Table2[[#This Row],[Close Price]]/Table2[[#This Row],[Current Week Low]])-1</f>
        <v>2.0914496616772693E-2</v>
      </c>
      <c r="AF361" s="2">
        <f>(Table2[[#This Row],[Current Week High]]/Table2[[#This Row],[Close Price]])-1</f>
        <v>2.9122313717613979E-2</v>
      </c>
      <c r="AG361" s="2">
        <f>(Table2[[#This Row],[Close Price]]/Table2[[#This Row],[Current Month Low]])-1</f>
        <v>2.0914496616772693E-2</v>
      </c>
      <c r="AH361" s="2">
        <f>(Table2[[#This Row],[Current Month High]]/Table2[[#This Row],[Close Price]])-1</f>
        <v>0.10986141795541293</v>
      </c>
      <c r="AI361">
        <v>20.385619602329701</v>
      </c>
      <c r="AJ361">
        <v>34.024226110363301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-0.11</v>
      </c>
      <c r="AM361" t="s">
        <v>10195</v>
      </c>
      <c r="AN361">
        <v>-9.08</v>
      </c>
      <c r="AO361" t="s">
        <v>10195</v>
      </c>
      <c r="AP361">
        <v>0.131905331702105</v>
      </c>
      <c r="AQ361">
        <f>(Table2[[#This Row],[Sharpe Ratio]]-AVERAGE(Table2[Sharpe Ratio]))/_xlfn.STDEV.P(Table2[Sharpe Ratio])</f>
        <v>0.92821791384210917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497</v>
      </c>
      <c r="AT361">
        <f>_xlfn.RANK.AVG(Table2[[#This Row],[6M Return vs Nifty Z-Score]],Table2[6M Return vs Nifty Z-Score])</f>
        <v>467</v>
      </c>
      <c r="AU361">
        <f>_xlfn.RANK.AVG(Table2[[#This Row],[Sharpe Ratio Z-Score]],Table2[Sharpe Ratio Z-Score])</f>
        <v>138</v>
      </c>
      <c r="AV361">
        <f>(Table2[[#This Row],[Rank 1Y]]+Table2[[#This Row],[Rank 6M]]+Table2[[#This Row],[Rank Sharpe]])/3</f>
        <v>367.33333333333331</v>
      </c>
    </row>
    <row r="362" spans="1:48" x14ac:dyDescent="0.3">
      <c r="A362" t="s">
        <v>607</v>
      </c>
      <c r="B362" t="s">
        <v>608</v>
      </c>
      <c r="C362" t="s">
        <v>10166</v>
      </c>
      <c r="D362" t="s">
        <v>170</v>
      </c>
      <c r="E362">
        <v>29943.591050834999</v>
      </c>
      <c r="F362">
        <v>889.35</v>
      </c>
      <c r="G362">
        <v>60.699422285593698</v>
      </c>
      <c r="H362">
        <f>(Table2[[#This Row],[1Y Return vs Nifty]]-AVERAGE(Table2[1Y Return vs Nifty]))/_xlfn.STDEV.P(Table2[1Y Return vs Nifty])</f>
        <v>0.26001613003734431</v>
      </c>
      <c r="I362">
        <v>7.1233447077408503</v>
      </c>
      <c r="J362">
        <f>(Table2[[#This Row],[1M Return vs Nifty]]-AVERAGE(Table2[1M Return vs Nifty]))/_xlfn.STDEV.P(Table2[1M Return vs Nifty])</f>
        <v>0.90250976683887285</v>
      </c>
      <c r="K362">
        <v>-6.4373388427932596</v>
      </c>
      <c r="L362">
        <f>(Table2[[#This Row],[6M Return vs Nifty]]-AVERAGE(Table2[6M Return vs Nifty]))/_xlfn.STDEV.P(Table2[6M Return vs Nifty])</f>
        <v>-0.48056066287317689</v>
      </c>
      <c r="M362">
        <v>0.58148419561743903</v>
      </c>
      <c r="N362">
        <f>(Table2[[#This Row],[1W Return vs Nifty]]-AVERAGE(Table2[1W Return vs Nifty]))/_xlfn.STDEV.P(Table2[1W Return vs Nifty])</f>
        <v>0.5582405654865279</v>
      </c>
      <c r="O362">
        <v>883.07</v>
      </c>
      <c r="P362">
        <v>859.488455337088</v>
      </c>
      <c r="Q362">
        <v>772.01933537471302</v>
      </c>
      <c r="R362">
        <v>50.2894540722017</v>
      </c>
      <c r="S362" s="2">
        <f>(Table2[[#This Row],[Close Price]]-Table2[[#This Row],[20D EMA]])/Table2[[#This Row],[20D EMA]]</f>
        <v>7.1115540104408174E-3</v>
      </c>
      <c r="T362" s="2">
        <f>(Table2[[#This Row],[Close Price]]-Table2[[#This Row],[50D EMA]])/Table2[[#This Row],[50D EMA]]</f>
        <v>3.4743392395189816E-2</v>
      </c>
      <c r="U362" s="2">
        <f>(Table2[[#This Row],[Close Price]]-Table2[[#This Row],[200D EMA]])/Table2[[#This Row],[200D EMA]]</f>
        <v>0.15197891976156078</v>
      </c>
      <c r="V362">
        <v>0.52601023205213404</v>
      </c>
      <c r="W362">
        <v>879</v>
      </c>
      <c r="X362">
        <v>891.55</v>
      </c>
      <c r="Y362">
        <v>856.4</v>
      </c>
      <c r="Z362">
        <v>906.4</v>
      </c>
      <c r="AA362">
        <v>856.4</v>
      </c>
      <c r="AB362">
        <v>928.15</v>
      </c>
      <c r="AC362" s="2">
        <f>(Table2[[#This Row],[Close Price]]/Table2[[#This Row],[Day Low]])-1</f>
        <v>1.1774744027303718E-2</v>
      </c>
      <c r="AD362" s="2">
        <f>(Table2[[#This Row],[Day High]]/Table2[[#This Row],[Close Price]])-1</f>
        <v>2.4737167594308662E-3</v>
      </c>
      <c r="AE362" s="2">
        <f>(Table2[[#This Row],[Close Price]]/Table2[[#This Row],[Current Week Low]])-1</f>
        <v>3.8475011676786686E-2</v>
      </c>
      <c r="AF362" s="2">
        <f>(Table2[[#This Row],[Current Week High]]/Table2[[#This Row],[Close Price]])-1</f>
        <v>1.9171304885590601E-2</v>
      </c>
      <c r="AG362" s="2">
        <f>(Table2[[#This Row],[Close Price]]/Table2[[#This Row],[Current Month Low]])-1</f>
        <v>3.8475011676786686E-2</v>
      </c>
      <c r="AH362" s="2">
        <f>(Table2[[#This Row],[Current Month High]]/Table2[[#This Row],[Close Price]])-1</f>
        <v>4.362736830269287E-2</v>
      </c>
      <c r="AI362">
        <v>11.317254174397</v>
      </c>
      <c r="AJ362">
        <v>89.829242262540006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-0.05</v>
      </c>
      <c r="AM362" t="s">
        <v>10195</v>
      </c>
      <c r="AN362">
        <v>-0.41</v>
      </c>
      <c r="AO362" t="s">
        <v>10195</v>
      </c>
      <c r="AP362">
        <v>2.7931376319804E-2</v>
      </c>
      <c r="AQ362">
        <f>(Table2[[#This Row],[Sharpe Ratio]]-AVERAGE(Table2[Sharpe Ratio]))/_xlfn.STDEV.P(Table2[Sharpe Ratio])</f>
        <v>-0.26728787463320752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0.97291792485636064</v>
      </c>
      <c r="AS362">
        <f>_xlfn.RANK.AVG(Table2[[#This Row],[1Y Return vs Nifty Z-Score]],Table2[1Y Return vs Nifty Z-Score])</f>
        <v>211</v>
      </c>
      <c r="AT362">
        <f>_xlfn.RANK.AVG(Table2[[#This Row],[6M Return vs Nifty Z-Score]],Table2[6M Return vs Nifty Z-Score])</f>
        <v>488</v>
      </c>
      <c r="AU362">
        <f>_xlfn.RANK.AVG(Table2[[#This Row],[Sharpe Ratio Z-Score]],Table2[Sharpe Ratio Z-Score])</f>
        <v>408</v>
      </c>
      <c r="AV362">
        <f>(Table2[[#This Row],[Rank 1Y]]+Table2[[#This Row],[Rank 6M]]+Table2[[#This Row],[Rank Sharpe]])/3</f>
        <v>369</v>
      </c>
    </row>
    <row r="363" spans="1:48" x14ac:dyDescent="0.3">
      <c r="A363" t="s">
        <v>1242</v>
      </c>
      <c r="B363" t="s">
        <v>1243</v>
      </c>
      <c r="C363" t="s">
        <v>10161</v>
      </c>
      <c r="D363" t="s">
        <v>156</v>
      </c>
      <c r="E363">
        <v>9221.8114999999998</v>
      </c>
      <c r="F363">
        <v>492.25</v>
      </c>
      <c r="G363">
        <v>33.849315850355403</v>
      </c>
      <c r="H363">
        <f>(Table2[[#This Row],[1Y Return vs Nifty]]-AVERAGE(Table2[1Y Return vs Nifty]))/_xlfn.STDEV.P(Table2[1Y Return vs Nifty])</f>
        <v>-0.10101460759927497</v>
      </c>
      <c r="I363">
        <v>1.1618483968136899</v>
      </c>
      <c r="J363">
        <f>(Table2[[#This Row],[1M Return vs Nifty]]-AVERAGE(Table2[1M Return vs Nifty]))/_xlfn.STDEV.P(Table2[1M Return vs Nifty])</f>
        <v>0.28149563739486499</v>
      </c>
      <c r="K363">
        <v>-14.189472672963401</v>
      </c>
      <c r="L363">
        <f>(Table2[[#This Row],[6M Return vs Nifty]]-AVERAGE(Table2[6M Return vs Nifty]))/_xlfn.STDEV.P(Table2[6M Return vs Nifty])</f>
        <v>-0.74272041439926739</v>
      </c>
      <c r="M363">
        <v>-3.6845022331835402</v>
      </c>
      <c r="N363">
        <f>(Table2[[#This Row],[1W Return vs Nifty]]-AVERAGE(Table2[1W Return vs Nifty]))/_xlfn.STDEV.P(Table2[1W Return vs Nifty])</f>
        <v>-0.50249713934379203</v>
      </c>
      <c r="O363">
        <v>488.46</v>
      </c>
      <c r="P363">
        <v>468.42894123039201</v>
      </c>
      <c r="Q363">
        <v>419.73265850758298</v>
      </c>
      <c r="R363">
        <v>49.710961677712</v>
      </c>
      <c r="S363" s="2">
        <f>(Table2[[#This Row],[Close Price]]-Table2[[#This Row],[20D EMA]])/Table2[[#This Row],[20D EMA]]</f>
        <v>7.7590795561561249E-3</v>
      </c>
      <c r="T363" s="2">
        <f>(Table2[[#This Row],[Close Price]]-Table2[[#This Row],[50D EMA]])/Table2[[#This Row],[50D EMA]]</f>
        <v>5.0853089279750206E-2</v>
      </c>
      <c r="U363" s="2">
        <f>(Table2[[#This Row],[Close Price]]-Table2[[#This Row],[200D EMA]])/Table2[[#This Row],[200D EMA]]</f>
        <v>0.17277030991646533</v>
      </c>
      <c r="V363">
        <v>0.90783139515359301</v>
      </c>
      <c r="W363">
        <v>477</v>
      </c>
      <c r="X363">
        <v>491</v>
      </c>
      <c r="Y363">
        <v>452.2</v>
      </c>
      <c r="Z363">
        <v>498.4</v>
      </c>
      <c r="AA363">
        <v>452.2</v>
      </c>
      <c r="AB363">
        <v>541</v>
      </c>
      <c r="AC363" s="2">
        <f>(Table2[[#This Row],[Close Price]]/Table2[[#This Row],[Day Low]])-1</f>
        <v>3.1970649895178171E-2</v>
      </c>
      <c r="AD363" s="2">
        <f>(Table2[[#This Row],[Day High]]/Table2[[#This Row],[Close Price]])-1</f>
        <v>-2.5393600812595452E-3</v>
      </c>
      <c r="AE363" s="2">
        <f>(Table2[[#This Row],[Close Price]]/Table2[[#This Row],[Current Week Low]])-1</f>
        <v>8.8567005749668359E-2</v>
      </c>
      <c r="AF363" s="2">
        <f>(Table2[[#This Row],[Current Week High]]/Table2[[#This Row],[Close Price]])-1</f>
        <v>1.2493651599796873E-2</v>
      </c>
      <c r="AG363" s="2">
        <f>(Table2[[#This Row],[Close Price]]/Table2[[#This Row],[Current Month Low]])-1</f>
        <v>8.8567005749668359E-2</v>
      </c>
      <c r="AH363" s="2">
        <f>(Table2[[#This Row],[Current Month High]]/Table2[[#This Row],[Close Price]])-1</f>
        <v>9.9035043169121373E-2</v>
      </c>
      <c r="AI363">
        <v>11.223971559167101</v>
      </c>
      <c r="AJ363">
        <v>61.924342105263101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0.16</v>
      </c>
      <c r="AM363" t="s">
        <v>10196</v>
      </c>
      <c r="AN363">
        <v>-0.74</v>
      </c>
      <c r="AO363" t="s">
        <v>10195</v>
      </c>
      <c r="AP363">
        <v>8.9385389858534003E-2</v>
      </c>
      <c r="AQ363">
        <f>(Table2[[#This Row],[Sharpe Ratio]]-AVERAGE(Table2[Sharpe Ratio]))/_xlfn.STDEV.P(Table2[Sharpe Ratio])</f>
        <v>0.43931820417235479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-0.62541831977511464</v>
      </c>
      <c r="AS363">
        <f>_xlfn.RANK.AVG(Table2[[#This Row],[1Y Return vs Nifty Z-Score]],Table2[1Y Return vs Nifty Z-Score])</f>
        <v>319</v>
      </c>
      <c r="AT363">
        <f>_xlfn.RANK.AVG(Table2[[#This Row],[6M Return vs Nifty Z-Score]],Table2[6M Return vs Nifty Z-Score])</f>
        <v>566</v>
      </c>
      <c r="AU363">
        <f>_xlfn.RANK.AVG(Table2[[#This Row],[Sharpe Ratio Z-Score]],Table2[Sharpe Ratio Z-Score])</f>
        <v>222</v>
      </c>
      <c r="AV363">
        <f>(Table2[[#This Row],[Rank 1Y]]+Table2[[#This Row],[Rank 6M]]+Table2[[#This Row],[Rank Sharpe]])/3</f>
        <v>369</v>
      </c>
    </row>
    <row r="364" spans="1:48" x14ac:dyDescent="0.3">
      <c r="A364" t="s">
        <v>1204</v>
      </c>
      <c r="B364" t="s">
        <v>1205</v>
      </c>
      <c r="C364" t="s">
        <v>10164</v>
      </c>
      <c r="D364" t="s">
        <v>138</v>
      </c>
      <c r="E364">
        <v>9704.5681812300008</v>
      </c>
      <c r="F364">
        <v>625.95000000000005</v>
      </c>
      <c r="G364">
        <v>6.6734743069036799</v>
      </c>
      <c r="H364">
        <f>(Table2[[#This Row],[1Y Return vs Nifty]]-AVERAGE(Table2[1Y Return vs Nifty]))/_xlfn.STDEV.P(Table2[1Y Return vs Nifty])</f>
        <v>-0.46642523053266532</v>
      </c>
      <c r="I364">
        <v>-5.09848222650505</v>
      </c>
      <c r="J364">
        <f>(Table2[[#This Row],[1M Return vs Nifty]]-AVERAGE(Table2[1M Return vs Nifty]))/_xlfn.STDEV.P(Table2[1M Return vs Nifty])</f>
        <v>-0.37064831595219455</v>
      </c>
      <c r="K364">
        <v>-1.7981161905859</v>
      </c>
      <c r="L364">
        <f>(Table2[[#This Row],[6M Return vs Nifty]]-AVERAGE(Table2[6M Return vs Nifty]))/_xlfn.STDEV.P(Table2[6M Return vs Nifty])</f>
        <v>-0.32367257445504921</v>
      </c>
      <c r="M364">
        <v>2.75130140181832E-2</v>
      </c>
      <c r="N364">
        <f>(Table2[[#This Row],[1W Return vs Nifty]]-AVERAGE(Table2[1W Return vs Nifty]))/_xlfn.STDEV.P(Table2[1W Return vs Nifty])</f>
        <v>0.42049560789722451</v>
      </c>
      <c r="O364">
        <v>608.78</v>
      </c>
      <c r="P364">
        <v>606.39684565019604</v>
      </c>
      <c r="Q364">
        <v>572.17974308729902</v>
      </c>
      <c r="R364">
        <v>65.924858163319897</v>
      </c>
      <c r="S364" s="2">
        <f>(Table2[[#This Row],[Close Price]]-Table2[[#This Row],[20D EMA]])/Table2[[#This Row],[20D EMA]]</f>
        <v>2.8203948881369418E-2</v>
      </c>
      <c r="T364" s="2">
        <f>(Table2[[#This Row],[Close Price]]-Table2[[#This Row],[50D EMA]])/Table2[[#This Row],[50D EMA]]</f>
        <v>3.2244815404404936E-2</v>
      </c>
      <c r="U364" s="2">
        <f>(Table2[[#This Row],[Close Price]]-Table2[[#This Row],[200D EMA]])/Table2[[#This Row],[200D EMA]]</f>
        <v>9.3974415491492075E-2</v>
      </c>
      <c r="V364">
        <v>1.2283457439410399</v>
      </c>
      <c r="W364">
        <v>608.29999999999995</v>
      </c>
      <c r="X364">
        <v>622</v>
      </c>
      <c r="Y364">
        <v>582.5</v>
      </c>
      <c r="Z364">
        <v>636.4</v>
      </c>
      <c r="AA364">
        <v>582.5</v>
      </c>
      <c r="AB364">
        <v>647</v>
      </c>
      <c r="AC364" s="2">
        <f>(Table2[[#This Row],[Close Price]]/Table2[[#This Row],[Day Low]])-1</f>
        <v>2.9015288508959625E-2</v>
      </c>
      <c r="AD364" s="2">
        <f>(Table2[[#This Row],[Day High]]/Table2[[#This Row],[Close Price]])-1</f>
        <v>-6.310408179567184E-3</v>
      </c>
      <c r="AE364" s="2">
        <f>(Table2[[#This Row],[Close Price]]/Table2[[#This Row],[Current Week Low]])-1</f>
        <v>7.4592274678111581E-2</v>
      </c>
      <c r="AF364" s="2">
        <f>(Table2[[#This Row],[Current Week High]]/Table2[[#This Row],[Close Price]])-1</f>
        <v>1.6694624171259553E-2</v>
      </c>
      <c r="AG364" s="2">
        <f>(Table2[[#This Row],[Close Price]]/Table2[[#This Row],[Current Month Low]])-1</f>
        <v>7.4592274678111581E-2</v>
      </c>
      <c r="AH364" s="2">
        <f>(Table2[[#This Row],[Current Month High]]/Table2[[#This Row],[Close Price]])-1</f>
        <v>3.3628884096173817E-2</v>
      </c>
      <c r="AI364">
        <v>8.44316638709161</v>
      </c>
      <c r="AJ364">
        <v>32.3641361810107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-0.05</v>
      </c>
      <c r="AM364" t="s">
        <v>10195</v>
      </c>
      <c r="AN364">
        <v>0.15</v>
      </c>
      <c r="AO364" t="s">
        <v>10196</v>
      </c>
      <c r="AP364">
        <v>9.3623878157804E-2</v>
      </c>
      <c r="AQ364">
        <f>(Table2[[#This Row],[Sharpe Ratio]]-AVERAGE(Table2[Sharpe Ratio]))/_xlfn.STDEV.P(Table2[Sharpe Ratio])</f>
        <v>0.48805288275153225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-0.25219763029115227</v>
      </c>
      <c r="AS364">
        <f>_xlfn.RANK.AVG(Table2[[#This Row],[1Y Return vs Nifty Z-Score]],Table2[1Y Return vs Nifty Z-Score])</f>
        <v>464</v>
      </c>
      <c r="AT364">
        <f>_xlfn.RANK.AVG(Table2[[#This Row],[6M Return vs Nifty Z-Score]],Table2[6M Return vs Nifty Z-Score])</f>
        <v>431</v>
      </c>
      <c r="AU364">
        <f>_xlfn.RANK.AVG(Table2[[#This Row],[Sharpe Ratio Z-Score]],Table2[Sharpe Ratio Z-Score])</f>
        <v>214</v>
      </c>
      <c r="AV364">
        <f>(Table2[[#This Row],[Rank 1Y]]+Table2[[#This Row],[Rank 6M]]+Table2[[#This Row],[Rank Sharpe]])/3</f>
        <v>369.66666666666669</v>
      </c>
    </row>
    <row r="365" spans="1:48" x14ac:dyDescent="0.3">
      <c r="A365" t="s">
        <v>1769</v>
      </c>
      <c r="B365" t="s">
        <v>1770</v>
      </c>
      <c r="C365" t="s">
        <v>10165</v>
      </c>
      <c r="D365" t="s">
        <v>555</v>
      </c>
      <c r="E365">
        <v>4215.4413984000003</v>
      </c>
      <c r="F365">
        <v>368</v>
      </c>
      <c r="G365">
        <v>-2.42757391212489</v>
      </c>
      <c r="H365">
        <f>(Table2[[#This Row],[1Y Return vs Nifty]]-AVERAGE(Table2[1Y Return vs Nifty]))/_xlfn.STDEV.P(Table2[1Y Return vs Nifty])</f>
        <v>-0.58879935071380807</v>
      </c>
      <c r="I365">
        <v>-10.9765886074491</v>
      </c>
      <c r="J365">
        <f>(Table2[[#This Row],[1M Return vs Nifty]]-AVERAGE(Table2[1M Return vs Nifty]))/_xlfn.STDEV.P(Table2[1M Return vs Nifty])</f>
        <v>-0.98297564562783957</v>
      </c>
      <c r="K365">
        <v>-0.79013586732311403</v>
      </c>
      <c r="L365">
        <f>(Table2[[#This Row],[6M Return vs Nifty]]-AVERAGE(Table2[6M Return vs Nifty]))/_xlfn.STDEV.P(Table2[6M Return vs Nifty])</f>
        <v>-0.28958494427749321</v>
      </c>
      <c r="M365">
        <v>-2.3228217694756799</v>
      </c>
      <c r="N365">
        <f>(Table2[[#This Row],[1W Return vs Nifty]]-AVERAGE(Table2[1W Return vs Nifty]))/_xlfn.STDEV.P(Table2[1W Return vs Nifty])</f>
        <v>-0.16391523480835538</v>
      </c>
      <c r="O365">
        <v>371.45</v>
      </c>
      <c r="P365">
        <v>371.49456049924697</v>
      </c>
      <c r="Q365">
        <v>355.50186656965701</v>
      </c>
      <c r="R365">
        <v>46.450004317021502</v>
      </c>
      <c r="S365" s="2">
        <f>(Table2[[#This Row],[Close Price]]-Table2[[#This Row],[20D EMA]])/Table2[[#This Row],[20D EMA]]</f>
        <v>-9.2879256965943974E-3</v>
      </c>
      <c r="T365" s="2">
        <f>(Table2[[#This Row],[Close Price]]-Table2[[#This Row],[50D EMA]])/Table2[[#This Row],[50D EMA]]</f>
        <v>-9.4067608811032807E-3</v>
      </c>
      <c r="U365" s="2">
        <f>(Table2[[#This Row],[Close Price]]-Table2[[#This Row],[200D EMA]])/Table2[[#This Row],[200D EMA]]</f>
        <v>3.5156308885073338E-2</v>
      </c>
      <c r="V365">
        <v>0.60245813671866799</v>
      </c>
      <c r="W365">
        <v>362.1</v>
      </c>
      <c r="X365">
        <v>369.4</v>
      </c>
      <c r="Y365">
        <v>345.85</v>
      </c>
      <c r="Z365">
        <v>374.7</v>
      </c>
      <c r="AA365">
        <v>345.85</v>
      </c>
      <c r="AB365">
        <v>401.55</v>
      </c>
      <c r="AC365" s="2">
        <f>(Table2[[#This Row],[Close Price]]/Table2[[#This Row],[Day Low]])-1</f>
        <v>1.6293841480254034E-2</v>
      </c>
      <c r="AD365" s="2">
        <f>(Table2[[#This Row],[Day High]]/Table2[[#This Row],[Close Price]])-1</f>
        <v>3.8043478260869623E-3</v>
      </c>
      <c r="AE365" s="2">
        <f>(Table2[[#This Row],[Close Price]]/Table2[[#This Row],[Current Week Low]])-1</f>
        <v>6.40451062599392E-2</v>
      </c>
      <c r="AF365" s="2">
        <f>(Table2[[#This Row],[Current Week High]]/Table2[[#This Row],[Close Price]])-1</f>
        <v>1.820652173913051E-2</v>
      </c>
      <c r="AG365" s="2">
        <f>(Table2[[#This Row],[Close Price]]/Table2[[#This Row],[Current Month Low]])-1</f>
        <v>6.40451062599392E-2</v>
      </c>
      <c r="AH365" s="2">
        <f>(Table2[[#This Row],[Current Month High]]/Table2[[#This Row],[Close Price]])-1</f>
        <v>9.116847826086949E-2</v>
      </c>
      <c r="AI365">
        <v>24.687499999999901</v>
      </c>
      <c r="AJ365">
        <v>33.818181818181799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-0.04</v>
      </c>
      <c r="AM365" t="s">
        <v>10195</v>
      </c>
      <c r="AN365">
        <v>-4.9800000000000004</v>
      </c>
      <c r="AO365" t="s">
        <v>10195</v>
      </c>
      <c r="AP365">
        <v>0.11856060763017499</v>
      </c>
      <c r="AQ365">
        <f>(Table2[[#This Row],[Sharpe Ratio]]-AVERAGE(Table2[Sharpe Ratio]))/_xlfn.STDEV.P(Table2[Sharpe Ratio])</f>
        <v>0.77477857593351263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529</v>
      </c>
      <c r="AT365">
        <f>_xlfn.RANK.AVG(Table2[[#This Row],[6M Return vs Nifty Z-Score]],Table2[6M Return vs Nifty Z-Score])</f>
        <v>418</v>
      </c>
      <c r="AU365">
        <f>_xlfn.RANK.AVG(Table2[[#This Row],[Sharpe Ratio Z-Score]],Table2[Sharpe Ratio Z-Score])</f>
        <v>165</v>
      </c>
      <c r="AV365">
        <f>(Table2[[#This Row],[Rank 1Y]]+Table2[[#This Row],[Rank 6M]]+Table2[[#This Row],[Rank Sharpe]])/3</f>
        <v>370.66666666666669</v>
      </c>
    </row>
    <row r="366" spans="1:48" x14ac:dyDescent="0.3">
      <c r="A366" t="s">
        <v>55</v>
      </c>
      <c r="B366" t="s">
        <v>56</v>
      </c>
      <c r="C366" t="s">
        <v>10155</v>
      </c>
      <c r="D366" t="s">
        <v>57</v>
      </c>
      <c r="E366">
        <v>392602.35421815002</v>
      </c>
      <c r="F366">
        <v>12487.25</v>
      </c>
      <c r="G366">
        <v>6.1656474784806399</v>
      </c>
      <c r="H366">
        <f>(Table2[[#This Row],[1Y Return vs Nifty]]-AVERAGE(Table2[1Y Return vs Nifty]))/_xlfn.STDEV.P(Table2[1Y Return vs Nifty])</f>
        <v>-0.4732535496270216</v>
      </c>
      <c r="I366">
        <v>0.39443053028379799</v>
      </c>
      <c r="J366">
        <f>(Table2[[#This Row],[1M Return vs Nifty]]-AVERAGE(Table2[1M Return vs Nifty]))/_xlfn.STDEV.P(Table2[1M Return vs Nifty])</f>
        <v>0.20155306703223758</v>
      </c>
      <c r="K366">
        <v>11.2251280492112</v>
      </c>
      <c r="L366">
        <f>(Table2[[#This Row],[6M Return vs Nifty]]-AVERAGE(Table2[6M Return vs Nifty]))/_xlfn.STDEV.P(Table2[6M Return vs Nifty])</f>
        <v>0.11674428995476771</v>
      </c>
      <c r="M366">
        <v>0.99101259466106095</v>
      </c>
      <c r="N366">
        <f>(Table2[[#This Row],[1W Return vs Nifty]]-AVERAGE(Table2[1W Return vs Nifty]))/_xlfn.STDEV.P(Table2[1W Return vs Nifty])</f>
        <v>0.66006981912211959</v>
      </c>
      <c r="O366">
        <v>12499.19</v>
      </c>
      <c r="P366">
        <v>12446.980290796801</v>
      </c>
      <c r="Q366">
        <v>11560.2365786887</v>
      </c>
      <c r="R366">
        <v>47.149020175262699</v>
      </c>
      <c r="S366" s="2">
        <f>(Table2[[#This Row],[Close Price]]-Table2[[#This Row],[20D EMA]])/Table2[[#This Row],[20D EMA]]</f>
        <v>-9.5526190097122363E-4</v>
      </c>
      <c r="T366" s="2">
        <f>(Table2[[#This Row],[Close Price]]-Table2[[#This Row],[50D EMA]])/Table2[[#This Row],[50D EMA]]</f>
        <v>3.2352995073812851E-3</v>
      </c>
      <c r="U366" s="2">
        <f>(Table2[[#This Row],[Close Price]]-Table2[[#This Row],[200D EMA]])/Table2[[#This Row],[200D EMA]]</f>
        <v>8.01898313240621E-2</v>
      </c>
      <c r="V366">
        <v>1.0223356639410399</v>
      </c>
      <c r="W366">
        <v>12388.05</v>
      </c>
      <c r="X366">
        <v>12504.25</v>
      </c>
      <c r="Y366">
        <v>12360</v>
      </c>
      <c r="Z366">
        <v>12734.95</v>
      </c>
      <c r="AA366">
        <v>11960</v>
      </c>
      <c r="AB366">
        <v>13300</v>
      </c>
      <c r="AC366" s="2">
        <f>(Table2[[#This Row],[Close Price]]/Table2[[#This Row],[Day Low]])-1</f>
        <v>8.0077171144772308E-3</v>
      </c>
      <c r="AD366" s="2">
        <f>(Table2[[#This Row],[Day High]]/Table2[[#This Row],[Close Price]])-1</f>
        <v>1.3613886163887923E-3</v>
      </c>
      <c r="AE366" s="2">
        <f>(Table2[[#This Row],[Close Price]]/Table2[[#This Row],[Current Week Low]])-1</f>
        <v>1.0295307443365598E-2</v>
      </c>
      <c r="AF366" s="2">
        <f>(Table2[[#This Row],[Current Week High]]/Table2[[#This Row],[Close Price]])-1</f>
        <v>1.9836232957616717E-2</v>
      </c>
      <c r="AG366" s="2">
        <f>(Table2[[#This Row],[Close Price]]/Table2[[#This Row],[Current Month Low]])-1</f>
        <v>4.4084448160535139E-2</v>
      </c>
      <c r="AH366" s="2">
        <f>(Table2[[#This Row],[Current Month High]]/Table2[[#This Row],[Close Price]])-1</f>
        <v>6.5086388115878302E-2</v>
      </c>
      <c r="AI366">
        <v>6.5086388115878302</v>
      </c>
      <c r="AJ366">
        <v>34.936758103121299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-0.11</v>
      </c>
      <c r="AM366" t="s">
        <v>10195</v>
      </c>
      <c r="AN366">
        <v>3.17</v>
      </c>
      <c r="AO366" t="s">
        <v>10196</v>
      </c>
      <c r="AP366">
        <v>4.4377148272267998E-2</v>
      </c>
      <c r="AQ366">
        <f>(Table2[[#This Row],[Sharpe Ratio]]-AVERAGE(Table2[Sharpe Ratio]))/_xlfn.STDEV.P(Table2[Sharpe Ratio])</f>
        <v>-7.8192293025060658E-2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0.42692133345704258</v>
      </c>
      <c r="AS366">
        <f>_xlfn.RANK.AVG(Table2[[#This Row],[1Y Return vs Nifty Z-Score]],Table2[1Y Return vs Nifty Z-Score])</f>
        <v>468</v>
      </c>
      <c r="AT366">
        <f>_xlfn.RANK.AVG(Table2[[#This Row],[6M Return vs Nifty Z-Score]],Table2[6M Return vs Nifty Z-Score])</f>
        <v>291</v>
      </c>
      <c r="AU366">
        <f>_xlfn.RANK.AVG(Table2[[#This Row],[Sharpe Ratio Z-Score]],Table2[Sharpe Ratio Z-Score])</f>
        <v>354</v>
      </c>
      <c r="AV366">
        <f>(Table2[[#This Row],[Rank 1Y]]+Table2[[#This Row],[Rank 6M]]+Table2[[#This Row],[Rank Sharpe]])/3</f>
        <v>371</v>
      </c>
    </row>
    <row r="367" spans="1:48" x14ac:dyDescent="0.3">
      <c r="A367" t="s">
        <v>1955</v>
      </c>
      <c r="B367" t="s">
        <v>1956</v>
      </c>
      <c r="C367" t="s">
        <v>10151</v>
      </c>
      <c r="D367" t="s">
        <v>539</v>
      </c>
      <c r="E367">
        <v>3361.0580019599902</v>
      </c>
      <c r="F367">
        <v>58.6</v>
      </c>
      <c r="G367">
        <v>25.389218203961001</v>
      </c>
      <c r="H367">
        <f>(Table2[[#This Row],[1Y Return vs Nifty]]-AVERAGE(Table2[1Y Return vs Nifty]))/_xlfn.STDEV.P(Table2[1Y Return vs Nifty])</f>
        <v>-0.21477040596538638</v>
      </c>
      <c r="I367">
        <v>11.971204414492099</v>
      </c>
      <c r="J367">
        <f>(Table2[[#This Row],[1M Return vs Nifty]]-AVERAGE(Table2[1M Return vs Nifty]))/_xlfn.STDEV.P(Table2[1M Return vs Nifty])</f>
        <v>1.4075154262295417</v>
      </c>
      <c r="K367">
        <v>40.212988784011003</v>
      </c>
      <c r="L367">
        <f>(Table2[[#This Row],[6M Return vs Nifty]]-AVERAGE(Table2[6M Return vs Nifty]))/_xlfn.STDEV.P(Table2[6M Return vs Nifty])</f>
        <v>1.0970486208645505</v>
      </c>
      <c r="M367">
        <v>-2.8925386331538201</v>
      </c>
      <c r="N367">
        <f>(Table2[[#This Row],[1W Return vs Nifty]]-AVERAGE(Table2[1W Return vs Nifty]))/_xlfn.STDEV.P(Table2[1W Return vs Nifty])</f>
        <v>-0.30557535690839971</v>
      </c>
      <c r="O367">
        <v>55</v>
      </c>
      <c r="P367">
        <v>51.481086463707797</v>
      </c>
      <c r="Q367">
        <v>45.453979914856497</v>
      </c>
      <c r="R367">
        <v>60.857544193357</v>
      </c>
      <c r="S367" s="2">
        <f>(Table2[[#This Row],[Close Price]]-Table2[[#This Row],[20D EMA]])/Table2[[#This Row],[20D EMA]]</f>
        <v>6.5454545454545474E-2</v>
      </c>
      <c r="T367" s="2">
        <f>(Table2[[#This Row],[Close Price]]-Table2[[#This Row],[50D EMA]])/Table2[[#This Row],[50D EMA]]</f>
        <v>0.13828211534173365</v>
      </c>
      <c r="U367" s="2">
        <f>(Table2[[#This Row],[Close Price]]-Table2[[#This Row],[200D EMA]])/Table2[[#This Row],[200D EMA]]</f>
        <v>0.28921604026244502</v>
      </c>
      <c r="V367">
        <v>1.25117925677994</v>
      </c>
      <c r="W367">
        <v>57.3</v>
      </c>
      <c r="X367">
        <v>59.99</v>
      </c>
      <c r="Y367">
        <v>52.01</v>
      </c>
      <c r="Z367">
        <v>60.95</v>
      </c>
      <c r="AA367">
        <v>49.8</v>
      </c>
      <c r="AB367">
        <v>62.26</v>
      </c>
      <c r="AC367" s="2">
        <f>(Table2[[#This Row],[Close Price]]/Table2[[#This Row],[Day Low]])-1</f>
        <v>2.2687609075043635E-2</v>
      </c>
      <c r="AD367" s="2">
        <f>(Table2[[#This Row],[Day High]]/Table2[[#This Row],[Close Price]])-1</f>
        <v>2.3720136518771362E-2</v>
      </c>
      <c r="AE367" s="2">
        <f>(Table2[[#This Row],[Close Price]]/Table2[[#This Row],[Current Week Low]])-1</f>
        <v>0.12670640261488186</v>
      </c>
      <c r="AF367" s="2">
        <f>(Table2[[#This Row],[Current Week High]]/Table2[[#This Row],[Close Price]])-1</f>
        <v>4.0102389078498391E-2</v>
      </c>
      <c r="AG367" s="2">
        <f>(Table2[[#This Row],[Close Price]]/Table2[[#This Row],[Current Month Low]])-1</f>
        <v>0.17670682730923715</v>
      </c>
      <c r="AH367" s="2">
        <f>(Table2[[#This Row],[Current Month High]]/Table2[[#This Row],[Close Price]])-1</f>
        <v>6.2457337883959019E-2</v>
      </c>
      <c r="AI367">
        <v>6.2457337883959001</v>
      </c>
      <c r="AJ367">
        <v>76.240601503759393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0.11</v>
      </c>
      <c r="AM367" t="s">
        <v>10196</v>
      </c>
      <c r="AN367">
        <v>4.25</v>
      </c>
      <c r="AO367" t="s">
        <v>10196</v>
      </c>
      <c r="AP367">
        <v>-6.5159954295803998E-2</v>
      </c>
      <c r="AQ367">
        <f>(Table2[[#This Row],[Sharpe Ratio]]-AVERAGE(Table2[Sharpe Ratio]))/_xlfn.STDEV.P(Table2[Sharpe Ratio])</f>
        <v>-1.3376638567589525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0.64655442746135372</v>
      </c>
      <c r="AS367">
        <f>_xlfn.RANK.AVG(Table2[[#This Row],[1Y Return vs Nifty Z-Score]],Table2[1Y Return vs Nifty Z-Score])</f>
        <v>356</v>
      </c>
      <c r="AT367">
        <f>_xlfn.RANK.AVG(Table2[[#This Row],[6M Return vs Nifty Z-Score]],Table2[6M Return vs Nifty Z-Score])</f>
        <v>92</v>
      </c>
      <c r="AU367">
        <f>_xlfn.RANK.AVG(Table2[[#This Row],[Sharpe Ratio Z-Score]],Table2[Sharpe Ratio Z-Score])</f>
        <v>667</v>
      </c>
      <c r="AV367">
        <f>(Table2[[#This Row],[Rank 1Y]]+Table2[[#This Row],[Rank 6M]]+Table2[[#This Row],[Rank Sharpe]])/3</f>
        <v>371.66666666666669</v>
      </c>
    </row>
    <row r="368" spans="1:48" x14ac:dyDescent="0.3">
      <c r="A368" t="s">
        <v>1347</v>
      </c>
      <c r="B368" t="s">
        <v>1348</v>
      </c>
      <c r="C368" t="s">
        <v>10151</v>
      </c>
      <c r="D368" t="s">
        <v>21</v>
      </c>
      <c r="E368">
        <v>8009.9448912959997</v>
      </c>
      <c r="F368">
        <v>28.92</v>
      </c>
      <c r="G368">
        <v>69.993382017137293</v>
      </c>
      <c r="H368">
        <f>(Table2[[#This Row],[1Y Return vs Nifty]]-AVERAGE(Table2[1Y Return vs Nifty]))/_xlfn.STDEV.P(Table2[1Y Return vs Nifty])</f>
        <v>0.38498416863850826</v>
      </c>
      <c r="I368">
        <v>-14.2880016948874</v>
      </c>
      <c r="J368">
        <f>(Table2[[#This Row],[1M Return vs Nifty]]-AVERAGE(Table2[1M Return vs Nifty]))/_xlfn.STDEV.P(Table2[1M Return vs Nifty])</f>
        <v>-1.3279283569053146</v>
      </c>
      <c r="K368">
        <v>-7.4713661669049403</v>
      </c>
      <c r="L368">
        <f>(Table2[[#This Row],[6M Return vs Nifty]]-AVERAGE(Table2[6M Return vs Nifty]))/_xlfn.STDEV.P(Table2[6M Return vs Nifty])</f>
        <v>-0.51552914410673123</v>
      </c>
      <c r="M368">
        <v>-4.3099346559438798</v>
      </c>
      <c r="N368">
        <f>(Table2[[#This Row],[1W Return vs Nifty]]-AVERAGE(Table2[1W Return vs Nifty]))/_xlfn.STDEV.P(Table2[1W Return vs Nifty])</f>
        <v>-0.65801093755147488</v>
      </c>
      <c r="O368">
        <v>29.76</v>
      </c>
      <c r="P368">
        <v>30.784064282713299</v>
      </c>
      <c r="Q368">
        <v>28.6619313182841</v>
      </c>
      <c r="R368">
        <v>37.924135036091002</v>
      </c>
      <c r="S368" s="2">
        <f>(Table2[[#This Row],[Close Price]]-Table2[[#This Row],[20D EMA]])/Table2[[#This Row],[20D EMA]]</f>
        <v>-2.8225806451612896E-2</v>
      </c>
      <c r="T368" s="2">
        <f>(Table2[[#This Row],[Close Price]]-Table2[[#This Row],[50D EMA]])/Table2[[#This Row],[50D EMA]]</f>
        <v>-6.0552897291085019E-2</v>
      </c>
      <c r="U368" s="2">
        <f>(Table2[[#This Row],[Close Price]]-Table2[[#This Row],[200D EMA]])/Table2[[#This Row],[200D EMA]]</f>
        <v>9.0038831944054421E-3</v>
      </c>
      <c r="V368">
        <v>0.60715737641994905</v>
      </c>
      <c r="W368">
        <v>28.43</v>
      </c>
      <c r="X368">
        <v>28.97</v>
      </c>
      <c r="Y368">
        <v>27.52</v>
      </c>
      <c r="Z368">
        <v>29.58</v>
      </c>
      <c r="AA368">
        <v>27.52</v>
      </c>
      <c r="AB368">
        <v>31.8</v>
      </c>
      <c r="AC368" s="2">
        <f>(Table2[[#This Row],[Close Price]]/Table2[[#This Row],[Day Low]])-1</f>
        <v>1.7235314808301094E-2</v>
      </c>
      <c r="AD368" s="2">
        <f>(Table2[[#This Row],[Day High]]/Table2[[#This Row],[Close Price]])-1</f>
        <v>1.7289073305670755E-3</v>
      </c>
      <c r="AE368" s="2">
        <f>(Table2[[#This Row],[Close Price]]/Table2[[#This Row],[Current Week Low]])-1</f>
        <v>5.0872093023255793E-2</v>
      </c>
      <c r="AF368" s="2">
        <f>(Table2[[#This Row],[Current Week High]]/Table2[[#This Row],[Close Price]])-1</f>
        <v>2.2821576763485396E-2</v>
      </c>
      <c r="AG368" s="2">
        <f>(Table2[[#This Row],[Close Price]]/Table2[[#This Row],[Current Month Low]])-1</f>
        <v>5.0872093023255793E-2</v>
      </c>
      <c r="AH368" s="2">
        <f>(Table2[[#This Row],[Current Month High]]/Table2[[#This Row],[Close Price]])-1</f>
        <v>9.9585062240663769E-2</v>
      </c>
      <c r="AI368">
        <v>46.957123098201897</v>
      </c>
      <c r="AJ368">
        <v>111.09489051094801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-0.28000000000000003</v>
      </c>
      <c r="AM368" t="s">
        <v>10195</v>
      </c>
      <c r="AN368">
        <v>-2.56</v>
      </c>
      <c r="AO368" t="s">
        <v>10195</v>
      </c>
      <c r="AP368">
        <v>1.7042559311129E-2</v>
      </c>
      <c r="AQ368">
        <f>(Table2[[#This Row],[Sharpe Ratio]]-AVERAGE(Table2[Sharpe Ratio]))/_xlfn.STDEV.P(Table2[Sharpe Ratio])</f>
        <v>-0.39248888017017086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182</v>
      </c>
      <c r="AT368">
        <f>_xlfn.RANK.AVG(Table2[[#This Row],[6M Return vs Nifty Z-Score]],Table2[6M Return vs Nifty Z-Score])</f>
        <v>499</v>
      </c>
      <c r="AU368">
        <f>_xlfn.RANK.AVG(Table2[[#This Row],[Sharpe Ratio Z-Score]],Table2[Sharpe Ratio Z-Score])</f>
        <v>436</v>
      </c>
      <c r="AV368">
        <f>(Table2[[#This Row],[Rank 1Y]]+Table2[[#This Row],[Rank 6M]]+Table2[[#This Row],[Rank Sharpe]])/3</f>
        <v>372.33333333333331</v>
      </c>
    </row>
    <row r="369" spans="1:48" x14ac:dyDescent="0.3">
      <c r="A369" t="s">
        <v>28</v>
      </c>
      <c r="B369" t="s">
        <v>29</v>
      </c>
      <c r="C369" t="s">
        <v>10151</v>
      </c>
      <c r="D369" t="s">
        <v>24</v>
      </c>
      <c r="E369">
        <v>860789.19516889995</v>
      </c>
      <c r="F369">
        <v>1223</v>
      </c>
      <c r="G369">
        <v>-0.81428739182562204</v>
      </c>
      <c r="H369">
        <f>(Table2[[#This Row],[1Y Return vs Nifty]]-AVERAGE(Table2[1Y Return vs Nifty]))/_xlfn.STDEV.P(Table2[1Y Return vs Nifty])</f>
        <v>-0.56710684741413941</v>
      </c>
      <c r="I369">
        <v>2.5839810943684101</v>
      </c>
      <c r="J369">
        <f>(Table2[[#This Row],[1M Return vs Nifty]]-AVERAGE(Table2[1M Return vs Nifty]))/_xlfn.STDEV.P(Table2[1M Return vs Nifty])</f>
        <v>0.42964040727537328</v>
      </c>
      <c r="K369">
        <v>8.6030227559980705</v>
      </c>
      <c r="L369">
        <f>(Table2[[#This Row],[6M Return vs Nifty]]-AVERAGE(Table2[6M Return vs Nifty]))/_xlfn.STDEV.P(Table2[6M Return vs Nifty])</f>
        <v>2.807057930897074E-2</v>
      </c>
      <c r="M369">
        <v>5.4135978182298303E-2</v>
      </c>
      <c r="N369">
        <f>(Table2[[#This Row],[1W Return vs Nifty]]-AVERAGE(Table2[1W Return vs Nifty]))/_xlfn.STDEV.P(Table2[1W Return vs Nifty])</f>
        <v>0.42711540905565448</v>
      </c>
      <c r="O369">
        <v>1219.82</v>
      </c>
      <c r="P369">
        <v>1180.52266906667</v>
      </c>
      <c r="Q369">
        <v>1079.14867784854</v>
      </c>
      <c r="R369">
        <v>44.900924497693097</v>
      </c>
      <c r="S369" s="2">
        <f>(Table2[[#This Row],[Close Price]]-Table2[[#This Row],[20D EMA]])/Table2[[#This Row],[20D EMA]]</f>
        <v>2.6069420078372743E-3</v>
      </c>
      <c r="T369" s="2">
        <f>(Table2[[#This Row],[Close Price]]-Table2[[#This Row],[50D EMA]])/Table2[[#This Row],[50D EMA]]</f>
        <v>3.5981800304531963E-2</v>
      </c>
      <c r="U369" s="2">
        <f>(Table2[[#This Row],[Close Price]]-Table2[[#This Row],[200D EMA]])/Table2[[#This Row],[200D EMA]]</f>
        <v>0.13330074447040158</v>
      </c>
      <c r="V369">
        <v>0.81217731580603603</v>
      </c>
      <c r="W369">
        <v>1190.5999999999999</v>
      </c>
      <c r="X369">
        <v>1218.25</v>
      </c>
      <c r="Y369">
        <v>1202.05</v>
      </c>
      <c r="Z369">
        <v>1248.6500000000001</v>
      </c>
      <c r="AA369">
        <v>1179.45</v>
      </c>
      <c r="AB369">
        <v>1257.8</v>
      </c>
      <c r="AC369" s="2">
        <f>(Table2[[#This Row],[Close Price]]/Table2[[#This Row],[Day Low]])-1</f>
        <v>2.7213169830337725E-2</v>
      </c>
      <c r="AD369" s="2">
        <f>(Table2[[#This Row],[Day High]]/Table2[[#This Row],[Close Price]])-1</f>
        <v>-3.8838920686835587E-3</v>
      </c>
      <c r="AE369" s="2">
        <f>(Table2[[#This Row],[Close Price]]/Table2[[#This Row],[Current Week Low]])-1</f>
        <v>1.7428559544112154E-2</v>
      </c>
      <c r="AF369" s="2">
        <f>(Table2[[#This Row],[Current Week High]]/Table2[[#This Row],[Close Price]])-1</f>
        <v>2.0973017170891284E-2</v>
      </c>
      <c r="AG369" s="2">
        <f>(Table2[[#This Row],[Close Price]]/Table2[[#This Row],[Current Month Low]])-1</f>
        <v>3.6923989995336859E-2</v>
      </c>
      <c r="AH369" s="2">
        <f>(Table2[[#This Row],[Current Month High]]/Table2[[#This Row],[Close Price]])-1</f>
        <v>2.8454619787408042E-2</v>
      </c>
      <c r="AI369">
        <v>2.8454619787408002</v>
      </c>
      <c r="AJ369">
        <v>36.040044493882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0.02</v>
      </c>
      <c r="AM369" t="s">
        <v>10196</v>
      </c>
      <c r="AN369">
        <v>-0.84</v>
      </c>
      <c r="AO369" t="s">
        <v>10195</v>
      </c>
      <c r="AP369">
        <v>6.4047585177516006E-2</v>
      </c>
      <c r="AQ369">
        <f>(Table2[[#This Row],[Sharpe Ratio]]-AVERAGE(Table2[Sharpe Ratio]))/_xlfn.STDEV.P(Table2[Sharpe Ratio])</f>
        <v>0.147980897131996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0.4657004453578551</v>
      </c>
      <c r="AS369">
        <f>_xlfn.RANK.AVG(Table2[[#This Row],[1Y Return vs Nifty Z-Score]],Table2[1Y Return vs Nifty Z-Score])</f>
        <v>516</v>
      </c>
      <c r="AT369">
        <f>_xlfn.RANK.AVG(Table2[[#This Row],[6M Return vs Nifty Z-Score]],Table2[6M Return vs Nifty Z-Score])</f>
        <v>315</v>
      </c>
      <c r="AU369">
        <f>_xlfn.RANK.AVG(Table2[[#This Row],[Sharpe Ratio Z-Score]],Table2[Sharpe Ratio Z-Score])</f>
        <v>287</v>
      </c>
      <c r="AV369">
        <f>(Table2[[#This Row],[Rank 1Y]]+Table2[[#This Row],[Rank 6M]]+Table2[[#This Row],[Rank Sharpe]])/3</f>
        <v>372.66666666666669</v>
      </c>
    </row>
    <row r="370" spans="1:48" x14ac:dyDescent="0.3">
      <c r="A370" t="s">
        <v>219</v>
      </c>
      <c r="B370" t="s">
        <v>220</v>
      </c>
      <c r="C370" t="s">
        <v>10151</v>
      </c>
      <c r="D370" t="s">
        <v>51</v>
      </c>
      <c r="E370">
        <v>116701.09915687999</v>
      </c>
      <c r="F370">
        <v>1388.9</v>
      </c>
      <c r="G370">
        <v>-2.8363353430787002</v>
      </c>
      <c r="H370">
        <f>(Table2[[#This Row],[1Y Return vs Nifty]]-AVERAGE(Table2[1Y Return vs Nifty]))/_xlfn.STDEV.P(Table2[1Y Return vs Nifty])</f>
        <v>-0.59429562095357791</v>
      </c>
      <c r="I370">
        <v>-3.6735833689600002</v>
      </c>
      <c r="J370">
        <f>(Table2[[#This Row],[1M Return vs Nifty]]-AVERAGE(Table2[1M Return vs Nifty]))/_xlfn.STDEV.P(Table2[1M Return vs Nifty])</f>
        <v>-0.22221539283821892</v>
      </c>
      <c r="K370">
        <v>-2.30830061960719</v>
      </c>
      <c r="L370">
        <f>(Table2[[#This Row],[6M Return vs Nifty]]-AVERAGE(Table2[6M Return vs Nifty]))/_xlfn.STDEV.P(Table2[6M Return vs Nifty])</f>
        <v>-0.34092586575197797</v>
      </c>
      <c r="M370">
        <v>0.26186020154214601</v>
      </c>
      <c r="N370">
        <f>(Table2[[#This Row],[1W Return vs Nifty]]-AVERAGE(Table2[1W Return vs Nifty]))/_xlfn.STDEV.P(Table2[1W Return vs Nifty])</f>
        <v>0.47876604592519462</v>
      </c>
      <c r="O370">
        <v>1406.04</v>
      </c>
      <c r="P370">
        <v>1361.5754488280299</v>
      </c>
      <c r="Q370">
        <v>1223.5350533399501</v>
      </c>
      <c r="R370">
        <v>41.506039713046803</v>
      </c>
      <c r="S370" s="2">
        <f>(Table2[[#This Row],[Close Price]]-Table2[[#This Row],[20D EMA]])/Table2[[#This Row],[20D EMA]]</f>
        <v>-1.2190264857329715E-2</v>
      </c>
      <c r="T370" s="2">
        <f>(Table2[[#This Row],[Close Price]]-Table2[[#This Row],[50D EMA]])/Table2[[#This Row],[50D EMA]]</f>
        <v>2.0068334219370383E-2</v>
      </c>
      <c r="U370" s="2">
        <f>(Table2[[#This Row],[Close Price]]-Table2[[#This Row],[200D EMA]])/Table2[[#This Row],[200D EMA]]</f>
        <v>0.13515341976402256</v>
      </c>
      <c r="V370">
        <v>0.85877839158418601</v>
      </c>
      <c r="W370">
        <v>1341.55</v>
      </c>
      <c r="X370">
        <v>1385</v>
      </c>
      <c r="Y370">
        <v>1363.05</v>
      </c>
      <c r="Z370">
        <v>1426.65</v>
      </c>
      <c r="AA370">
        <v>1363.05</v>
      </c>
      <c r="AB370">
        <v>1456.85</v>
      </c>
      <c r="AC370" s="2">
        <f>(Table2[[#This Row],[Close Price]]/Table2[[#This Row],[Day Low]])-1</f>
        <v>3.5294994595803431E-2</v>
      </c>
      <c r="AD370" s="2">
        <f>(Table2[[#This Row],[Day High]]/Table2[[#This Row],[Close Price]])-1</f>
        <v>-2.8079775361797843E-3</v>
      </c>
      <c r="AE370" s="2">
        <f>(Table2[[#This Row],[Close Price]]/Table2[[#This Row],[Current Week Low]])-1</f>
        <v>1.8964821539928955E-2</v>
      </c>
      <c r="AF370" s="2">
        <f>(Table2[[#This Row],[Current Week High]]/Table2[[#This Row],[Close Price]])-1</f>
        <v>2.7179782561739474E-2</v>
      </c>
      <c r="AG370" s="2">
        <f>(Table2[[#This Row],[Close Price]]/Table2[[#This Row],[Current Month Low]])-1</f>
        <v>1.8964821539928955E-2</v>
      </c>
      <c r="AH370" s="2">
        <f>(Table2[[#This Row],[Current Month High]]/Table2[[#This Row],[Close Price]])-1</f>
        <v>4.8923608611130875E-2</v>
      </c>
      <c r="AI370">
        <v>6.2855497156022597</v>
      </c>
      <c r="AJ370">
        <v>39.2730007520681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-0.02</v>
      </c>
      <c r="AM370" t="s">
        <v>10195</v>
      </c>
      <c r="AN370">
        <v>-2.98</v>
      </c>
      <c r="AO370" t="s">
        <v>10195</v>
      </c>
      <c r="AP370">
        <v>0.12481519403135</v>
      </c>
      <c r="AQ370">
        <f>(Table2[[#This Row],[Sharpe Ratio]]-AVERAGE(Table2[Sharpe Ratio]))/_xlfn.STDEV.P(Table2[Sharpe Ratio])</f>
        <v>0.84669460740149072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0.1680237737829105</v>
      </c>
      <c r="AS370">
        <f>_xlfn.RANK.AVG(Table2[[#This Row],[1Y Return vs Nifty Z-Score]],Table2[1Y Return vs Nifty Z-Score])</f>
        <v>532</v>
      </c>
      <c r="AT370">
        <f>_xlfn.RANK.AVG(Table2[[#This Row],[6M Return vs Nifty Z-Score]],Table2[6M Return vs Nifty Z-Score])</f>
        <v>435</v>
      </c>
      <c r="AU370">
        <f>_xlfn.RANK.AVG(Table2[[#This Row],[Sharpe Ratio Z-Score]],Table2[Sharpe Ratio Z-Score])</f>
        <v>154</v>
      </c>
      <c r="AV370">
        <f>(Table2[[#This Row],[Rank 1Y]]+Table2[[#This Row],[Rank 6M]]+Table2[[#This Row],[Rank Sharpe]])/3</f>
        <v>373.66666666666669</v>
      </c>
    </row>
    <row r="371" spans="1:48" x14ac:dyDescent="0.3">
      <c r="A371" t="s">
        <v>629</v>
      </c>
      <c r="B371" t="s">
        <v>630</v>
      </c>
      <c r="C371" t="s">
        <v>631</v>
      </c>
      <c r="D371" t="s">
        <v>631</v>
      </c>
      <c r="E371">
        <v>28818.338339999998</v>
      </c>
      <c r="F371">
        <v>843.1</v>
      </c>
      <c r="G371">
        <v>12.462946711914899</v>
      </c>
      <c r="H371">
        <f>(Table2[[#This Row],[1Y Return vs Nifty]]-AVERAGE(Table2[1Y Return vs Nifty]))/_xlfn.STDEV.P(Table2[1Y Return vs Nifty])</f>
        <v>-0.38857907755932408</v>
      </c>
      <c r="I371">
        <v>-5.9357849234325197</v>
      </c>
      <c r="J371">
        <f>(Table2[[#This Row],[1M Return vs Nifty]]-AVERAGE(Table2[1M Return vs Nifty]))/_xlfn.STDEV.P(Table2[1M Return vs Nifty])</f>
        <v>-0.4578708483993652</v>
      </c>
      <c r="K371">
        <v>-1.59100949935104</v>
      </c>
      <c r="L371">
        <f>(Table2[[#This Row],[6M Return vs Nifty]]-AVERAGE(Table2[6M Return vs Nifty]))/_xlfn.STDEV.P(Table2[6M Return vs Nifty])</f>
        <v>-0.31666869140775017</v>
      </c>
      <c r="M371">
        <v>-1.58945272823304</v>
      </c>
      <c r="N371">
        <f>(Table2[[#This Row],[1W Return vs Nifty]]-AVERAGE(Table2[1W Return vs Nifty]))/_xlfn.STDEV.P(Table2[1W Return vs Nifty])</f>
        <v>1.8437008121769075E-2</v>
      </c>
      <c r="O371">
        <v>859.09</v>
      </c>
      <c r="P371">
        <v>851.16638933296804</v>
      </c>
      <c r="Q371">
        <v>799.069783037869</v>
      </c>
      <c r="R371">
        <v>42.700406906567501</v>
      </c>
      <c r="S371" s="2">
        <f>(Table2[[#This Row],[Close Price]]-Table2[[#This Row],[20D EMA]])/Table2[[#This Row],[20D EMA]]</f>
        <v>-1.861271810869642E-2</v>
      </c>
      <c r="T371" s="2">
        <f>(Table2[[#This Row],[Close Price]]-Table2[[#This Row],[50D EMA]])/Table2[[#This Row],[50D EMA]]</f>
        <v>-9.47686543319619E-3</v>
      </c>
      <c r="U371" s="2">
        <f>(Table2[[#This Row],[Close Price]]-Table2[[#This Row],[200D EMA]])/Table2[[#This Row],[200D EMA]]</f>
        <v>5.5101842037799054E-2</v>
      </c>
      <c r="V371">
        <v>1.22563906940678</v>
      </c>
      <c r="W371">
        <v>833.15</v>
      </c>
      <c r="X371">
        <v>847.1</v>
      </c>
      <c r="Y371">
        <v>821.65</v>
      </c>
      <c r="Z371">
        <v>865</v>
      </c>
      <c r="AA371">
        <v>821.65</v>
      </c>
      <c r="AB371">
        <v>934</v>
      </c>
      <c r="AC371" s="2">
        <f>(Table2[[#This Row],[Close Price]]/Table2[[#This Row],[Day Low]])-1</f>
        <v>1.1942627378023207E-2</v>
      </c>
      <c r="AD371" s="2">
        <f>(Table2[[#This Row],[Day High]]/Table2[[#This Row],[Close Price]])-1</f>
        <v>4.7443956825998779E-3</v>
      </c>
      <c r="AE371" s="2">
        <f>(Table2[[#This Row],[Close Price]]/Table2[[#This Row],[Current Week Low]])-1</f>
        <v>2.6106006207022414E-2</v>
      </c>
      <c r="AF371" s="2">
        <f>(Table2[[#This Row],[Current Week High]]/Table2[[#This Row],[Close Price]])-1</f>
        <v>2.5975566362234526E-2</v>
      </c>
      <c r="AG371" s="2">
        <f>(Table2[[#This Row],[Close Price]]/Table2[[#This Row],[Current Month Low]])-1</f>
        <v>2.6106006207022414E-2</v>
      </c>
      <c r="AH371" s="2">
        <f>(Table2[[#This Row],[Current Month High]]/Table2[[#This Row],[Close Price]])-1</f>
        <v>0.10781639188708336</v>
      </c>
      <c r="AI371">
        <v>10.781639188708301</v>
      </c>
      <c r="AJ371">
        <v>37.089430894308897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-0.1</v>
      </c>
      <c r="AM371" t="s">
        <v>10195</v>
      </c>
      <c r="AN371">
        <v>-4.99</v>
      </c>
      <c r="AO371" t="s">
        <v>10195</v>
      </c>
      <c r="AP371">
        <v>7.2797487515622997E-2</v>
      </c>
      <c r="AQ371">
        <f>(Table2[[#This Row],[Sharpe Ratio]]-AVERAGE(Table2[Sharpe Ratio]))/_xlfn.STDEV.P(Table2[Sharpe Ratio])</f>
        <v>0.24858838922305157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-0.89609322002161873</v>
      </c>
      <c r="AS371">
        <f>_xlfn.RANK.AVG(Table2[[#This Row],[1Y Return vs Nifty Z-Score]],Table2[1Y Return vs Nifty Z-Score])</f>
        <v>436</v>
      </c>
      <c r="AT371">
        <f>_xlfn.RANK.AVG(Table2[[#This Row],[6M Return vs Nifty Z-Score]],Table2[6M Return vs Nifty Z-Score])</f>
        <v>425</v>
      </c>
      <c r="AU371">
        <f>_xlfn.RANK.AVG(Table2[[#This Row],[Sharpe Ratio Z-Score]],Table2[Sharpe Ratio Z-Score])</f>
        <v>261</v>
      </c>
      <c r="AV371">
        <f>(Table2[[#This Row],[Rank 1Y]]+Table2[[#This Row],[Rank 6M]]+Table2[[#This Row],[Rank Sharpe]])/3</f>
        <v>374</v>
      </c>
    </row>
    <row r="372" spans="1:48" x14ac:dyDescent="0.3">
      <c r="A372" t="s">
        <v>1365</v>
      </c>
      <c r="B372" t="s">
        <v>1366</v>
      </c>
      <c r="C372" t="s">
        <v>10151</v>
      </c>
      <c r="D372" t="s">
        <v>250</v>
      </c>
      <c r="E372">
        <v>7794.2947080000004</v>
      </c>
      <c r="F372">
        <v>7023.75</v>
      </c>
      <c r="G372">
        <v>34.529652086282503</v>
      </c>
      <c r="H372">
        <f>(Table2[[#This Row],[1Y Return vs Nifty]]-AVERAGE(Table2[1Y Return vs Nifty]))/_xlfn.STDEV.P(Table2[1Y Return vs Nifty])</f>
        <v>-9.1866699985198419E-2</v>
      </c>
      <c r="I372">
        <v>-0.47721538807590702</v>
      </c>
      <c r="J372">
        <f>(Table2[[#This Row],[1M Return vs Nifty]]-AVERAGE(Table2[1M Return vs Nifty]))/_xlfn.STDEV.P(Table2[1M Return vs Nifty])</f>
        <v>0.11075297206591382</v>
      </c>
      <c r="K372">
        <v>13.4538679410868</v>
      </c>
      <c r="L372">
        <f>(Table2[[#This Row],[6M Return vs Nifty]]-AVERAGE(Table2[6M Return vs Nifty]))/_xlfn.STDEV.P(Table2[6M Return vs Nifty])</f>
        <v>0.19211526639436943</v>
      </c>
      <c r="M372">
        <v>-0.38255358530907202</v>
      </c>
      <c r="N372">
        <f>(Table2[[#This Row],[1W Return vs Nifty]]-AVERAGE(Table2[1W Return vs Nifty]))/_xlfn.STDEV.P(Table2[1W Return vs Nifty])</f>
        <v>0.31853253073848564</v>
      </c>
      <c r="O372">
        <v>7019.92</v>
      </c>
      <c r="P372">
        <v>6912.0453660953499</v>
      </c>
      <c r="Q372">
        <v>6167.8544189098302</v>
      </c>
      <c r="R372">
        <v>50.560655932648302</v>
      </c>
      <c r="S372" s="2">
        <f>(Table2[[#This Row],[Close Price]]-Table2[[#This Row],[20D EMA]])/Table2[[#This Row],[20D EMA]]</f>
        <v>5.4559026313689149E-4</v>
      </c>
      <c r="T372" s="2">
        <f>(Table2[[#This Row],[Close Price]]-Table2[[#This Row],[50D EMA]])/Table2[[#This Row],[50D EMA]]</f>
        <v>1.616086527044203E-2</v>
      </c>
      <c r="U372" s="2">
        <f>(Table2[[#This Row],[Close Price]]-Table2[[#This Row],[200D EMA]])/Table2[[#This Row],[200D EMA]]</f>
        <v>0.13876715028586059</v>
      </c>
      <c r="V372">
        <v>0.39514743035164501</v>
      </c>
      <c r="W372">
        <v>6924.9</v>
      </c>
      <c r="X372">
        <v>7125</v>
      </c>
      <c r="Y372">
        <v>6707</v>
      </c>
      <c r="Z372">
        <v>7174.4</v>
      </c>
      <c r="AA372">
        <v>6707</v>
      </c>
      <c r="AB372">
        <v>7650</v>
      </c>
      <c r="AC372" s="2">
        <f>(Table2[[#This Row],[Close Price]]/Table2[[#This Row],[Day Low]])-1</f>
        <v>1.427457436208468E-2</v>
      </c>
      <c r="AD372" s="2">
        <f>(Table2[[#This Row],[Day High]]/Table2[[#This Row],[Close Price]])-1</f>
        <v>1.4415376401494928E-2</v>
      </c>
      <c r="AE372" s="2">
        <f>(Table2[[#This Row],[Close Price]]/Table2[[#This Row],[Current Week Low]])-1</f>
        <v>4.7226777993141456E-2</v>
      </c>
      <c r="AF372" s="2">
        <f>(Table2[[#This Row],[Current Week High]]/Table2[[#This Row],[Close Price]])-1</f>
        <v>2.1448656344545292E-2</v>
      </c>
      <c r="AG372" s="2">
        <f>(Table2[[#This Row],[Close Price]]/Table2[[#This Row],[Current Month Low]])-1</f>
        <v>4.7226777993141456E-2</v>
      </c>
      <c r="AH372" s="2">
        <f>(Table2[[#This Row],[Current Month High]]/Table2[[#This Row],[Close Price]])-1</f>
        <v>8.9161772557394547E-2</v>
      </c>
      <c r="AI372">
        <v>11.407723794269399</v>
      </c>
      <c r="AJ372">
        <v>62.884673361007302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0.02</v>
      </c>
      <c r="AM372" t="s">
        <v>10196</v>
      </c>
      <c r="AN372">
        <v>-3.07</v>
      </c>
      <c r="AO372" t="s">
        <v>10195</v>
      </c>
      <c r="AP372">
        <v>-1.12548128987E-4</v>
      </c>
      <c r="AQ372">
        <f>(Table2[[#This Row],[Sharpe Ratio]]-AVERAGE(Table2[Sharpe Ratio]))/_xlfn.STDEV.P(Table2[Sharpe Ratio])</f>
        <v>-0.58974049160656528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-6.020642239299473E-2</v>
      </c>
      <c r="AS372">
        <f>_xlfn.RANK.AVG(Table2[[#This Row],[1Y Return vs Nifty Z-Score]],Table2[1Y Return vs Nifty Z-Score])</f>
        <v>318</v>
      </c>
      <c r="AT372">
        <f>_xlfn.RANK.AVG(Table2[[#This Row],[6M Return vs Nifty Z-Score]],Table2[6M Return vs Nifty Z-Score])</f>
        <v>266</v>
      </c>
      <c r="AU372">
        <f>_xlfn.RANK.AVG(Table2[[#This Row],[Sharpe Ratio Z-Score]],Table2[Sharpe Ratio Z-Score])</f>
        <v>539</v>
      </c>
      <c r="AV372">
        <f>(Table2[[#This Row],[Rank 1Y]]+Table2[[#This Row],[Rank 6M]]+Table2[[#This Row],[Rank Sharpe]])/3</f>
        <v>374.33333333333331</v>
      </c>
    </row>
    <row r="373" spans="1:48" x14ac:dyDescent="0.3">
      <c r="A373" t="s">
        <v>131</v>
      </c>
      <c r="B373" t="s">
        <v>132</v>
      </c>
      <c r="C373" t="s">
        <v>10151</v>
      </c>
      <c r="D373" t="s">
        <v>51</v>
      </c>
      <c r="E373">
        <v>212644.42177235999</v>
      </c>
      <c r="F373">
        <v>334.7</v>
      </c>
      <c r="G373">
        <v>10.3710976572289</v>
      </c>
      <c r="H373">
        <f>(Table2[[#This Row],[1Y Return vs Nifty]]-AVERAGE(Table2[1Y Return vs Nifty]))/_xlfn.STDEV.P(Table2[1Y Return vs Nifty])</f>
        <v>-0.41670640767100631</v>
      </c>
      <c r="I373">
        <v>-9.4883269160360495</v>
      </c>
      <c r="J373">
        <f>(Table2[[#This Row],[1M Return vs Nifty]]-AVERAGE(Table2[1M Return vs Nifty]))/_xlfn.STDEV.P(Table2[1M Return vs Nifty])</f>
        <v>-0.827942162342164</v>
      </c>
      <c r="K373">
        <v>25.8088583316535</v>
      </c>
      <c r="L373">
        <f>(Table2[[#This Row],[6M Return vs Nifty]]-AVERAGE(Table2[6M Return vs Nifty]))/_xlfn.STDEV.P(Table2[6M Return vs Nifty])</f>
        <v>0.60993328680735226</v>
      </c>
      <c r="M373">
        <v>-2.1872803893481798</v>
      </c>
      <c r="N373">
        <f>(Table2[[#This Row],[1W Return vs Nifty]]-AVERAGE(Table2[1W Return vs Nifty]))/_xlfn.STDEV.P(Table2[1W Return vs Nifty])</f>
        <v>-0.13021286494254494</v>
      </c>
      <c r="O373">
        <v>346.1</v>
      </c>
      <c r="P373">
        <v>349.53525219320602</v>
      </c>
      <c r="Q373">
        <v>297.83075289196501</v>
      </c>
      <c r="R373">
        <v>30.307882745148301</v>
      </c>
      <c r="S373" s="2">
        <f>(Table2[[#This Row],[Close Price]]-Table2[[#This Row],[20D EMA]])/Table2[[#This Row],[20D EMA]]</f>
        <v>-3.2938457093325726E-2</v>
      </c>
      <c r="T373" s="2">
        <f>(Table2[[#This Row],[Close Price]]-Table2[[#This Row],[50D EMA]])/Table2[[#This Row],[50D EMA]]</f>
        <v>-4.244279253700519E-2</v>
      </c>
      <c r="U373" s="2">
        <f>(Table2[[#This Row],[Close Price]]-Table2[[#This Row],[200D EMA]])/Table2[[#This Row],[200D EMA]]</f>
        <v>0.12379261291868311</v>
      </c>
      <c r="V373">
        <v>0.81371533814460495</v>
      </c>
      <c r="W373">
        <v>331.05</v>
      </c>
      <c r="X373">
        <v>333.65</v>
      </c>
      <c r="Y373">
        <v>326</v>
      </c>
      <c r="Z373">
        <v>343</v>
      </c>
      <c r="AA373">
        <v>326</v>
      </c>
      <c r="AB373">
        <v>358.4</v>
      </c>
      <c r="AC373" s="2">
        <f>(Table2[[#This Row],[Close Price]]/Table2[[#This Row],[Day Low]])-1</f>
        <v>1.1025524845189372E-2</v>
      </c>
      <c r="AD373" s="2">
        <f>(Table2[[#This Row],[Day High]]/Table2[[#This Row],[Close Price]])-1</f>
        <v>-3.1371377352853447E-3</v>
      </c>
      <c r="AE373" s="2">
        <f>(Table2[[#This Row],[Close Price]]/Table2[[#This Row],[Current Week Low]])-1</f>
        <v>2.6687116564417135E-2</v>
      </c>
      <c r="AF373" s="2">
        <f>(Table2[[#This Row],[Current Week High]]/Table2[[#This Row],[Close Price]])-1</f>
        <v>2.4798326859874598E-2</v>
      </c>
      <c r="AG373" s="2">
        <f>(Table2[[#This Row],[Close Price]]/Table2[[#This Row],[Current Month Low]])-1</f>
        <v>2.6687116564417135E-2</v>
      </c>
      <c r="AH373" s="2">
        <f>(Table2[[#This Row],[Current Month High]]/Table2[[#This Row],[Close Price]])-1</f>
        <v>7.0809680310726097E-2</v>
      </c>
      <c r="AI373">
        <v>17.926501344487601</v>
      </c>
      <c r="AJ373">
        <v>65.039447731755402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-0.15</v>
      </c>
      <c r="AM373" t="s">
        <v>10195</v>
      </c>
      <c r="AN373">
        <v>-5.12</v>
      </c>
      <c r="AO373" t="s">
        <v>10195</v>
      </c>
      <c r="AQ373">
        <f>(Table2[[#This Row],[Sharpe Ratio]]-AVERAGE(Table2[Sharpe Ratio]))/_xlfn.STDEV.P(Table2[Sharpe Ratio])</f>
        <v>-0.58844639887736894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448</v>
      </c>
      <c r="AT373">
        <f>_xlfn.RANK.AVG(Table2[[#This Row],[6M Return vs Nifty Z-Score]],Table2[6M Return vs Nifty Z-Score])</f>
        <v>159</v>
      </c>
      <c r="AU373">
        <f>_xlfn.RANK.AVG(Table2[[#This Row],[Sharpe Ratio Z-Score]],Table2[Sharpe Ratio Z-Score])</f>
        <v>516.5</v>
      </c>
      <c r="AV373">
        <f>(Table2[[#This Row],[Rank 1Y]]+Table2[[#This Row],[Rank 6M]]+Table2[[#This Row],[Rank Sharpe]])/3</f>
        <v>374.5</v>
      </c>
    </row>
    <row r="374" spans="1:48" x14ac:dyDescent="0.3">
      <c r="A374" t="s">
        <v>1105</v>
      </c>
      <c r="B374" t="s">
        <v>1106</v>
      </c>
      <c r="C374" t="s">
        <v>10165</v>
      </c>
      <c r="D374" t="s">
        <v>286</v>
      </c>
      <c r="E374">
        <v>11016.246097739901</v>
      </c>
      <c r="F374">
        <v>291.85000000000002</v>
      </c>
      <c r="G374">
        <v>64.615878800304301</v>
      </c>
      <c r="H374">
        <f>(Table2[[#This Row],[1Y Return vs Nifty]]-AVERAGE(Table2[1Y Return vs Nifty]))/_xlfn.STDEV.P(Table2[1Y Return vs Nifty])</f>
        <v>0.31267741791112413</v>
      </c>
      <c r="I374">
        <v>0.44884636127956901</v>
      </c>
      <c r="J374">
        <f>(Table2[[#This Row],[1M Return vs Nifty]]-AVERAGE(Table2[1M Return vs Nifty]))/_xlfn.STDEV.P(Table2[1M Return vs Nifty])</f>
        <v>0.20722161032259739</v>
      </c>
      <c r="K374">
        <v>-22.946646551432199</v>
      </c>
      <c r="L374">
        <f>(Table2[[#This Row],[6M Return vs Nifty]]-AVERAGE(Table2[6M Return vs Nifty]))/_xlfn.STDEV.P(Table2[6M Return vs Nifty])</f>
        <v>-1.0388683626087429</v>
      </c>
      <c r="M374">
        <v>-5.0858399129637704</v>
      </c>
      <c r="N374">
        <f>(Table2[[#This Row],[1W Return vs Nifty]]-AVERAGE(Table2[1W Return vs Nifty]))/_xlfn.STDEV.P(Table2[1W Return vs Nifty])</f>
        <v>-0.85093981232250504</v>
      </c>
      <c r="O374">
        <v>272.88</v>
      </c>
      <c r="P374">
        <v>265.18087707928998</v>
      </c>
      <c r="Q374">
        <v>247.86858454372</v>
      </c>
      <c r="R374">
        <v>65.856709531788994</v>
      </c>
      <c r="S374" s="2">
        <f>(Table2[[#This Row],[Close Price]]-Table2[[#This Row],[20D EMA]])/Table2[[#This Row],[20D EMA]]</f>
        <v>6.951773673409567E-2</v>
      </c>
      <c r="T374" s="2">
        <f>(Table2[[#This Row],[Close Price]]-Table2[[#This Row],[50D EMA]])/Table2[[#This Row],[50D EMA]]</f>
        <v>0.10056955544624691</v>
      </c>
      <c r="U374" s="2">
        <f>(Table2[[#This Row],[Close Price]]-Table2[[#This Row],[200D EMA]])/Table2[[#This Row],[200D EMA]]</f>
        <v>0.17743844197618519</v>
      </c>
      <c r="V374">
        <v>2.09080306703305</v>
      </c>
      <c r="W374">
        <v>285.85000000000002</v>
      </c>
      <c r="X374">
        <v>291.5</v>
      </c>
      <c r="Y374">
        <v>258.95</v>
      </c>
      <c r="Z374">
        <v>294</v>
      </c>
      <c r="AA374">
        <v>252</v>
      </c>
      <c r="AB374">
        <v>297.5</v>
      </c>
      <c r="AC374" s="2">
        <f>(Table2[[#This Row],[Close Price]]/Table2[[#This Row],[Day Low]])-1</f>
        <v>2.0990029735875382E-2</v>
      </c>
      <c r="AD374" s="2">
        <f>(Table2[[#This Row],[Day High]]/Table2[[#This Row],[Close Price]])-1</f>
        <v>-1.1992461881104033E-3</v>
      </c>
      <c r="AE374" s="2">
        <f>(Table2[[#This Row],[Close Price]]/Table2[[#This Row],[Current Week Low]])-1</f>
        <v>0.12705155435412263</v>
      </c>
      <c r="AF374" s="2">
        <f>(Table2[[#This Row],[Current Week High]]/Table2[[#This Row],[Close Price]])-1</f>
        <v>7.3667980126777E-3</v>
      </c>
      <c r="AG374" s="2">
        <f>(Table2[[#This Row],[Close Price]]/Table2[[#This Row],[Current Month Low]])-1</f>
        <v>0.15813492063492074</v>
      </c>
      <c r="AH374" s="2">
        <f>(Table2[[#This Row],[Current Month High]]/Table2[[#This Row],[Close Price]])-1</f>
        <v>1.9359259893781067E-2</v>
      </c>
      <c r="AI374">
        <v>17.6974473188281</v>
      </c>
      <c r="AJ374">
        <v>92.958677685950406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0.05</v>
      </c>
      <c r="AM374" t="s">
        <v>10196</v>
      </c>
      <c r="AN374">
        <v>11.48</v>
      </c>
      <c r="AO374" t="s">
        <v>10196</v>
      </c>
      <c r="AP374">
        <v>6.6675048258442005E-2</v>
      </c>
      <c r="AQ374">
        <f>(Table2[[#This Row],[Sharpe Ratio]]-AVERAGE(Table2[Sharpe Ratio]))/_xlfn.STDEV.P(Table2[Sharpe Ratio])</f>
        <v>0.17819180245633959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-1.1917173442411868</v>
      </c>
      <c r="AS374">
        <f>_xlfn.RANK.AVG(Table2[[#This Row],[1Y Return vs Nifty Z-Score]],Table2[1Y Return vs Nifty Z-Score])</f>
        <v>200</v>
      </c>
      <c r="AT374">
        <f>_xlfn.RANK.AVG(Table2[[#This Row],[6M Return vs Nifty Z-Score]],Table2[6M Return vs Nifty Z-Score])</f>
        <v>643</v>
      </c>
      <c r="AU374">
        <f>_xlfn.RANK.AVG(Table2[[#This Row],[Sharpe Ratio Z-Score]],Table2[Sharpe Ratio Z-Score])</f>
        <v>281</v>
      </c>
      <c r="AV374">
        <f>(Table2[[#This Row],[Rank 1Y]]+Table2[[#This Row],[Rank 6M]]+Table2[[#This Row],[Rank Sharpe]])/3</f>
        <v>374.66666666666669</v>
      </c>
    </row>
    <row r="375" spans="1:48" x14ac:dyDescent="0.3">
      <c r="A375" t="s">
        <v>1641</v>
      </c>
      <c r="B375" t="s">
        <v>1642</v>
      </c>
      <c r="C375" t="s">
        <v>10154</v>
      </c>
      <c r="D375" t="s">
        <v>46</v>
      </c>
      <c r="E375">
        <v>5137.24400384</v>
      </c>
      <c r="F375">
        <v>742.4</v>
      </c>
      <c r="G375">
        <v>42.952204707375401</v>
      </c>
      <c r="H375">
        <f>(Table2[[#This Row],[1Y Return vs Nifty]]-AVERAGE(Table2[1Y Return vs Nifty]))/_xlfn.STDEV.P(Table2[1Y Return vs Nifty])</f>
        <v>2.1384262088666547E-2</v>
      </c>
      <c r="I375">
        <v>11.891391896895</v>
      </c>
      <c r="J375">
        <f>(Table2[[#This Row],[1M Return vs Nifty]]-AVERAGE(Table2[1M Return vs Nifty]))/_xlfn.STDEV.P(Table2[1M Return vs Nifty])</f>
        <v>1.3992012885451071</v>
      </c>
      <c r="K375">
        <v>-30.158327111368301</v>
      </c>
      <c r="L375">
        <f>(Table2[[#This Row],[6M Return vs Nifty]]-AVERAGE(Table2[6M Return vs Nifty]))/_xlfn.STDEV.P(Table2[6M Return vs Nifty])</f>
        <v>-1.2827511986248612</v>
      </c>
      <c r="M375">
        <v>7.5072141926730698</v>
      </c>
      <c r="N375">
        <f>(Table2[[#This Row],[1W Return vs Nifty]]-AVERAGE(Table2[1W Return vs Nifty]))/_xlfn.STDEV.P(Table2[1W Return vs Nifty])</f>
        <v>2.2803236203583417</v>
      </c>
      <c r="O375">
        <v>638.27</v>
      </c>
      <c r="P375">
        <v>594.29812722555903</v>
      </c>
      <c r="Q375">
        <v>579.658469674363</v>
      </c>
      <c r="R375">
        <v>77.068535817058304</v>
      </c>
      <c r="S375" s="2">
        <f>(Table2[[#This Row],[Close Price]]-Table2[[#This Row],[20D EMA]])/Table2[[#This Row],[20D EMA]]</f>
        <v>0.1631441239600796</v>
      </c>
      <c r="T375" s="2">
        <f>(Table2[[#This Row],[Close Price]]-Table2[[#This Row],[50D EMA]])/Table2[[#This Row],[50D EMA]]</f>
        <v>0.24920467689481812</v>
      </c>
      <c r="U375" s="2">
        <f>(Table2[[#This Row],[Close Price]]-Table2[[#This Row],[200D EMA]])/Table2[[#This Row],[200D EMA]]</f>
        <v>0.28075416618523819</v>
      </c>
      <c r="V375">
        <v>2.10720566516156</v>
      </c>
      <c r="W375">
        <v>727.3</v>
      </c>
      <c r="X375">
        <v>773.6</v>
      </c>
      <c r="Y375">
        <v>627.6</v>
      </c>
      <c r="Z375">
        <v>749.9</v>
      </c>
      <c r="AA375">
        <v>562.04999999999995</v>
      </c>
      <c r="AB375">
        <v>749.9</v>
      </c>
      <c r="AC375" s="2">
        <f>(Table2[[#This Row],[Close Price]]/Table2[[#This Row],[Day Low]])-1</f>
        <v>2.0761721435446301E-2</v>
      </c>
      <c r="AD375" s="2">
        <f>(Table2[[#This Row],[Day High]]/Table2[[#This Row],[Close Price]])-1</f>
        <v>4.2025862068965525E-2</v>
      </c>
      <c r="AE375" s="2">
        <f>(Table2[[#This Row],[Close Price]]/Table2[[#This Row],[Current Week Low]])-1</f>
        <v>0.18291905672402797</v>
      </c>
      <c r="AF375" s="2">
        <f>(Table2[[#This Row],[Current Week High]]/Table2[[#This Row],[Close Price]])-1</f>
        <v>1.0102370689655249E-2</v>
      </c>
      <c r="AG375" s="2">
        <f>(Table2[[#This Row],[Close Price]]/Table2[[#This Row],[Current Month Low]])-1</f>
        <v>0.32087892536251239</v>
      </c>
      <c r="AH375" s="2">
        <f>(Table2[[#This Row],[Current Month High]]/Table2[[#This Row],[Close Price]])-1</f>
        <v>1.0102370689655249E-2</v>
      </c>
      <c r="AI375">
        <v>35.917295258620598</v>
      </c>
      <c r="AJ375">
        <v>88.737765348925805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0.28999999999999998</v>
      </c>
      <c r="AM375" t="s">
        <v>10196</v>
      </c>
      <c r="AN375">
        <v>20.059999999999999</v>
      </c>
      <c r="AO375" t="s">
        <v>10196</v>
      </c>
      <c r="AP375">
        <v>0.124121290864765</v>
      </c>
      <c r="AQ375">
        <f>(Table2[[#This Row],[Sharpe Ratio]]-AVERAGE(Table2[Sharpe Ratio]))/_xlfn.STDEV.P(Table2[Sharpe Ratio])</f>
        <v>0.83871602036742554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3.2568739927346795</v>
      </c>
      <c r="AS375">
        <f>_xlfn.RANK.AVG(Table2[[#This Row],[1Y Return vs Nifty Z-Score]],Table2[1Y Return vs Nifty Z-Score])</f>
        <v>282</v>
      </c>
      <c r="AT375">
        <f>_xlfn.RANK.AVG(Table2[[#This Row],[6M Return vs Nifty Z-Score]],Table2[6M Return vs Nifty Z-Score])</f>
        <v>688</v>
      </c>
      <c r="AU375">
        <f>_xlfn.RANK.AVG(Table2[[#This Row],[Sharpe Ratio Z-Score]],Table2[Sharpe Ratio Z-Score])</f>
        <v>155</v>
      </c>
      <c r="AV375">
        <f>(Table2[[#This Row],[Rank 1Y]]+Table2[[#This Row],[Rank 6M]]+Table2[[#This Row],[Rank Sharpe]])/3</f>
        <v>375</v>
      </c>
    </row>
    <row r="376" spans="1:48" x14ac:dyDescent="0.3">
      <c r="A376" t="s">
        <v>1672</v>
      </c>
      <c r="B376" t="s">
        <v>1673</v>
      </c>
      <c r="C376" t="s">
        <v>10154</v>
      </c>
      <c r="D376" t="s">
        <v>46</v>
      </c>
      <c r="E376">
        <v>4899.3937115129902</v>
      </c>
      <c r="F376">
        <v>60.69</v>
      </c>
      <c r="G376">
        <v>14.1454359530197</v>
      </c>
      <c r="H376">
        <f>(Table2[[#This Row],[1Y Return vs Nifty]]-AVERAGE(Table2[1Y Return vs Nifty]))/_xlfn.STDEV.P(Table2[1Y Return vs Nifty])</f>
        <v>-0.36595606363396604</v>
      </c>
      <c r="I376">
        <v>-18.461445201307001</v>
      </c>
      <c r="J376">
        <f>(Table2[[#This Row],[1M Return vs Nifty]]-AVERAGE(Table2[1M Return vs Nifty]))/_xlfn.STDEV.P(Table2[1M Return vs Nifty])</f>
        <v>-1.7626795084194606</v>
      </c>
      <c r="K376">
        <v>-13.2315152969795</v>
      </c>
      <c r="L376">
        <f>(Table2[[#This Row],[6M Return vs Nifty]]-AVERAGE(Table2[6M Return vs Nifty]))/_xlfn.STDEV.P(Table2[6M Return vs Nifty])</f>
        <v>-0.71032444792573546</v>
      </c>
      <c r="M376">
        <v>-3.5316221866815698</v>
      </c>
      <c r="N376">
        <f>(Table2[[#This Row],[1W Return vs Nifty]]-AVERAGE(Table2[1W Return vs Nifty]))/_xlfn.STDEV.P(Table2[1W Return vs Nifty])</f>
        <v>-0.46448350935518662</v>
      </c>
      <c r="O376">
        <v>62.15</v>
      </c>
      <c r="P376">
        <v>62.671175238601698</v>
      </c>
      <c r="Q376">
        <v>57.966301144313498</v>
      </c>
      <c r="R376">
        <v>45.464671821304698</v>
      </c>
      <c r="S376" s="2">
        <f>(Table2[[#This Row],[Close Price]]-Table2[[#This Row],[20D EMA]])/Table2[[#This Row],[20D EMA]]</f>
        <v>-2.3491552695092531E-2</v>
      </c>
      <c r="T376" s="2">
        <f>(Table2[[#This Row],[Close Price]]-Table2[[#This Row],[50D EMA]])/Table2[[#This Row],[50D EMA]]</f>
        <v>-3.1612224137475803E-2</v>
      </c>
      <c r="U376" s="2">
        <f>(Table2[[#This Row],[Close Price]]-Table2[[#This Row],[200D EMA]])/Table2[[#This Row],[200D EMA]]</f>
        <v>4.6987625601736284E-2</v>
      </c>
      <c r="V376">
        <v>0.71337369839684694</v>
      </c>
      <c r="W376">
        <v>59.5</v>
      </c>
      <c r="X376">
        <v>62</v>
      </c>
      <c r="Y376">
        <v>55.84</v>
      </c>
      <c r="Z376">
        <v>60.9</v>
      </c>
      <c r="AA376">
        <v>55.84</v>
      </c>
      <c r="AB376">
        <v>70</v>
      </c>
      <c r="AC376" s="2">
        <f>(Table2[[#This Row],[Close Price]]/Table2[[#This Row],[Day Low]])-1</f>
        <v>2.0000000000000018E-2</v>
      </c>
      <c r="AD376" s="2">
        <f>(Table2[[#This Row],[Day High]]/Table2[[#This Row],[Close Price]])-1</f>
        <v>2.1585104630087448E-2</v>
      </c>
      <c r="AE376" s="2">
        <f>(Table2[[#This Row],[Close Price]]/Table2[[#This Row],[Current Week Low]])-1</f>
        <v>8.6855300859598694E-2</v>
      </c>
      <c r="AF376" s="2">
        <f>(Table2[[#This Row],[Current Week High]]/Table2[[#This Row],[Close Price]])-1</f>
        <v>3.4602076124568004E-3</v>
      </c>
      <c r="AG376" s="2">
        <f>(Table2[[#This Row],[Close Price]]/Table2[[#This Row],[Current Month Low]])-1</f>
        <v>8.6855300859598694E-2</v>
      </c>
      <c r="AH376" s="2">
        <f>(Table2[[#This Row],[Current Month High]]/Table2[[#This Row],[Close Price]])-1</f>
        <v>0.15340253748558252</v>
      </c>
      <c r="AI376">
        <v>30.169714944801399</v>
      </c>
      <c r="AJ376">
        <v>44.3281807372176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-0.03</v>
      </c>
      <c r="AM376" t="s">
        <v>10195</v>
      </c>
      <c r="AN376">
        <v>-12.04</v>
      </c>
      <c r="AO376" t="s">
        <v>10195</v>
      </c>
      <c r="AP376">
        <v>0.12882094064041</v>
      </c>
      <c r="AQ376">
        <f>(Table2[[#This Row],[Sharpe Ratio]]-AVERAGE(Table2[Sharpe Ratio]))/_xlfn.STDEV.P(Table2[Sharpe Ratio])</f>
        <v>0.89275319236816209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426</v>
      </c>
      <c r="AT376">
        <f>_xlfn.RANK.AVG(Table2[[#This Row],[6M Return vs Nifty Z-Score]],Table2[6M Return vs Nifty Z-Score])</f>
        <v>559</v>
      </c>
      <c r="AU376">
        <f>_xlfn.RANK.AVG(Table2[[#This Row],[Sharpe Ratio Z-Score]],Table2[Sharpe Ratio Z-Score])</f>
        <v>141</v>
      </c>
      <c r="AV376">
        <f>(Table2[[#This Row],[Rank 1Y]]+Table2[[#This Row],[Rank 6M]]+Table2[[#This Row],[Rank Sharpe]])/3</f>
        <v>375.33333333333331</v>
      </c>
    </row>
    <row r="377" spans="1:48" x14ac:dyDescent="0.3">
      <c r="A377" t="s">
        <v>1400</v>
      </c>
      <c r="B377" t="s">
        <v>1401</v>
      </c>
      <c r="C377" t="s">
        <v>10155</v>
      </c>
      <c r="D377" t="s">
        <v>200</v>
      </c>
      <c r="E377">
        <v>7401.4313117149904</v>
      </c>
      <c r="F377">
        <v>534.54999999999995</v>
      </c>
      <c r="G377">
        <v>-1.53953220254108</v>
      </c>
      <c r="H377">
        <f>(Table2[[#This Row],[1Y Return vs Nifty]]-AVERAGE(Table2[1Y Return vs Nifty]))/_xlfn.STDEV.P(Table2[1Y Return vs Nifty])</f>
        <v>-0.57685860276048317</v>
      </c>
      <c r="I377">
        <v>-0.93509703835019897</v>
      </c>
      <c r="J377">
        <f>(Table2[[#This Row],[1M Return vs Nifty]]-AVERAGE(Table2[1M Return vs Nifty]))/_xlfn.STDEV.P(Table2[1M Return vs Nifty])</f>
        <v>6.3055052013145818E-2</v>
      </c>
      <c r="K377">
        <v>22.813844518442501</v>
      </c>
      <c r="L377">
        <f>(Table2[[#This Row],[6M Return vs Nifty]]-AVERAGE(Table2[6M Return vs Nifty]))/_xlfn.STDEV.P(Table2[6M Return vs Nifty])</f>
        <v>0.50864864772735685</v>
      </c>
      <c r="M377">
        <v>1.6223906337535801</v>
      </c>
      <c r="N377">
        <f>(Table2[[#This Row],[1W Return vs Nifty]]-AVERAGE(Table2[1W Return vs Nifty]))/_xlfn.STDEV.P(Table2[1W Return vs Nifty])</f>
        <v>0.81706199508070654</v>
      </c>
      <c r="O377">
        <v>520.41</v>
      </c>
      <c r="P377">
        <v>492.39099242856003</v>
      </c>
      <c r="Q377">
        <v>434.14591597848897</v>
      </c>
      <c r="R377">
        <v>60.274662731164</v>
      </c>
      <c r="S377" s="2">
        <f>(Table2[[#This Row],[Close Price]]-Table2[[#This Row],[20D EMA]])/Table2[[#This Row],[20D EMA]]</f>
        <v>2.7170884494917443E-2</v>
      </c>
      <c r="T377" s="2">
        <f>(Table2[[#This Row],[Close Price]]-Table2[[#This Row],[50D EMA]])/Table2[[#This Row],[50D EMA]]</f>
        <v>8.5620996768247526E-2</v>
      </c>
      <c r="U377" s="2">
        <f>(Table2[[#This Row],[Close Price]]-Table2[[#This Row],[200D EMA]])/Table2[[#This Row],[200D EMA]]</f>
        <v>0.2312680606362903</v>
      </c>
      <c r="V377">
        <v>0.720597764808384</v>
      </c>
      <c r="W377">
        <v>527</v>
      </c>
      <c r="X377">
        <v>541</v>
      </c>
      <c r="Y377">
        <v>500.55</v>
      </c>
      <c r="Z377">
        <v>539.70000000000005</v>
      </c>
      <c r="AA377">
        <v>500.55</v>
      </c>
      <c r="AB377">
        <v>553.70000000000005</v>
      </c>
      <c r="AC377" s="2">
        <f>(Table2[[#This Row],[Close Price]]/Table2[[#This Row],[Day Low]])-1</f>
        <v>1.4326375711574801E-2</v>
      </c>
      <c r="AD377" s="2">
        <f>(Table2[[#This Row],[Day High]]/Table2[[#This Row],[Close Price]])-1</f>
        <v>1.2066223926667341E-2</v>
      </c>
      <c r="AE377" s="2">
        <f>(Table2[[#This Row],[Close Price]]/Table2[[#This Row],[Current Week Low]])-1</f>
        <v>6.7925282189591263E-2</v>
      </c>
      <c r="AF377" s="2">
        <f>(Table2[[#This Row],[Current Week High]]/Table2[[#This Row],[Close Price]])-1</f>
        <v>9.6342718174167175E-3</v>
      </c>
      <c r="AG377" s="2">
        <f>(Table2[[#This Row],[Close Price]]/Table2[[#This Row],[Current Month Low]])-1</f>
        <v>6.7925282189591263E-2</v>
      </c>
      <c r="AH377" s="2">
        <f>(Table2[[#This Row],[Current Month High]]/Table2[[#This Row],[Close Price]])-1</f>
        <v>3.5824525301655807E-2</v>
      </c>
      <c r="AI377">
        <v>3.5824525301655799</v>
      </c>
      <c r="AJ377">
        <v>51.109540636042297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0.11</v>
      </c>
      <c r="AM377" t="s">
        <v>10196</v>
      </c>
      <c r="AN377">
        <v>1.84</v>
      </c>
      <c r="AO377" t="s">
        <v>10196</v>
      </c>
      <c r="AP377">
        <v>2.5229407047040998E-2</v>
      </c>
      <c r="AQ377">
        <f>(Table2[[#This Row],[Sharpe Ratio]]-AVERAGE(Table2[Sharpe Ratio]))/_xlfn.STDEV.P(Table2[Sharpe Ratio])</f>
        <v>-0.29835546164568039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0.51355163041504559</v>
      </c>
      <c r="AS377">
        <f>_xlfn.RANK.AVG(Table2[[#This Row],[1Y Return vs Nifty Z-Score]],Table2[1Y Return vs Nifty Z-Score])</f>
        <v>521</v>
      </c>
      <c r="AT377">
        <f>_xlfn.RANK.AVG(Table2[[#This Row],[6M Return vs Nifty Z-Score]],Table2[6M Return vs Nifty Z-Score])</f>
        <v>185</v>
      </c>
      <c r="AU377">
        <f>_xlfn.RANK.AVG(Table2[[#This Row],[Sharpe Ratio Z-Score]],Table2[Sharpe Ratio Z-Score])</f>
        <v>421</v>
      </c>
      <c r="AV377">
        <f>(Table2[[#This Row],[Rank 1Y]]+Table2[[#This Row],[Rank 6M]]+Table2[[#This Row],[Rank Sharpe]])/3</f>
        <v>375.66666666666669</v>
      </c>
    </row>
    <row r="378" spans="1:48" x14ac:dyDescent="0.3">
      <c r="A378" t="s">
        <v>1170</v>
      </c>
      <c r="B378" t="s">
        <v>1171</v>
      </c>
      <c r="C378" t="s">
        <v>10162</v>
      </c>
      <c r="D378" t="s">
        <v>1172</v>
      </c>
      <c r="E378">
        <v>10193.68411776</v>
      </c>
      <c r="F378">
        <v>686.4</v>
      </c>
      <c r="G378">
        <v>35.675958598442797</v>
      </c>
      <c r="H378">
        <f>(Table2[[#This Row],[1Y Return vs Nifty]]-AVERAGE(Table2[1Y Return vs Nifty]))/_xlfn.STDEV.P(Table2[1Y Return vs Nifty])</f>
        <v>-7.6453283035023925E-2</v>
      </c>
      <c r="I378">
        <v>3.3427413206845902</v>
      </c>
      <c r="J378">
        <f>(Table2[[#This Row],[1M Return vs Nifty]]-AVERAGE(Table2[1M Return vs Nifty]))/_xlfn.STDEV.P(Table2[1M Return vs Nifty])</f>
        <v>0.50868110391034238</v>
      </c>
      <c r="K378">
        <v>30.756015235271501</v>
      </c>
      <c r="L378">
        <f>(Table2[[#This Row],[6M Return vs Nifty]]-AVERAGE(Table2[6M Return vs Nifty]))/_xlfn.STDEV.P(Table2[6M Return vs Nifty])</f>
        <v>0.77723501985607257</v>
      </c>
      <c r="M378">
        <v>3.57970458854899</v>
      </c>
      <c r="N378">
        <f>(Table2[[#This Row],[1W Return vs Nifty]]-AVERAGE(Table2[1W Return vs Nifty]))/_xlfn.STDEV.P(Table2[1W Return vs Nifty])</f>
        <v>1.3037481922108709</v>
      </c>
      <c r="O378">
        <v>626.57000000000005</v>
      </c>
      <c r="P378">
        <v>613.167759296947</v>
      </c>
      <c r="Q378">
        <v>550.54020619247603</v>
      </c>
      <c r="R378">
        <v>77.929848414016803</v>
      </c>
      <c r="S378" s="2">
        <f>(Table2[[#This Row],[Close Price]]-Table2[[#This Row],[20D EMA]])/Table2[[#This Row],[20D EMA]]</f>
        <v>9.5488133807874492E-2</v>
      </c>
      <c r="T378" s="2">
        <f>(Table2[[#This Row],[Close Price]]-Table2[[#This Row],[50D EMA]])/Table2[[#This Row],[50D EMA]]</f>
        <v>0.11943263420604575</v>
      </c>
      <c r="U378" s="2">
        <f>(Table2[[#This Row],[Close Price]]-Table2[[#This Row],[200D EMA]])/Table2[[#This Row],[200D EMA]]</f>
        <v>0.24677542580791201</v>
      </c>
      <c r="V378">
        <v>1.63703772515127</v>
      </c>
      <c r="W378">
        <v>685</v>
      </c>
      <c r="X378">
        <v>729.9</v>
      </c>
      <c r="Y378">
        <v>592.04999999999995</v>
      </c>
      <c r="Z378">
        <v>706.45</v>
      </c>
      <c r="AA378">
        <v>592.04999999999995</v>
      </c>
      <c r="AB378">
        <v>706.45</v>
      </c>
      <c r="AC378" s="2">
        <f>(Table2[[#This Row],[Close Price]]/Table2[[#This Row],[Day Low]])-1</f>
        <v>2.0437956204379937E-3</v>
      </c>
      <c r="AD378" s="2">
        <f>(Table2[[#This Row],[Day High]]/Table2[[#This Row],[Close Price]])-1</f>
        <v>6.3374125874125831E-2</v>
      </c>
      <c r="AE378" s="2">
        <f>(Table2[[#This Row],[Close Price]]/Table2[[#This Row],[Current Week Low]])-1</f>
        <v>0.15936154041043826</v>
      </c>
      <c r="AF378" s="2">
        <f>(Table2[[#This Row],[Current Week High]]/Table2[[#This Row],[Close Price]])-1</f>
        <v>2.9210372960372988E-2</v>
      </c>
      <c r="AG378" s="2">
        <f>(Table2[[#This Row],[Close Price]]/Table2[[#This Row],[Current Month Low]])-1</f>
        <v>0.15936154041043826</v>
      </c>
      <c r="AH378" s="2">
        <f>(Table2[[#This Row],[Current Month High]]/Table2[[#This Row],[Close Price]])-1</f>
        <v>2.9210372960372988E-2</v>
      </c>
      <c r="AI378">
        <v>2.9210372960372899</v>
      </c>
      <c r="AJ378">
        <v>72.592406336434493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-0.09</v>
      </c>
      <c r="AM378" t="s">
        <v>10195</v>
      </c>
      <c r="AN378">
        <v>8.69</v>
      </c>
      <c r="AO378" t="s">
        <v>10196</v>
      </c>
      <c r="AP378">
        <v>-7.8409834867748995E-2</v>
      </c>
      <c r="AQ378">
        <f>(Table2[[#This Row],[Sharpe Ratio]]-AVERAGE(Table2[Sharpe Ratio]))/_xlfn.STDEV.P(Table2[Sharpe Ratio])</f>
        <v>-1.4900126720187334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1.0231983609235282</v>
      </c>
      <c r="AS378">
        <f>_xlfn.RANK.AVG(Table2[[#This Row],[1Y Return vs Nifty Z-Score]],Table2[1Y Return vs Nifty Z-Score])</f>
        <v>313</v>
      </c>
      <c r="AT378">
        <f>_xlfn.RANK.AVG(Table2[[#This Row],[6M Return vs Nifty Z-Score]],Table2[6M Return vs Nifty Z-Score])</f>
        <v>130</v>
      </c>
      <c r="AU378">
        <f>_xlfn.RANK.AVG(Table2[[#This Row],[Sharpe Ratio Z-Score]],Table2[Sharpe Ratio Z-Score])</f>
        <v>685</v>
      </c>
      <c r="AV378">
        <f>(Table2[[#This Row],[Rank 1Y]]+Table2[[#This Row],[Rank 6M]]+Table2[[#This Row],[Rank Sharpe]])/3</f>
        <v>376</v>
      </c>
    </row>
    <row r="379" spans="1:48" x14ac:dyDescent="0.3">
      <c r="A379" t="s">
        <v>721</v>
      </c>
      <c r="B379" t="s">
        <v>722</v>
      </c>
      <c r="C379" t="s">
        <v>10155</v>
      </c>
      <c r="D379" t="s">
        <v>200</v>
      </c>
      <c r="E379">
        <v>22441.181411435002</v>
      </c>
      <c r="F379">
        <v>591.54999999999995</v>
      </c>
      <c r="G379">
        <v>-3.7934798905299201</v>
      </c>
      <c r="H379">
        <f>(Table2[[#This Row],[1Y Return vs Nifty]]-AVERAGE(Table2[1Y Return vs Nifty]))/_xlfn.STDEV.P(Table2[1Y Return vs Nifty])</f>
        <v>-0.60716553649095806</v>
      </c>
      <c r="I379">
        <v>7.2802861297181304E-2</v>
      </c>
      <c r="J379">
        <f>(Table2[[#This Row],[1M Return vs Nifty]]-AVERAGE(Table2[1M Return vs Nifty]))/_xlfn.STDEV.P(Table2[1M Return vs Nifty])</f>
        <v>0.1680488398309688</v>
      </c>
      <c r="K379">
        <v>7.78562029842415</v>
      </c>
      <c r="L379">
        <f>(Table2[[#This Row],[6M Return vs Nifty]]-AVERAGE(Table2[6M Return vs Nifty]))/_xlfn.STDEV.P(Table2[6M Return vs Nifty])</f>
        <v>4.2786442956422915E-4</v>
      </c>
      <c r="M379">
        <v>-3.5890935738782899</v>
      </c>
      <c r="N379">
        <f>(Table2[[#This Row],[1W Return vs Nifty]]-AVERAGE(Table2[1W Return vs Nifty]))/_xlfn.STDEV.P(Table2[1W Return vs Nifty])</f>
        <v>-0.47877377219730211</v>
      </c>
      <c r="O379">
        <v>591.16</v>
      </c>
      <c r="P379">
        <v>565.85133255683695</v>
      </c>
      <c r="Q379">
        <v>506.06997023887902</v>
      </c>
      <c r="R379">
        <v>47.482864188302003</v>
      </c>
      <c r="S379" s="2">
        <f>(Table2[[#This Row],[Close Price]]-Table2[[#This Row],[20D EMA]])/Table2[[#This Row],[20D EMA]]</f>
        <v>6.597198727924528E-4</v>
      </c>
      <c r="T379" s="2">
        <f>(Table2[[#This Row],[Close Price]]-Table2[[#This Row],[50D EMA]])/Table2[[#This Row],[50D EMA]]</f>
        <v>4.5415935183967603E-2</v>
      </c>
      <c r="U379" s="2">
        <f>(Table2[[#This Row],[Close Price]]-Table2[[#This Row],[200D EMA]])/Table2[[#This Row],[200D EMA]]</f>
        <v>0.16890950814720737</v>
      </c>
      <c r="V379">
        <v>0.54588005948529505</v>
      </c>
      <c r="W379">
        <v>583.20000000000005</v>
      </c>
      <c r="X379">
        <v>590</v>
      </c>
      <c r="Y379">
        <v>555</v>
      </c>
      <c r="Z379">
        <v>596</v>
      </c>
      <c r="AA379">
        <v>555</v>
      </c>
      <c r="AB379">
        <v>622.4</v>
      </c>
      <c r="AC379" s="2">
        <f>(Table2[[#This Row],[Close Price]]/Table2[[#This Row],[Day Low]])-1</f>
        <v>1.4317558299039579E-2</v>
      </c>
      <c r="AD379" s="2">
        <f>(Table2[[#This Row],[Day High]]/Table2[[#This Row],[Close Price]])-1</f>
        <v>-2.6202349759106847E-3</v>
      </c>
      <c r="AE379" s="2">
        <f>(Table2[[#This Row],[Close Price]]/Table2[[#This Row],[Current Week Low]])-1</f>
        <v>6.5855855855855738E-2</v>
      </c>
      <c r="AF379" s="2">
        <f>(Table2[[#This Row],[Current Week High]]/Table2[[#This Row],[Close Price]])-1</f>
        <v>7.5226100921308436E-3</v>
      </c>
      <c r="AG379" s="2">
        <f>(Table2[[#This Row],[Close Price]]/Table2[[#This Row],[Current Month Low]])-1</f>
        <v>6.5855855855855738E-2</v>
      </c>
      <c r="AH379" s="2">
        <f>(Table2[[#This Row],[Current Month High]]/Table2[[#This Row],[Close Price]])-1</f>
        <v>5.2151128391513923E-2</v>
      </c>
      <c r="AI379">
        <v>5.2151128391513897</v>
      </c>
      <c r="AJ379">
        <v>45.415437561455199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0.09</v>
      </c>
      <c r="AM379" t="s">
        <v>10196</v>
      </c>
      <c r="AN379">
        <v>-3.37</v>
      </c>
      <c r="AO379" t="s">
        <v>10195</v>
      </c>
      <c r="AP379">
        <v>6.9574661518571002E-2</v>
      </c>
      <c r="AQ379">
        <f>(Table2[[#This Row],[Sharpe Ratio]]-AVERAGE(Table2[Sharpe Ratio]))/_xlfn.STDEV.P(Table2[Sharpe Ratio])</f>
        <v>0.2115319252214882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-0.70593067920623898</v>
      </c>
      <c r="AS379">
        <f>_xlfn.RANK.AVG(Table2[[#This Row],[1Y Return vs Nifty Z-Score]],Table2[1Y Return vs Nifty Z-Score])</f>
        <v>538</v>
      </c>
      <c r="AT379">
        <f>_xlfn.RANK.AVG(Table2[[#This Row],[6M Return vs Nifty Z-Score]],Table2[6M Return vs Nifty Z-Score])</f>
        <v>323</v>
      </c>
      <c r="AU379">
        <f>_xlfn.RANK.AVG(Table2[[#This Row],[Sharpe Ratio Z-Score]],Table2[Sharpe Ratio Z-Score])</f>
        <v>272</v>
      </c>
      <c r="AV379">
        <f>(Table2[[#This Row],[Rank 1Y]]+Table2[[#This Row],[Rank 6M]]+Table2[[#This Row],[Rank Sharpe]])/3</f>
        <v>377.66666666666669</v>
      </c>
    </row>
    <row r="380" spans="1:48" x14ac:dyDescent="0.3">
      <c r="A380" t="s">
        <v>842</v>
      </c>
      <c r="B380" t="s">
        <v>843</v>
      </c>
      <c r="C380" t="s">
        <v>10153</v>
      </c>
      <c r="D380" t="s">
        <v>119</v>
      </c>
      <c r="E380">
        <v>18123.9140993</v>
      </c>
      <c r="F380">
        <v>723.85</v>
      </c>
      <c r="G380">
        <v>29.599390435078799</v>
      </c>
      <c r="H380">
        <f>(Table2[[#This Row],[1Y Return vs Nifty]]-AVERAGE(Table2[1Y Return vs Nifty]))/_xlfn.STDEV.P(Table2[1Y Return vs Nifty])</f>
        <v>-0.15815977055342362</v>
      </c>
      <c r="I380">
        <v>-5.0195113137959497</v>
      </c>
      <c r="J380">
        <f>(Table2[[#This Row],[1M Return vs Nifty]]-AVERAGE(Table2[1M Return vs Nifty]))/_xlfn.STDEV.P(Table2[1M Return vs Nifty])</f>
        <v>-0.36242184896310176</v>
      </c>
      <c r="K380">
        <v>11.786298036875101</v>
      </c>
      <c r="L380">
        <f>(Table2[[#This Row],[6M Return vs Nifty]]-AVERAGE(Table2[6M Return vs Nifty]))/_xlfn.STDEV.P(Table2[6M Return vs Nifty])</f>
        <v>0.13572179830960457</v>
      </c>
      <c r="M380">
        <v>1.5695201757249599</v>
      </c>
      <c r="N380">
        <f>(Table2[[#This Row],[1W Return vs Nifty]]-AVERAGE(Table2[1W Return vs Nifty]))/_xlfn.STDEV.P(Table2[1W Return vs Nifty])</f>
        <v>0.80391575346962652</v>
      </c>
      <c r="O380">
        <v>703.94</v>
      </c>
      <c r="P380">
        <v>664.94101130478896</v>
      </c>
      <c r="Q380">
        <v>568.04805096171197</v>
      </c>
      <c r="R380">
        <v>66.059360859476996</v>
      </c>
      <c r="S380" s="2">
        <f>(Table2[[#This Row],[Close Price]]-Table2[[#This Row],[20D EMA]])/Table2[[#This Row],[20D EMA]]</f>
        <v>2.8283660539250455E-2</v>
      </c>
      <c r="T380" s="2">
        <f>(Table2[[#This Row],[Close Price]]-Table2[[#This Row],[50D EMA]])/Table2[[#This Row],[50D EMA]]</f>
        <v>8.8592804013721688E-2</v>
      </c>
      <c r="U380" s="2">
        <f>(Table2[[#This Row],[Close Price]]-Table2[[#This Row],[200D EMA]])/Table2[[#This Row],[200D EMA]]</f>
        <v>0.2742760031911271</v>
      </c>
      <c r="V380">
        <v>0.62304943499333099</v>
      </c>
      <c r="W380">
        <v>704</v>
      </c>
      <c r="X380">
        <v>732</v>
      </c>
      <c r="Y380">
        <v>688.1</v>
      </c>
      <c r="Z380">
        <v>726.5</v>
      </c>
      <c r="AA380">
        <v>685.25</v>
      </c>
      <c r="AB380">
        <v>739</v>
      </c>
      <c r="AC380" s="2">
        <f>(Table2[[#This Row],[Close Price]]/Table2[[#This Row],[Day Low]])-1</f>
        <v>2.819602272727284E-2</v>
      </c>
      <c r="AD380" s="2">
        <f>(Table2[[#This Row],[Day High]]/Table2[[#This Row],[Close Price]])-1</f>
        <v>1.1259238792567405E-2</v>
      </c>
      <c r="AE380" s="2">
        <f>(Table2[[#This Row],[Close Price]]/Table2[[#This Row],[Current Week Low]])-1</f>
        <v>5.1954657753233491E-2</v>
      </c>
      <c r="AF380" s="2">
        <f>(Table2[[#This Row],[Current Week High]]/Table2[[#This Row],[Close Price]])-1</f>
        <v>3.660979484699789E-3</v>
      </c>
      <c r="AG380" s="2">
        <f>(Table2[[#This Row],[Close Price]]/Table2[[#This Row],[Current Month Low]])-1</f>
        <v>5.6329806639912494E-2</v>
      </c>
      <c r="AH380" s="2">
        <f>(Table2[[#This Row],[Current Month High]]/Table2[[#This Row],[Close Price]])-1</f>
        <v>2.0929750638944533E-2</v>
      </c>
      <c r="AI380">
        <v>3.1981764177661098</v>
      </c>
      <c r="AJ380">
        <v>60.784095957352299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0.21</v>
      </c>
      <c r="AM380" t="s">
        <v>10196</v>
      </c>
      <c r="AN380">
        <v>2.4300000000000002</v>
      </c>
      <c r="AO380" t="s">
        <v>10196</v>
      </c>
      <c r="AQ380">
        <f>(Table2[[#This Row],[Sharpe Ratio]]-AVERAGE(Table2[Sharpe Ratio]))/_xlfn.STDEV.P(Table2[Sharpe Ratio])</f>
        <v>-0.58844639887736894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-0.16939046661466317</v>
      </c>
      <c r="AS380">
        <f>_xlfn.RANK.AVG(Table2[[#This Row],[1Y Return vs Nifty Z-Score]],Table2[1Y Return vs Nifty Z-Score])</f>
        <v>336</v>
      </c>
      <c r="AT380">
        <f>_xlfn.RANK.AVG(Table2[[#This Row],[6M Return vs Nifty Z-Score]],Table2[6M Return vs Nifty Z-Score])</f>
        <v>282</v>
      </c>
      <c r="AU380">
        <f>_xlfn.RANK.AVG(Table2[[#This Row],[Sharpe Ratio Z-Score]],Table2[Sharpe Ratio Z-Score])</f>
        <v>516.5</v>
      </c>
      <c r="AV380">
        <f>(Table2[[#This Row],[Rank 1Y]]+Table2[[#This Row],[Rank 6M]]+Table2[[#This Row],[Rank Sharpe]])/3</f>
        <v>378.16666666666669</v>
      </c>
    </row>
    <row r="381" spans="1:48" x14ac:dyDescent="0.3">
      <c r="A381" t="s">
        <v>420</v>
      </c>
      <c r="B381" t="s">
        <v>421</v>
      </c>
      <c r="C381" t="s">
        <v>10151</v>
      </c>
      <c r="D381" t="s">
        <v>422</v>
      </c>
      <c r="E381">
        <v>56080.096701470997</v>
      </c>
      <c r="F381">
        <v>215.51</v>
      </c>
      <c r="G381">
        <v>-9.9835536212106106</v>
      </c>
      <c r="H381">
        <f>(Table2[[#This Row],[1Y Return vs Nifty]]-AVERAGE(Table2[1Y Return vs Nifty]))/_xlfn.STDEV.P(Table2[1Y Return vs Nifty])</f>
        <v>-0.69039823765000186</v>
      </c>
      <c r="I381">
        <v>-13.648187726562</v>
      </c>
      <c r="J381">
        <f>(Table2[[#This Row],[1M Return vs Nifty]]-AVERAGE(Table2[1M Return vs Nifty]))/_xlfn.STDEV.P(Table2[1M Return vs Nifty])</f>
        <v>-1.2612783928992279</v>
      </c>
      <c r="K381">
        <v>16.187010332066102</v>
      </c>
      <c r="L381">
        <f>(Table2[[#This Row],[6M Return vs Nifty]]-AVERAGE(Table2[6M Return vs Nifty]))/_xlfn.STDEV.P(Table2[6M Return vs Nifty])</f>
        <v>0.28454400224977622</v>
      </c>
      <c r="M381">
        <v>-3.4471383624368999</v>
      </c>
      <c r="N381">
        <f>(Table2[[#This Row],[1W Return vs Nifty]]-AVERAGE(Table2[1W Return vs Nifty]))/_xlfn.STDEV.P(Table2[1W Return vs Nifty])</f>
        <v>-0.44347660290570523</v>
      </c>
      <c r="O381">
        <v>225.71</v>
      </c>
      <c r="P381">
        <v>225.17890721003201</v>
      </c>
      <c r="Q381">
        <v>201.04615662748199</v>
      </c>
      <c r="R381">
        <v>22.416263682261999</v>
      </c>
      <c r="S381" s="2">
        <f>(Table2[[#This Row],[Close Price]]-Table2[[#This Row],[20D EMA]])/Table2[[#This Row],[20D EMA]]</f>
        <v>-4.5190731469584938E-2</v>
      </c>
      <c r="T381" s="2">
        <f>(Table2[[#This Row],[Close Price]]-Table2[[#This Row],[50D EMA]])/Table2[[#This Row],[50D EMA]]</f>
        <v>-4.2938778457670988E-2</v>
      </c>
      <c r="U381" s="2">
        <f>(Table2[[#This Row],[Close Price]]-Table2[[#This Row],[200D EMA]])/Table2[[#This Row],[200D EMA]]</f>
        <v>7.1942899158813689E-2</v>
      </c>
      <c r="V381">
        <v>0.44871407047936201</v>
      </c>
      <c r="W381">
        <v>211.53</v>
      </c>
      <c r="X381">
        <v>215.93</v>
      </c>
      <c r="Y381">
        <v>205.53</v>
      </c>
      <c r="Z381">
        <v>218.85</v>
      </c>
      <c r="AA381">
        <v>205.53</v>
      </c>
      <c r="AB381">
        <v>242.41</v>
      </c>
      <c r="AC381" s="2">
        <f>(Table2[[#This Row],[Close Price]]/Table2[[#This Row],[Day Low]])-1</f>
        <v>1.8815298066467978E-2</v>
      </c>
      <c r="AD381" s="2">
        <f>(Table2[[#This Row],[Day High]]/Table2[[#This Row],[Close Price]])-1</f>
        <v>1.9488654818802242E-3</v>
      </c>
      <c r="AE381" s="2">
        <f>(Table2[[#This Row],[Close Price]]/Table2[[#This Row],[Current Week Low]])-1</f>
        <v>4.8557388215832109E-2</v>
      </c>
      <c r="AF381" s="2">
        <f>(Table2[[#This Row],[Current Week High]]/Table2[[#This Row],[Close Price]])-1</f>
        <v>1.5498120736856746E-2</v>
      </c>
      <c r="AG381" s="2">
        <f>(Table2[[#This Row],[Close Price]]/Table2[[#This Row],[Current Month Low]])-1</f>
        <v>4.8557388215832109E-2</v>
      </c>
      <c r="AH381" s="2">
        <f>(Table2[[#This Row],[Current Month High]]/Table2[[#This Row],[Close Price]])-1</f>
        <v>0.12482019395851696</v>
      </c>
      <c r="AI381">
        <v>14.5654493990998</v>
      </c>
      <c r="AJ381">
        <v>39.038709677419298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-0.11</v>
      </c>
      <c r="AM381" t="s">
        <v>10195</v>
      </c>
      <c r="AN381">
        <v>-8.69</v>
      </c>
      <c r="AO381" t="s">
        <v>10195</v>
      </c>
      <c r="AP381">
        <v>5.3766096095709003E-2</v>
      </c>
      <c r="AQ381">
        <f>(Table2[[#This Row],[Sharpe Ratio]]-AVERAGE(Table2[Sharpe Ratio]))/_xlfn.STDEV.P(Table2[Sharpe Ratio])</f>
        <v>2.9763025490475471E-2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-2.0808462057146833</v>
      </c>
      <c r="AS381">
        <f>_xlfn.RANK.AVG(Table2[[#This Row],[1Y Return vs Nifty Z-Score]],Table2[1Y Return vs Nifty Z-Score])</f>
        <v>568</v>
      </c>
      <c r="AT381">
        <f>_xlfn.RANK.AVG(Table2[[#This Row],[6M Return vs Nifty Z-Score]],Table2[6M Return vs Nifty Z-Score])</f>
        <v>236</v>
      </c>
      <c r="AU381">
        <f>_xlfn.RANK.AVG(Table2[[#This Row],[Sharpe Ratio Z-Score]],Table2[Sharpe Ratio Z-Score])</f>
        <v>331</v>
      </c>
      <c r="AV381">
        <f>(Table2[[#This Row],[Rank 1Y]]+Table2[[#This Row],[Rank 6M]]+Table2[[#This Row],[Rank Sharpe]])/3</f>
        <v>378.33333333333331</v>
      </c>
    </row>
    <row r="382" spans="1:48" x14ac:dyDescent="0.3">
      <c r="A382" t="s">
        <v>1224</v>
      </c>
      <c r="B382" t="s">
        <v>1225</v>
      </c>
      <c r="C382" t="s">
        <v>10159</v>
      </c>
      <c r="D382" t="s">
        <v>298</v>
      </c>
      <c r="E382">
        <v>9410.7061348999996</v>
      </c>
      <c r="F382">
        <v>466.9</v>
      </c>
      <c r="G382">
        <v>-8.3353099876475698E-2</v>
      </c>
      <c r="H382">
        <f>(Table2[[#This Row],[1Y Return vs Nifty]]-AVERAGE(Table2[1Y Return vs Nifty]))/_xlfn.STDEV.P(Table2[1Y Return vs Nifty])</f>
        <v>-0.5572785904117773</v>
      </c>
      <c r="I382">
        <v>-10.4188929502655</v>
      </c>
      <c r="J382">
        <f>(Table2[[#This Row],[1M Return vs Nifty]]-AVERAGE(Table2[1M Return vs Nifty]))/_xlfn.STDEV.P(Table2[1M Return vs Nifty])</f>
        <v>-0.92488001577636125</v>
      </c>
      <c r="K382">
        <v>2.3493830282955099</v>
      </c>
      <c r="L382">
        <f>(Table2[[#This Row],[6M Return vs Nifty]]-AVERAGE(Table2[6M Return vs Nifty]))/_xlfn.STDEV.P(Table2[6M Return vs Nifty])</f>
        <v>-0.18341346793073093</v>
      </c>
      <c r="M382">
        <v>1.12515401333998</v>
      </c>
      <c r="N382">
        <f>(Table2[[#This Row],[1W Return vs Nifty]]-AVERAGE(Table2[1W Return vs Nifty]))/_xlfn.STDEV.P(Table2[1W Return vs Nifty])</f>
        <v>0.6934240885148969</v>
      </c>
      <c r="O382">
        <v>448.33</v>
      </c>
      <c r="P382">
        <v>436.88352577345898</v>
      </c>
      <c r="Q382">
        <v>404.566937852085</v>
      </c>
      <c r="R382">
        <v>65.361513686279906</v>
      </c>
      <c r="S382" s="2">
        <f>(Table2[[#This Row],[Close Price]]-Table2[[#This Row],[20D EMA]])/Table2[[#This Row],[20D EMA]]</f>
        <v>4.1420382307675134E-2</v>
      </c>
      <c r="T382" s="2">
        <f>(Table2[[#This Row],[Close Price]]-Table2[[#This Row],[50D EMA]])/Table2[[#This Row],[50D EMA]]</f>
        <v>6.8705896321908225E-2</v>
      </c>
      <c r="U382" s="2">
        <f>(Table2[[#This Row],[Close Price]]-Table2[[#This Row],[200D EMA]])/Table2[[#This Row],[200D EMA]]</f>
        <v>0.15407354461254755</v>
      </c>
      <c r="V382">
        <v>0.71648183127151099</v>
      </c>
      <c r="W382">
        <v>457.15</v>
      </c>
      <c r="X382">
        <v>464.8</v>
      </c>
      <c r="Y382">
        <v>430.55</v>
      </c>
      <c r="Z382">
        <v>468.5</v>
      </c>
      <c r="AA382">
        <v>430.55</v>
      </c>
      <c r="AB382">
        <v>469.95</v>
      </c>
      <c r="AC382" s="2">
        <f>(Table2[[#This Row],[Close Price]]/Table2[[#This Row],[Day Low]])-1</f>
        <v>2.1327791753253944E-2</v>
      </c>
      <c r="AD382" s="2">
        <f>(Table2[[#This Row],[Day High]]/Table2[[#This Row],[Close Price]])-1</f>
        <v>-4.4977511244377322E-3</v>
      </c>
      <c r="AE382" s="2">
        <f>(Table2[[#This Row],[Close Price]]/Table2[[#This Row],[Current Week Low]])-1</f>
        <v>8.4426895830913784E-2</v>
      </c>
      <c r="AF382" s="2">
        <f>(Table2[[#This Row],[Current Week High]]/Table2[[#This Row],[Close Price]])-1</f>
        <v>3.4268579995717641E-3</v>
      </c>
      <c r="AG382" s="2">
        <f>(Table2[[#This Row],[Close Price]]/Table2[[#This Row],[Current Month Low]])-1</f>
        <v>8.4426895830913784E-2</v>
      </c>
      <c r="AH382" s="2">
        <f>(Table2[[#This Row],[Current Month High]]/Table2[[#This Row],[Close Price]])-1</f>
        <v>6.5324480616835157E-3</v>
      </c>
      <c r="AI382">
        <v>8.1602056114799808</v>
      </c>
      <c r="AJ382">
        <v>42.2174840085287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0.06</v>
      </c>
      <c r="AM382" t="s">
        <v>10196</v>
      </c>
      <c r="AN382">
        <v>3.67</v>
      </c>
      <c r="AO382" t="s">
        <v>10196</v>
      </c>
      <c r="AP382">
        <v>8.0010190676158999E-2</v>
      </c>
      <c r="AQ382">
        <f>(Table2[[#This Row],[Sharpe Ratio]]-AVERAGE(Table2[Sharpe Ratio]))/_xlfn.STDEV.P(Table2[Sharpe Ratio])</f>
        <v>0.33152096928379654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-0.64062701632017605</v>
      </c>
      <c r="AS382">
        <f>_xlfn.RANK.AVG(Table2[[#This Row],[1Y Return vs Nifty Z-Score]],Table2[1Y Return vs Nifty Z-Score])</f>
        <v>508</v>
      </c>
      <c r="AT382">
        <f>_xlfn.RANK.AVG(Table2[[#This Row],[6M Return vs Nifty Z-Score]],Table2[6M Return vs Nifty Z-Score])</f>
        <v>382</v>
      </c>
      <c r="AU382">
        <f>_xlfn.RANK.AVG(Table2[[#This Row],[Sharpe Ratio Z-Score]],Table2[Sharpe Ratio Z-Score])</f>
        <v>245</v>
      </c>
      <c r="AV382">
        <f>(Table2[[#This Row],[Rank 1Y]]+Table2[[#This Row],[Rank 6M]]+Table2[[#This Row],[Rank Sharpe]])/3</f>
        <v>378.33333333333331</v>
      </c>
    </row>
    <row r="383" spans="1:48" x14ac:dyDescent="0.3">
      <c r="A383" t="s">
        <v>1073</v>
      </c>
      <c r="B383" t="s">
        <v>1074</v>
      </c>
      <c r="C383" t="s">
        <v>10156</v>
      </c>
      <c r="D383" t="s">
        <v>60</v>
      </c>
      <c r="E383">
        <v>11559.4786692</v>
      </c>
      <c r="F383">
        <v>1520.75</v>
      </c>
      <c r="G383">
        <v>54.077512502348199</v>
      </c>
      <c r="H383">
        <f>(Table2[[#This Row],[1Y Return vs Nifty]]-AVERAGE(Table2[1Y Return vs Nifty]))/_xlfn.STDEV.P(Table2[1Y Return vs Nifty])</f>
        <v>0.17097689366133212</v>
      </c>
      <c r="I383">
        <v>4.54921474829328E-3</v>
      </c>
      <c r="J383">
        <f>(Table2[[#This Row],[1M Return vs Nifty]]-AVERAGE(Table2[1M Return vs Nifty]))/_xlfn.STDEV.P(Table2[1M Return vs Nifty])</f>
        <v>0.16093879955211393</v>
      </c>
      <c r="K383">
        <v>-11.027629731933599</v>
      </c>
      <c r="L383">
        <f>(Table2[[#This Row],[6M Return vs Nifty]]-AVERAGE(Table2[6M Return vs Nifty]))/_xlfn.STDEV.P(Table2[6M Return vs Nifty])</f>
        <v>-0.63579398898605921</v>
      </c>
      <c r="M383">
        <v>-2.26083452260109</v>
      </c>
      <c r="N383">
        <f>(Table2[[#This Row],[1W Return vs Nifty]]-AVERAGE(Table2[1W Return vs Nifty]))/_xlfn.STDEV.P(Table2[1W Return vs Nifty])</f>
        <v>-0.14850210326752589</v>
      </c>
      <c r="O383">
        <v>1478.58</v>
      </c>
      <c r="P383">
        <v>1427.35941036947</v>
      </c>
      <c r="Q383">
        <v>1299.1296512479701</v>
      </c>
      <c r="R383">
        <v>60.622882660715703</v>
      </c>
      <c r="S383" s="2">
        <f>(Table2[[#This Row],[Close Price]]-Table2[[#This Row],[20D EMA]])/Table2[[#This Row],[20D EMA]]</f>
        <v>2.8520607610004245E-2</v>
      </c>
      <c r="T383" s="2">
        <f>(Table2[[#This Row],[Close Price]]-Table2[[#This Row],[50D EMA]])/Table2[[#This Row],[50D EMA]]</f>
        <v>6.5428923473700301E-2</v>
      </c>
      <c r="U383" s="2">
        <f>(Table2[[#This Row],[Close Price]]-Table2[[#This Row],[200D EMA]])/Table2[[#This Row],[200D EMA]]</f>
        <v>0.17059140212767601</v>
      </c>
      <c r="V383">
        <v>1.27650284366984</v>
      </c>
      <c r="W383">
        <v>1500</v>
      </c>
      <c r="X383">
        <v>1520</v>
      </c>
      <c r="Y383">
        <v>1422.15</v>
      </c>
      <c r="Z383">
        <v>1525</v>
      </c>
      <c r="AA383">
        <v>1408</v>
      </c>
      <c r="AB383">
        <v>1594</v>
      </c>
      <c r="AC383" s="2">
        <f>(Table2[[#This Row],[Close Price]]/Table2[[#This Row],[Day Low]])-1</f>
        <v>1.3833333333333364E-2</v>
      </c>
      <c r="AD383" s="2">
        <f>(Table2[[#This Row],[Day High]]/Table2[[#This Row],[Close Price]])-1</f>
        <v>-4.931777083675426E-4</v>
      </c>
      <c r="AE383" s="2">
        <f>(Table2[[#This Row],[Close Price]]/Table2[[#This Row],[Current Week Low]])-1</f>
        <v>6.9331645747635617E-2</v>
      </c>
      <c r="AF383" s="2">
        <f>(Table2[[#This Row],[Current Week High]]/Table2[[#This Row],[Close Price]])-1</f>
        <v>2.7946736807495931E-3</v>
      </c>
      <c r="AG383" s="2">
        <f>(Table2[[#This Row],[Close Price]]/Table2[[#This Row],[Current Month Low]])-1</f>
        <v>8.0078125E-2</v>
      </c>
      <c r="AH383" s="2">
        <f>(Table2[[#This Row],[Current Month High]]/Table2[[#This Row],[Close Price]])-1</f>
        <v>4.8167022850567065E-2</v>
      </c>
      <c r="AI383">
        <v>6.4639158310044298</v>
      </c>
      <c r="AJ383">
        <v>81.0416666666666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7.0000000000000007E-2</v>
      </c>
      <c r="AM383" t="s">
        <v>10196</v>
      </c>
      <c r="AN383">
        <v>4.43</v>
      </c>
      <c r="AO383" t="s">
        <v>10196</v>
      </c>
      <c r="AP383">
        <v>3.8295218692309001E-2</v>
      </c>
      <c r="AQ383">
        <f>(Table2[[#This Row],[Sharpe Ratio]]-AVERAGE(Table2[Sharpe Ratio]))/_xlfn.STDEV.P(Table2[Sharpe Ratio])</f>
        <v>-0.14812309436089152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-0.6005034934010306</v>
      </c>
      <c r="AS383">
        <f>_xlfn.RANK.AVG(Table2[[#This Row],[1Y Return vs Nifty Z-Score]],Table2[1Y Return vs Nifty Z-Score])</f>
        <v>235</v>
      </c>
      <c r="AT383">
        <f>_xlfn.RANK.AVG(Table2[[#This Row],[6M Return vs Nifty Z-Score]],Table2[6M Return vs Nifty Z-Score])</f>
        <v>530</v>
      </c>
      <c r="AU383">
        <f>_xlfn.RANK.AVG(Table2[[#This Row],[Sharpe Ratio Z-Score]],Table2[Sharpe Ratio Z-Score])</f>
        <v>373</v>
      </c>
      <c r="AV383">
        <f>(Table2[[#This Row],[Rank 1Y]]+Table2[[#This Row],[Rank 6M]]+Table2[[#This Row],[Rank Sharpe]])/3</f>
        <v>379.33333333333331</v>
      </c>
    </row>
    <row r="384" spans="1:48" x14ac:dyDescent="0.3">
      <c r="A384" t="s">
        <v>636</v>
      </c>
      <c r="B384" t="s">
        <v>637</v>
      </c>
      <c r="C384" t="s">
        <v>10163</v>
      </c>
      <c r="D384" t="s">
        <v>375</v>
      </c>
      <c r="E384">
        <v>28499.5777418</v>
      </c>
      <c r="F384">
        <v>443</v>
      </c>
      <c r="G384">
        <v>28.710736531885502</v>
      </c>
      <c r="H384">
        <f>(Table2[[#This Row],[1Y Return vs Nifty]]-AVERAGE(Table2[1Y Return vs Nifty]))/_xlfn.STDEV.P(Table2[1Y Return vs Nifty])</f>
        <v>-0.17010875015793184</v>
      </c>
      <c r="I384">
        <v>-1.99441002952586</v>
      </c>
      <c r="J384">
        <f>(Table2[[#This Row],[1M Return vs Nifty]]-AVERAGE(Table2[1M Return vs Nifty]))/_xlfn.STDEV.P(Table2[1M Return vs Nifty])</f>
        <v>-4.7294481176680038E-2</v>
      </c>
      <c r="K384">
        <v>30.1765051363124</v>
      </c>
      <c r="L384">
        <f>(Table2[[#This Row],[6M Return vs Nifty]]-AVERAGE(Table2[6M Return vs Nifty]))/_xlfn.STDEV.P(Table2[6M Return vs Nifty])</f>
        <v>0.7576372901369709</v>
      </c>
      <c r="M384">
        <v>2.5002554130879999</v>
      </c>
      <c r="N384">
        <f>(Table2[[#This Row],[1W Return vs Nifty]]-AVERAGE(Table2[1W Return vs Nifty]))/_xlfn.STDEV.P(Table2[1W Return vs Nifty])</f>
        <v>1.0353431093608312</v>
      </c>
      <c r="O384">
        <v>425.3</v>
      </c>
      <c r="P384">
        <v>402.64042507521202</v>
      </c>
      <c r="Q384">
        <v>343.32222990032801</v>
      </c>
      <c r="R384">
        <v>71.943223258108503</v>
      </c>
      <c r="S384" s="2">
        <f>(Table2[[#This Row],[Close Price]]-Table2[[#This Row],[20D EMA]])/Table2[[#This Row],[20D EMA]]</f>
        <v>4.1617681636491863E-2</v>
      </c>
      <c r="T384" s="2">
        <f>(Table2[[#This Row],[Close Price]]-Table2[[#This Row],[50D EMA]])/Table2[[#This Row],[50D EMA]]</f>
        <v>0.10023726484306421</v>
      </c>
      <c r="U384" s="2">
        <f>(Table2[[#This Row],[Close Price]]-Table2[[#This Row],[200D EMA]])/Table2[[#This Row],[200D EMA]]</f>
        <v>0.29033299162891391</v>
      </c>
      <c r="V384">
        <v>0.887894631855766</v>
      </c>
      <c r="W384">
        <v>435</v>
      </c>
      <c r="X384">
        <v>450.45</v>
      </c>
      <c r="Y384">
        <v>419.65</v>
      </c>
      <c r="Z384">
        <v>445</v>
      </c>
      <c r="AA384">
        <v>403.95</v>
      </c>
      <c r="AB384">
        <v>445</v>
      </c>
      <c r="AC384" s="2">
        <f>(Table2[[#This Row],[Close Price]]/Table2[[#This Row],[Day Low]])-1</f>
        <v>1.839080459770126E-2</v>
      </c>
      <c r="AD384" s="2">
        <f>(Table2[[#This Row],[Day High]]/Table2[[#This Row],[Close Price]])-1</f>
        <v>1.6817155756207569E-2</v>
      </c>
      <c r="AE384" s="2">
        <f>(Table2[[#This Row],[Close Price]]/Table2[[#This Row],[Current Week Low]])-1</f>
        <v>5.5641606100321761E-2</v>
      </c>
      <c r="AF384" s="2">
        <f>(Table2[[#This Row],[Current Week High]]/Table2[[#This Row],[Close Price]])-1</f>
        <v>4.5146726862301811E-3</v>
      </c>
      <c r="AG384" s="2">
        <f>(Table2[[#This Row],[Close Price]]/Table2[[#This Row],[Current Month Low]])-1</f>
        <v>9.6670379997524369E-2</v>
      </c>
      <c r="AH384" s="2">
        <f>(Table2[[#This Row],[Current Month High]]/Table2[[#This Row],[Close Price]])-1</f>
        <v>4.5146726862301811E-3</v>
      </c>
      <c r="AI384">
        <v>0.451467268623018</v>
      </c>
      <c r="AJ384">
        <v>69.569377990430596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0.23</v>
      </c>
      <c r="AM384" t="s">
        <v>10196</v>
      </c>
      <c r="AN384">
        <v>8.1300000000000008</v>
      </c>
      <c r="AO384" t="s">
        <v>10196</v>
      </c>
      <c r="AP384">
        <v>-6.6727775490491997E-2</v>
      </c>
      <c r="AQ384">
        <f>(Table2[[#This Row],[Sharpe Ratio]]-AVERAGE(Table2[Sharpe Ratio]))/_xlfn.STDEV.P(Table2[Sharpe Ratio])</f>
        <v>-1.3556908646442642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0.21988630351892591</v>
      </c>
      <c r="AS384">
        <f>_xlfn.RANK.AVG(Table2[[#This Row],[1Y Return vs Nifty Z-Score]],Table2[1Y Return vs Nifty Z-Score])</f>
        <v>341</v>
      </c>
      <c r="AT384">
        <f>_xlfn.RANK.AVG(Table2[[#This Row],[6M Return vs Nifty Z-Score]],Table2[6M Return vs Nifty Z-Score])</f>
        <v>134</v>
      </c>
      <c r="AU384">
        <f>_xlfn.RANK.AVG(Table2[[#This Row],[Sharpe Ratio Z-Score]],Table2[Sharpe Ratio Z-Score])</f>
        <v>670</v>
      </c>
      <c r="AV384">
        <f>(Table2[[#This Row],[Rank 1Y]]+Table2[[#This Row],[Rank 6M]]+Table2[[#This Row],[Rank Sharpe]])/3</f>
        <v>381.66666666666669</v>
      </c>
    </row>
    <row r="385" spans="1:48" x14ac:dyDescent="0.3">
      <c r="A385" t="s">
        <v>305</v>
      </c>
      <c r="B385" t="s">
        <v>306</v>
      </c>
      <c r="C385" t="s">
        <v>10151</v>
      </c>
      <c r="D385" t="s">
        <v>250</v>
      </c>
      <c r="E385">
        <v>86708.680626000001</v>
      </c>
      <c r="F385">
        <v>4059.8</v>
      </c>
      <c r="G385">
        <v>38.450722559862498</v>
      </c>
      <c r="H385">
        <f>(Table2[[#This Row],[1Y Return vs Nifty]]-AVERAGE(Table2[1Y Return vs Nifty]))/_xlfn.STDEV.P(Table2[1Y Return vs Nifty])</f>
        <v>-3.9143372097608618E-2</v>
      </c>
      <c r="I385">
        <v>-1.43108868748721</v>
      </c>
      <c r="J385">
        <f>(Table2[[#This Row],[1M Return vs Nifty]]-AVERAGE(Table2[1M Return vs Nifty]))/_xlfn.STDEV.P(Table2[1M Return vs Nifty])</f>
        <v>1.1387181039924621E-2</v>
      </c>
      <c r="K385">
        <v>4.3685330759181298</v>
      </c>
      <c r="L385">
        <f>(Table2[[#This Row],[6M Return vs Nifty]]-AVERAGE(Table2[6M Return vs Nifty]))/_xlfn.STDEV.P(Table2[6M Return vs Nifty])</f>
        <v>-0.11513034919527665</v>
      </c>
      <c r="M385">
        <v>-2.4390003833751099</v>
      </c>
      <c r="N385">
        <f>(Table2[[#This Row],[1W Return vs Nifty]]-AVERAGE(Table2[1W Return vs Nifty]))/_xlfn.STDEV.P(Table2[1W Return vs Nifty])</f>
        <v>-0.19280305203769579</v>
      </c>
      <c r="O385">
        <v>4077.82</v>
      </c>
      <c r="P385">
        <v>3984.7658644365401</v>
      </c>
      <c r="Q385">
        <v>3517.2036705774299</v>
      </c>
      <c r="R385">
        <v>46.6948289954505</v>
      </c>
      <c r="S385" s="2">
        <f>(Table2[[#This Row],[Close Price]]-Table2[[#This Row],[20D EMA]])/Table2[[#This Row],[20D EMA]]</f>
        <v>-4.4190278138809417E-3</v>
      </c>
      <c r="T385" s="2">
        <f>(Table2[[#This Row],[Close Price]]-Table2[[#This Row],[50D EMA]])/Table2[[#This Row],[50D EMA]]</f>
        <v>1.8830249534390178E-2</v>
      </c>
      <c r="U385" s="2">
        <f>(Table2[[#This Row],[Close Price]]-Table2[[#This Row],[200D EMA]])/Table2[[#This Row],[200D EMA]]</f>
        <v>0.15426923779295687</v>
      </c>
      <c r="V385">
        <v>1.4384351330104099</v>
      </c>
      <c r="W385">
        <v>4002.25</v>
      </c>
      <c r="X385">
        <v>4052</v>
      </c>
      <c r="Y385">
        <v>3703.55</v>
      </c>
      <c r="Z385">
        <v>4144</v>
      </c>
      <c r="AA385">
        <v>3703.55</v>
      </c>
      <c r="AB385">
        <v>4296.3999999999996</v>
      </c>
      <c r="AC385" s="2">
        <f>(Table2[[#This Row],[Close Price]]/Table2[[#This Row],[Day Low]])-1</f>
        <v>1.4379411580985657E-2</v>
      </c>
      <c r="AD385" s="2">
        <f>(Table2[[#This Row],[Day High]]/Table2[[#This Row],[Close Price]])-1</f>
        <v>-1.9212769101926153E-3</v>
      </c>
      <c r="AE385" s="2">
        <f>(Table2[[#This Row],[Close Price]]/Table2[[#This Row],[Current Week Low]])-1</f>
        <v>9.6191491946915786E-2</v>
      </c>
      <c r="AF385" s="2">
        <f>(Table2[[#This Row],[Current Week High]]/Table2[[#This Row],[Close Price]])-1</f>
        <v>2.0739937927976682E-2</v>
      </c>
      <c r="AG385" s="2">
        <f>(Table2[[#This Row],[Close Price]]/Table2[[#This Row],[Current Month Low]])-1</f>
        <v>9.6191491946915786E-2</v>
      </c>
      <c r="AH385" s="2">
        <f>(Table2[[#This Row],[Current Month High]]/Table2[[#This Row],[Close Price]])-1</f>
        <v>5.8278732942509404E-2</v>
      </c>
      <c r="AI385">
        <v>5.8278732942509404</v>
      </c>
      <c r="AJ385">
        <v>71.187619911028605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-0.02</v>
      </c>
      <c r="AM385" t="s">
        <v>10195</v>
      </c>
      <c r="AN385">
        <v>-4.13</v>
      </c>
      <c r="AO385" t="s">
        <v>10195</v>
      </c>
      <c r="AP385">
        <v>2.8031297894889999E-3</v>
      </c>
      <c r="AQ385">
        <f>(Table2[[#This Row],[Sharpe Ratio]]-AVERAGE(Table2[Sharpe Ratio]))/_xlfn.STDEV.P(Table2[Sharpe Ratio])</f>
        <v>-0.55621565535260975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-0.89190524764326617</v>
      </c>
      <c r="AS385">
        <f>_xlfn.RANK.AVG(Table2[[#This Row],[1Y Return vs Nifty Z-Score]],Table2[1Y Return vs Nifty Z-Score])</f>
        <v>300</v>
      </c>
      <c r="AT385">
        <f>_xlfn.RANK.AVG(Table2[[#This Row],[6M Return vs Nifty Z-Score]],Table2[6M Return vs Nifty Z-Score])</f>
        <v>362</v>
      </c>
      <c r="AU385">
        <f>_xlfn.RANK.AVG(Table2[[#This Row],[Sharpe Ratio Z-Score]],Table2[Sharpe Ratio Z-Score])</f>
        <v>487</v>
      </c>
      <c r="AV385">
        <f>(Table2[[#This Row],[Rank 1Y]]+Table2[[#This Row],[Rank 6M]]+Table2[[#This Row],[Rank Sharpe]])/3</f>
        <v>383</v>
      </c>
    </row>
    <row r="386" spans="1:48" x14ac:dyDescent="0.3">
      <c r="A386" t="s">
        <v>542</v>
      </c>
      <c r="B386" t="s">
        <v>543</v>
      </c>
      <c r="C386" t="s">
        <v>10156</v>
      </c>
      <c r="D386" t="s">
        <v>293</v>
      </c>
      <c r="E386">
        <v>36468.253339139999</v>
      </c>
      <c r="F386">
        <v>483.05</v>
      </c>
      <c r="G386">
        <v>19.642912837594899</v>
      </c>
      <c r="H386">
        <f>(Table2[[#This Row],[1Y Return vs Nifty]]-AVERAGE(Table2[1Y Return vs Nifty]))/_xlfn.STDEV.P(Table2[1Y Return vs Nifty])</f>
        <v>-0.29203612817428254</v>
      </c>
      <c r="I386">
        <v>-3.93523211447972</v>
      </c>
      <c r="J386">
        <f>(Table2[[#This Row],[1M Return vs Nifty]]-AVERAGE(Table2[1M Return vs Nifty]))/_xlfn.STDEV.P(Table2[1M Return vs Nifty])</f>
        <v>-0.24947156468574871</v>
      </c>
      <c r="K386">
        <v>-1.70532602303674</v>
      </c>
      <c r="L386">
        <f>(Table2[[#This Row],[6M Return vs Nifty]]-AVERAGE(Table2[6M Return vs Nifty]))/_xlfn.STDEV.P(Table2[6M Return vs Nifty])</f>
        <v>-0.32053461943496431</v>
      </c>
      <c r="M386">
        <v>-0.21535420106189601</v>
      </c>
      <c r="N386">
        <f>(Table2[[#This Row],[1W Return vs Nifty]]-AVERAGE(Table2[1W Return vs Nifty]))/_xlfn.STDEV.P(Table2[1W Return vs Nifty])</f>
        <v>0.36010666465931024</v>
      </c>
      <c r="O386">
        <v>478.61</v>
      </c>
      <c r="P386">
        <v>468.86778087469997</v>
      </c>
      <c r="Q386">
        <v>421.38187277477698</v>
      </c>
      <c r="R386">
        <v>53.093100954455601</v>
      </c>
      <c r="S386" s="2">
        <f>(Table2[[#This Row],[Close Price]]-Table2[[#This Row],[20D EMA]])/Table2[[#This Row],[20D EMA]]</f>
        <v>9.2768642527318642E-3</v>
      </c>
      <c r="T386" s="2">
        <f>(Table2[[#This Row],[Close Price]]-Table2[[#This Row],[50D EMA]])/Table2[[#This Row],[50D EMA]]</f>
        <v>3.0247800560836761E-2</v>
      </c>
      <c r="U386" s="2">
        <f>(Table2[[#This Row],[Close Price]]-Table2[[#This Row],[200D EMA]])/Table2[[#This Row],[200D EMA]]</f>
        <v>0.1463473661530377</v>
      </c>
      <c r="V386">
        <v>0.884681169232021</v>
      </c>
      <c r="W386">
        <v>482</v>
      </c>
      <c r="X386">
        <v>514</v>
      </c>
      <c r="Y386">
        <v>475</v>
      </c>
      <c r="Z386">
        <v>500.9</v>
      </c>
      <c r="AA386">
        <v>453</v>
      </c>
      <c r="AB386">
        <v>500.9</v>
      </c>
      <c r="AC386" s="2">
        <f>(Table2[[#This Row],[Close Price]]/Table2[[#This Row],[Day Low]])-1</f>
        <v>2.1784232365145151E-3</v>
      </c>
      <c r="AD386" s="2">
        <f>(Table2[[#This Row],[Day High]]/Table2[[#This Row],[Close Price]])-1</f>
        <v>6.407204223165297E-2</v>
      </c>
      <c r="AE386" s="2">
        <f>(Table2[[#This Row],[Close Price]]/Table2[[#This Row],[Current Week Low]])-1</f>
        <v>1.69473684210526E-2</v>
      </c>
      <c r="AF386" s="2">
        <f>(Table2[[#This Row],[Current Week High]]/Table2[[#This Row],[Close Price]])-1</f>
        <v>3.6952696408239172E-2</v>
      </c>
      <c r="AG386" s="2">
        <f>(Table2[[#This Row],[Close Price]]/Table2[[#This Row],[Current Month Low]])-1</f>
        <v>6.6335540838852181E-2</v>
      </c>
      <c r="AH386" s="2">
        <f>(Table2[[#This Row],[Current Month High]]/Table2[[#This Row],[Close Price]])-1</f>
        <v>3.6952696408239172E-2</v>
      </c>
      <c r="AI386">
        <v>5.5480799089121202</v>
      </c>
      <c r="AJ386">
        <v>56.580226904375998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-0.04</v>
      </c>
      <c r="AM386" t="s">
        <v>10195</v>
      </c>
      <c r="AN386">
        <v>4.6399999999999997</v>
      </c>
      <c r="AO386" t="s">
        <v>10196</v>
      </c>
      <c r="AP386">
        <v>5.3140458035212002E-2</v>
      </c>
      <c r="AQ386">
        <f>(Table2[[#This Row],[Sharpe Ratio]]-AVERAGE(Table2[Sharpe Ratio]))/_xlfn.STDEV.P(Table2[Sharpe Ratio])</f>
        <v>2.2569359345290467E-2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-0.4793662882903949</v>
      </c>
      <c r="AS386">
        <f>_xlfn.RANK.AVG(Table2[[#This Row],[1Y Return vs Nifty Z-Score]],Table2[1Y Return vs Nifty Z-Score])</f>
        <v>388</v>
      </c>
      <c r="AT386">
        <f>_xlfn.RANK.AVG(Table2[[#This Row],[6M Return vs Nifty Z-Score]],Table2[6M Return vs Nifty Z-Score])</f>
        <v>427</v>
      </c>
      <c r="AU386">
        <f>_xlfn.RANK.AVG(Table2[[#This Row],[Sharpe Ratio Z-Score]],Table2[Sharpe Ratio Z-Score])</f>
        <v>335</v>
      </c>
      <c r="AV386">
        <f>(Table2[[#This Row],[Rank 1Y]]+Table2[[#This Row],[Rank 6M]]+Table2[[#This Row],[Rank Sharpe]])/3</f>
        <v>383.33333333333331</v>
      </c>
    </row>
    <row r="387" spans="1:48" x14ac:dyDescent="0.3">
      <c r="A387" t="s">
        <v>1892</v>
      </c>
      <c r="B387" t="s">
        <v>1893</v>
      </c>
      <c r="C387" t="s">
        <v>631</v>
      </c>
      <c r="D387" t="s">
        <v>472</v>
      </c>
      <c r="E387">
        <v>3618.4045190299998</v>
      </c>
      <c r="F387">
        <v>571.54999999999995</v>
      </c>
      <c r="G387">
        <v>13.7219445908746</v>
      </c>
      <c r="H387">
        <f>(Table2[[#This Row],[1Y Return vs Nifty]]-AVERAGE(Table2[1Y Return vs Nifty]))/_xlfn.STDEV.P(Table2[1Y Return vs Nifty])</f>
        <v>-0.3716503948362187</v>
      </c>
      <c r="I387">
        <v>1.4240524181919001</v>
      </c>
      <c r="J387">
        <f>(Table2[[#This Row],[1M Return vs Nifty]]-AVERAGE(Table2[1M Return vs Nifty]))/_xlfn.STDEV.P(Table2[1M Return vs Nifty])</f>
        <v>0.30880965279976308</v>
      </c>
      <c r="K387">
        <v>31.3975342447775</v>
      </c>
      <c r="L387">
        <f>(Table2[[#This Row],[6M Return vs Nifty]]-AVERAGE(Table2[6M Return vs Nifty]))/_xlfn.STDEV.P(Table2[6M Return vs Nifty])</f>
        <v>0.79892975163131907</v>
      </c>
      <c r="M387">
        <v>1.72416853422543</v>
      </c>
      <c r="N387">
        <f>(Table2[[#This Row],[1W Return vs Nifty]]-AVERAGE(Table2[1W Return vs Nifty]))/_xlfn.STDEV.P(Table2[1W Return vs Nifty])</f>
        <v>0.84236907431098496</v>
      </c>
      <c r="O387">
        <v>543.14</v>
      </c>
      <c r="P387">
        <v>518.09437263173902</v>
      </c>
      <c r="Q387">
        <v>452.693978093591</v>
      </c>
      <c r="R387">
        <v>74.577006205259593</v>
      </c>
      <c r="S387" s="2">
        <f>(Table2[[#This Row],[Close Price]]-Table2[[#This Row],[20D EMA]])/Table2[[#This Row],[20D EMA]]</f>
        <v>5.2306955849320561E-2</v>
      </c>
      <c r="T387" s="2">
        <f>(Table2[[#This Row],[Close Price]]-Table2[[#This Row],[50D EMA]])/Table2[[#This Row],[50D EMA]]</f>
        <v>0.10317739429734579</v>
      </c>
      <c r="U387" s="2">
        <f>(Table2[[#This Row],[Close Price]]-Table2[[#This Row],[200D EMA]])/Table2[[#This Row],[200D EMA]]</f>
        <v>0.26255269046639801</v>
      </c>
      <c r="V387">
        <v>0.80453595832435498</v>
      </c>
      <c r="W387">
        <v>558.29999999999995</v>
      </c>
      <c r="X387">
        <v>571.4</v>
      </c>
      <c r="Y387">
        <v>520.25</v>
      </c>
      <c r="Z387">
        <v>576</v>
      </c>
      <c r="AA387">
        <v>516.04999999999995</v>
      </c>
      <c r="AB387">
        <v>576</v>
      </c>
      <c r="AC387" s="2">
        <f>(Table2[[#This Row],[Close Price]]/Table2[[#This Row],[Day Low]])-1</f>
        <v>2.3732760164785871E-2</v>
      </c>
      <c r="AD387" s="2">
        <f>(Table2[[#This Row],[Day High]]/Table2[[#This Row],[Close Price]])-1</f>
        <v>-2.6244423060095556E-4</v>
      </c>
      <c r="AE387" s="2">
        <f>(Table2[[#This Row],[Close Price]]/Table2[[#This Row],[Current Week Low]])-1</f>
        <v>9.8606439211917252E-2</v>
      </c>
      <c r="AF387" s="2">
        <f>(Table2[[#This Row],[Current Week High]]/Table2[[#This Row],[Close Price]])-1</f>
        <v>7.7858455078296807E-3</v>
      </c>
      <c r="AG387" s="2">
        <f>(Table2[[#This Row],[Close Price]]/Table2[[#This Row],[Current Month Low]])-1</f>
        <v>0.10754771824435627</v>
      </c>
      <c r="AH387" s="2">
        <f>(Table2[[#This Row],[Current Month High]]/Table2[[#This Row],[Close Price]])-1</f>
        <v>7.7858455078296807E-3</v>
      </c>
      <c r="AI387">
        <v>0.77858455078296795</v>
      </c>
      <c r="AJ387">
        <v>73.723404255319096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0.2</v>
      </c>
      <c r="AM387" t="s">
        <v>10196</v>
      </c>
      <c r="AN387">
        <v>3.97</v>
      </c>
      <c r="AO387" t="s">
        <v>10196</v>
      </c>
      <c r="AP387">
        <v>-2.7867944985929E-2</v>
      </c>
      <c r="AQ387">
        <f>(Table2[[#This Row],[Sharpe Ratio]]-AVERAGE(Table2[Sharpe Ratio]))/_xlfn.STDEV.P(Table2[Sharpe Ratio])</f>
        <v>-0.90887558156152659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0.66958250234432182</v>
      </c>
      <c r="AS387">
        <f>_xlfn.RANK.AVG(Table2[[#This Row],[1Y Return vs Nifty Z-Score]],Table2[1Y Return vs Nifty Z-Score])</f>
        <v>429</v>
      </c>
      <c r="AT387">
        <f>_xlfn.RANK.AVG(Table2[[#This Row],[6M Return vs Nifty Z-Score]],Table2[6M Return vs Nifty Z-Score])</f>
        <v>126</v>
      </c>
      <c r="AU387">
        <f>_xlfn.RANK.AVG(Table2[[#This Row],[Sharpe Ratio Z-Score]],Table2[Sharpe Ratio Z-Score])</f>
        <v>599</v>
      </c>
      <c r="AV387">
        <f>(Table2[[#This Row],[Rank 1Y]]+Table2[[#This Row],[Rank 6M]]+Table2[[#This Row],[Rank Sharpe]])/3</f>
        <v>384.66666666666669</v>
      </c>
    </row>
    <row r="388" spans="1:48" x14ac:dyDescent="0.3">
      <c r="A388" t="s">
        <v>1490</v>
      </c>
      <c r="B388" t="s">
        <v>1491</v>
      </c>
      <c r="C388" t="s">
        <v>10165</v>
      </c>
      <c r="D388" t="s">
        <v>370</v>
      </c>
      <c r="E388">
        <v>6632.3614934500001</v>
      </c>
      <c r="F388">
        <v>341.05</v>
      </c>
      <c r="G388">
        <v>36.631301244073597</v>
      </c>
      <c r="H388">
        <f>(Table2[[#This Row],[1Y Return vs Nifty]]-AVERAGE(Table2[1Y Return vs Nifty]))/_xlfn.STDEV.P(Table2[1Y Return vs Nifty])</f>
        <v>-6.3607596151818616E-2</v>
      </c>
      <c r="I388">
        <v>0.73104116115626305</v>
      </c>
      <c r="J388">
        <f>(Table2[[#This Row],[1M Return vs Nifty]]-AVERAGE(Table2[1M Return vs Nifty]))/_xlfn.STDEV.P(Table2[1M Return vs Nifty])</f>
        <v>0.23661808208721649</v>
      </c>
      <c r="K388">
        <v>17.554998509526001</v>
      </c>
      <c r="L388">
        <f>(Table2[[#This Row],[6M Return vs Nifty]]-AVERAGE(Table2[6M Return vs Nifty]))/_xlfn.STDEV.P(Table2[6M Return vs Nifty])</f>
        <v>0.33080628932456546</v>
      </c>
      <c r="M388">
        <v>-0.75531970136908799</v>
      </c>
      <c r="N388">
        <f>(Table2[[#This Row],[1W Return vs Nifty]]-AVERAGE(Table2[1W Return vs Nifty]))/_xlfn.STDEV.P(Table2[1W Return vs Nifty])</f>
        <v>0.22584422031196857</v>
      </c>
      <c r="O388">
        <v>332.13</v>
      </c>
      <c r="P388">
        <v>312.54854109564099</v>
      </c>
      <c r="Q388">
        <v>270.81641468252002</v>
      </c>
      <c r="R388">
        <v>55.0872077163746</v>
      </c>
      <c r="S388" s="2">
        <f>(Table2[[#This Row],[Close Price]]-Table2[[#This Row],[20D EMA]])/Table2[[#This Row],[20D EMA]]</f>
        <v>2.685695360250509E-2</v>
      </c>
      <c r="T388" s="2">
        <f>(Table2[[#This Row],[Close Price]]-Table2[[#This Row],[50D EMA]])/Table2[[#This Row],[50D EMA]]</f>
        <v>9.1190503735666062E-2</v>
      </c>
      <c r="U388" s="2">
        <f>(Table2[[#This Row],[Close Price]]-Table2[[#This Row],[200D EMA]])/Table2[[#This Row],[200D EMA]]</f>
        <v>0.25934020801440461</v>
      </c>
      <c r="V388">
        <v>1.22268824093965</v>
      </c>
      <c r="W388">
        <v>336.9</v>
      </c>
      <c r="X388">
        <v>344.05</v>
      </c>
      <c r="Y388">
        <v>318.05</v>
      </c>
      <c r="Z388">
        <v>346.8</v>
      </c>
      <c r="AA388">
        <v>310.85000000000002</v>
      </c>
      <c r="AB388">
        <v>357.7</v>
      </c>
      <c r="AC388" s="2">
        <f>(Table2[[#This Row],[Close Price]]/Table2[[#This Row],[Day Low]])-1</f>
        <v>1.231819531018119E-2</v>
      </c>
      <c r="AD388" s="2">
        <f>(Table2[[#This Row],[Day High]]/Table2[[#This Row],[Close Price]])-1</f>
        <v>8.7963641694766004E-3</v>
      </c>
      <c r="AE388" s="2">
        <f>(Table2[[#This Row],[Close Price]]/Table2[[#This Row],[Current Week Low]])-1</f>
        <v>7.2315673636220712E-2</v>
      </c>
      <c r="AF388" s="2">
        <f>(Table2[[#This Row],[Current Week High]]/Table2[[#This Row],[Close Price]])-1</f>
        <v>1.685969799149678E-2</v>
      </c>
      <c r="AG388" s="2">
        <f>(Table2[[#This Row],[Close Price]]/Table2[[#This Row],[Current Month Low]])-1</f>
        <v>9.7152967669293933E-2</v>
      </c>
      <c r="AH388" s="2">
        <f>(Table2[[#This Row],[Current Month High]]/Table2[[#This Row],[Close Price]])-1</f>
        <v>4.8819821140595243E-2</v>
      </c>
      <c r="AI388">
        <v>4.8819821140595199</v>
      </c>
      <c r="AJ388">
        <v>66.284739151633303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0.18</v>
      </c>
      <c r="AM388" t="s">
        <v>10196</v>
      </c>
      <c r="AN388">
        <v>0.56000000000000005</v>
      </c>
      <c r="AO388" t="s">
        <v>10196</v>
      </c>
      <c r="AP388">
        <v>-3.6447971962004E-2</v>
      </c>
      <c r="AQ388">
        <f>(Table2[[#This Row],[Sharpe Ratio]]-AVERAGE(Table2[Sharpe Ratio]))/_xlfn.STDEV.P(Table2[Sharpe Ratio])</f>
        <v>-1.0075298250925764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-0.2778688295206444</v>
      </c>
      <c r="AS388">
        <f>_xlfn.RANK.AVG(Table2[[#This Row],[1Y Return vs Nifty Z-Score]],Table2[1Y Return vs Nifty Z-Score])</f>
        <v>310</v>
      </c>
      <c r="AT388">
        <f>_xlfn.RANK.AVG(Table2[[#This Row],[6M Return vs Nifty Z-Score]],Table2[6M Return vs Nifty Z-Score])</f>
        <v>226</v>
      </c>
      <c r="AU388">
        <f>_xlfn.RANK.AVG(Table2[[#This Row],[Sharpe Ratio Z-Score]],Table2[Sharpe Ratio Z-Score])</f>
        <v>619</v>
      </c>
      <c r="AV388">
        <f>(Table2[[#This Row],[Rank 1Y]]+Table2[[#This Row],[Rank 6M]]+Table2[[#This Row],[Rank Sharpe]])/3</f>
        <v>385</v>
      </c>
    </row>
    <row r="389" spans="1:48" x14ac:dyDescent="0.3">
      <c r="A389" t="s">
        <v>395</v>
      </c>
      <c r="B389" t="s">
        <v>396</v>
      </c>
      <c r="C389" t="s">
        <v>10158</v>
      </c>
      <c r="D389" t="s">
        <v>130</v>
      </c>
      <c r="E389">
        <v>60714.591223010997</v>
      </c>
      <c r="F389">
        <v>146.99</v>
      </c>
      <c r="G389">
        <v>39.403315500276697</v>
      </c>
      <c r="H389">
        <f>(Table2[[#This Row],[1Y Return vs Nifty]]-AVERAGE(Table2[1Y Return vs Nifty]))/_xlfn.STDEV.P(Table2[1Y Return vs Nifty])</f>
        <v>-2.6334658181532026E-2</v>
      </c>
      <c r="I389">
        <v>-8.9865100093303294</v>
      </c>
      <c r="J389">
        <f>(Table2[[#This Row],[1M Return vs Nifty]]-AVERAGE(Table2[1M Return vs Nifty]))/_xlfn.STDEV.P(Table2[1M Return vs Nifty])</f>
        <v>-0.77566746934488351</v>
      </c>
      <c r="K389">
        <v>13.9669470984272</v>
      </c>
      <c r="L389">
        <f>(Table2[[#This Row],[6M Return vs Nifty]]-AVERAGE(Table2[6M Return vs Nifty]))/_xlfn.STDEV.P(Table2[6M Return vs Nifty])</f>
        <v>0.20946645090025184</v>
      </c>
      <c r="M389">
        <v>-5.3672894900114096</v>
      </c>
      <c r="N389">
        <f>(Table2[[#This Row],[1W Return vs Nifty]]-AVERAGE(Table2[1W Return vs Nifty]))/_xlfn.STDEV.P(Table2[1W Return vs Nifty])</f>
        <v>-0.92092226148535616</v>
      </c>
      <c r="O389">
        <v>148.80000000000001</v>
      </c>
      <c r="P389">
        <v>150.520869406374</v>
      </c>
      <c r="Q389">
        <v>132.576761927239</v>
      </c>
      <c r="R389">
        <v>47.7524610228946</v>
      </c>
      <c r="S389" s="2">
        <f>(Table2[[#This Row],[Close Price]]-Table2[[#This Row],[20D EMA]])/Table2[[#This Row],[20D EMA]]</f>
        <v>-1.2163978494623671E-2</v>
      </c>
      <c r="T389" s="2">
        <f>(Table2[[#This Row],[Close Price]]-Table2[[#This Row],[50D EMA]])/Table2[[#This Row],[50D EMA]]</f>
        <v>-2.3457673479425675E-2</v>
      </c>
      <c r="U389" s="2">
        <f>(Table2[[#This Row],[Close Price]]-Table2[[#This Row],[200D EMA]])/Table2[[#This Row],[200D EMA]]</f>
        <v>0.10871617214992248</v>
      </c>
      <c r="V389">
        <v>0.75616839644714895</v>
      </c>
      <c r="W389">
        <v>141.41</v>
      </c>
      <c r="X389">
        <v>144.9</v>
      </c>
      <c r="Y389">
        <v>135.30000000000001</v>
      </c>
      <c r="Z389">
        <v>147.6</v>
      </c>
      <c r="AA389">
        <v>135.30000000000001</v>
      </c>
      <c r="AB389">
        <v>158.75</v>
      </c>
      <c r="AC389" s="2">
        <f>(Table2[[#This Row],[Close Price]]/Table2[[#This Row],[Day Low]])-1</f>
        <v>3.9459727034863334E-2</v>
      </c>
      <c r="AD389" s="2">
        <f>(Table2[[#This Row],[Day High]]/Table2[[#This Row],[Close Price]])-1</f>
        <v>-1.4218654330226621E-2</v>
      </c>
      <c r="AE389" s="2">
        <f>(Table2[[#This Row],[Close Price]]/Table2[[#This Row],[Current Week Low]])-1</f>
        <v>8.6400591278640082E-2</v>
      </c>
      <c r="AF389" s="2">
        <f>(Table2[[#This Row],[Current Week High]]/Table2[[#This Row],[Close Price]])-1</f>
        <v>4.1499421729367381E-3</v>
      </c>
      <c r="AG389" s="2">
        <f>(Table2[[#This Row],[Close Price]]/Table2[[#This Row],[Current Month Low]])-1</f>
        <v>8.6400591278640082E-2</v>
      </c>
      <c r="AH389" s="2">
        <f>(Table2[[#This Row],[Current Month High]]/Table2[[#This Row],[Close Price]])-1</f>
        <v>8.0005442547111949E-2</v>
      </c>
      <c r="AI389">
        <v>19.293829512211701</v>
      </c>
      <c r="AJ389">
        <v>79.694376528117303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-0.11</v>
      </c>
      <c r="AM389" t="s">
        <v>10195</v>
      </c>
      <c r="AN389">
        <v>-5.54</v>
      </c>
      <c r="AO389" t="s">
        <v>10195</v>
      </c>
      <c r="AP389">
        <v>-3.2640421952014997E-2</v>
      </c>
      <c r="AQ389">
        <f>(Table2[[#This Row],[Sharpe Ratio]]-AVERAGE(Table2[Sharpe Ratio]))/_xlfn.STDEV.P(Table2[Sharpe Ratio])</f>
        <v>-0.96375012987838482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295</v>
      </c>
      <c r="AT389">
        <f>_xlfn.RANK.AVG(Table2[[#This Row],[6M Return vs Nifty Z-Score]],Table2[6M Return vs Nifty Z-Score])</f>
        <v>257</v>
      </c>
      <c r="AU389">
        <f>_xlfn.RANK.AVG(Table2[[#This Row],[Sharpe Ratio Z-Score]],Table2[Sharpe Ratio Z-Score])</f>
        <v>609</v>
      </c>
      <c r="AV389">
        <f>(Table2[[#This Row],[Rank 1Y]]+Table2[[#This Row],[Rank 6M]]+Table2[[#This Row],[Rank Sharpe]])/3</f>
        <v>387</v>
      </c>
    </row>
    <row r="390" spans="1:48" x14ac:dyDescent="0.3">
      <c r="A390" t="s">
        <v>322</v>
      </c>
      <c r="B390" t="s">
        <v>323</v>
      </c>
      <c r="C390" t="s">
        <v>10159</v>
      </c>
      <c r="D390" t="s">
        <v>143</v>
      </c>
      <c r="E390">
        <v>77936</v>
      </c>
      <c r="F390">
        <v>974.2</v>
      </c>
      <c r="G390">
        <v>32.952461137762</v>
      </c>
      <c r="H390">
        <f>(Table2[[#This Row],[1Y Return vs Nifty]]-AVERAGE(Table2[1Y Return vs Nifty]))/_xlfn.STDEV.P(Table2[1Y Return vs Nifty])</f>
        <v>-0.11307385657176794</v>
      </c>
      <c r="I390">
        <v>-8.2020398207752496</v>
      </c>
      <c r="J390">
        <f>(Table2[[#This Row],[1M Return vs Nifty]]-AVERAGE(Table2[1M Return vs Nifty]))/_xlfn.STDEV.P(Table2[1M Return vs Nifty])</f>
        <v>-0.69394854412683815</v>
      </c>
      <c r="K390">
        <v>-13.4239909835738</v>
      </c>
      <c r="L390">
        <f>(Table2[[#This Row],[6M Return vs Nifty]]-AVERAGE(Table2[6M Return vs Nifty]))/_xlfn.STDEV.P(Table2[6M Return vs Nifty])</f>
        <v>-0.71683354326358872</v>
      </c>
      <c r="M390">
        <v>-4.0868134320453597</v>
      </c>
      <c r="N390">
        <f>(Table2[[#This Row],[1W Return vs Nifty]]-AVERAGE(Table2[1W Return vs Nifty]))/_xlfn.STDEV.P(Table2[1W Return vs Nifty])</f>
        <v>-0.60253183585082348</v>
      </c>
      <c r="O390">
        <v>1008.36</v>
      </c>
      <c r="P390">
        <v>1010.66688708212</v>
      </c>
      <c r="Q390">
        <v>920.77292100688305</v>
      </c>
      <c r="R390">
        <v>32.647234963028197</v>
      </c>
      <c r="S390" s="2">
        <f>(Table2[[#This Row],[Close Price]]-Table2[[#This Row],[20D EMA]])/Table2[[#This Row],[20D EMA]]</f>
        <v>-3.3876790035304818E-2</v>
      </c>
      <c r="T390" s="2">
        <f>(Table2[[#This Row],[Close Price]]-Table2[[#This Row],[50D EMA]])/Table2[[#This Row],[50D EMA]]</f>
        <v>-3.6082004415325088E-2</v>
      </c>
      <c r="U390" s="2">
        <f>(Table2[[#This Row],[Close Price]]-Table2[[#This Row],[200D EMA]])/Table2[[#This Row],[200D EMA]]</f>
        <v>5.8024164019390846E-2</v>
      </c>
      <c r="V390">
        <v>0.89393018855457096</v>
      </c>
      <c r="W390">
        <v>954</v>
      </c>
      <c r="X390">
        <v>971.55</v>
      </c>
      <c r="Y390">
        <v>940.05</v>
      </c>
      <c r="Z390">
        <v>1015.7</v>
      </c>
      <c r="AA390">
        <v>940.05</v>
      </c>
      <c r="AB390">
        <v>1059.45</v>
      </c>
      <c r="AC390" s="2">
        <f>(Table2[[#This Row],[Close Price]]/Table2[[#This Row],[Day Low]])-1</f>
        <v>2.1174004192872076E-2</v>
      </c>
      <c r="AD390" s="2">
        <f>(Table2[[#This Row],[Day High]]/Table2[[#This Row],[Close Price]])-1</f>
        <v>-2.7201806610552826E-3</v>
      </c>
      <c r="AE390" s="2">
        <f>(Table2[[#This Row],[Close Price]]/Table2[[#This Row],[Current Week Low]])-1</f>
        <v>3.6327854901335055E-2</v>
      </c>
      <c r="AF390" s="2">
        <f>(Table2[[#This Row],[Current Week High]]/Table2[[#This Row],[Close Price]])-1</f>
        <v>4.2599055635393235E-2</v>
      </c>
      <c r="AG390" s="2">
        <f>(Table2[[#This Row],[Close Price]]/Table2[[#This Row],[Current Month Low]])-1</f>
        <v>3.6327854901335055E-2</v>
      </c>
      <c r="AH390" s="2">
        <f>(Table2[[#This Row],[Current Month High]]/Table2[[#This Row],[Close Price]])-1</f>
        <v>8.7507698624512464E-2</v>
      </c>
      <c r="AI390">
        <v>16.906179429275301</v>
      </c>
      <c r="AJ390">
        <v>58.252111760883601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-0.13</v>
      </c>
      <c r="AM390" t="s">
        <v>10195</v>
      </c>
      <c r="AN390">
        <v>-5.07</v>
      </c>
      <c r="AO390" t="s">
        <v>10195</v>
      </c>
      <c r="AP390">
        <v>6.8953130472673999E-2</v>
      </c>
      <c r="AQ390">
        <f>(Table2[[#This Row],[Sharpe Ratio]]-AVERAGE(Table2[Sharpe Ratio]))/_xlfn.STDEV.P(Table2[Sharpe Ratio])</f>
        <v>0.20438548205353435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325</v>
      </c>
      <c r="AT390">
        <f>_xlfn.RANK.AVG(Table2[[#This Row],[6M Return vs Nifty Z-Score]],Table2[6M Return vs Nifty Z-Score])</f>
        <v>562</v>
      </c>
      <c r="AU390">
        <f>_xlfn.RANK.AVG(Table2[[#This Row],[Sharpe Ratio Z-Score]],Table2[Sharpe Ratio Z-Score])</f>
        <v>276</v>
      </c>
      <c r="AV390">
        <f>(Table2[[#This Row],[Rank 1Y]]+Table2[[#This Row],[Rank 6M]]+Table2[[#This Row],[Rank Sharpe]])/3</f>
        <v>387.66666666666669</v>
      </c>
    </row>
    <row r="391" spans="1:48" x14ac:dyDescent="0.3">
      <c r="A391" t="s">
        <v>174</v>
      </c>
      <c r="B391" t="s">
        <v>175</v>
      </c>
      <c r="C391" t="s">
        <v>10153</v>
      </c>
      <c r="D391" t="s">
        <v>176</v>
      </c>
      <c r="E391">
        <v>149234.600102745</v>
      </c>
      <c r="F391">
        <v>1459.05</v>
      </c>
      <c r="G391">
        <v>16.680008931676301</v>
      </c>
      <c r="H391">
        <f>(Table2[[#This Row],[1Y Return vs Nifty]]-AVERAGE(Table2[1Y Return vs Nifty]))/_xlfn.STDEV.P(Table2[1Y Return vs Nifty])</f>
        <v>-0.33187579828063002</v>
      </c>
      <c r="I391">
        <v>8.2423211875873399</v>
      </c>
      <c r="J391">
        <f>(Table2[[#This Row],[1M Return vs Nifty]]-AVERAGE(Table2[1M Return vs Nifty]))/_xlfn.STDEV.P(Table2[1M Return vs Nifty])</f>
        <v>1.0190744962720635</v>
      </c>
      <c r="K391">
        <v>11.623078375858199</v>
      </c>
      <c r="L391">
        <f>(Table2[[#This Row],[6M Return vs Nifty]]-AVERAGE(Table2[6M Return vs Nifty]))/_xlfn.STDEV.P(Table2[6M Return vs Nifty])</f>
        <v>0.13020207603522474</v>
      </c>
      <c r="M391">
        <v>5.7833818220662998</v>
      </c>
      <c r="N391">
        <f>(Table2[[#This Row],[1W Return vs Nifty]]-AVERAGE(Table2[1W Return vs Nifty]))/_xlfn.STDEV.P(Table2[1W Return vs Nifty])</f>
        <v>1.8516926289504361</v>
      </c>
      <c r="O391">
        <v>1432.58</v>
      </c>
      <c r="P391">
        <v>1381.84162648405</v>
      </c>
      <c r="Q391">
        <v>1230.3317941614</v>
      </c>
      <c r="R391">
        <v>54.144866106439501</v>
      </c>
      <c r="S391" s="2">
        <f>(Table2[[#This Row],[Close Price]]-Table2[[#This Row],[20D EMA]])/Table2[[#This Row],[20D EMA]]</f>
        <v>1.847715310837791E-2</v>
      </c>
      <c r="T391" s="2">
        <f>(Table2[[#This Row],[Close Price]]-Table2[[#This Row],[50D EMA]])/Table2[[#This Row],[50D EMA]]</f>
        <v>5.587353285368777E-2</v>
      </c>
      <c r="U391" s="2">
        <f>(Table2[[#This Row],[Close Price]]-Table2[[#This Row],[200D EMA]])/Table2[[#This Row],[200D EMA]]</f>
        <v>0.1858996141723667</v>
      </c>
      <c r="V391">
        <v>1.0108516559363001</v>
      </c>
      <c r="W391">
        <v>1443.15</v>
      </c>
      <c r="X391">
        <v>1464.75</v>
      </c>
      <c r="Y391">
        <v>1440.75</v>
      </c>
      <c r="Z391">
        <v>1525</v>
      </c>
      <c r="AA391">
        <v>1359.2</v>
      </c>
      <c r="AB391">
        <v>1525</v>
      </c>
      <c r="AC391" s="2">
        <f>(Table2[[#This Row],[Close Price]]/Table2[[#This Row],[Day Low]])-1</f>
        <v>1.1017565741606727E-2</v>
      </c>
      <c r="AD391" s="2">
        <f>(Table2[[#This Row],[Day High]]/Table2[[#This Row],[Close Price]])-1</f>
        <v>3.9066515883623421E-3</v>
      </c>
      <c r="AE391" s="2">
        <f>(Table2[[#This Row],[Close Price]]/Table2[[#This Row],[Current Week Low]])-1</f>
        <v>1.2701717855283734E-2</v>
      </c>
      <c r="AF391" s="2">
        <f>(Table2[[#This Row],[Current Week High]]/Table2[[#This Row],[Close Price]])-1</f>
        <v>4.5200644254823397E-2</v>
      </c>
      <c r="AG391" s="2">
        <f>(Table2[[#This Row],[Close Price]]/Table2[[#This Row],[Current Month Low]])-1</f>
        <v>7.3462330782813279E-2</v>
      </c>
      <c r="AH391" s="2">
        <f>(Table2[[#This Row],[Current Month High]]/Table2[[#This Row],[Close Price]])-1</f>
        <v>4.5200644254823397E-2</v>
      </c>
      <c r="AI391">
        <v>4.5200644254823397</v>
      </c>
      <c r="AJ391">
        <v>52.016045009376903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0.03</v>
      </c>
      <c r="AM391" t="s">
        <v>10196</v>
      </c>
      <c r="AN391">
        <v>6.21</v>
      </c>
      <c r="AO391" t="s">
        <v>10196</v>
      </c>
      <c r="AP391">
        <v>7.6401664814569996E-3</v>
      </c>
      <c r="AQ391">
        <f>(Table2[[#This Row],[Sharpe Ratio]]-AVERAGE(Table2[Sharpe Ratio]))/_xlfn.STDEV.P(Table2[Sharpe Ratio])</f>
        <v>-0.50059879108065952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2.1684946118964348</v>
      </c>
      <c r="AS391">
        <f>_xlfn.RANK.AVG(Table2[[#This Row],[1Y Return vs Nifty Z-Score]],Table2[1Y Return vs Nifty Z-Score])</f>
        <v>409</v>
      </c>
      <c r="AT391">
        <f>_xlfn.RANK.AVG(Table2[[#This Row],[6M Return vs Nifty Z-Score]],Table2[6M Return vs Nifty Z-Score])</f>
        <v>285</v>
      </c>
      <c r="AU391">
        <f>_xlfn.RANK.AVG(Table2[[#This Row],[Sharpe Ratio Z-Score]],Table2[Sharpe Ratio Z-Score])</f>
        <v>475</v>
      </c>
      <c r="AV391">
        <f>(Table2[[#This Row],[Rank 1Y]]+Table2[[#This Row],[Rank 6M]]+Table2[[#This Row],[Rank Sharpe]])/3</f>
        <v>389.66666666666669</v>
      </c>
    </row>
    <row r="392" spans="1:48" x14ac:dyDescent="0.3">
      <c r="A392" t="s">
        <v>1510</v>
      </c>
      <c r="B392" t="s">
        <v>1511</v>
      </c>
      <c r="C392" t="s">
        <v>10159</v>
      </c>
      <c r="D392" t="s">
        <v>631</v>
      </c>
      <c r="E392">
        <v>6448.9516392149999</v>
      </c>
      <c r="F392">
        <v>484.15</v>
      </c>
      <c r="G392">
        <v>24.138858905311999</v>
      </c>
      <c r="H392">
        <f>(Table2[[#This Row],[1Y Return vs Nifty]]-AVERAGE(Table2[1Y Return vs Nifty]))/_xlfn.STDEV.P(Table2[1Y Return vs Nifty])</f>
        <v>-0.23158293298425919</v>
      </c>
      <c r="I392">
        <v>-9.1520834397730493</v>
      </c>
      <c r="J392">
        <f>(Table2[[#This Row],[1M Return vs Nifty]]-AVERAGE(Table2[1M Return vs Nifty]))/_xlfn.STDEV.P(Table2[1M Return vs Nifty])</f>
        <v>-0.7929153940944087</v>
      </c>
      <c r="K392">
        <v>-13.4009090571559</v>
      </c>
      <c r="L392">
        <f>(Table2[[#This Row],[6M Return vs Nifty]]-AVERAGE(Table2[6M Return vs Nifty]))/_xlfn.STDEV.P(Table2[6M Return vs Nifty])</f>
        <v>-0.71605296436402044</v>
      </c>
      <c r="M392">
        <v>-3.6092327302150098</v>
      </c>
      <c r="N392">
        <f>(Table2[[#This Row],[1W Return vs Nifty]]-AVERAGE(Table2[1W Return vs Nifty]))/_xlfn.STDEV.P(Table2[1W Return vs Nifty])</f>
        <v>-0.4837813742669213</v>
      </c>
      <c r="O392">
        <v>499.7</v>
      </c>
      <c r="P392">
        <v>490.57341141605502</v>
      </c>
      <c r="Q392">
        <v>444.14389096238699</v>
      </c>
      <c r="R392">
        <v>36.105239182375001</v>
      </c>
      <c r="S392" s="2">
        <f>(Table2[[#This Row],[Close Price]]-Table2[[#This Row],[20D EMA]])/Table2[[#This Row],[20D EMA]]</f>
        <v>-3.1118671202721656E-2</v>
      </c>
      <c r="T392" s="2">
        <f>(Table2[[#This Row],[Close Price]]-Table2[[#This Row],[50D EMA]])/Table2[[#This Row],[50D EMA]]</f>
        <v>-1.3093680306712249E-2</v>
      </c>
      <c r="U392" s="2">
        <f>(Table2[[#This Row],[Close Price]]-Table2[[#This Row],[200D EMA]])/Table2[[#This Row],[200D EMA]]</f>
        <v>9.0074657901803648E-2</v>
      </c>
      <c r="V392">
        <v>0.84468090954608499</v>
      </c>
      <c r="W392">
        <v>477.9</v>
      </c>
      <c r="X392">
        <v>484.7</v>
      </c>
      <c r="Y392">
        <v>454.9</v>
      </c>
      <c r="Z392">
        <v>493.55</v>
      </c>
      <c r="AA392">
        <v>454.9</v>
      </c>
      <c r="AB392">
        <v>541.29999999999995</v>
      </c>
      <c r="AC392" s="2">
        <f>(Table2[[#This Row],[Close Price]]/Table2[[#This Row],[Day Low]])-1</f>
        <v>1.3078049801213742E-2</v>
      </c>
      <c r="AD392" s="2">
        <f>(Table2[[#This Row],[Day High]]/Table2[[#This Row],[Close Price]])-1</f>
        <v>1.1360115666632087E-3</v>
      </c>
      <c r="AE392" s="2">
        <f>(Table2[[#This Row],[Close Price]]/Table2[[#This Row],[Current Week Low]])-1</f>
        <v>6.4299846120026372E-2</v>
      </c>
      <c r="AF392" s="2">
        <f>(Table2[[#This Row],[Current Week High]]/Table2[[#This Row],[Close Price]])-1</f>
        <v>1.9415470412062374E-2</v>
      </c>
      <c r="AG392" s="2">
        <f>(Table2[[#This Row],[Close Price]]/Table2[[#This Row],[Current Month Low]])-1</f>
        <v>6.4299846120026372E-2</v>
      </c>
      <c r="AH392" s="2">
        <f>(Table2[[#This Row],[Current Month High]]/Table2[[#This Row],[Close Price]])-1</f>
        <v>0.11804192915418765</v>
      </c>
      <c r="AI392">
        <v>15.6253227305587</v>
      </c>
      <c r="AJ392">
        <v>62.575554063129601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-0.06</v>
      </c>
      <c r="AM392" t="s">
        <v>10195</v>
      </c>
      <c r="AN392">
        <v>-9.1300000000000008</v>
      </c>
      <c r="AO392" t="s">
        <v>10195</v>
      </c>
      <c r="AP392">
        <v>7.7189461701288001E-2</v>
      </c>
      <c r="AQ392">
        <f>(Table2[[#This Row],[Sharpe Ratio]]-AVERAGE(Table2[Sharpe Ratio]))/_xlfn.STDEV.P(Table2[Sharpe Ratio])</f>
        <v>0.29908786808283599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-1.9252447976267735</v>
      </c>
      <c r="AS392">
        <f>_xlfn.RANK.AVG(Table2[[#This Row],[1Y Return vs Nifty Z-Score]],Table2[1Y Return vs Nifty Z-Score])</f>
        <v>364</v>
      </c>
      <c r="AT392">
        <f>_xlfn.RANK.AVG(Table2[[#This Row],[6M Return vs Nifty Z-Score]],Table2[6M Return vs Nifty Z-Score])</f>
        <v>561</v>
      </c>
      <c r="AU392">
        <f>_xlfn.RANK.AVG(Table2[[#This Row],[Sharpe Ratio Z-Score]],Table2[Sharpe Ratio Z-Score])</f>
        <v>252</v>
      </c>
      <c r="AV392">
        <f>(Table2[[#This Row],[Rank 1Y]]+Table2[[#This Row],[Rank 6M]]+Table2[[#This Row],[Rank Sharpe]])/3</f>
        <v>392.33333333333331</v>
      </c>
    </row>
    <row r="393" spans="1:48" x14ac:dyDescent="0.3">
      <c r="A393" t="s">
        <v>1311</v>
      </c>
      <c r="B393" t="s">
        <v>1312</v>
      </c>
      <c r="C393" t="s">
        <v>10159</v>
      </c>
      <c r="D393" t="s">
        <v>375</v>
      </c>
      <c r="E393">
        <v>8407.5299472240004</v>
      </c>
      <c r="F393">
        <v>218.52</v>
      </c>
      <c r="G393">
        <v>82.537720157934103</v>
      </c>
      <c r="H393">
        <f>(Table2[[#This Row],[1Y Return vs Nifty]]-AVERAGE(Table2[1Y Return vs Nifty]))/_xlfn.STDEV.P(Table2[1Y Return vs Nifty])</f>
        <v>0.5536573045554406</v>
      </c>
      <c r="I393">
        <v>-10.623057463276099</v>
      </c>
      <c r="J393">
        <f>(Table2[[#This Row],[1M Return vs Nifty]]-AVERAGE(Table2[1M Return vs Nifty]))/_xlfn.STDEV.P(Table2[1M Return vs Nifty])</f>
        <v>-0.94614800634413843</v>
      </c>
      <c r="K393">
        <v>-10.695107892894701</v>
      </c>
      <c r="L393">
        <f>(Table2[[#This Row],[6M Return vs Nifty]]-AVERAGE(Table2[6M Return vs Nifty]))/_xlfn.STDEV.P(Table2[6M Return vs Nifty])</f>
        <v>-0.62454884737612348</v>
      </c>
      <c r="M393">
        <v>-3.6119689874839902</v>
      </c>
      <c r="N393">
        <f>(Table2[[#This Row],[1W Return vs Nifty]]-AVERAGE(Table2[1W Return vs Nifty]))/_xlfn.STDEV.P(Table2[1W Return vs Nifty])</f>
        <v>-0.48446174475186432</v>
      </c>
      <c r="O393">
        <v>224.59</v>
      </c>
      <c r="P393">
        <v>222.834576357511</v>
      </c>
      <c r="Q393">
        <v>198.182549114468</v>
      </c>
      <c r="R393">
        <v>40.143772790268102</v>
      </c>
      <c r="S393" s="2">
        <f>(Table2[[#This Row],[Close Price]]-Table2[[#This Row],[20D EMA]])/Table2[[#This Row],[20D EMA]]</f>
        <v>-2.7027027027026997E-2</v>
      </c>
      <c r="T393" s="2">
        <f>(Table2[[#This Row],[Close Price]]-Table2[[#This Row],[50D EMA]])/Table2[[#This Row],[50D EMA]]</f>
        <v>-1.9362239146355695E-2</v>
      </c>
      <c r="U393" s="2">
        <f>(Table2[[#This Row],[Close Price]]-Table2[[#This Row],[200D EMA]])/Table2[[#This Row],[200D EMA]]</f>
        <v>0.10261978653723605</v>
      </c>
      <c r="V393">
        <v>1.0266443671813801</v>
      </c>
      <c r="W393">
        <v>212.7</v>
      </c>
      <c r="X393">
        <v>218.95</v>
      </c>
      <c r="Y393">
        <v>204</v>
      </c>
      <c r="Z393">
        <v>223.07</v>
      </c>
      <c r="AA393">
        <v>204</v>
      </c>
      <c r="AB393">
        <v>262</v>
      </c>
      <c r="AC393" s="2">
        <f>(Table2[[#This Row],[Close Price]]/Table2[[#This Row],[Day Low]])-1</f>
        <v>2.7362482369534646E-2</v>
      </c>
      <c r="AD393" s="2">
        <f>(Table2[[#This Row],[Day High]]/Table2[[#This Row],[Close Price]])-1</f>
        <v>1.9677832692659436E-3</v>
      </c>
      <c r="AE393" s="2">
        <f>(Table2[[#This Row],[Close Price]]/Table2[[#This Row],[Current Week Low]])-1</f>
        <v>7.1176470588235397E-2</v>
      </c>
      <c r="AF393" s="2">
        <f>(Table2[[#This Row],[Current Week High]]/Table2[[#This Row],[Close Price]])-1</f>
        <v>2.0821892732930447E-2</v>
      </c>
      <c r="AG393" s="2">
        <f>(Table2[[#This Row],[Close Price]]/Table2[[#This Row],[Current Month Low]])-1</f>
        <v>7.1176470588235397E-2</v>
      </c>
      <c r="AH393" s="2">
        <f>(Table2[[#This Row],[Current Month High]]/Table2[[#This Row],[Close Price]])-1</f>
        <v>0.19897492220391721</v>
      </c>
      <c r="AI393">
        <v>19.897492220391701</v>
      </c>
      <c r="AJ393">
        <v>112.15533980582499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-0.13</v>
      </c>
      <c r="AM393" t="s">
        <v>10195</v>
      </c>
      <c r="AN393">
        <v>-2.92</v>
      </c>
      <c r="AO393" t="s">
        <v>10195</v>
      </c>
      <c r="AQ393">
        <f>(Table2[[#This Row],[Sharpe Ratio]]-AVERAGE(Table2[Sharpe Ratio]))/_xlfn.STDEV.P(Table2[Sharpe Ratio])</f>
        <v>-0.58844639887736894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-2.0899476927940546</v>
      </c>
      <c r="AS393">
        <f>_xlfn.RANK.AVG(Table2[[#This Row],[1Y Return vs Nifty Z-Score]],Table2[1Y Return vs Nifty Z-Score])</f>
        <v>140</v>
      </c>
      <c r="AT393">
        <f>_xlfn.RANK.AVG(Table2[[#This Row],[6M Return vs Nifty Z-Score]],Table2[6M Return vs Nifty Z-Score])</f>
        <v>524</v>
      </c>
      <c r="AU393">
        <f>_xlfn.RANK.AVG(Table2[[#This Row],[Sharpe Ratio Z-Score]],Table2[Sharpe Ratio Z-Score])</f>
        <v>516.5</v>
      </c>
      <c r="AV393">
        <f>(Table2[[#This Row],[Rank 1Y]]+Table2[[#This Row],[Rank 6M]]+Table2[[#This Row],[Rank Sharpe]])/3</f>
        <v>393.5</v>
      </c>
    </row>
    <row r="394" spans="1:48" x14ac:dyDescent="0.3">
      <c r="A394" t="s">
        <v>589</v>
      </c>
      <c r="B394" t="s">
        <v>590</v>
      </c>
      <c r="C394" t="s">
        <v>10167</v>
      </c>
      <c r="D394" t="s">
        <v>591</v>
      </c>
      <c r="E394">
        <v>31806.569680199998</v>
      </c>
      <c r="F394">
        <v>807.1</v>
      </c>
      <c r="G394">
        <v>25.003431153134802</v>
      </c>
      <c r="H394">
        <f>(Table2[[#This Row],[1Y Return vs Nifty]]-AVERAGE(Table2[1Y Return vs Nifty]))/_xlfn.STDEV.P(Table2[1Y Return vs Nifty])</f>
        <v>-0.21995775909064791</v>
      </c>
      <c r="I394">
        <v>-1.3664722392053099</v>
      </c>
      <c r="J394">
        <f>(Table2[[#This Row],[1M Return vs Nifty]]-AVERAGE(Table2[1M Return vs Nifty]))/_xlfn.STDEV.P(Table2[1M Return vs Nifty])</f>
        <v>1.8118331288897442E-2</v>
      </c>
      <c r="K394">
        <v>11.540922419622101</v>
      </c>
      <c r="L394">
        <f>(Table2[[#This Row],[6M Return vs Nifty]]-AVERAGE(Table2[6M Return vs Nifty]))/_xlfn.STDEV.P(Table2[6M Return vs Nifty])</f>
        <v>0.12742374615275789</v>
      </c>
      <c r="M394">
        <v>-1.6553759004759101</v>
      </c>
      <c r="N394">
        <f>(Table2[[#This Row],[1W Return vs Nifty]]-AVERAGE(Table2[1W Return vs Nifty]))/_xlfn.STDEV.P(Table2[1W Return vs Nifty])</f>
        <v>2.0452085726809536E-3</v>
      </c>
      <c r="O394">
        <v>784.86</v>
      </c>
      <c r="P394">
        <v>746.91634568683003</v>
      </c>
      <c r="Q394">
        <v>664.49743407736901</v>
      </c>
      <c r="R394">
        <v>61.425460881870499</v>
      </c>
      <c r="S394" s="2">
        <f>(Table2[[#This Row],[Close Price]]-Table2[[#This Row],[20D EMA]])/Table2[[#This Row],[20D EMA]]</f>
        <v>2.8336263792268696E-2</v>
      </c>
      <c r="T394" s="2">
        <f>(Table2[[#This Row],[Close Price]]-Table2[[#This Row],[50D EMA]])/Table2[[#This Row],[50D EMA]]</f>
        <v>8.0576164467023231E-2</v>
      </c>
      <c r="U394" s="2">
        <f>(Table2[[#This Row],[Close Price]]-Table2[[#This Row],[200D EMA]])/Table2[[#This Row],[200D EMA]]</f>
        <v>0.2146021317909671</v>
      </c>
      <c r="V394">
        <v>0.91418629360668602</v>
      </c>
      <c r="W394">
        <v>798.25</v>
      </c>
      <c r="X394">
        <v>816.65</v>
      </c>
      <c r="Y394">
        <v>763.55</v>
      </c>
      <c r="Z394">
        <v>809.2</v>
      </c>
      <c r="AA394">
        <v>753.55</v>
      </c>
      <c r="AB394">
        <v>823.45</v>
      </c>
      <c r="AC394" s="2">
        <f>(Table2[[#This Row],[Close Price]]/Table2[[#This Row],[Day Low]])-1</f>
        <v>1.1086752270591971E-2</v>
      </c>
      <c r="AD394" s="2">
        <f>(Table2[[#This Row],[Day High]]/Table2[[#This Row],[Close Price]])-1</f>
        <v>1.1832486680708687E-2</v>
      </c>
      <c r="AE394" s="2">
        <f>(Table2[[#This Row],[Close Price]]/Table2[[#This Row],[Current Week Low]])-1</f>
        <v>5.7036212428786648E-2</v>
      </c>
      <c r="AF394" s="2">
        <f>(Table2[[#This Row],[Current Week High]]/Table2[[#This Row],[Close Price]])-1</f>
        <v>2.6019080659149818E-3</v>
      </c>
      <c r="AG394" s="2">
        <f>(Table2[[#This Row],[Close Price]]/Table2[[#This Row],[Current Month Low]])-1</f>
        <v>7.1063632141198374E-2</v>
      </c>
      <c r="AH394" s="2">
        <f>(Table2[[#This Row],[Current Month High]]/Table2[[#This Row],[Close Price]])-1</f>
        <v>2.0257712798909644E-2</v>
      </c>
      <c r="AI394">
        <v>2.02577127989096</v>
      </c>
      <c r="AJ394">
        <v>55.495616992582598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0.11</v>
      </c>
      <c r="AM394" t="s">
        <v>10196</v>
      </c>
      <c r="AN394">
        <v>2.87</v>
      </c>
      <c r="AO394" t="s">
        <v>10196</v>
      </c>
      <c r="AP394">
        <v>-1.6843812773870001E-3</v>
      </c>
      <c r="AQ394">
        <f>(Table2[[#This Row],[Sharpe Ratio]]-AVERAGE(Table2[Sharpe Ratio]))/_xlfn.STDEV.P(Table2[Sharpe Ratio])</f>
        <v>-0.60781362944690431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-0.68018410252321593</v>
      </c>
      <c r="AS394">
        <f>_xlfn.RANK.AVG(Table2[[#This Row],[1Y Return vs Nifty Z-Score]],Table2[1Y Return vs Nifty Z-Score])</f>
        <v>359</v>
      </c>
      <c r="AT394">
        <f>_xlfn.RANK.AVG(Table2[[#This Row],[6M Return vs Nifty Z-Score]],Table2[6M Return vs Nifty Z-Score])</f>
        <v>287</v>
      </c>
      <c r="AU394">
        <f>_xlfn.RANK.AVG(Table2[[#This Row],[Sharpe Ratio Z-Score]],Table2[Sharpe Ratio Z-Score])</f>
        <v>541</v>
      </c>
      <c r="AV394">
        <f>(Table2[[#This Row],[Rank 1Y]]+Table2[[#This Row],[Rank 6M]]+Table2[[#This Row],[Rank Sharpe]])/3</f>
        <v>395.66666666666669</v>
      </c>
    </row>
    <row r="395" spans="1:48" x14ac:dyDescent="0.3">
      <c r="A395" t="s">
        <v>180</v>
      </c>
      <c r="B395" t="s">
        <v>181</v>
      </c>
      <c r="C395" t="s">
        <v>10158</v>
      </c>
      <c r="D395" t="s">
        <v>182</v>
      </c>
      <c r="E395">
        <v>145786.72965948001</v>
      </c>
      <c r="F395">
        <v>651.6</v>
      </c>
      <c r="G395">
        <v>26.4017897645174</v>
      </c>
      <c r="H395">
        <f>(Table2[[#This Row],[1Y Return vs Nifty]]-AVERAGE(Table2[1Y Return vs Nifty]))/_xlfn.STDEV.P(Table2[1Y Return vs Nifty])</f>
        <v>-0.20115521012624574</v>
      </c>
      <c r="I395">
        <v>-7.3266390044793903</v>
      </c>
      <c r="J395">
        <f>(Table2[[#This Row],[1M Return vs Nifty]]-AVERAGE(Table2[1M Return vs Nifty]))/_xlfn.STDEV.P(Table2[1M Return vs Nifty])</f>
        <v>-0.60275729825621915</v>
      </c>
      <c r="K395">
        <v>1.5019282734050099</v>
      </c>
      <c r="L395">
        <f>(Table2[[#This Row],[6M Return vs Nifty]]-AVERAGE(Table2[6M Return vs Nifty]))/_xlfn.STDEV.P(Table2[6M Return vs Nifty])</f>
        <v>-0.21207248399506293</v>
      </c>
      <c r="M395">
        <v>-3.7949559761711402</v>
      </c>
      <c r="N395">
        <f>(Table2[[#This Row],[1W Return vs Nifty]]-AVERAGE(Table2[1W Return vs Nifty]))/_xlfn.STDEV.P(Table2[1W Return vs Nifty])</f>
        <v>-0.52996146718027681</v>
      </c>
      <c r="O395">
        <v>680.2</v>
      </c>
      <c r="P395">
        <v>670.24956228733697</v>
      </c>
      <c r="Q395">
        <v>592.34710290465705</v>
      </c>
      <c r="R395">
        <v>27.776423462381</v>
      </c>
      <c r="S395" s="2">
        <f>(Table2[[#This Row],[Close Price]]-Table2[[#This Row],[20D EMA]])/Table2[[#This Row],[20D EMA]]</f>
        <v>-4.2046456924434018E-2</v>
      </c>
      <c r="T395" s="2">
        <f>(Table2[[#This Row],[Close Price]]-Table2[[#This Row],[50D EMA]])/Table2[[#This Row],[50D EMA]]</f>
        <v>-2.7824803381731794E-2</v>
      </c>
      <c r="U395" s="2">
        <f>(Table2[[#This Row],[Close Price]]-Table2[[#This Row],[200D EMA]])/Table2[[#This Row],[200D EMA]]</f>
        <v>0.10003070295235358</v>
      </c>
      <c r="V395">
        <v>0.63910621499564801</v>
      </c>
      <c r="W395">
        <v>633.29999999999995</v>
      </c>
      <c r="X395">
        <v>649</v>
      </c>
      <c r="Y395">
        <v>638.70000000000005</v>
      </c>
      <c r="Z395">
        <v>675</v>
      </c>
      <c r="AA395">
        <v>638.70000000000005</v>
      </c>
      <c r="AB395">
        <v>712.1</v>
      </c>
      <c r="AC395" s="2">
        <f>(Table2[[#This Row],[Close Price]]/Table2[[#This Row],[Day Low]])-1</f>
        <v>2.8896257697773597E-2</v>
      </c>
      <c r="AD395" s="2">
        <f>(Table2[[#This Row],[Day High]]/Table2[[#This Row],[Close Price]])-1</f>
        <v>-3.9901780233272399E-3</v>
      </c>
      <c r="AE395" s="2">
        <f>(Table2[[#This Row],[Close Price]]/Table2[[#This Row],[Current Week Low]])-1</f>
        <v>2.0197275716298702E-2</v>
      </c>
      <c r="AF395" s="2">
        <f>(Table2[[#This Row],[Current Week High]]/Table2[[#This Row],[Close Price]])-1</f>
        <v>3.5911602209944604E-2</v>
      </c>
      <c r="AG395" s="2">
        <f>(Table2[[#This Row],[Close Price]]/Table2[[#This Row],[Current Month Low]])-1</f>
        <v>2.0197275716298702E-2</v>
      </c>
      <c r="AH395" s="2">
        <f>(Table2[[#This Row],[Current Month High]]/Table2[[#This Row],[Close Price]])-1</f>
        <v>9.2848373235113524E-2</v>
      </c>
      <c r="AI395">
        <v>9.7682627378759808</v>
      </c>
      <c r="AJ395">
        <v>51.008111239860902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0.01</v>
      </c>
      <c r="AM395" t="s">
        <v>10196</v>
      </c>
      <c r="AN395">
        <v>-6.8</v>
      </c>
      <c r="AO395" t="s">
        <v>10195</v>
      </c>
      <c r="AP395">
        <v>1.3919283566738E-2</v>
      </c>
      <c r="AQ395">
        <f>(Table2[[#This Row],[Sharpe Ratio]]-AVERAGE(Table2[Sharpe Ratio]))/_xlfn.STDEV.P(Table2[Sharpe Ratio])</f>
        <v>-0.42840070268086466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-1.9743471622386692</v>
      </c>
      <c r="AS395">
        <f>_xlfn.RANK.AVG(Table2[[#This Row],[1Y Return vs Nifty Z-Score]],Table2[1Y Return vs Nifty Z-Score])</f>
        <v>351</v>
      </c>
      <c r="AT395">
        <f>_xlfn.RANK.AVG(Table2[[#This Row],[6M Return vs Nifty Z-Score]],Table2[6M Return vs Nifty Z-Score])</f>
        <v>393</v>
      </c>
      <c r="AU395">
        <f>_xlfn.RANK.AVG(Table2[[#This Row],[Sharpe Ratio Z-Score]],Table2[Sharpe Ratio Z-Score])</f>
        <v>446</v>
      </c>
      <c r="AV395">
        <f>(Table2[[#This Row],[Rank 1Y]]+Table2[[#This Row],[Rank 6M]]+Table2[[#This Row],[Rank Sharpe]])/3</f>
        <v>396.66666666666669</v>
      </c>
    </row>
    <row r="396" spans="1:48" x14ac:dyDescent="0.3">
      <c r="A396" t="s">
        <v>613</v>
      </c>
      <c r="B396" t="s">
        <v>614</v>
      </c>
      <c r="C396" t="s">
        <v>10156</v>
      </c>
      <c r="D396" t="s">
        <v>60</v>
      </c>
      <c r="E396">
        <v>29781.987465779999</v>
      </c>
      <c r="F396">
        <v>2384.6999999999998</v>
      </c>
      <c r="G396">
        <v>43.246790706646301</v>
      </c>
      <c r="H396">
        <f>(Table2[[#This Row],[1Y Return vs Nifty]]-AVERAGE(Table2[1Y Return vs Nifty]))/_xlfn.STDEV.P(Table2[1Y Return vs Nifty])</f>
        <v>2.5345311586578895E-2</v>
      </c>
      <c r="I396">
        <v>-3.9317122926213202</v>
      </c>
      <c r="J396">
        <f>(Table2[[#This Row],[1M Return vs Nifty]]-AVERAGE(Table2[1M Return vs Nifty]))/_xlfn.STDEV.P(Table2[1M Return vs Nifty])</f>
        <v>-0.24910490185595119</v>
      </c>
      <c r="K396">
        <v>-5.1772686144246096</v>
      </c>
      <c r="L396">
        <f>(Table2[[#This Row],[6M Return vs Nifty]]-AVERAGE(Table2[6M Return vs Nifty]))/_xlfn.STDEV.P(Table2[6M Return vs Nifty])</f>
        <v>-0.4379479184067544</v>
      </c>
      <c r="M396">
        <v>5.5258996339275397</v>
      </c>
      <c r="N396">
        <f>(Table2[[#This Row],[1W Return vs Nifty]]-AVERAGE(Table2[1W Return vs Nifty]))/_xlfn.STDEV.P(Table2[1W Return vs Nifty])</f>
        <v>1.7876696720471805</v>
      </c>
      <c r="O396">
        <v>2292.1999999999998</v>
      </c>
      <c r="P396">
        <v>2295.8113762734001</v>
      </c>
      <c r="Q396">
        <v>2110.4242008147498</v>
      </c>
      <c r="R396">
        <v>73.328844433579604</v>
      </c>
      <c r="S396" s="2">
        <f>(Table2[[#This Row],[Close Price]]-Table2[[#This Row],[20D EMA]])/Table2[[#This Row],[20D EMA]]</f>
        <v>4.0354244830294046E-2</v>
      </c>
      <c r="T396" s="2">
        <f>(Table2[[#This Row],[Close Price]]-Table2[[#This Row],[50D EMA]])/Table2[[#This Row],[50D EMA]]</f>
        <v>3.8717738157951466E-2</v>
      </c>
      <c r="U396" s="2">
        <f>(Table2[[#This Row],[Close Price]]-Table2[[#This Row],[200D EMA]])/Table2[[#This Row],[200D EMA]]</f>
        <v>0.12996240238306742</v>
      </c>
      <c r="V396">
        <v>1.1044114367070199</v>
      </c>
      <c r="W396">
        <v>2360</v>
      </c>
      <c r="X396">
        <v>2409.25</v>
      </c>
      <c r="Y396">
        <v>2236.1</v>
      </c>
      <c r="Z396">
        <v>2389.9</v>
      </c>
      <c r="AA396">
        <v>2160.15</v>
      </c>
      <c r="AB396">
        <v>2389.9</v>
      </c>
      <c r="AC396" s="2">
        <f>(Table2[[#This Row],[Close Price]]/Table2[[#This Row],[Day Low]])-1</f>
        <v>1.0466101694915242E-2</v>
      </c>
      <c r="AD396" s="2">
        <f>(Table2[[#This Row],[Day High]]/Table2[[#This Row],[Close Price]])-1</f>
        <v>1.0294795991110162E-2</v>
      </c>
      <c r="AE396" s="2">
        <f>(Table2[[#This Row],[Close Price]]/Table2[[#This Row],[Current Week Low]])-1</f>
        <v>6.645498859621668E-2</v>
      </c>
      <c r="AF396" s="2">
        <f>(Table2[[#This Row],[Current Week High]]/Table2[[#This Row],[Close Price]])-1</f>
        <v>2.1805677863044881E-3</v>
      </c>
      <c r="AG396" s="2">
        <f>(Table2[[#This Row],[Close Price]]/Table2[[#This Row],[Current Month Low]])-1</f>
        <v>0.10395111450593686</v>
      </c>
      <c r="AH396" s="2">
        <f>(Table2[[#This Row],[Current Month High]]/Table2[[#This Row],[Close Price]])-1</f>
        <v>2.1805677863044881E-3</v>
      </c>
      <c r="AI396">
        <v>6.5123495617897396</v>
      </c>
      <c r="AJ396">
        <v>70.469654728715398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-0.09</v>
      </c>
      <c r="AM396" t="s">
        <v>10195</v>
      </c>
      <c r="AN396">
        <v>5.21</v>
      </c>
      <c r="AO396" t="s">
        <v>10196</v>
      </c>
      <c r="AP396">
        <v>1.6257041264579001E-2</v>
      </c>
      <c r="AQ396">
        <f>(Table2[[#This Row],[Sharpe Ratio]]-AVERAGE(Table2[Sharpe Ratio]))/_xlfn.STDEV.P(Table2[Sharpe Ratio])</f>
        <v>-0.40152086676863596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281</v>
      </c>
      <c r="AT396">
        <f>_xlfn.RANK.AVG(Table2[[#This Row],[6M Return vs Nifty Z-Score]],Table2[6M Return vs Nifty Z-Score])</f>
        <v>472</v>
      </c>
      <c r="AU396">
        <f>_xlfn.RANK.AVG(Table2[[#This Row],[Sharpe Ratio Z-Score]],Table2[Sharpe Ratio Z-Score])</f>
        <v>437</v>
      </c>
      <c r="AV396">
        <f>(Table2[[#This Row],[Rank 1Y]]+Table2[[#This Row],[Rank 6M]]+Table2[[#This Row],[Rank Sharpe]])/3</f>
        <v>396.66666666666669</v>
      </c>
    </row>
    <row r="397" spans="1:48" x14ac:dyDescent="0.3">
      <c r="A397" t="s">
        <v>1736</v>
      </c>
      <c r="B397" t="s">
        <v>1737</v>
      </c>
      <c r="C397" t="s">
        <v>10155</v>
      </c>
      <c r="D397" t="s">
        <v>278</v>
      </c>
      <c r="E397">
        <v>4425.2319214400004</v>
      </c>
      <c r="F397">
        <v>1409.65</v>
      </c>
      <c r="G397">
        <v>-2.18707724055428</v>
      </c>
      <c r="H397">
        <f>(Table2[[#This Row],[1Y Return vs Nifty]]-AVERAGE(Table2[1Y Return vs Nifty]))/_xlfn.STDEV.P(Table2[1Y Return vs Nifty])</f>
        <v>-0.58556559479013182</v>
      </c>
      <c r="I397">
        <v>8.1282190721915697</v>
      </c>
      <c r="J397">
        <f>(Table2[[#This Row],[1M Return vs Nifty]]-AVERAGE(Table2[1M Return vs Nifty]))/_xlfn.STDEV.P(Table2[1M Return vs Nifty])</f>
        <v>1.0071883820878875</v>
      </c>
      <c r="K397">
        <v>-4.7521572301877297</v>
      </c>
      <c r="L397">
        <f>(Table2[[#This Row],[6M Return vs Nifty]]-AVERAGE(Table2[6M Return vs Nifty]))/_xlfn.STDEV.P(Table2[6M Return vs Nifty])</f>
        <v>-0.42357160637396707</v>
      </c>
      <c r="M397">
        <v>-3.3318453579580201</v>
      </c>
      <c r="N397">
        <f>(Table2[[#This Row],[1W Return vs Nifty]]-AVERAGE(Table2[1W Return vs Nifty]))/_xlfn.STDEV.P(Table2[1W Return vs Nifty])</f>
        <v>-0.41480899249600878</v>
      </c>
      <c r="O397">
        <v>1408.44</v>
      </c>
      <c r="P397">
        <v>1352.04960025426</v>
      </c>
      <c r="Q397">
        <v>1225.0164919439101</v>
      </c>
      <c r="R397">
        <v>44.203670234669602</v>
      </c>
      <c r="S397" s="2">
        <f>(Table2[[#This Row],[Close Price]]-Table2[[#This Row],[20D EMA]])/Table2[[#This Row],[20D EMA]]</f>
        <v>8.5910652920964778E-4</v>
      </c>
      <c r="T397" s="2">
        <f>(Table2[[#This Row],[Close Price]]-Table2[[#This Row],[50D EMA]])/Table2[[#This Row],[50D EMA]]</f>
        <v>4.2602283033779269E-2</v>
      </c>
      <c r="U397" s="2">
        <f>(Table2[[#This Row],[Close Price]]-Table2[[#This Row],[200D EMA]])/Table2[[#This Row],[200D EMA]]</f>
        <v>0.15071920196201233</v>
      </c>
      <c r="V397">
        <v>0.88887436571284095</v>
      </c>
      <c r="W397">
        <v>1402.8</v>
      </c>
      <c r="X397">
        <v>1419.7</v>
      </c>
      <c r="Y397">
        <v>1355</v>
      </c>
      <c r="Z397">
        <v>1435</v>
      </c>
      <c r="AA397">
        <v>1355</v>
      </c>
      <c r="AB397">
        <v>1526.6</v>
      </c>
      <c r="AC397" s="2">
        <f>(Table2[[#This Row],[Close Price]]/Table2[[#This Row],[Day Low]])-1</f>
        <v>4.8830909609354212E-3</v>
      </c>
      <c r="AD397" s="2">
        <f>(Table2[[#This Row],[Day High]]/Table2[[#This Row],[Close Price]])-1</f>
        <v>7.129429290958722E-3</v>
      </c>
      <c r="AE397" s="2">
        <f>(Table2[[#This Row],[Close Price]]/Table2[[#This Row],[Current Week Low]])-1</f>
        <v>4.0332103321033319E-2</v>
      </c>
      <c r="AF397" s="2">
        <f>(Table2[[#This Row],[Current Week High]]/Table2[[#This Row],[Close Price]])-1</f>
        <v>1.7983187316000349E-2</v>
      </c>
      <c r="AG397" s="2">
        <f>(Table2[[#This Row],[Close Price]]/Table2[[#This Row],[Current Month Low]])-1</f>
        <v>4.0332103321033319E-2</v>
      </c>
      <c r="AH397" s="2">
        <f>(Table2[[#This Row],[Current Month High]]/Table2[[#This Row],[Close Price]])-1</f>
        <v>8.2963856276380588E-2</v>
      </c>
      <c r="AI397">
        <v>8.2963856276380596</v>
      </c>
      <c r="AJ397">
        <v>46.244423695404002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-0.05</v>
      </c>
      <c r="AM397" t="s">
        <v>10195</v>
      </c>
      <c r="AN397">
        <v>-4.4800000000000004</v>
      </c>
      <c r="AO397" t="s">
        <v>10195</v>
      </c>
      <c r="AP397">
        <v>0.102212293548597</v>
      </c>
      <c r="AQ397">
        <f>(Table2[[#This Row],[Sharpe Ratio]]-AVERAGE(Table2[Sharpe Ratio]))/_xlfn.STDEV.P(Table2[Sharpe Ratio])</f>
        <v>0.58680357734395239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0.17004576577173214</v>
      </c>
      <c r="AS397">
        <f>_xlfn.RANK.AVG(Table2[[#This Row],[1Y Return vs Nifty Z-Score]],Table2[1Y Return vs Nifty Z-Score])</f>
        <v>527</v>
      </c>
      <c r="AT397">
        <f>_xlfn.RANK.AVG(Table2[[#This Row],[6M Return vs Nifty Z-Score]],Table2[6M Return vs Nifty Z-Score])</f>
        <v>465</v>
      </c>
      <c r="AU397">
        <f>_xlfn.RANK.AVG(Table2[[#This Row],[Sharpe Ratio Z-Score]],Table2[Sharpe Ratio Z-Score])</f>
        <v>200</v>
      </c>
      <c r="AV397">
        <f>(Table2[[#This Row],[Rank 1Y]]+Table2[[#This Row],[Rank 6M]]+Table2[[#This Row],[Rank Sharpe]])/3</f>
        <v>397.33333333333331</v>
      </c>
    </row>
    <row r="398" spans="1:48" x14ac:dyDescent="0.3">
      <c r="A398" t="s">
        <v>503</v>
      </c>
      <c r="B398" t="s">
        <v>504</v>
      </c>
      <c r="C398" t="s">
        <v>10161</v>
      </c>
      <c r="D398" t="s">
        <v>278</v>
      </c>
      <c r="E398">
        <v>40933.625774450004</v>
      </c>
      <c r="F398">
        <v>4339.8500000000004</v>
      </c>
      <c r="G398">
        <v>-2.0558358029620498</v>
      </c>
      <c r="H398">
        <f>(Table2[[#This Row],[1Y Return vs Nifty]]-AVERAGE(Table2[1Y Return vs Nifty]))/_xlfn.STDEV.P(Table2[1Y Return vs Nifty])</f>
        <v>-0.58380090185914857</v>
      </c>
      <c r="I398">
        <v>-2.2949722261860899</v>
      </c>
      <c r="J398">
        <f>(Table2[[#This Row],[1M Return vs Nifty]]-AVERAGE(Table2[1M Return vs Nifty]))/_xlfn.STDEV.P(Table2[1M Return vs Nifty])</f>
        <v>-7.8604300250224357E-2</v>
      </c>
      <c r="K398">
        <v>6.7101010599667804E-2</v>
      </c>
      <c r="L398">
        <f>(Table2[[#This Row],[6M Return vs Nifty]]-AVERAGE(Table2[6M Return vs Nifty]))/_xlfn.STDEV.P(Table2[6M Return vs Nifty])</f>
        <v>-0.26059511878704422</v>
      </c>
      <c r="M398">
        <v>1.5746742596087799</v>
      </c>
      <c r="N398">
        <f>(Table2[[#This Row],[1W Return vs Nifty]]-AVERAGE(Table2[1W Return vs Nifty]))/_xlfn.STDEV.P(Table2[1W Return vs Nifty])</f>
        <v>0.80519731664397598</v>
      </c>
      <c r="O398">
        <v>4238.16</v>
      </c>
      <c r="P398">
        <v>4089.2602715043899</v>
      </c>
      <c r="Q398">
        <v>3787.4183319970998</v>
      </c>
      <c r="R398">
        <v>58.561913197818399</v>
      </c>
      <c r="S398" s="2">
        <f>(Table2[[#This Row],[Close Price]]-Table2[[#This Row],[20D EMA]])/Table2[[#This Row],[20D EMA]]</f>
        <v>2.3993903014515854E-2</v>
      </c>
      <c r="T398" s="2">
        <f>(Table2[[#This Row],[Close Price]]-Table2[[#This Row],[50D EMA]])/Table2[[#This Row],[50D EMA]]</f>
        <v>6.1279965533575939E-2</v>
      </c>
      <c r="U398" s="2">
        <f>(Table2[[#This Row],[Close Price]]-Table2[[#This Row],[200D EMA]])/Table2[[#This Row],[200D EMA]]</f>
        <v>0.14585969110827116</v>
      </c>
      <c r="V398">
        <v>1.16208592186687</v>
      </c>
      <c r="W398">
        <v>4255</v>
      </c>
      <c r="X398">
        <v>4329.8999999999996</v>
      </c>
      <c r="Y398">
        <v>4225.5</v>
      </c>
      <c r="Z398">
        <v>4537.1000000000004</v>
      </c>
      <c r="AA398">
        <v>4167.7</v>
      </c>
      <c r="AB398">
        <v>4699.95</v>
      </c>
      <c r="AC398" s="2">
        <f>(Table2[[#This Row],[Close Price]]/Table2[[#This Row],[Day Low]])-1</f>
        <v>1.9941245593419588E-2</v>
      </c>
      <c r="AD398" s="2">
        <f>(Table2[[#This Row],[Day High]]/Table2[[#This Row],[Close Price]])-1</f>
        <v>-2.2927059691004725E-3</v>
      </c>
      <c r="AE398" s="2">
        <f>(Table2[[#This Row],[Close Price]]/Table2[[#This Row],[Current Week Low]])-1</f>
        <v>2.7061886167317528E-2</v>
      </c>
      <c r="AF398" s="2">
        <f>(Table2[[#This Row],[Current Week High]]/Table2[[#This Row],[Close Price]])-1</f>
        <v>4.5450879638697206E-2</v>
      </c>
      <c r="AG398" s="2">
        <f>(Table2[[#This Row],[Close Price]]/Table2[[#This Row],[Current Month Low]])-1</f>
        <v>4.1305756172469454E-2</v>
      </c>
      <c r="AH398" s="2">
        <f>(Table2[[#This Row],[Current Month High]]/Table2[[#This Row],[Close Price]])-1</f>
        <v>8.297521803748964E-2</v>
      </c>
      <c r="AI398">
        <v>8.2975218037489604</v>
      </c>
      <c r="AJ398">
        <v>30.482561635598302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0.03</v>
      </c>
      <c r="AM398" t="s">
        <v>10196</v>
      </c>
      <c r="AN398">
        <v>1.82</v>
      </c>
      <c r="AO398" t="s">
        <v>10196</v>
      </c>
      <c r="AP398">
        <v>7.2740505431565003E-2</v>
      </c>
      <c r="AQ398">
        <f>(Table2[[#This Row],[Sharpe Ratio]]-AVERAGE(Table2[Sharpe Ratio]))/_xlfn.STDEV.P(Table2[Sharpe Ratio])</f>
        <v>0.24793320195927732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0.1301301977068362</v>
      </c>
      <c r="AS398">
        <f>_xlfn.RANK.AVG(Table2[[#This Row],[1Y Return vs Nifty Z-Score]],Table2[1Y Return vs Nifty Z-Score])</f>
        <v>525</v>
      </c>
      <c r="AT398">
        <f>_xlfn.RANK.AVG(Table2[[#This Row],[6M Return vs Nifty Z-Score]],Table2[6M Return vs Nifty Z-Score])</f>
        <v>407</v>
      </c>
      <c r="AU398">
        <f>_xlfn.RANK.AVG(Table2[[#This Row],[Sharpe Ratio Z-Score]],Table2[Sharpe Ratio Z-Score])</f>
        <v>262</v>
      </c>
      <c r="AV398">
        <f>(Table2[[#This Row],[Rank 1Y]]+Table2[[#This Row],[Rank 6M]]+Table2[[#This Row],[Rank Sharpe]])/3</f>
        <v>398</v>
      </c>
    </row>
    <row r="399" spans="1:48" x14ac:dyDescent="0.3">
      <c r="A399" t="s">
        <v>771</v>
      </c>
      <c r="B399" t="s">
        <v>772</v>
      </c>
      <c r="C399" t="s">
        <v>10150</v>
      </c>
      <c r="D399" t="s">
        <v>21</v>
      </c>
      <c r="E399">
        <v>20478.08429214</v>
      </c>
      <c r="F399">
        <v>737.65</v>
      </c>
      <c r="G399">
        <v>17.462537000366002</v>
      </c>
      <c r="H399">
        <f>(Table2[[#This Row],[1Y Return vs Nifty]]-AVERAGE(Table2[1Y Return vs Nifty]))/_xlfn.STDEV.P(Table2[1Y Return vs Nifty])</f>
        <v>-0.32135380327320523</v>
      </c>
      <c r="I399">
        <v>9.3017315290768803</v>
      </c>
      <c r="J399">
        <f>(Table2[[#This Row],[1M Return vs Nifty]]-AVERAGE(Table2[1M Return vs Nifty]))/_xlfn.STDEV.P(Table2[1M Return vs Nifty])</f>
        <v>1.1294341705266944</v>
      </c>
      <c r="K399">
        <v>-15.995757361898001</v>
      </c>
      <c r="L399">
        <f>(Table2[[#This Row],[6M Return vs Nifty]]-AVERAGE(Table2[6M Return vs Nifty]))/_xlfn.STDEV.P(Table2[6M Return vs Nifty])</f>
        <v>-0.80380490489058842</v>
      </c>
      <c r="M399">
        <v>1.62175671129497</v>
      </c>
      <c r="N399">
        <f>(Table2[[#This Row],[1W Return vs Nifty]]-AVERAGE(Table2[1W Return vs Nifty]))/_xlfn.STDEV.P(Table2[1W Return vs Nifty])</f>
        <v>0.81690437023472795</v>
      </c>
      <c r="O399">
        <v>652.70000000000005</v>
      </c>
      <c r="P399">
        <v>628.44034718575699</v>
      </c>
      <c r="Q399">
        <v>631.629974440708</v>
      </c>
      <c r="R399">
        <v>73.581030019937899</v>
      </c>
      <c r="S399" s="2">
        <f>(Table2[[#This Row],[Close Price]]-Table2[[#This Row],[20D EMA]])/Table2[[#This Row],[20D EMA]]</f>
        <v>0.13015167764669822</v>
      </c>
      <c r="T399" s="2">
        <f>(Table2[[#This Row],[Close Price]]-Table2[[#This Row],[50D EMA]])/Table2[[#This Row],[50D EMA]]</f>
        <v>0.17377886907372983</v>
      </c>
      <c r="U399" s="2">
        <f>(Table2[[#This Row],[Close Price]]-Table2[[#This Row],[200D EMA]])/Table2[[#This Row],[200D EMA]]</f>
        <v>0.16785147926706609</v>
      </c>
      <c r="V399">
        <v>1.9025551465009101</v>
      </c>
      <c r="W399">
        <v>709.55</v>
      </c>
      <c r="X399">
        <v>728.6</v>
      </c>
      <c r="Y399">
        <v>639.45000000000005</v>
      </c>
      <c r="Z399">
        <v>752.4</v>
      </c>
      <c r="AA399">
        <v>592.35</v>
      </c>
      <c r="AB399">
        <v>752.4</v>
      </c>
      <c r="AC399" s="2">
        <f>(Table2[[#This Row],[Close Price]]/Table2[[#This Row],[Day Low]])-1</f>
        <v>3.9602565005989687E-2</v>
      </c>
      <c r="AD399" s="2">
        <f>(Table2[[#This Row],[Day High]]/Table2[[#This Row],[Close Price]])-1</f>
        <v>-1.2268691113671681E-2</v>
      </c>
      <c r="AE399" s="2">
        <f>(Table2[[#This Row],[Close Price]]/Table2[[#This Row],[Current Week Low]])-1</f>
        <v>0.15356947376651808</v>
      </c>
      <c r="AF399" s="2">
        <f>(Table2[[#This Row],[Current Week High]]/Table2[[#This Row],[Close Price]])-1</f>
        <v>1.9995933030570123E-2</v>
      </c>
      <c r="AG399" s="2">
        <f>(Table2[[#This Row],[Close Price]]/Table2[[#This Row],[Current Month Low]])-1</f>
        <v>0.24529416729973819</v>
      </c>
      <c r="AH399" s="2">
        <f>(Table2[[#This Row],[Current Month High]]/Table2[[#This Row],[Close Price]])-1</f>
        <v>1.9995933030570123E-2</v>
      </c>
      <c r="AI399">
        <v>17.942113468447001</v>
      </c>
      <c r="AJ399">
        <v>57.080494037478701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-7.0000000000000007E-2</v>
      </c>
      <c r="AM399" t="s">
        <v>10195</v>
      </c>
      <c r="AN399">
        <v>15.94</v>
      </c>
      <c r="AO399" t="s">
        <v>10196</v>
      </c>
      <c r="AP399">
        <v>9.7588835065822999E-2</v>
      </c>
      <c r="AQ399">
        <f>(Table2[[#This Row],[Sharpe Ratio]]-AVERAGE(Table2[Sharpe Ratio]))/_xlfn.STDEV.P(Table2[Sharpe Ratio])</f>
        <v>0.53364246253776781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403</v>
      </c>
      <c r="AT399">
        <f>_xlfn.RANK.AVG(Table2[[#This Row],[6M Return vs Nifty Z-Score]],Table2[6M Return vs Nifty Z-Score])</f>
        <v>584</v>
      </c>
      <c r="AU399">
        <f>_xlfn.RANK.AVG(Table2[[#This Row],[Sharpe Ratio Z-Score]],Table2[Sharpe Ratio Z-Score])</f>
        <v>207</v>
      </c>
      <c r="AV399">
        <f>(Table2[[#This Row],[Rank 1Y]]+Table2[[#This Row],[Rank 6M]]+Table2[[#This Row],[Rank Sharpe]])/3</f>
        <v>398</v>
      </c>
    </row>
    <row r="400" spans="1:48" x14ac:dyDescent="0.3">
      <c r="A400" t="s">
        <v>585</v>
      </c>
      <c r="B400" t="s">
        <v>586</v>
      </c>
      <c r="C400" t="s">
        <v>10155</v>
      </c>
      <c r="D400" t="s">
        <v>534</v>
      </c>
      <c r="E400">
        <v>32274.087903600001</v>
      </c>
      <c r="F400">
        <v>73</v>
      </c>
      <c r="G400">
        <v>1.8700866514263399</v>
      </c>
      <c r="H400">
        <f>(Table2[[#This Row],[1Y Return vs Nifty]]-AVERAGE(Table2[1Y Return vs Nifty]))/_xlfn.STDEV.P(Table2[1Y Return vs Nifty])</f>
        <v>-0.5310123334774669</v>
      </c>
      <c r="I400">
        <v>-9.1981873054765693</v>
      </c>
      <c r="J400">
        <f>(Table2[[#This Row],[1M Return vs Nifty]]-AVERAGE(Table2[1M Return vs Nifty]))/_xlfn.STDEV.P(Table2[1M Return vs Nifty])</f>
        <v>-0.79771807290700736</v>
      </c>
      <c r="K400">
        <v>4.5195290566625896</v>
      </c>
      <c r="L400">
        <f>(Table2[[#This Row],[6M Return vs Nifty]]-AVERAGE(Table2[6M Return vs Nifty]))/_xlfn.STDEV.P(Table2[6M Return vs Nifty])</f>
        <v>-0.11002400432809352</v>
      </c>
      <c r="M400">
        <v>-4.5553063867696197</v>
      </c>
      <c r="N400">
        <f>(Table2[[#This Row],[1W Return vs Nifty]]-AVERAGE(Table2[1W Return vs Nifty]))/_xlfn.STDEV.P(Table2[1W Return vs Nifty])</f>
        <v>-0.71902262873481815</v>
      </c>
      <c r="O400">
        <v>73.209999999999994</v>
      </c>
      <c r="P400">
        <v>71.927734326026396</v>
      </c>
      <c r="Q400">
        <v>67.101666477754605</v>
      </c>
      <c r="R400">
        <v>47.408825552346201</v>
      </c>
      <c r="S400" s="2">
        <f>(Table2[[#This Row],[Close Price]]-Table2[[#This Row],[20D EMA]])/Table2[[#This Row],[20D EMA]]</f>
        <v>-2.8684605928151041E-3</v>
      </c>
      <c r="T400" s="2">
        <f>(Table2[[#This Row],[Close Price]]-Table2[[#This Row],[50D EMA]])/Table2[[#This Row],[50D EMA]]</f>
        <v>1.4907541354122901E-2</v>
      </c>
      <c r="U400" s="2">
        <f>(Table2[[#This Row],[Close Price]]-Table2[[#This Row],[200D EMA]])/Table2[[#This Row],[200D EMA]]</f>
        <v>8.7901446146658624E-2</v>
      </c>
      <c r="V400">
        <v>0.90707870801064205</v>
      </c>
      <c r="W400">
        <v>72.23</v>
      </c>
      <c r="X400">
        <v>73.099999999999994</v>
      </c>
      <c r="Y400">
        <v>69.599999999999994</v>
      </c>
      <c r="Z400">
        <v>73.55</v>
      </c>
      <c r="AA400">
        <v>69.599999999999994</v>
      </c>
      <c r="AB400">
        <v>76.45</v>
      </c>
      <c r="AC400" s="2">
        <f>(Table2[[#This Row],[Close Price]]/Table2[[#This Row],[Day Low]])-1</f>
        <v>1.0660390419493293E-2</v>
      </c>
      <c r="AD400" s="2">
        <f>(Table2[[#This Row],[Day High]]/Table2[[#This Row],[Close Price]])-1</f>
        <v>1.369863013698458E-3</v>
      </c>
      <c r="AE400" s="2">
        <f>(Table2[[#This Row],[Close Price]]/Table2[[#This Row],[Current Week Low]])-1</f>
        <v>4.8850574712643757E-2</v>
      </c>
      <c r="AF400" s="2">
        <f>(Table2[[#This Row],[Current Week High]]/Table2[[#This Row],[Close Price]])-1</f>
        <v>7.5342465753425181E-3</v>
      </c>
      <c r="AG400" s="2">
        <f>(Table2[[#This Row],[Close Price]]/Table2[[#This Row],[Current Month Low]])-1</f>
        <v>4.8850574712643757E-2</v>
      </c>
      <c r="AH400" s="2">
        <f>(Table2[[#This Row],[Current Month High]]/Table2[[#This Row],[Close Price]])-1</f>
        <v>4.7260273972602684E-2</v>
      </c>
      <c r="AI400">
        <v>9.5890410958903995</v>
      </c>
      <c r="AJ400">
        <v>26.7361111111111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0.05</v>
      </c>
      <c r="AM400" t="s">
        <v>10196</v>
      </c>
      <c r="AN400">
        <v>-0.53</v>
      </c>
      <c r="AO400" t="s">
        <v>10195</v>
      </c>
      <c r="AP400">
        <v>5.0596798512653002E-2</v>
      </c>
      <c r="AQ400">
        <f>(Table2[[#This Row],[Sharpe Ratio]]-AVERAGE(Table2[Sharpe Ratio]))/_xlfn.STDEV.P(Table2[Sharpe Ratio])</f>
        <v>-6.6779619857906146E-3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-2.1644550014331765</v>
      </c>
      <c r="AS400">
        <f>_xlfn.RANK.AVG(Table2[[#This Row],[1Y Return vs Nifty Z-Score]],Table2[1Y Return vs Nifty Z-Score])</f>
        <v>495</v>
      </c>
      <c r="AT400">
        <f>_xlfn.RANK.AVG(Table2[[#This Row],[6M Return vs Nifty Z-Score]],Table2[6M Return vs Nifty Z-Score])</f>
        <v>359</v>
      </c>
      <c r="AU400">
        <f>_xlfn.RANK.AVG(Table2[[#This Row],[Sharpe Ratio Z-Score]],Table2[Sharpe Ratio Z-Score])</f>
        <v>342</v>
      </c>
      <c r="AV400">
        <f>(Table2[[#This Row],[Rank 1Y]]+Table2[[#This Row],[Rank 6M]]+Table2[[#This Row],[Rank Sharpe]])/3</f>
        <v>398.66666666666669</v>
      </c>
    </row>
    <row r="401" spans="1:48" x14ac:dyDescent="0.3">
      <c r="A401" t="s">
        <v>560</v>
      </c>
      <c r="B401" t="s">
        <v>561</v>
      </c>
      <c r="C401" t="s">
        <v>10155</v>
      </c>
      <c r="D401" t="s">
        <v>399</v>
      </c>
      <c r="E401">
        <v>34247.818513049999</v>
      </c>
      <c r="F401">
        <v>539.25</v>
      </c>
      <c r="G401">
        <v>5.9331816296979003</v>
      </c>
      <c r="H401">
        <f>(Table2[[#This Row],[1Y Return vs Nifty]]-AVERAGE(Table2[1Y Return vs Nifty]))/_xlfn.STDEV.P(Table2[1Y Return vs Nifty])</f>
        <v>-0.47637932184933229</v>
      </c>
      <c r="I401">
        <v>0.36411668157528798</v>
      </c>
      <c r="J401">
        <f>(Table2[[#This Row],[1M Return vs Nifty]]-AVERAGE(Table2[1M Return vs Nifty]))/_xlfn.STDEV.P(Table2[1M Return vs Nifty])</f>
        <v>0.19839524768891154</v>
      </c>
      <c r="K401">
        <v>-11.227135236301599</v>
      </c>
      <c r="L401">
        <f>(Table2[[#This Row],[6M Return vs Nifty]]-AVERAGE(Table2[6M Return vs Nifty]))/_xlfn.STDEV.P(Table2[6M Return vs Nifty])</f>
        <v>-0.64254081696903975</v>
      </c>
      <c r="M401">
        <v>-4.9071147589575101</v>
      </c>
      <c r="N401">
        <f>(Table2[[#This Row],[1W Return vs Nifty]]-AVERAGE(Table2[1W Return vs Nifty]))/_xlfn.STDEV.P(Table2[1W Return vs Nifty])</f>
        <v>-0.80649979526663029</v>
      </c>
      <c r="O401">
        <v>525.80999999999995</v>
      </c>
      <c r="P401">
        <v>510.38665427501599</v>
      </c>
      <c r="Q401">
        <v>471.763877040826</v>
      </c>
      <c r="R401">
        <v>57.419016461200499</v>
      </c>
      <c r="S401" s="2">
        <f>(Table2[[#This Row],[Close Price]]-Table2[[#This Row],[20D EMA]])/Table2[[#This Row],[20D EMA]]</f>
        <v>2.5560563701717456E-2</v>
      </c>
      <c r="T401" s="2">
        <f>(Table2[[#This Row],[Close Price]]-Table2[[#This Row],[50D EMA]])/Table2[[#This Row],[50D EMA]]</f>
        <v>5.655192094703819E-2</v>
      </c>
      <c r="U401" s="2">
        <f>(Table2[[#This Row],[Close Price]]-Table2[[#This Row],[200D EMA]])/Table2[[#This Row],[200D EMA]]</f>
        <v>0.1430506366500244</v>
      </c>
      <c r="V401">
        <v>1.2394934416127701</v>
      </c>
      <c r="W401">
        <v>531.25</v>
      </c>
      <c r="X401">
        <v>541.5</v>
      </c>
      <c r="Y401">
        <v>500.5</v>
      </c>
      <c r="Z401">
        <v>541</v>
      </c>
      <c r="AA401">
        <v>500.5</v>
      </c>
      <c r="AB401">
        <v>555.15</v>
      </c>
      <c r="AC401" s="2">
        <f>(Table2[[#This Row],[Close Price]]/Table2[[#This Row],[Day Low]])-1</f>
        <v>1.5058823529411791E-2</v>
      </c>
      <c r="AD401" s="2">
        <f>(Table2[[#This Row],[Day High]]/Table2[[#This Row],[Close Price]])-1</f>
        <v>4.1724617524339092E-3</v>
      </c>
      <c r="AE401" s="2">
        <f>(Table2[[#This Row],[Close Price]]/Table2[[#This Row],[Current Week Low]])-1</f>
        <v>7.742257742257741E-2</v>
      </c>
      <c r="AF401" s="2">
        <f>(Table2[[#This Row],[Current Week High]]/Table2[[#This Row],[Close Price]])-1</f>
        <v>3.2452480296707442E-3</v>
      </c>
      <c r="AG401" s="2">
        <f>(Table2[[#This Row],[Close Price]]/Table2[[#This Row],[Current Month Low]])-1</f>
        <v>7.742257742257741E-2</v>
      </c>
      <c r="AH401" s="2">
        <f>(Table2[[#This Row],[Current Month High]]/Table2[[#This Row],[Close Price]])-1</f>
        <v>2.948539638386638E-2</v>
      </c>
      <c r="AI401">
        <v>3.4585071859063401</v>
      </c>
      <c r="AJ401">
        <v>47.739726027397197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-0.01</v>
      </c>
      <c r="AM401" t="s">
        <v>10195</v>
      </c>
      <c r="AN401">
        <v>2.84</v>
      </c>
      <c r="AO401" t="s">
        <v>10196</v>
      </c>
      <c r="AP401">
        <v>0.104347717407358</v>
      </c>
      <c r="AQ401">
        <f>(Table2[[#This Row],[Sharpe Ratio]]-AVERAGE(Table2[Sharpe Ratio]))/_xlfn.STDEV.P(Table2[Sharpe Ratio])</f>
        <v>0.61135695299086612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-1.1156677334052247</v>
      </c>
      <c r="AS401">
        <f>_xlfn.RANK.AVG(Table2[[#This Row],[1Y Return vs Nifty Z-Score]],Table2[1Y Return vs Nifty Z-Score])</f>
        <v>471</v>
      </c>
      <c r="AT401">
        <f>_xlfn.RANK.AVG(Table2[[#This Row],[6M Return vs Nifty Z-Score]],Table2[6M Return vs Nifty Z-Score])</f>
        <v>533</v>
      </c>
      <c r="AU401">
        <f>_xlfn.RANK.AVG(Table2[[#This Row],[Sharpe Ratio Z-Score]],Table2[Sharpe Ratio Z-Score])</f>
        <v>195</v>
      </c>
      <c r="AV401">
        <f>(Table2[[#This Row],[Rank 1Y]]+Table2[[#This Row],[Rank 6M]]+Table2[[#This Row],[Rank Sharpe]])/3</f>
        <v>399.66666666666669</v>
      </c>
    </row>
    <row r="402" spans="1:48" x14ac:dyDescent="0.3">
      <c r="A402" t="s">
        <v>956</v>
      </c>
      <c r="B402" t="s">
        <v>957</v>
      </c>
      <c r="C402" t="s">
        <v>10156</v>
      </c>
      <c r="D402" t="s">
        <v>60</v>
      </c>
      <c r="E402">
        <v>15102.79098894</v>
      </c>
      <c r="F402">
        <v>6557.7</v>
      </c>
      <c r="G402">
        <v>27.599417944970501</v>
      </c>
      <c r="H402">
        <f>(Table2[[#This Row],[1Y Return vs Nifty]]-AVERAGE(Table2[1Y Return vs Nifty]))/_xlfn.STDEV.P(Table2[1Y Return vs Nifty])</f>
        <v>-0.18505171398382728</v>
      </c>
      <c r="I402">
        <v>-11.914862259084799</v>
      </c>
      <c r="J402">
        <f>(Table2[[#This Row],[1M Return vs Nifty]]-AVERAGE(Table2[1M Return vs Nifty]))/_xlfn.STDEV.P(Table2[1M Return vs Nifty])</f>
        <v>-1.0807164081076828</v>
      </c>
      <c r="K402">
        <v>10.6167776538813</v>
      </c>
      <c r="L402">
        <f>(Table2[[#This Row],[6M Return vs Nifty]]-AVERAGE(Table2[6M Return vs Nifty]))/_xlfn.STDEV.P(Table2[6M Return vs Nifty])</f>
        <v>9.6171246200054142E-2</v>
      </c>
      <c r="M402">
        <v>0.27428538294204702</v>
      </c>
      <c r="N402">
        <f>(Table2[[#This Row],[1W Return vs Nifty]]-AVERAGE(Table2[1W Return vs Nifty]))/_xlfn.STDEV.P(Table2[1W Return vs Nifty])</f>
        <v>0.48185556780253819</v>
      </c>
      <c r="O402">
        <v>6641.52</v>
      </c>
      <c r="P402">
        <v>6192.4984628315897</v>
      </c>
      <c r="Q402">
        <v>5442.8791536215804</v>
      </c>
      <c r="R402">
        <v>64.573225870222004</v>
      </c>
      <c r="S402" s="2">
        <f>(Table2[[#This Row],[Close Price]]-Table2[[#This Row],[20D EMA]])/Table2[[#This Row],[20D EMA]]</f>
        <v>-1.262060492176499E-2</v>
      </c>
      <c r="T402" s="2">
        <f>(Table2[[#This Row],[Close Price]]-Table2[[#This Row],[50D EMA]])/Table2[[#This Row],[50D EMA]]</f>
        <v>5.8974828877295778E-2</v>
      </c>
      <c r="U402" s="2">
        <f>(Table2[[#This Row],[Close Price]]-Table2[[#This Row],[200D EMA]])/Table2[[#This Row],[200D EMA]]</f>
        <v>0.20482189938695231</v>
      </c>
      <c r="V402">
        <v>0.34688636405345102</v>
      </c>
      <c r="W402">
        <v>6550</v>
      </c>
      <c r="X402">
        <v>6661.9</v>
      </c>
      <c r="Y402">
        <v>6292.25</v>
      </c>
      <c r="Z402">
        <v>6650</v>
      </c>
      <c r="AA402">
        <v>6292.25</v>
      </c>
      <c r="AB402">
        <v>6680</v>
      </c>
      <c r="AC402" s="2">
        <f>(Table2[[#This Row],[Close Price]]/Table2[[#This Row],[Day Low]])-1</f>
        <v>1.1755725190838451E-3</v>
      </c>
      <c r="AD402" s="2">
        <f>(Table2[[#This Row],[Day High]]/Table2[[#This Row],[Close Price]])-1</f>
        <v>1.5889717431416539E-2</v>
      </c>
      <c r="AE402" s="2">
        <f>(Table2[[#This Row],[Close Price]]/Table2[[#This Row],[Current Week Low]])-1</f>
        <v>4.2186817116293795E-2</v>
      </c>
      <c r="AF402" s="2">
        <f>(Table2[[#This Row],[Current Week High]]/Table2[[#This Row],[Close Price]])-1</f>
        <v>1.4075056803452446E-2</v>
      </c>
      <c r="AG402" s="2">
        <f>(Table2[[#This Row],[Close Price]]/Table2[[#This Row],[Current Month Low]])-1</f>
        <v>4.2186817116293795E-2</v>
      </c>
      <c r="AH402" s="2">
        <f>(Table2[[#This Row],[Current Month High]]/Table2[[#This Row],[Close Price]])-1</f>
        <v>1.8649831495798797E-2</v>
      </c>
      <c r="AI402">
        <v>14.973237568049701</v>
      </c>
      <c r="AJ402">
        <v>52.925800570299202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-0.28999999999999998</v>
      </c>
      <c r="AM402" t="s">
        <v>10195</v>
      </c>
      <c r="AN402">
        <v>-0.31</v>
      </c>
      <c r="AO402" t="s">
        <v>10195</v>
      </c>
      <c r="AP402">
        <v>-6.5012004026980003E-3</v>
      </c>
      <c r="AQ402">
        <f>(Table2[[#This Row],[Sharpe Ratio]]-AVERAGE(Table2[Sharpe Ratio]))/_xlfn.STDEV.P(Table2[Sharpe Ratio])</f>
        <v>-0.66319802956109053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-1.3509393376500083</v>
      </c>
      <c r="AS402">
        <f>_xlfn.RANK.AVG(Table2[[#This Row],[1Y Return vs Nifty Z-Score]],Table2[1Y Return vs Nifty Z-Score])</f>
        <v>347</v>
      </c>
      <c r="AT402">
        <f>_xlfn.RANK.AVG(Table2[[#This Row],[6M Return vs Nifty Z-Score]],Table2[6M Return vs Nifty Z-Score])</f>
        <v>299</v>
      </c>
      <c r="AU402">
        <f>_xlfn.RANK.AVG(Table2[[#This Row],[Sharpe Ratio Z-Score]],Table2[Sharpe Ratio Z-Score])</f>
        <v>553</v>
      </c>
      <c r="AV402">
        <f>(Table2[[#This Row],[Rank 1Y]]+Table2[[#This Row],[Rank 6M]]+Table2[[#This Row],[Rank Sharpe]])/3</f>
        <v>399.66666666666669</v>
      </c>
    </row>
    <row r="403" spans="1:48" x14ac:dyDescent="0.3">
      <c r="A403" t="s">
        <v>817</v>
      </c>
      <c r="B403" t="s">
        <v>818</v>
      </c>
      <c r="C403" t="s">
        <v>10161</v>
      </c>
      <c r="D403" t="s">
        <v>130</v>
      </c>
      <c r="E403">
        <v>19236.098257894999</v>
      </c>
      <c r="F403">
        <v>691.85</v>
      </c>
      <c r="G403">
        <v>51.0291526994653</v>
      </c>
      <c r="H403">
        <f>(Table2[[#This Row],[1Y Return vs Nifty]]-AVERAGE(Table2[1Y Return vs Nifty]))/_xlfn.STDEV.P(Table2[1Y Return vs Nifty])</f>
        <v>0.12998817017633843</v>
      </c>
      <c r="I403">
        <v>0.46427286847333699</v>
      </c>
      <c r="J403">
        <f>(Table2[[#This Row],[1M Return vs Nifty]]-AVERAGE(Table2[1M Return vs Nifty]))/_xlfn.STDEV.P(Table2[1M Return vs Nifty])</f>
        <v>0.20882860266741182</v>
      </c>
      <c r="K403">
        <v>-11.450221022456599</v>
      </c>
      <c r="L403">
        <f>(Table2[[#This Row],[6M Return vs Nifty]]-AVERAGE(Table2[6M Return vs Nifty]))/_xlfn.STDEV.P(Table2[6M Return vs Nifty])</f>
        <v>-0.65008507711065211</v>
      </c>
      <c r="M403">
        <v>-1.2248573007264001</v>
      </c>
      <c r="N403">
        <f>(Table2[[#This Row],[1W Return vs Nifty]]-AVERAGE(Table2[1W Return vs Nifty]))/_xlfn.STDEV.P(Table2[1W Return vs Nifty])</f>
        <v>0.10909367649605684</v>
      </c>
      <c r="O403">
        <v>682.62</v>
      </c>
      <c r="P403">
        <v>662.97494231428902</v>
      </c>
      <c r="Q403">
        <v>590.18962716219505</v>
      </c>
      <c r="R403">
        <v>54.693189176153197</v>
      </c>
      <c r="S403" s="2">
        <f>(Table2[[#This Row],[Close Price]]-Table2[[#This Row],[20D EMA]])/Table2[[#This Row],[20D EMA]]</f>
        <v>1.3521432129149481E-2</v>
      </c>
      <c r="T403" s="2">
        <f>(Table2[[#This Row],[Close Price]]-Table2[[#This Row],[50D EMA]])/Table2[[#This Row],[50D EMA]]</f>
        <v>4.3553769294681015E-2</v>
      </c>
      <c r="U403" s="2">
        <f>(Table2[[#This Row],[Close Price]]-Table2[[#This Row],[200D EMA]])/Table2[[#This Row],[200D EMA]]</f>
        <v>0.1722503550708234</v>
      </c>
      <c r="V403">
        <v>0.67568836581714198</v>
      </c>
      <c r="W403">
        <v>677.65</v>
      </c>
      <c r="X403">
        <v>691</v>
      </c>
      <c r="Y403">
        <v>646.70000000000005</v>
      </c>
      <c r="Z403">
        <v>695</v>
      </c>
      <c r="AA403">
        <v>646.70000000000005</v>
      </c>
      <c r="AB403">
        <v>745.3</v>
      </c>
      <c r="AC403" s="2">
        <f>(Table2[[#This Row],[Close Price]]/Table2[[#This Row],[Day Low]])-1</f>
        <v>2.0954770161587977E-2</v>
      </c>
      <c r="AD403" s="2">
        <f>(Table2[[#This Row],[Day High]]/Table2[[#This Row],[Close Price]])-1</f>
        <v>-1.2285900122859239E-3</v>
      </c>
      <c r="AE403" s="2">
        <f>(Table2[[#This Row],[Close Price]]/Table2[[#This Row],[Current Week Low]])-1</f>
        <v>6.9815988866553269E-2</v>
      </c>
      <c r="AF403" s="2">
        <f>(Table2[[#This Row],[Current Week High]]/Table2[[#This Row],[Close Price]])-1</f>
        <v>4.5530100455299927E-3</v>
      </c>
      <c r="AG403" s="2">
        <f>(Table2[[#This Row],[Close Price]]/Table2[[#This Row],[Current Month Low]])-1</f>
        <v>6.9815988866553269E-2</v>
      </c>
      <c r="AH403" s="2">
        <f>(Table2[[#This Row],[Current Month High]]/Table2[[#This Row],[Close Price]])-1</f>
        <v>7.7256630772566171E-2</v>
      </c>
      <c r="AI403">
        <v>7.7256630772566099</v>
      </c>
      <c r="AJ403">
        <v>80.616107557760003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0.16</v>
      </c>
      <c r="AM403" t="s">
        <v>10196</v>
      </c>
      <c r="AN403">
        <v>-3.95</v>
      </c>
      <c r="AO403" t="s">
        <v>10195</v>
      </c>
      <c r="AP403">
        <v>2.5849831246133999E-2</v>
      </c>
      <c r="AQ403">
        <f>(Table2[[#This Row],[Sharpe Ratio]]-AVERAGE(Table2[Sharpe Ratio]))/_xlfn.STDEV.P(Table2[Sharpe Ratio])</f>
        <v>-0.29122174514332538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-0.49339637291417038</v>
      </c>
      <c r="AS403">
        <f>_xlfn.RANK.AVG(Table2[[#This Row],[1Y Return vs Nifty Z-Score]],Table2[1Y Return vs Nifty Z-Score])</f>
        <v>248</v>
      </c>
      <c r="AT403">
        <f>_xlfn.RANK.AVG(Table2[[#This Row],[6M Return vs Nifty Z-Score]],Table2[6M Return vs Nifty Z-Score])</f>
        <v>534</v>
      </c>
      <c r="AU403">
        <f>_xlfn.RANK.AVG(Table2[[#This Row],[Sharpe Ratio Z-Score]],Table2[Sharpe Ratio Z-Score])</f>
        <v>418</v>
      </c>
      <c r="AV403">
        <f>(Table2[[#This Row],[Rank 1Y]]+Table2[[#This Row],[Rank 6M]]+Table2[[#This Row],[Rank Sharpe]])/3</f>
        <v>400</v>
      </c>
    </row>
    <row r="404" spans="1:48" x14ac:dyDescent="0.3">
      <c r="A404" t="s">
        <v>733</v>
      </c>
      <c r="B404" t="s">
        <v>734</v>
      </c>
      <c r="C404" t="s">
        <v>10156</v>
      </c>
      <c r="D404" t="s">
        <v>60</v>
      </c>
      <c r="E404">
        <v>21976.00655296</v>
      </c>
      <c r="F404">
        <v>166.55</v>
      </c>
      <c r="G404">
        <v>38.2482933117318</v>
      </c>
      <c r="H404">
        <f>(Table2[[#This Row],[1Y Return vs Nifty]]-AVERAGE(Table2[1Y Return vs Nifty]))/_xlfn.STDEV.P(Table2[1Y Return vs Nifty])</f>
        <v>-4.186526748182718E-2</v>
      </c>
      <c r="I404">
        <v>-3.31516388623655</v>
      </c>
      <c r="J404">
        <f>(Table2[[#This Row],[1M Return vs Nifty]]-AVERAGE(Table2[1M Return vs Nifty]))/_xlfn.STDEV.P(Table2[1M Return vs Nifty])</f>
        <v>-0.18487853117963013</v>
      </c>
      <c r="K404">
        <v>2.1062874415112902</v>
      </c>
      <c r="L404">
        <f>(Table2[[#This Row],[6M Return vs Nifty]]-AVERAGE(Table2[6M Return vs Nifty]))/_xlfn.STDEV.P(Table2[6M Return vs Nifty])</f>
        <v>-0.1916344145790477</v>
      </c>
      <c r="M404">
        <v>2.4240801279803601</v>
      </c>
      <c r="N404">
        <f>(Table2[[#This Row],[1W Return vs Nifty]]-AVERAGE(Table2[1W Return vs Nifty]))/_xlfn.STDEV.P(Table2[1W Return vs Nifty])</f>
        <v>1.0164021215169989</v>
      </c>
      <c r="O404">
        <v>154.69</v>
      </c>
      <c r="P404">
        <v>152.05859638661701</v>
      </c>
      <c r="Q404">
        <v>136.293436789861</v>
      </c>
      <c r="R404">
        <v>76.239672195367405</v>
      </c>
      <c r="S404" s="2">
        <f>(Table2[[#This Row],[Close Price]]-Table2[[#This Row],[20D EMA]])/Table2[[#This Row],[20D EMA]]</f>
        <v>7.6669467968194543E-2</v>
      </c>
      <c r="T404" s="2">
        <f>(Table2[[#This Row],[Close Price]]-Table2[[#This Row],[50D EMA]])/Table2[[#This Row],[50D EMA]]</f>
        <v>9.5301442718423099E-2</v>
      </c>
      <c r="U404" s="2">
        <f>(Table2[[#This Row],[Close Price]]-Table2[[#This Row],[200D EMA]])/Table2[[#This Row],[200D EMA]]</f>
        <v>0.22199574625731222</v>
      </c>
      <c r="V404">
        <v>0.70865595945613302</v>
      </c>
      <c r="W404">
        <v>163.54</v>
      </c>
      <c r="X404">
        <v>169.7</v>
      </c>
      <c r="Y404">
        <v>145.25</v>
      </c>
      <c r="Z404">
        <v>168</v>
      </c>
      <c r="AA404">
        <v>145.25</v>
      </c>
      <c r="AB404">
        <v>168</v>
      </c>
      <c r="AC404" s="2">
        <f>(Table2[[#This Row],[Close Price]]/Table2[[#This Row],[Day Low]])-1</f>
        <v>1.8405283111165627E-2</v>
      </c>
      <c r="AD404" s="2">
        <f>(Table2[[#This Row],[Day High]]/Table2[[#This Row],[Close Price]])-1</f>
        <v>1.8913239267487114E-2</v>
      </c>
      <c r="AE404" s="2">
        <f>(Table2[[#This Row],[Close Price]]/Table2[[#This Row],[Current Week Low]])-1</f>
        <v>0.14664371772805507</v>
      </c>
      <c r="AF404" s="2">
        <f>(Table2[[#This Row],[Current Week High]]/Table2[[#This Row],[Close Price]])-1</f>
        <v>8.7060942659862306E-3</v>
      </c>
      <c r="AG404" s="2">
        <f>(Table2[[#This Row],[Close Price]]/Table2[[#This Row],[Current Month Low]])-1</f>
        <v>0.14664371772805507</v>
      </c>
      <c r="AH404" s="2">
        <f>(Table2[[#This Row],[Current Month High]]/Table2[[#This Row],[Close Price]])-1</f>
        <v>8.7060942659862306E-3</v>
      </c>
      <c r="AI404">
        <v>0.87060942659862295</v>
      </c>
      <c r="AJ404">
        <v>90.342857142857099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-0.02</v>
      </c>
      <c r="AM404" t="s">
        <v>10195</v>
      </c>
      <c r="AN404">
        <v>5.42</v>
      </c>
      <c r="AO404" t="s">
        <v>10196</v>
      </c>
      <c r="AQ404">
        <f>(Table2[[#This Row],[Sharpe Ratio]]-AVERAGE(Table2[Sharpe Ratio]))/_xlfn.STDEV.P(Table2[Sharpe Ratio])</f>
        <v>-0.58844639887736894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9.5775093991250504E-3</v>
      </c>
      <c r="AS404">
        <f>_xlfn.RANK.AVG(Table2[[#This Row],[1Y Return vs Nifty Z-Score]],Table2[1Y Return vs Nifty Z-Score])</f>
        <v>302</v>
      </c>
      <c r="AT404">
        <f>_xlfn.RANK.AVG(Table2[[#This Row],[6M Return vs Nifty Z-Score]],Table2[6M Return vs Nifty Z-Score])</f>
        <v>384</v>
      </c>
      <c r="AU404">
        <f>_xlfn.RANK.AVG(Table2[[#This Row],[Sharpe Ratio Z-Score]],Table2[Sharpe Ratio Z-Score])</f>
        <v>516.5</v>
      </c>
      <c r="AV404">
        <f>(Table2[[#This Row],[Rank 1Y]]+Table2[[#This Row],[Rank 6M]]+Table2[[#This Row],[Rank Sharpe]])/3</f>
        <v>400.83333333333331</v>
      </c>
    </row>
    <row r="405" spans="1:48" x14ac:dyDescent="0.3">
      <c r="A405" t="s">
        <v>1549</v>
      </c>
      <c r="B405" t="s">
        <v>1550</v>
      </c>
      <c r="C405" t="s">
        <v>10161</v>
      </c>
      <c r="D405" t="s">
        <v>278</v>
      </c>
      <c r="E405">
        <v>6155.34481426</v>
      </c>
      <c r="F405">
        <v>776.15</v>
      </c>
      <c r="G405">
        <v>33.030710877556402</v>
      </c>
      <c r="H405">
        <f>(Table2[[#This Row],[1Y Return vs Nifty]]-AVERAGE(Table2[1Y Return vs Nifty]))/_xlfn.STDEV.P(Table2[1Y Return vs Nifty])</f>
        <v>-0.11202169831139061</v>
      </c>
      <c r="I405">
        <v>-1.5521750888396</v>
      </c>
      <c r="J405">
        <f>(Table2[[#This Row],[1M Return vs Nifty]]-AVERAGE(Table2[1M Return vs Nifty]))/_xlfn.STDEV.P(Table2[1M Return vs Nifty])</f>
        <v>-1.2264921389936621E-3</v>
      </c>
      <c r="K405">
        <v>4.3046175071489499</v>
      </c>
      <c r="L405">
        <f>(Table2[[#This Row],[6M Return vs Nifty]]-AVERAGE(Table2[6M Return vs Nifty]))/_xlfn.STDEV.P(Table2[6M Return vs Nifty])</f>
        <v>-0.11729183014932891</v>
      </c>
      <c r="M405">
        <v>-3.2973815411436802</v>
      </c>
      <c r="N405">
        <f>(Table2[[#This Row],[1W Return vs Nifty]]-AVERAGE(Table2[1W Return vs Nifty]))/_xlfn.STDEV.P(Table2[1W Return vs Nifty])</f>
        <v>-0.40623956299653186</v>
      </c>
      <c r="O405">
        <v>757.48</v>
      </c>
      <c r="P405">
        <v>730.99034757582001</v>
      </c>
      <c r="Q405">
        <v>681.55602221553499</v>
      </c>
      <c r="R405">
        <v>55.730435375450803</v>
      </c>
      <c r="S405" s="2">
        <f>(Table2[[#This Row],[Close Price]]-Table2[[#This Row],[20D EMA]])/Table2[[#This Row],[20D EMA]]</f>
        <v>2.4647515445952315E-2</v>
      </c>
      <c r="T405" s="2">
        <f>(Table2[[#This Row],[Close Price]]-Table2[[#This Row],[50D EMA]])/Table2[[#This Row],[50D EMA]]</f>
        <v>6.1778726044663543E-2</v>
      </c>
      <c r="U405" s="2">
        <f>(Table2[[#This Row],[Close Price]]-Table2[[#This Row],[200D EMA]])/Table2[[#This Row],[200D EMA]]</f>
        <v>0.13879119940422244</v>
      </c>
      <c r="V405">
        <v>1.29976889483013</v>
      </c>
      <c r="W405">
        <v>755</v>
      </c>
      <c r="X405">
        <v>777.9</v>
      </c>
      <c r="Y405">
        <v>726</v>
      </c>
      <c r="Z405">
        <v>787.8</v>
      </c>
      <c r="AA405">
        <v>726</v>
      </c>
      <c r="AB405">
        <v>799</v>
      </c>
      <c r="AC405" s="2">
        <f>(Table2[[#This Row],[Close Price]]/Table2[[#This Row],[Day Low]])-1</f>
        <v>2.8013245033112533E-2</v>
      </c>
      <c r="AD405" s="2">
        <f>(Table2[[#This Row],[Day High]]/Table2[[#This Row],[Close Price]])-1</f>
        <v>2.2547188043549049E-3</v>
      </c>
      <c r="AE405" s="2">
        <f>(Table2[[#This Row],[Close Price]]/Table2[[#This Row],[Current Week Low]])-1</f>
        <v>6.9077134986225808E-2</v>
      </c>
      <c r="AF405" s="2">
        <f>(Table2[[#This Row],[Current Week High]]/Table2[[#This Row],[Close Price]])-1</f>
        <v>1.5009985183276342E-2</v>
      </c>
      <c r="AG405" s="2">
        <f>(Table2[[#This Row],[Close Price]]/Table2[[#This Row],[Current Month Low]])-1</f>
        <v>6.9077134986225808E-2</v>
      </c>
      <c r="AH405" s="2">
        <f>(Table2[[#This Row],[Current Month High]]/Table2[[#This Row],[Close Price]])-1</f>
        <v>2.9440185531147467E-2</v>
      </c>
      <c r="AI405">
        <v>13.8697416736455</v>
      </c>
      <c r="AJ405">
        <v>72.458615709365603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0.08</v>
      </c>
      <c r="AM405" t="s">
        <v>10196</v>
      </c>
      <c r="AN405">
        <v>-1.23</v>
      </c>
      <c r="AO405" t="s">
        <v>10195</v>
      </c>
      <c r="AQ405">
        <f>(Table2[[#This Row],[Sharpe Ratio]]-AVERAGE(Table2[Sharpe Ratio]))/_xlfn.STDEV.P(Table2[Sharpe Ratio])</f>
        <v>-0.58844639887736894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-1.225225982473614</v>
      </c>
      <c r="AS405">
        <f>_xlfn.RANK.AVG(Table2[[#This Row],[1Y Return vs Nifty Z-Score]],Table2[1Y Return vs Nifty Z-Score])</f>
        <v>323</v>
      </c>
      <c r="AT405">
        <f>_xlfn.RANK.AVG(Table2[[#This Row],[6M Return vs Nifty Z-Score]],Table2[6M Return vs Nifty Z-Score])</f>
        <v>363</v>
      </c>
      <c r="AU405">
        <f>_xlfn.RANK.AVG(Table2[[#This Row],[Sharpe Ratio Z-Score]],Table2[Sharpe Ratio Z-Score])</f>
        <v>516.5</v>
      </c>
      <c r="AV405">
        <f>(Table2[[#This Row],[Rank 1Y]]+Table2[[#This Row],[Rank 6M]]+Table2[[#This Row],[Rank Sharpe]])/3</f>
        <v>400.83333333333331</v>
      </c>
    </row>
    <row r="406" spans="1:48" x14ac:dyDescent="0.3">
      <c r="A406" t="s">
        <v>1466</v>
      </c>
      <c r="B406" t="s">
        <v>1467</v>
      </c>
      <c r="C406" t="s">
        <v>10165</v>
      </c>
      <c r="D406" t="s">
        <v>370</v>
      </c>
      <c r="E406">
        <v>6945.1731785039901</v>
      </c>
      <c r="F406">
        <v>85.24</v>
      </c>
      <c r="G406">
        <v>10.879628144659399</v>
      </c>
      <c r="H406">
        <f>(Table2[[#This Row],[1Y Return vs Nifty]]-AVERAGE(Table2[1Y Return vs Nifty]))/_xlfn.STDEV.P(Table2[1Y Return vs Nifty])</f>
        <v>-0.40986862706739613</v>
      </c>
      <c r="I406">
        <v>-5.3554724686859201</v>
      </c>
      <c r="J406">
        <f>(Table2[[#This Row],[1M Return vs Nifty]]-AVERAGE(Table2[1M Return vs Nifty]))/_xlfn.STDEV.P(Table2[1M Return vs Nifty])</f>
        <v>-0.39741920755385968</v>
      </c>
      <c r="K406">
        <v>-7.3779168021403096</v>
      </c>
      <c r="L406">
        <f>(Table2[[#This Row],[6M Return vs Nifty]]-AVERAGE(Table2[6M Return vs Nifty]))/_xlfn.STDEV.P(Table2[6M Return vs Nifty])</f>
        <v>-0.51236889651765827</v>
      </c>
      <c r="M406">
        <v>-8.1606013401002109</v>
      </c>
      <c r="N406">
        <f>(Table2[[#This Row],[1W Return vs Nifty]]-AVERAGE(Table2[1W Return vs Nifty]))/_xlfn.STDEV.P(Table2[1W Return vs Nifty])</f>
        <v>-1.6154793704190846</v>
      </c>
      <c r="O406">
        <v>85.44</v>
      </c>
      <c r="P406">
        <v>80.635220312804705</v>
      </c>
      <c r="Q406">
        <v>73.131180490440798</v>
      </c>
      <c r="R406">
        <v>45.910183221051597</v>
      </c>
      <c r="S406" s="2">
        <f>(Table2[[#This Row],[Close Price]]-Table2[[#This Row],[20D EMA]])/Table2[[#This Row],[20D EMA]]</f>
        <v>-2.3408239700374867E-3</v>
      </c>
      <c r="T406" s="2">
        <f>(Table2[[#This Row],[Close Price]]-Table2[[#This Row],[50D EMA]])/Table2[[#This Row],[50D EMA]]</f>
        <v>5.7106307508458069E-2</v>
      </c>
      <c r="U406" s="2">
        <f>(Table2[[#This Row],[Close Price]]-Table2[[#This Row],[200D EMA]])/Table2[[#This Row],[200D EMA]]</f>
        <v>0.16557669968341313</v>
      </c>
      <c r="V406">
        <v>1.2381267596143899</v>
      </c>
      <c r="W406">
        <v>83.8</v>
      </c>
      <c r="X406">
        <v>85.11</v>
      </c>
      <c r="Y406">
        <v>82</v>
      </c>
      <c r="Z406">
        <v>90.75</v>
      </c>
      <c r="AA406">
        <v>82</v>
      </c>
      <c r="AB406">
        <v>95.74</v>
      </c>
      <c r="AC406" s="2">
        <f>(Table2[[#This Row],[Close Price]]/Table2[[#This Row],[Day Low]])-1</f>
        <v>1.7183770883054894E-2</v>
      </c>
      <c r="AD406" s="2">
        <f>(Table2[[#This Row],[Day High]]/Table2[[#This Row],[Close Price]])-1</f>
        <v>-1.5251055842326888E-3</v>
      </c>
      <c r="AE406" s="2">
        <f>(Table2[[#This Row],[Close Price]]/Table2[[#This Row],[Current Week Low]])-1</f>
        <v>3.9512195121951255E-2</v>
      </c>
      <c r="AF406" s="2">
        <f>(Table2[[#This Row],[Current Week High]]/Table2[[#This Row],[Close Price]])-1</f>
        <v>6.4641013608634612E-2</v>
      </c>
      <c r="AG406" s="2">
        <f>(Table2[[#This Row],[Close Price]]/Table2[[#This Row],[Current Month Low]])-1</f>
        <v>3.9512195121951255E-2</v>
      </c>
      <c r="AH406" s="2">
        <f>(Table2[[#This Row],[Current Month High]]/Table2[[#This Row],[Close Price]])-1</f>
        <v>0.1231816048803378</v>
      </c>
      <c r="AI406">
        <v>12.318160488033699</v>
      </c>
      <c r="AJ406">
        <v>45.3367433930093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0.19</v>
      </c>
      <c r="AM406" t="s">
        <v>10196</v>
      </c>
      <c r="AN406">
        <v>1.31</v>
      </c>
      <c r="AO406" t="s">
        <v>10196</v>
      </c>
      <c r="AP406">
        <v>7.2735884987597005E-2</v>
      </c>
      <c r="AQ406">
        <f>(Table2[[#This Row],[Sharpe Ratio]]-AVERAGE(Table2[Sharpe Ratio]))/_xlfn.STDEV.P(Table2[Sharpe Ratio])</f>
        <v>0.24788007550574614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-2.6872560260522524</v>
      </c>
      <c r="AS406">
        <f>_xlfn.RANK.AVG(Table2[[#This Row],[1Y Return vs Nifty Z-Score]],Table2[1Y Return vs Nifty Z-Score])</f>
        <v>443</v>
      </c>
      <c r="AT406">
        <f>_xlfn.RANK.AVG(Table2[[#This Row],[6M Return vs Nifty Z-Score]],Table2[6M Return vs Nifty Z-Score])</f>
        <v>497</v>
      </c>
      <c r="AU406">
        <f>_xlfn.RANK.AVG(Table2[[#This Row],[Sharpe Ratio Z-Score]],Table2[Sharpe Ratio Z-Score])</f>
        <v>263</v>
      </c>
      <c r="AV406">
        <f>(Table2[[#This Row],[Rank 1Y]]+Table2[[#This Row],[Rank 6M]]+Table2[[#This Row],[Rank Sharpe]])/3</f>
        <v>401</v>
      </c>
    </row>
    <row r="407" spans="1:48" x14ac:dyDescent="0.3">
      <c r="A407" t="s">
        <v>912</v>
      </c>
      <c r="B407" t="s">
        <v>913</v>
      </c>
      <c r="C407" t="s">
        <v>10154</v>
      </c>
      <c r="D407" t="s">
        <v>46</v>
      </c>
      <c r="E407">
        <v>16406.191216800002</v>
      </c>
      <c r="F407">
        <v>1696.8</v>
      </c>
      <c r="G407">
        <v>8.79936354269182</v>
      </c>
      <c r="H407">
        <f>(Table2[[#This Row],[1Y Return vs Nifty]]-AVERAGE(Table2[1Y Return vs Nifty]))/_xlfn.STDEV.P(Table2[1Y Return vs Nifty])</f>
        <v>-0.43784019081293241</v>
      </c>
      <c r="I407">
        <v>-5.5036541345146404</v>
      </c>
      <c r="J407">
        <f>(Table2[[#This Row],[1M Return vs Nifty]]-AVERAGE(Table2[1M Return vs Nifty]))/_xlfn.STDEV.P(Table2[1M Return vs Nifty])</f>
        <v>-0.41285541742545045</v>
      </c>
      <c r="K407">
        <v>31.286546001425201</v>
      </c>
      <c r="L407">
        <f>(Table2[[#This Row],[6M Return vs Nifty]]-AVERAGE(Table2[6M Return vs Nifty]))/_xlfn.STDEV.P(Table2[6M Return vs Nifty])</f>
        <v>0.79517637856823853</v>
      </c>
      <c r="M407">
        <v>-2.55053814297248</v>
      </c>
      <c r="N407">
        <f>(Table2[[#This Row],[1W Return vs Nifty]]-AVERAGE(Table2[1W Return vs Nifty]))/_xlfn.STDEV.P(Table2[1W Return vs Nifty])</f>
        <v>-0.22053692064976352</v>
      </c>
      <c r="O407">
        <v>1724.79</v>
      </c>
      <c r="P407">
        <v>1651.5299025033801</v>
      </c>
      <c r="Q407">
        <v>1412.4577091374799</v>
      </c>
      <c r="R407">
        <v>42.494611756279497</v>
      </c>
      <c r="S407" s="2">
        <f>(Table2[[#This Row],[Close Price]]-Table2[[#This Row],[20D EMA]])/Table2[[#This Row],[20D EMA]]</f>
        <v>-1.6228062546744828E-2</v>
      </c>
      <c r="T407" s="2">
        <f>(Table2[[#This Row],[Close Price]]-Table2[[#This Row],[50D EMA]])/Table2[[#This Row],[50D EMA]]</f>
        <v>2.7411006865815577E-2</v>
      </c>
      <c r="U407" s="2">
        <f>(Table2[[#This Row],[Close Price]]-Table2[[#This Row],[200D EMA]])/Table2[[#This Row],[200D EMA]]</f>
        <v>0.20131030403462785</v>
      </c>
      <c r="V407">
        <v>0.53995926157642904</v>
      </c>
      <c r="W407">
        <v>1685.05</v>
      </c>
      <c r="X407">
        <v>1724</v>
      </c>
      <c r="Y407">
        <v>1652</v>
      </c>
      <c r="Z407">
        <v>1759.6</v>
      </c>
      <c r="AA407">
        <v>1652</v>
      </c>
      <c r="AB407">
        <v>1844.85</v>
      </c>
      <c r="AC407" s="2">
        <f>(Table2[[#This Row],[Close Price]]/Table2[[#This Row],[Day Low]])-1</f>
        <v>6.9730868520221367E-3</v>
      </c>
      <c r="AD407" s="2">
        <f>(Table2[[#This Row],[Day High]]/Table2[[#This Row],[Close Price]])-1</f>
        <v>1.6030174446016066E-2</v>
      </c>
      <c r="AE407" s="2">
        <f>(Table2[[#This Row],[Close Price]]/Table2[[#This Row],[Current Week Low]])-1</f>
        <v>2.7118644067796627E-2</v>
      </c>
      <c r="AF407" s="2">
        <f>(Table2[[#This Row],[Current Week High]]/Table2[[#This Row],[Close Price]])-1</f>
        <v>3.7010843941537086E-2</v>
      </c>
      <c r="AG407" s="2">
        <f>(Table2[[#This Row],[Close Price]]/Table2[[#This Row],[Current Month Low]])-1</f>
        <v>2.7118644067796627E-2</v>
      </c>
      <c r="AH407" s="2">
        <f>(Table2[[#This Row],[Current Month High]]/Table2[[#This Row],[Close Price]])-1</f>
        <v>8.7252475247524774E-2</v>
      </c>
      <c r="AI407">
        <v>9.6181046676096091</v>
      </c>
      <c r="AJ407">
        <v>65.549539001902502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0.15</v>
      </c>
      <c r="AM407" t="s">
        <v>10196</v>
      </c>
      <c r="AN407">
        <v>-5.14</v>
      </c>
      <c r="AO407" t="s">
        <v>10195</v>
      </c>
      <c r="AP407">
        <v>-4.0439665132472997E-2</v>
      </c>
      <c r="AQ407">
        <f>(Table2[[#This Row],[Sharpe Ratio]]-AVERAGE(Table2[Sharpe Ratio]))/_xlfn.STDEV.P(Table2[Sharpe Ratio])</f>
        <v>-1.0534268218314866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-1.3294829721513945</v>
      </c>
      <c r="AS407">
        <f>_xlfn.RANK.AVG(Table2[[#This Row],[1Y Return vs Nifty Z-Score]],Table2[1Y Return vs Nifty Z-Score])</f>
        <v>456</v>
      </c>
      <c r="AT407">
        <f>_xlfn.RANK.AVG(Table2[[#This Row],[6M Return vs Nifty Z-Score]],Table2[6M Return vs Nifty Z-Score])</f>
        <v>127</v>
      </c>
      <c r="AU407">
        <f>_xlfn.RANK.AVG(Table2[[#This Row],[Sharpe Ratio Z-Score]],Table2[Sharpe Ratio Z-Score])</f>
        <v>622</v>
      </c>
      <c r="AV407">
        <f>(Table2[[#This Row],[Rank 1Y]]+Table2[[#This Row],[Rank 6M]]+Table2[[#This Row],[Rank Sharpe]])/3</f>
        <v>401.66666666666669</v>
      </c>
    </row>
    <row r="408" spans="1:48" x14ac:dyDescent="0.3">
      <c r="A408" t="s">
        <v>940</v>
      </c>
      <c r="B408" t="s">
        <v>941</v>
      </c>
      <c r="C408" t="s">
        <v>10151</v>
      </c>
      <c r="D408" t="s">
        <v>942</v>
      </c>
      <c r="E408">
        <v>15510.793974275</v>
      </c>
      <c r="F408">
        <v>174.43</v>
      </c>
      <c r="G408">
        <v>17.195493569514301</v>
      </c>
      <c r="H408">
        <f>(Table2[[#This Row],[1Y Return vs Nifty]]-AVERAGE(Table2[1Y Return vs Nifty]))/_xlfn.STDEV.P(Table2[1Y Return vs Nifty])</f>
        <v>-0.32494451108115913</v>
      </c>
      <c r="I408">
        <v>-10.594970778803701</v>
      </c>
      <c r="J408">
        <f>(Table2[[#This Row],[1M Return vs Nifty]]-AVERAGE(Table2[1M Return vs Nifty]))/_xlfn.STDEV.P(Table2[1M Return vs Nifty])</f>
        <v>-0.94322219258918827</v>
      </c>
      <c r="K408">
        <v>13.712414362850801</v>
      </c>
      <c r="L408">
        <f>(Table2[[#This Row],[6M Return vs Nifty]]-AVERAGE(Table2[6M Return vs Nifty]))/_xlfn.STDEV.P(Table2[6M Return vs Nifty])</f>
        <v>0.20085872557251452</v>
      </c>
      <c r="M408">
        <v>-4.0310816875090598</v>
      </c>
      <c r="N408">
        <f>(Table2[[#This Row],[1W Return vs Nifty]]-AVERAGE(Table2[1W Return vs Nifty]))/_xlfn.STDEV.P(Table2[1W Return vs Nifty])</f>
        <v>-0.58867413522934264</v>
      </c>
      <c r="O408">
        <v>175.56</v>
      </c>
      <c r="P408">
        <v>170.34349967143001</v>
      </c>
      <c r="Q408">
        <v>154.861657981257</v>
      </c>
      <c r="R408">
        <v>47.944039261463899</v>
      </c>
      <c r="S408" s="2">
        <f>(Table2[[#This Row],[Close Price]]-Table2[[#This Row],[20D EMA]])/Table2[[#This Row],[20D EMA]]</f>
        <v>-6.4365459102300945E-3</v>
      </c>
      <c r="T408" s="2">
        <f>(Table2[[#This Row],[Close Price]]-Table2[[#This Row],[50D EMA]])/Table2[[#This Row],[50D EMA]]</f>
        <v>2.3989763838669003E-2</v>
      </c>
      <c r="U408" s="2">
        <f>(Table2[[#This Row],[Close Price]]-Table2[[#This Row],[200D EMA]])/Table2[[#This Row],[200D EMA]]</f>
        <v>0.12636014797872938</v>
      </c>
      <c r="V408">
        <v>0.79941317155101099</v>
      </c>
      <c r="W408">
        <v>171.77</v>
      </c>
      <c r="X408">
        <v>178.64</v>
      </c>
      <c r="Y408">
        <v>159.35</v>
      </c>
      <c r="Z408">
        <v>175.14</v>
      </c>
      <c r="AA408">
        <v>159.35</v>
      </c>
      <c r="AB408">
        <v>191.2</v>
      </c>
      <c r="AC408" s="2">
        <f>(Table2[[#This Row],[Close Price]]/Table2[[#This Row],[Day Low]])-1</f>
        <v>1.5485824067066334E-2</v>
      </c>
      <c r="AD408" s="2">
        <f>(Table2[[#This Row],[Day High]]/Table2[[#This Row],[Close Price]])-1</f>
        <v>2.4135756463910862E-2</v>
      </c>
      <c r="AE408" s="2">
        <f>(Table2[[#This Row],[Close Price]]/Table2[[#This Row],[Current Week Low]])-1</f>
        <v>9.4634452463131513E-2</v>
      </c>
      <c r="AF408" s="2">
        <f>(Table2[[#This Row],[Current Week High]]/Table2[[#This Row],[Close Price]])-1</f>
        <v>4.070400733818591E-3</v>
      </c>
      <c r="AG408" s="2">
        <f>(Table2[[#This Row],[Close Price]]/Table2[[#This Row],[Current Month Low]])-1</f>
        <v>9.4634452463131513E-2</v>
      </c>
      <c r="AH408" s="2">
        <f>(Table2[[#This Row],[Current Month High]]/Table2[[#This Row],[Close Price]])-1</f>
        <v>9.6141718741042048E-2</v>
      </c>
      <c r="AI408">
        <v>9.6141718741041995</v>
      </c>
      <c r="AJ408">
        <v>46.579831932773097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0.08</v>
      </c>
      <c r="AM408" t="s">
        <v>10196</v>
      </c>
      <c r="AN408">
        <v>-5.38</v>
      </c>
      <c r="AO408" t="s">
        <v>10195</v>
      </c>
      <c r="AP408">
        <v>-2.0528166020080001E-3</v>
      </c>
      <c r="AQ408">
        <f>(Table2[[#This Row],[Sharpe Ratio]]-AVERAGE(Table2[Sharpe Ratio]))/_xlfn.STDEV.P(Table2[Sharpe Ratio])</f>
        <v>-0.61204994575942351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-2.268032059086599</v>
      </c>
      <c r="AS408">
        <f>_xlfn.RANK.AVG(Table2[[#This Row],[1Y Return vs Nifty Z-Score]],Table2[1Y Return vs Nifty Z-Score])</f>
        <v>406</v>
      </c>
      <c r="AT408">
        <f>_xlfn.RANK.AVG(Table2[[#This Row],[6M Return vs Nifty Z-Score]],Table2[6M Return vs Nifty Z-Score])</f>
        <v>259</v>
      </c>
      <c r="AU408">
        <f>_xlfn.RANK.AVG(Table2[[#This Row],[Sharpe Ratio Z-Score]],Table2[Sharpe Ratio Z-Score])</f>
        <v>542</v>
      </c>
      <c r="AV408">
        <f>(Table2[[#This Row],[Rank 1Y]]+Table2[[#This Row],[Rank 6M]]+Table2[[#This Row],[Rank Sharpe]])/3</f>
        <v>402.33333333333331</v>
      </c>
    </row>
    <row r="409" spans="1:48" x14ac:dyDescent="0.3">
      <c r="A409" t="s">
        <v>1103</v>
      </c>
      <c r="B409" t="s">
        <v>1104</v>
      </c>
      <c r="C409" t="s">
        <v>10161</v>
      </c>
      <c r="D409" t="s">
        <v>130</v>
      </c>
      <c r="E409">
        <v>11020.99479165</v>
      </c>
      <c r="F409">
        <v>361.65</v>
      </c>
      <c r="G409">
        <v>-15.951654269430099</v>
      </c>
      <c r="H409">
        <f>(Table2[[#This Row],[1Y Return vs Nifty]]-AVERAGE(Table2[1Y Return vs Nifty]))/_xlfn.STDEV.P(Table2[1Y Return vs Nifty])</f>
        <v>-0.77064625396655784</v>
      </c>
      <c r="I409">
        <v>-14.215227855989299</v>
      </c>
      <c r="J409">
        <f>(Table2[[#This Row],[1M Return vs Nifty]]-AVERAGE(Table2[1M Return vs Nifty]))/_xlfn.STDEV.P(Table2[1M Return vs Nifty])</f>
        <v>-1.320347444353752</v>
      </c>
      <c r="K409">
        <v>-12.563265067822901</v>
      </c>
      <c r="L409">
        <f>(Table2[[#This Row],[6M Return vs Nifty]]-AVERAGE(Table2[6M Return vs Nifty]))/_xlfn.STDEV.P(Table2[6M Return vs Nifty])</f>
        <v>-0.68772572635166496</v>
      </c>
      <c r="M409">
        <v>-7.0620641932011896</v>
      </c>
      <c r="N409">
        <f>(Table2[[#This Row],[1W Return vs Nifty]]-AVERAGE(Table2[1W Return vs Nifty]))/_xlfn.STDEV.P(Table2[1W Return vs Nifty])</f>
        <v>-1.3423280626686684</v>
      </c>
      <c r="O409">
        <v>381.66</v>
      </c>
      <c r="P409">
        <v>374.10416354375701</v>
      </c>
      <c r="Q409">
        <v>336.82798725016499</v>
      </c>
      <c r="R409">
        <v>24.325700162482399</v>
      </c>
      <c r="S409" s="2">
        <f>(Table2[[#This Row],[Close Price]]-Table2[[#This Row],[20D EMA]])/Table2[[#This Row],[20D EMA]]</f>
        <v>-5.2428863386260141E-2</v>
      </c>
      <c r="T409" s="2">
        <f>(Table2[[#This Row],[Close Price]]-Table2[[#This Row],[50D EMA]])/Table2[[#This Row],[50D EMA]]</f>
        <v>-3.3290630678319985E-2</v>
      </c>
      <c r="U409" s="2">
        <f>(Table2[[#This Row],[Close Price]]-Table2[[#This Row],[200D EMA]])/Table2[[#This Row],[200D EMA]]</f>
        <v>7.3693439053208673E-2</v>
      </c>
      <c r="V409">
        <v>0.68031074645592504</v>
      </c>
      <c r="W409">
        <v>355.5</v>
      </c>
      <c r="X409">
        <v>366.1</v>
      </c>
      <c r="Y409">
        <v>350.25</v>
      </c>
      <c r="Z409">
        <v>374.15</v>
      </c>
      <c r="AA409">
        <v>350.25</v>
      </c>
      <c r="AB409">
        <v>427.8</v>
      </c>
      <c r="AC409" s="2">
        <f>(Table2[[#This Row],[Close Price]]/Table2[[#This Row],[Day Low]])-1</f>
        <v>1.7299578059071674E-2</v>
      </c>
      <c r="AD409" s="2">
        <f>(Table2[[#This Row],[Day High]]/Table2[[#This Row],[Close Price]])-1</f>
        <v>1.2304714502972658E-2</v>
      </c>
      <c r="AE409" s="2">
        <f>(Table2[[#This Row],[Close Price]]/Table2[[#This Row],[Current Week Low]])-1</f>
        <v>3.2548179871520366E-2</v>
      </c>
      <c r="AF409" s="2">
        <f>(Table2[[#This Row],[Current Week High]]/Table2[[#This Row],[Close Price]])-1</f>
        <v>3.4563804783630525E-2</v>
      </c>
      <c r="AG409" s="2">
        <f>(Table2[[#This Row],[Close Price]]/Table2[[#This Row],[Current Month Low]])-1</f>
        <v>3.2548179871520366E-2</v>
      </c>
      <c r="AH409" s="2">
        <f>(Table2[[#This Row],[Current Month High]]/Table2[[#This Row],[Close Price]])-1</f>
        <v>0.18291165491497319</v>
      </c>
      <c r="AI409">
        <v>18.291165491497299</v>
      </c>
      <c r="AJ409">
        <v>43.0577531645569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-0.02</v>
      </c>
      <c r="AM409" t="s">
        <v>10195</v>
      </c>
      <c r="AN409">
        <v>-12.05</v>
      </c>
      <c r="AO409" t="s">
        <v>10195</v>
      </c>
      <c r="AP409">
        <v>0.17423858255460201</v>
      </c>
      <c r="AQ409">
        <f>(Table2[[#This Row],[Sharpe Ratio]]-AVERAGE(Table2[Sharpe Ratio]))/_xlfn.STDEV.P(Table2[Sharpe Ratio])</f>
        <v>1.4149710267063029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-2.7060764606343399</v>
      </c>
      <c r="AS409">
        <f>_xlfn.RANK.AVG(Table2[[#This Row],[1Y Return vs Nifty Z-Score]],Table2[1Y Return vs Nifty Z-Score])</f>
        <v>599</v>
      </c>
      <c r="AT409">
        <f>_xlfn.RANK.AVG(Table2[[#This Row],[6M Return vs Nifty Z-Score]],Table2[6M Return vs Nifty Z-Score])</f>
        <v>548</v>
      </c>
      <c r="AU409">
        <f>_xlfn.RANK.AVG(Table2[[#This Row],[Sharpe Ratio Z-Score]],Table2[Sharpe Ratio Z-Score])</f>
        <v>60</v>
      </c>
      <c r="AV409">
        <f>(Table2[[#This Row],[Rank 1Y]]+Table2[[#This Row],[Rank 6M]]+Table2[[#This Row],[Rank Sharpe]])/3</f>
        <v>402.33333333333331</v>
      </c>
    </row>
    <row r="410" spans="1:48" x14ac:dyDescent="0.3">
      <c r="A410" t="s">
        <v>1773</v>
      </c>
      <c r="B410" t="s">
        <v>1774</v>
      </c>
      <c r="C410" t="s">
        <v>10159</v>
      </c>
      <c r="D410" t="s">
        <v>143</v>
      </c>
      <c r="E410">
        <v>4186.6228435499997</v>
      </c>
      <c r="F410">
        <v>886.3</v>
      </c>
      <c r="G410">
        <v>52.593999638065704</v>
      </c>
      <c r="H410">
        <f>(Table2[[#This Row],[1Y Return vs Nifty]]-AVERAGE(Table2[1Y Return vs Nifty]))/_xlfn.STDEV.P(Table2[1Y Return vs Nifty])</f>
        <v>0.1510293472716312</v>
      </c>
      <c r="I410">
        <v>-1.65249787980006</v>
      </c>
      <c r="J410">
        <f>(Table2[[#This Row],[1M Return vs Nifty]]-AVERAGE(Table2[1M Return vs Nifty]))/_xlfn.STDEV.P(Table2[1M Return vs Nifty])</f>
        <v>-1.1677202404050218E-2</v>
      </c>
      <c r="K410">
        <v>8.1841850709312105</v>
      </c>
      <c r="L410">
        <f>(Table2[[#This Row],[6M Return vs Nifty]]-AVERAGE(Table2[6M Return vs Nifty]))/_xlfn.STDEV.P(Table2[6M Return vs Nifty])</f>
        <v>1.3906429688700178E-2</v>
      </c>
      <c r="M410">
        <v>1.8939450930658199</v>
      </c>
      <c r="N410">
        <f>(Table2[[#This Row],[1W Return vs Nifty]]-AVERAGE(Table2[1W Return vs Nifty]))/_xlfn.STDEV.P(Table2[1W Return vs Nifty])</f>
        <v>0.88458402280273662</v>
      </c>
      <c r="O410">
        <v>832.95</v>
      </c>
      <c r="P410">
        <v>820.83821262983804</v>
      </c>
      <c r="Q410">
        <v>743.04046871713399</v>
      </c>
      <c r="R410">
        <v>82.737707546543007</v>
      </c>
      <c r="S410" s="2">
        <f>(Table2[[#This Row],[Close Price]]-Table2[[#This Row],[20D EMA]])/Table2[[#This Row],[20D EMA]]</f>
        <v>6.4049462752866201E-2</v>
      </c>
      <c r="T410" s="2">
        <f>(Table2[[#This Row],[Close Price]]-Table2[[#This Row],[50D EMA]])/Table2[[#This Row],[50D EMA]]</f>
        <v>7.9749926797916149E-2</v>
      </c>
      <c r="U410" s="2">
        <f>(Table2[[#This Row],[Close Price]]-Table2[[#This Row],[200D EMA]])/Table2[[#This Row],[200D EMA]]</f>
        <v>0.19280178848159485</v>
      </c>
      <c r="V410">
        <v>0.28357225836057698</v>
      </c>
      <c r="W410">
        <v>864.4</v>
      </c>
      <c r="X410">
        <v>891</v>
      </c>
      <c r="Y410">
        <v>815.2</v>
      </c>
      <c r="Z410">
        <v>894.75</v>
      </c>
      <c r="AA410">
        <v>771</v>
      </c>
      <c r="AB410">
        <v>894.75</v>
      </c>
      <c r="AC410" s="2">
        <f>(Table2[[#This Row],[Close Price]]/Table2[[#This Row],[Day Low]])-1</f>
        <v>2.5335492827394779E-2</v>
      </c>
      <c r="AD410" s="2">
        <f>(Table2[[#This Row],[Day High]]/Table2[[#This Row],[Close Price]])-1</f>
        <v>5.3029448268080426E-3</v>
      </c>
      <c r="AE410" s="2">
        <f>(Table2[[#This Row],[Close Price]]/Table2[[#This Row],[Current Week Low]])-1</f>
        <v>8.7217860647693657E-2</v>
      </c>
      <c r="AF410" s="2">
        <f>(Table2[[#This Row],[Current Week High]]/Table2[[#This Row],[Close Price]])-1</f>
        <v>9.5340178269209819E-3</v>
      </c>
      <c r="AG410" s="2">
        <f>(Table2[[#This Row],[Close Price]]/Table2[[#This Row],[Current Month Low]])-1</f>
        <v>0.14954604409857319</v>
      </c>
      <c r="AH410" s="2">
        <f>(Table2[[#This Row],[Current Month High]]/Table2[[#This Row],[Close Price]])-1</f>
        <v>9.5340178269209819E-3</v>
      </c>
      <c r="AI410">
        <v>9.8499379442626704</v>
      </c>
      <c r="AJ410">
        <v>83.082007849617796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-0.09</v>
      </c>
      <c r="AM410" t="s">
        <v>10195</v>
      </c>
      <c r="AN410">
        <v>4.8600000000000003</v>
      </c>
      <c r="AO410" t="s">
        <v>10196</v>
      </c>
      <c r="AP410">
        <v>-5.8177464526392997E-2</v>
      </c>
      <c r="AQ410">
        <f>(Table2[[#This Row],[Sharpe Ratio]]-AVERAGE(Table2[Sharpe Ratio]))/_xlfn.STDEV.P(Table2[Sharpe Ratio])</f>
        <v>-1.2573782996056513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-0.21953570224663355</v>
      </c>
      <c r="AS410">
        <f>_xlfn.RANK.AVG(Table2[[#This Row],[1Y Return vs Nifty Z-Score]],Table2[1Y Return vs Nifty Z-Score])</f>
        <v>241</v>
      </c>
      <c r="AT410">
        <f>_xlfn.RANK.AVG(Table2[[#This Row],[6M Return vs Nifty Z-Score]],Table2[6M Return vs Nifty Z-Score])</f>
        <v>319</v>
      </c>
      <c r="AU410">
        <f>_xlfn.RANK.AVG(Table2[[#This Row],[Sharpe Ratio Z-Score]],Table2[Sharpe Ratio Z-Score])</f>
        <v>650</v>
      </c>
      <c r="AV410">
        <f>(Table2[[#This Row],[Rank 1Y]]+Table2[[#This Row],[Rank 6M]]+Table2[[#This Row],[Rank Sharpe]])/3</f>
        <v>403.33333333333331</v>
      </c>
    </row>
    <row r="411" spans="1:48" x14ac:dyDescent="0.3">
      <c r="A411" t="s">
        <v>44</v>
      </c>
      <c r="B411" t="s">
        <v>45</v>
      </c>
      <c r="C411" t="s">
        <v>10154</v>
      </c>
      <c r="D411" t="s">
        <v>46</v>
      </c>
      <c r="E411">
        <v>483870.91596228001</v>
      </c>
      <c r="F411">
        <v>3519.45</v>
      </c>
      <c r="G411">
        <v>11.7040475614789</v>
      </c>
      <c r="H411">
        <f>(Table2[[#This Row],[1Y Return vs Nifty]]-AVERAGE(Table2[1Y Return vs Nifty]))/_xlfn.STDEV.P(Table2[1Y Return vs Nifty])</f>
        <v>-0.39878335443005303</v>
      </c>
      <c r="I411">
        <v>-3.21310488930372</v>
      </c>
      <c r="J411">
        <f>(Table2[[#This Row],[1M Return vs Nifty]]-AVERAGE(Table2[1M Return vs Nifty]))/_xlfn.STDEV.P(Table2[1M Return vs Nifty])</f>
        <v>-0.17424695886514305</v>
      </c>
      <c r="K411">
        <v>-15.7382255686395</v>
      </c>
      <c r="L411">
        <f>(Table2[[#This Row],[6M Return vs Nifty]]-AVERAGE(Table2[6M Return vs Nifty]))/_xlfn.STDEV.P(Table2[6M Return vs Nifty])</f>
        <v>-0.79509575816920952</v>
      </c>
      <c r="M411">
        <v>-1.9408511037810501</v>
      </c>
      <c r="N411">
        <f>(Table2[[#This Row],[1W Return vs Nifty]]-AVERAGE(Table2[1W Return vs Nifty]))/_xlfn.STDEV.P(Table2[1W Return vs Nifty])</f>
        <v>-6.8938212728303763E-2</v>
      </c>
      <c r="O411">
        <v>3605.09</v>
      </c>
      <c r="P411">
        <v>3590.78172676537</v>
      </c>
      <c r="Q411">
        <v>3370.02703371283</v>
      </c>
      <c r="R411">
        <v>32.233701734327802</v>
      </c>
      <c r="S411" s="2">
        <f>(Table2[[#This Row],[Close Price]]-Table2[[#This Row],[20D EMA]])/Table2[[#This Row],[20D EMA]]</f>
        <v>-2.3755301532000679E-2</v>
      </c>
      <c r="T411" s="2">
        <f>(Table2[[#This Row],[Close Price]]-Table2[[#This Row],[50D EMA]])/Table2[[#This Row],[50D EMA]]</f>
        <v>-1.9865236094321677E-2</v>
      </c>
      <c r="U411" s="2">
        <f>(Table2[[#This Row],[Close Price]]-Table2[[#This Row],[200D EMA]])/Table2[[#This Row],[200D EMA]]</f>
        <v>4.4338803455397632E-2</v>
      </c>
      <c r="V411">
        <v>0.88639116771593796</v>
      </c>
      <c r="W411">
        <v>3532.05</v>
      </c>
      <c r="X411">
        <v>3611</v>
      </c>
      <c r="Y411">
        <v>3460</v>
      </c>
      <c r="Z411">
        <v>3714</v>
      </c>
      <c r="AA411">
        <v>3460</v>
      </c>
      <c r="AB411">
        <v>3714</v>
      </c>
      <c r="AC411" s="2">
        <f>(Table2[[#This Row],[Close Price]]/Table2[[#This Row],[Day Low]])-1</f>
        <v>-3.5673334182699801E-3</v>
      </c>
      <c r="AD411" s="2">
        <f>(Table2[[#This Row],[Day High]]/Table2[[#This Row],[Close Price]])-1</f>
        <v>2.6012587194021775E-2</v>
      </c>
      <c r="AE411" s="2">
        <f>(Table2[[#This Row],[Close Price]]/Table2[[#This Row],[Current Week Low]])-1</f>
        <v>1.7182080924855514E-2</v>
      </c>
      <c r="AF411" s="2">
        <f>(Table2[[#This Row],[Current Week High]]/Table2[[#This Row],[Close Price]])-1</f>
        <v>5.5278523632954046E-2</v>
      </c>
      <c r="AG411" s="2">
        <f>(Table2[[#This Row],[Close Price]]/Table2[[#This Row],[Current Month Low]])-1</f>
        <v>1.7182080924855514E-2</v>
      </c>
      <c r="AH411" s="2">
        <f>(Table2[[#This Row],[Current Month High]]/Table2[[#This Row],[Close Price]])-1</f>
        <v>5.5278523632954046E-2</v>
      </c>
      <c r="AI411">
        <v>11.378198298029499</v>
      </c>
      <c r="AJ411">
        <v>37.855464159811902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-0.06</v>
      </c>
      <c r="AM411" t="s">
        <v>10195</v>
      </c>
      <c r="AN411">
        <v>-2.97</v>
      </c>
      <c r="AO411" t="s">
        <v>10195</v>
      </c>
      <c r="AP411">
        <v>0.106780840526779</v>
      </c>
      <c r="AQ411">
        <f>(Table2[[#This Row],[Sharpe Ratio]]-AVERAGE(Table2[Sharpe Ratio]))/_xlfn.STDEV.P(Table2[Sharpe Ratio])</f>
        <v>0.63933331267291849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-0.79773097151979089</v>
      </c>
      <c r="AS411">
        <f>_xlfn.RANK.AVG(Table2[[#This Row],[1Y Return vs Nifty Z-Score]],Table2[1Y Return vs Nifty Z-Score])</f>
        <v>439</v>
      </c>
      <c r="AT411">
        <f>_xlfn.RANK.AVG(Table2[[#This Row],[6M Return vs Nifty Z-Score]],Table2[6M Return vs Nifty Z-Score])</f>
        <v>583</v>
      </c>
      <c r="AU411">
        <f>_xlfn.RANK.AVG(Table2[[#This Row],[Sharpe Ratio Z-Score]],Table2[Sharpe Ratio Z-Score])</f>
        <v>190</v>
      </c>
      <c r="AV411">
        <f>(Table2[[#This Row],[Rank 1Y]]+Table2[[#This Row],[Rank 6M]]+Table2[[#This Row],[Rank Sharpe]])/3</f>
        <v>404</v>
      </c>
    </row>
    <row r="412" spans="1:48" x14ac:dyDescent="0.3">
      <c r="A412" t="s">
        <v>678</v>
      </c>
      <c r="B412" t="s">
        <v>679</v>
      </c>
      <c r="C412" t="s">
        <v>10163</v>
      </c>
      <c r="D412" t="s">
        <v>375</v>
      </c>
      <c r="E412">
        <v>25476.497823149999</v>
      </c>
      <c r="F412">
        <v>2008.05</v>
      </c>
      <c r="G412">
        <v>15.327973875650599</v>
      </c>
      <c r="H412">
        <f>(Table2[[#This Row],[1Y Return vs Nifty]]-AVERAGE(Table2[1Y Return vs Nifty]))/_xlfn.STDEV.P(Table2[1Y Return vs Nifty])</f>
        <v>-0.35005547346236066</v>
      </c>
      <c r="I412">
        <v>6.5688296485301798</v>
      </c>
      <c r="J412">
        <f>(Table2[[#This Row],[1M Return vs Nifty]]-AVERAGE(Table2[1M Return vs Nifty]))/_xlfn.STDEV.P(Table2[1M Return vs Nifty])</f>
        <v>0.84474546257718819</v>
      </c>
      <c r="K412">
        <v>36.087545175202301</v>
      </c>
      <c r="L412">
        <f>(Table2[[#This Row],[6M Return vs Nifty]]-AVERAGE(Table2[6M Return vs Nifty]))/_xlfn.STDEV.P(Table2[6M Return vs Nifty])</f>
        <v>0.95753538552655193</v>
      </c>
      <c r="M412">
        <v>2.2523904527405598</v>
      </c>
      <c r="N412">
        <f>(Table2[[#This Row],[1W Return vs Nifty]]-AVERAGE(Table2[1W Return vs Nifty]))/_xlfn.STDEV.P(Table2[1W Return vs Nifty])</f>
        <v>0.97371147655212131</v>
      </c>
      <c r="O412">
        <v>1973.21</v>
      </c>
      <c r="P412">
        <v>1808.14342585092</v>
      </c>
      <c r="Q412">
        <v>1565.3862673721901</v>
      </c>
      <c r="R412">
        <v>51.378157762429602</v>
      </c>
      <c r="S412" s="2">
        <f>(Table2[[#This Row],[Close Price]]-Table2[[#This Row],[20D EMA]])/Table2[[#This Row],[20D EMA]]</f>
        <v>1.765650893721394E-2</v>
      </c>
      <c r="T412" s="2">
        <f>(Table2[[#This Row],[Close Price]]-Table2[[#This Row],[50D EMA]])/Table2[[#This Row],[50D EMA]]</f>
        <v>0.11055902495953994</v>
      </c>
      <c r="U412" s="2">
        <f>(Table2[[#This Row],[Close Price]]-Table2[[#This Row],[200D EMA]])/Table2[[#This Row],[200D EMA]]</f>
        <v>0.28278243003300924</v>
      </c>
      <c r="V412">
        <v>0.56958944745278595</v>
      </c>
      <c r="W412">
        <v>1987.95</v>
      </c>
      <c r="X412">
        <v>2056.0500000000002</v>
      </c>
      <c r="Y412">
        <v>1956.5</v>
      </c>
      <c r="Z412">
        <v>2062.4499999999998</v>
      </c>
      <c r="AA412">
        <v>1921</v>
      </c>
      <c r="AB412">
        <v>2080</v>
      </c>
      <c r="AC412" s="2">
        <f>(Table2[[#This Row],[Close Price]]/Table2[[#This Row],[Day Low]])-1</f>
        <v>1.011091828265287E-2</v>
      </c>
      <c r="AD412" s="2">
        <f>(Table2[[#This Row],[Day High]]/Table2[[#This Row],[Close Price]])-1</f>
        <v>2.3903787256293496E-2</v>
      </c>
      <c r="AE412" s="2">
        <f>(Table2[[#This Row],[Close Price]]/Table2[[#This Row],[Current Week Low]])-1</f>
        <v>2.634807053411703E-2</v>
      </c>
      <c r="AF412" s="2">
        <f>(Table2[[#This Row],[Current Week High]]/Table2[[#This Row],[Close Price]])-1</f>
        <v>2.7090958890465755E-2</v>
      </c>
      <c r="AG412" s="2">
        <f>(Table2[[#This Row],[Close Price]]/Table2[[#This Row],[Current Month Low]])-1</f>
        <v>4.5314940135346093E-2</v>
      </c>
      <c r="AH412" s="2">
        <f>(Table2[[#This Row],[Current Month High]]/Table2[[#This Row],[Close Price]])-1</f>
        <v>3.5830781106048093E-2</v>
      </c>
      <c r="AI412">
        <v>9.5092253678942207</v>
      </c>
      <c r="AJ412">
        <v>69.298541438327305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0.26</v>
      </c>
      <c r="AM412" t="s">
        <v>10196</v>
      </c>
      <c r="AN412">
        <v>-0.71</v>
      </c>
      <c r="AO412" t="s">
        <v>10195</v>
      </c>
      <c r="AP412">
        <v>-8.0915002656723994E-2</v>
      </c>
      <c r="AQ412">
        <f>(Table2[[#This Row],[Sharpe Ratio]]-AVERAGE(Table2[Sharpe Ratio]))/_xlfn.STDEV.P(Table2[Sharpe Ratio])</f>
        <v>-1.5188174104920313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0.90711944070146944</v>
      </c>
      <c r="AS412">
        <f>_xlfn.RANK.AVG(Table2[[#This Row],[1Y Return vs Nifty Z-Score]],Table2[1Y Return vs Nifty Z-Score])</f>
        <v>417</v>
      </c>
      <c r="AT412">
        <f>_xlfn.RANK.AVG(Table2[[#This Row],[6M Return vs Nifty Z-Score]],Table2[6M Return vs Nifty Z-Score])</f>
        <v>108</v>
      </c>
      <c r="AU412">
        <f>_xlfn.RANK.AVG(Table2[[#This Row],[Sharpe Ratio Z-Score]],Table2[Sharpe Ratio Z-Score])</f>
        <v>687</v>
      </c>
      <c r="AV412">
        <f>(Table2[[#This Row],[Rank 1Y]]+Table2[[#This Row],[Rank 6M]]+Table2[[#This Row],[Rank Sharpe]])/3</f>
        <v>404</v>
      </c>
    </row>
    <row r="413" spans="1:48" x14ac:dyDescent="0.3">
      <c r="A413" t="s">
        <v>2010</v>
      </c>
      <c r="B413" t="s">
        <v>2011</v>
      </c>
      <c r="C413" t="s">
        <v>10156</v>
      </c>
      <c r="D413" t="s">
        <v>60</v>
      </c>
      <c r="E413">
        <v>3094.1612460000001</v>
      </c>
      <c r="F413">
        <v>384.45</v>
      </c>
      <c r="G413">
        <v>35.521593761616103</v>
      </c>
      <c r="H413">
        <f>(Table2[[#This Row],[1Y Return vs Nifty]]-AVERAGE(Table2[1Y Return vs Nifty]))/_xlfn.STDEV.P(Table2[1Y Return vs Nifty])</f>
        <v>-7.8528896814772556E-2</v>
      </c>
      <c r="I413">
        <v>-8.0103597143909493</v>
      </c>
      <c r="J413">
        <f>(Table2[[#This Row],[1M Return vs Nifty]]-AVERAGE(Table2[1M Return vs Nifty]))/_xlfn.STDEV.P(Table2[1M Return vs Nifty])</f>
        <v>-0.67398106479119002</v>
      </c>
      <c r="K413">
        <v>13.5907903060221</v>
      </c>
      <c r="L413">
        <f>(Table2[[#This Row],[6M Return vs Nifty]]-AVERAGE(Table2[6M Return vs Nifty]))/_xlfn.STDEV.P(Table2[6M Return vs Nifty])</f>
        <v>0.19674567319025096</v>
      </c>
      <c r="M413">
        <v>-7.0521860214299101</v>
      </c>
      <c r="N413">
        <f>(Table2[[#This Row],[1W Return vs Nifty]]-AVERAGE(Table2[1W Return vs Nifty]))/_xlfn.STDEV.P(Table2[1W Return vs Nifty])</f>
        <v>-1.3398718548425383</v>
      </c>
      <c r="O413">
        <v>393.5</v>
      </c>
      <c r="P413">
        <v>386.81145694645602</v>
      </c>
      <c r="Q413">
        <v>344.40042899111398</v>
      </c>
      <c r="R413">
        <v>40.086900426418701</v>
      </c>
      <c r="S413" s="2">
        <f>(Table2[[#This Row],[Close Price]]-Table2[[#This Row],[20D EMA]])/Table2[[#This Row],[20D EMA]]</f>
        <v>-2.2998729351969532E-2</v>
      </c>
      <c r="T413" s="2">
        <f>(Table2[[#This Row],[Close Price]]-Table2[[#This Row],[50D EMA]])/Table2[[#This Row],[50D EMA]]</f>
        <v>-6.1049302031995212E-3</v>
      </c>
      <c r="U413" s="2">
        <f>(Table2[[#This Row],[Close Price]]-Table2[[#This Row],[200D EMA]])/Table2[[#This Row],[200D EMA]]</f>
        <v>0.11628780813719411</v>
      </c>
      <c r="V413">
        <v>0.98698978400766701</v>
      </c>
      <c r="W413">
        <v>380</v>
      </c>
      <c r="X413">
        <v>384.4</v>
      </c>
      <c r="Y413">
        <v>368</v>
      </c>
      <c r="Z413">
        <v>391.7</v>
      </c>
      <c r="AA413">
        <v>368</v>
      </c>
      <c r="AB413">
        <v>424.7</v>
      </c>
      <c r="AC413" s="2">
        <f>(Table2[[#This Row],[Close Price]]/Table2[[#This Row],[Day Low]])-1</f>
        <v>1.1710526315789505E-2</v>
      </c>
      <c r="AD413" s="2">
        <f>(Table2[[#This Row],[Day High]]/Table2[[#This Row],[Close Price]])-1</f>
        <v>-1.3005592404735644E-4</v>
      </c>
      <c r="AE413" s="2">
        <f>(Table2[[#This Row],[Close Price]]/Table2[[#This Row],[Current Week Low]])-1</f>
        <v>4.4701086956521641E-2</v>
      </c>
      <c r="AF413" s="2">
        <f>(Table2[[#This Row],[Current Week High]]/Table2[[#This Row],[Close Price]])-1</f>
        <v>1.8858108986864242E-2</v>
      </c>
      <c r="AG413" s="2">
        <f>(Table2[[#This Row],[Close Price]]/Table2[[#This Row],[Current Month Low]])-1</f>
        <v>4.4701086956521641E-2</v>
      </c>
      <c r="AH413" s="2">
        <f>(Table2[[#This Row],[Current Month High]]/Table2[[#This Row],[Close Price]])-1</f>
        <v>0.10469501885810906</v>
      </c>
      <c r="AI413">
        <v>10.469501885810899</v>
      </c>
      <c r="AJ413">
        <v>63.665389527458402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-0.12</v>
      </c>
      <c r="AM413" t="s">
        <v>10195</v>
      </c>
      <c r="AN413">
        <v>-6.61</v>
      </c>
      <c r="AO413" t="s">
        <v>10195</v>
      </c>
      <c r="AP413">
        <v>-5.2353862796530003E-2</v>
      </c>
      <c r="AQ413">
        <f>(Table2[[#This Row],[Sharpe Ratio]]-AVERAGE(Table2[Sharpe Ratio]))/_xlfn.STDEV.P(Table2[Sharpe Ratio])</f>
        <v>-1.1904177848091619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-3.086053928067412</v>
      </c>
      <c r="AS413">
        <f>_xlfn.RANK.AVG(Table2[[#This Row],[1Y Return vs Nifty Z-Score]],Table2[1Y Return vs Nifty Z-Score])</f>
        <v>314</v>
      </c>
      <c r="AT413">
        <f>_xlfn.RANK.AVG(Table2[[#This Row],[6M Return vs Nifty Z-Score]],Table2[6M Return vs Nifty Z-Score])</f>
        <v>260</v>
      </c>
      <c r="AU413">
        <f>_xlfn.RANK.AVG(Table2[[#This Row],[Sharpe Ratio Z-Score]],Table2[Sharpe Ratio Z-Score])</f>
        <v>638</v>
      </c>
      <c r="AV413">
        <f>(Table2[[#This Row],[Rank 1Y]]+Table2[[#This Row],[Rank 6M]]+Table2[[#This Row],[Rank Sharpe]])/3</f>
        <v>404</v>
      </c>
    </row>
    <row r="414" spans="1:48" x14ac:dyDescent="0.3">
      <c r="A414" t="s">
        <v>326</v>
      </c>
      <c r="B414" t="s">
        <v>327</v>
      </c>
      <c r="C414" t="s">
        <v>10155</v>
      </c>
      <c r="D414" t="s">
        <v>328</v>
      </c>
      <c r="E414">
        <v>76503.715593040004</v>
      </c>
      <c r="F414">
        <v>3955.4</v>
      </c>
      <c r="G414">
        <v>0.50838503269935398</v>
      </c>
      <c r="H414">
        <f>(Table2[[#This Row],[1Y Return vs Nifty]]-AVERAGE(Table2[1Y Return vs Nifty]))/_xlfn.STDEV.P(Table2[1Y Return vs Nifty])</f>
        <v>-0.54932198677570421</v>
      </c>
      <c r="I414">
        <v>-3.2344740798456302</v>
      </c>
      <c r="J414">
        <f>(Table2[[#This Row],[1M Return vs Nifty]]-AVERAGE(Table2[1M Return vs Nifty]))/_xlfn.STDEV.P(Table2[1M Return vs Nifty])</f>
        <v>-0.17647300557710413</v>
      </c>
      <c r="K414">
        <v>-15.0629301251226</v>
      </c>
      <c r="L414">
        <f>(Table2[[#This Row],[6M Return vs Nifty]]-AVERAGE(Table2[6M Return vs Nifty]))/_xlfn.STDEV.P(Table2[6M Return vs Nifty])</f>
        <v>-0.77225878327204045</v>
      </c>
      <c r="M414">
        <v>-0.93610813405196602</v>
      </c>
      <c r="N414">
        <f>(Table2[[#This Row],[1W Return vs Nifty]]-AVERAGE(Table2[1W Return vs Nifty]))/_xlfn.STDEV.P(Table2[1W Return vs Nifty])</f>
        <v>0.18089116892642854</v>
      </c>
      <c r="O414">
        <v>4131.3999999999996</v>
      </c>
      <c r="P414">
        <v>4051.74792089216</v>
      </c>
      <c r="Q414">
        <v>3677.67586019689</v>
      </c>
      <c r="R414">
        <v>35.590959959204099</v>
      </c>
      <c r="S414" s="2">
        <f>(Table2[[#This Row],[Close Price]]-Table2[[#This Row],[20D EMA]])/Table2[[#This Row],[20D EMA]]</f>
        <v>-4.2600571234932362E-2</v>
      </c>
      <c r="T414" s="2">
        <f>(Table2[[#This Row],[Close Price]]-Table2[[#This Row],[50D EMA]])/Table2[[#This Row],[50D EMA]]</f>
        <v>-2.3779347277592951E-2</v>
      </c>
      <c r="U414" s="2">
        <f>(Table2[[#This Row],[Close Price]]-Table2[[#This Row],[200D EMA]])/Table2[[#This Row],[200D EMA]]</f>
        <v>7.5516209247500604E-2</v>
      </c>
      <c r="V414">
        <v>1.3261818774257801</v>
      </c>
      <c r="W414">
        <v>3911.15</v>
      </c>
      <c r="X414">
        <v>3984.35</v>
      </c>
      <c r="Y414">
        <v>3941</v>
      </c>
      <c r="Z414">
        <v>4191.8500000000004</v>
      </c>
      <c r="AA414">
        <v>3941</v>
      </c>
      <c r="AB414">
        <v>4681.7</v>
      </c>
      <c r="AC414" s="2">
        <f>(Table2[[#This Row],[Close Price]]/Table2[[#This Row],[Day Low]])-1</f>
        <v>1.1313807959295819E-2</v>
      </c>
      <c r="AD414" s="2">
        <f>(Table2[[#This Row],[Day High]]/Table2[[#This Row],[Close Price]])-1</f>
        <v>7.3191080548111742E-3</v>
      </c>
      <c r="AE414" s="2">
        <f>(Table2[[#This Row],[Close Price]]/Table2[[#This Row],[Current Week Low]])-1</f>
        <v>3.6538949505202645E-3</v>
      </c>
      <c r="AF414" s="2">
        <f>(Table2[[#This Row],[Current Week High]]/Table2[[#This Row],[Close Price]])-1</f>
        <v>5.9779036254234752E-2</v>
      </c>
      <c r="AG414" s="2">
        <f>(Table2[[#This Row],[Close Price]]/Table2[[#This Row],[Current Month Low]])-1</f>
        <v>3.6538949505202645E-3</v>
      </c>
      <c r="AH414" s="2">
        <f>(Table2[[#This Row],[Current Month High]]/Table2[[#This Row],[Close Price]])-1</f>
        <v>0.18362238964453659</v>
      </c>
      <c r="AI414">
        <v>18.362238964453599</v>
      </c>
      <c r="AJ414">
        <v>43.415518491660599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-0.12</v>
      </c>
      <c r="AM414" t="s">
        <v>10195</v>
      </c>
      <c r="AN414">
        <v>-6.53</v>
      </c>
      <c r="AO414" t="s">
        <v>10195</v>
      </c>
      <c r="AP414">
        <v>0.13420344017299499</v>
      </c>
      <c r="AQ414">
        <f>(Table2[[#This Row],[Sharpe Ratio]]-AVERAGE(Table2[Sharpe Ratio]))/_xlfn.STDEV.P(Table2[Sharpe Ratio])</f>
        <v>0.95464185789032041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-0.36252074880809981</v>
      </c>
      <c r="AS414">
        <f>_xlfn.RANK.AVG(Table2[[#This Row],[1Y Return vs Nifty Z-Score]],Table2[1Y Return vs Nifty Z-Score])</f>
        <v>506</v>
      </c>
      <c r="AT414">
        <f>_xlfn.RANK.AVG(Table2[[#This Row],[6M Return vs Nifty Z-Score]],Table2[6M Return vs Nifty Z-Score])</f>
        <v>579</v>
      </c>
      <c r="AU414">
        <f>_xlfn.RANK.AVG(Table2[[#This Row],[Sharpe Ratio Z-Score]],Table2[Sharpe Ratio Z-Score])</f>
        <v>128</v>
      </c>
      <c r="AV414">
        <f>(Table2[[#This Row],[Rank 1Y]]+Table2[[#This Row],[Rank 6M]]+Table2[[#This Row],[Rank Sharpe]])/3</f>
        <v>404.33333333333331</v>
      </c>
    </row>
    <row r="415" spans="1:48" x14ac:dyDescent="0.3">
      <c r="A415" t="s">
        <v>1031</v>
      </c>
      <c r="B415" t="s">
        <v>1032</v>
      </c>
      <c r="C415" t="s">
        <v>10155</v>
      </c>
      <c r="D415" t="s">
        <v>278</v>
      </c>
      <c r="E415">
        <v>12675.067637475</v>
      </c>
      <c r="F415">
        <v>5313.25</v>
      </c>
      <c r="G415">
        <v>-12.383798908687099</v>
      </c>
      <c r="H415">
        <f>(Table2[[#This Row],[1Y Return vs Nifty]]-AVERAGE(Table2[1Y Return vs Nifty]))/_xlfn.STDEV.P(Table2[1Y Return vs Nifty])</f>
        <v>-0.72267231182309977</v>
      </c>
      <c r="I415">
        <v>4.1797619179565997</v>
      </c>
      <c r="J415">
        <f>(Table2[[#This Row],[1M Return vs Nifty]]-AVERAGE(Table2[1M Return vs Nifty]))/_xlfn.STDEV.P(Table2[1M Return vs Nifty])</f>
        <v>0.59587424979702308</v>
      </c>
      <c r="K415">
        <v>-2.6018183980234002</v>
      </c>
      <c r="L415">
        <f>(Table2[[#This Row],[6M Return vs Nifty]]-AVERAGE(Table2[6M Return vs Nifty]))/_xlfn.STDEV.P(Table2[6M Return vs Nifty])</f>
        <v>-0.35085197765146703</v>
      </c>
      <c r="M415">
        <v>-1.67176843932761</v>
      </c>
      <c r="N415">
        <f>(Table2[[#This Row],[1W Return vs Nifty]]-AVERAGE(Table2[1W Return vs Nifty]))/_xlfn.STDEV.P(Table2[1W Return vs Nifty])</f>
        <v>-2.030796901809317E-3</v>
      </c>
      <c r="O415">
        <v>5252.36</v>
      </c>
      <c r="P415">
        <v>4984.0206240139396</v>
      </c>
      <c r="Q415">
        <v>4594.6857109642797</v>
      </c>
      <c r="R415">
        <v>52.1298079546022</v>
      </c>
      <c r="S415" s="2">
        <f>(Table2[[#This Row],[Close Price]]-Table2[[#This Row],[20D EMA]])/Table2[[#This Row],[20D EMA]]</f>
        <v>1.1592883960733904E-2</v>
      </c>
      <c r="T415" s="2">
        <f>(Table2[[#This Row],[Close Price]]-Table2[[#This Row],[50D EMA]])/Table2[[#This Row],[50D EMA]]</f>
        <v>6.6056985077423622E-2</v>
      </c>
      <c r="U415" s="2">
        <f>(Table2[[#This Row],[Close Price]]-Table2[[#This Row],[200D EMA]])/Table2[[#This Row],[200D EMA]]</f>
        <v>0.15639030267533061</v>
      </c>
      <c r="V415">
        <v>0.39082017307136702</v>
      </c>
      <c r="W415">
        <v>4997.95</v>
      </c>
      <c r="X415">
        <v>5250</v>
      </c>
      <c r="Y415">
        <v>5006.5</v>
      </c>
      <c r="Z415">
        <v>5355</v>
      </c>
      <c r="AA415">
        <v>5006.5</v>
      </c>
      <c r="AB415">
        <v>5840</v>
      </c>
      <c r="AC415" s="2">
        <f>(Table2[[#This Row],[Close Price]]/Table2[[#This Row],[Day Low]])-1</f>
        <v>6.3085865204733915E-2</v>
      </c>
      <c r="AD415" s="2">
        <f>(Table2[[#This Row],[Day High]]/Table2[[#This Row],[Close Price]])-1</f>
        <v>-1.1904201759751598E-2</v>
      </c>
      <c r="AE415" s="2">
        <f>(Table2[[#This Row],[Close Price]]/Table2[[#This Row],[Current Week Low]])-1</f>
        <v>6.1270348546889064E-2</v>
      </c>
      <c r="AF415" s="2">
        <f>(Table2[[#This Row],[Current Week High]]/Table2[[#This Row],[Close Price]])-1</f>
        <v>7.8577142050533233E-3</v>
      </c>
      <c r="AG415" s="2">
        <f>(Table2[[#This Row],[Close Price]]/Table2[[#This Row],[Current Month Low]])-1</f>
        <v>6.1270348546889064E-2</v>
      </c>
      <c r="AH415" s="2">
        <f>(Table2[[#This Row],[Current Month High]]/Table2[[#This Row],[Close Price]])-1</f>
        <v>9.9138945090105013E-2</v>
      </c>
      <c r="AI415">
        <v>9.9138945090105004</v>
      </c>
      <c r="AJ415">
        <v>40.485979825755798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0.09</v>
      </c>
      <c r="AM415" t="s">
        <v>10196</v>
      </c>
      <c r="AN415">
        <v>-6.48</v>
      </c>
      <c r="AO415" t="s">
        <v>10195</v>
      </c>
      <c r="AP415">
        <v>0.107066918490982</v>
      </c>
      <c r="AQ415">
        <f>(Table2[[#This Row],[Sharpe Ratio]]-AVERAGE(Table2[Sharpe Ratio]))/_xlfn.STDEV.P(Table2[Sharpe Ratio])</f>
        <v>0.64262267356048308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0.16294183698113004</v>
      </c>
      <c r="AS415">
        <f>_xlfn.RANK.AVG(Table2[[#This Row],[1Y Return vs Nifty Z-Score]],Table2[1Y Return vs Nifty Z-Score])</f>
        <v>583</v>
      </c>
      <c r="AT415">
        <f>_xlfn.RANK.AVG(Table2[[#This Row],[6M Return vs Nifty Z-Score]],Table2[6M Return vs Nifty Z-Score])</f>
        <v>441</v>
      </c>
      <c r="AU415">
        <f>_xlfn.RANK.AVG(Table2[[#This Row],[Sharpe Ratio Z-Score]],Table2[Sharpe Ratio Z-Score])</f>
        <v>189</v>
      </c>
      <c r="AV415">
        <f>(Table2[[#This Row],[Rank 1Y]]+Table2[[#This Row],[Rank 6M]]+Table2[[#This Row],[Rank Sharpe]])/3</f>
        <v>404.33333333333331</v>
      </c>
    </row>
    <row r="416" spans="1:48" x14ac:dyDescent="0.3">
      <c r="A416" t="s">
        <v>61</v>
      </c>
      <c r="B416" t="s">
        <v>62</v>
      </c>
      <c r="C416" t="s">
        <v>10151</v>
      </c>
      <c r="D416" t="s">
        <v>24</v>
      </c>
      <c r="E416">
        <v>383053.78862742498</v>
      </c>
      <c r="F416">
        <v>1239.25</v>
      </c>
      <c r="G416">
        <v>3.4598957801897101</v>
      </c>
      <c r="H416">
        <f>(Table2[[#This Row],[1Y Return vs Nifty]]-AVERAGE(Table2[1Y Return vs Nifty]))/_xlfn.STDEV.P(Table2[1Y Return vs Nifty])</f>
        <v>-0.50963551086250736</v>
      </c>
      <c r="I416">
        <v>-1.02110107775728</v>
      </c>
      <c r="J416">
        <f>(Table2[[#This Row],[1M Return vs Nifty]]-AVERAGE(Table2[1M Return vs Nifty]))/_xlfn.STDEV.P(Table2[1M Return vs Nifty])</f>
        <v>5.4095938247838454E-2</v>
      </c>
      <c r="K416">
        <v>3.2093059036510598</v>
      </c>
      <c r="L416">
        <f>(Table2[[#This Row],[6M Return vs Nifty]]-AVERAGE(Table2[6M Return vs Nifty]))/_xlfn.STDEV.P(Table2[6M Return vs Nifty])</f>
        <v>-0.15433280804100555</v>
      </c>
      <c r="M416">
        <v>-2.94183368061399</v>
      </c>
      <c r="N416">
        <f>(Table2[[#This Row],[1W Return vs Nifty]]-AVERAGE(Table2[1W Return vs Nifty]))/_xlfn.STDEV.P(Table2[1W Return vs Nifty])</f>
        <v>-0.31783257253135211</v>
      </c>
      <c r="O416">
        <v>1272.3800000000001</v>
      </c>
      <c r="P416">
        <v>1228.19331218614</v>
      </c>
      <c r="Q416">
        <v>1115.42452572362</v>
      </c>
      <c r="R416">
        <v>26.508445206822401</v>
      </c>
      <c r="S416" s="2">
        <f>(Table2[[#This Row],[Close Price]]-Table2[[#This Row],[20D EMA]])/Table2[[#This Row],[20D EMA]]</f>
        <v>-2.6037818890583084E-2</v>
      </c>
      <c r="T416" s="2">
        <f>(Table2[[#This Row],[Close Price]]-Table2[[#This Row],[50D EMA]])/Table2[[#This Row],[50D EMA]]</f>
        <v>9.0024002770211099E-3</v>
      </c>
      <c r="U416" s="2">
        <f>(Table2[[#This Row],[Close Price]]-Table2[[#This Row],[200D EMA]])/Table2[[#This Row],[200D EMA]]</f>
        <v>0.11101197025952919</v>
      </c>
      <c r="V416">
        <v>0.779367662213173</v>
      </c>
      <c r="W416">
        <v>1155.5</v>
      </c>
      <c r="X416">
        <v>1200</v>
      </c>
      <c r="Y416">
        <v>1226.6500000000001</v>
      </c>
      <c r="Z416">
        <v>1292.3499999999999</v>
      </c>
      <c r="AA416">
        <v>1226.6500000000001</v>
      </c>
      <c r="AB416">
        <v>1339.65</v>
      </c>
      <c r="AC416" s="2">
        <f>(Table2[[#This Row],[Close Price]]/Table2[[#This Row],[Day Low]])-1</f>
        <v>7.2479446127217573E-2</v>
      </c>
      <c r="AD416" s="2">
        <f>(Table2[[#This Row],[Day High]]/Table2[[#This Row],[Close Price]])-1</f>
        <v>-3.1672382489408957E-2</v>
      </c>
      <c r="AE416" s="2">
        <f>(Table2[[#This Row],[Close Price]]/Table2[[#This Row],[Current Week Low]])-1</f>
        <v>1.0271878694003922E-2</v>
      </c>
      <c r="AF416" s="2">
        <f>(Table2[[#This Row],[Current Week High]]/Table2[[#This Row],[Close Price]])-1</f>
        <v>4.2848497074843506E-2</v>
      </c>
      <c r="AG416" s="2">
        <f>(Table2[[#This Row],[Close Price]]/Table2[[#This Row],[Current Month Low]])-1</f>
        <v>1.0271878694003922E-2</v>
      </c>
      <c r="AH416" s="2">
        <f>(Table2[[#This Row],[Current Month High]]/Table2[[#This Row],[Close Price]])-1</f>
        <v>8.1016743998386209E-2</v>
      </c>
      <c r="AI416">
        <v>8.10167439983862</v>
      </c>
      <c r="AJ416">
        <v>33.662298441460401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0.03</v>
      </c>
      <c r="AM416" t="s">
        <v>10196</v>
      </c>
      <c r="AN416">
        <v>-3.71</v>
      </c>
      <c r="AO416" t="s">
        <v>10195</v>
      </c>
      <c r="AP416">
        <v>4.5055763081934999E-2</v>
      </c>
      <c r="AQ416">
        <f>(Table2[[#This Row],[Sharpe Ratio]]-AVERAGE(Table2[Sharpe Ratio]))/_xlfn.STDEV.P(Table2[Sharpe Ratio])</f>
        <v>-7.038949346704676E-2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-0.99809444665407332</v>
      </c>
      <c r="AS416">
        <f>_xlfn.RANK.AVG(Table2[[#This Row],[1Y Return vs Nifty Z-Score]],Table2[1Y Return vs Nifty Z-Score])</f>
        <v>485</v>
      </c>
      <c r="AT416">
        <f>_xlfn.RANK.AVG(Table2[[#This Row],[6M Return vs Nifty Z-Score]],Table2[6M Return vs Nifty Z-Score])</f>
        <v>376</v>
      </c>
      <c r="AU416">
        <f>_xlfn.RANK.AVG(Table2[[#This Row],[Sharpe Ratio Z-Score]],Table2[Sharpe Ratio Z-Score])</f>
        <v>352</v>
      </c>
      <c r="AV416">
        <f>(Table2[[#This Row],[Rank 1Y]]+Table2[[#This Row],[Rank 6M]]+Table2[[#This Row],[Rank Sharpe]])/3</f>
        <v>404.33333333333331</v>
      </c>
    </row>
    <row r="417" spans="1:48" x14ac:dyDescent="0.3">
      <c r="A417" t="s">
        <v>463</v>
      </c>
      <c r="B417" t="s">
        <v>464</v>
      </c>
      <c r="C417" t="s">
        <v>10161</v>
      </c>
      <c r="D417" t="s">
        <v>127</v>
      </c>
      <c r="E417">
        <v>47947.977097534997</v>
      </c>
      <c r="F417">
        <v>54230.45</v>
      </c>
      <c r="G417">
        <v>4.9259970664966204</v>
      </c>
      <c r="H417">
        <f>(Table2[[#This Row],[1Y Return vs Nifty]]-AVERAGE(Table2[1Y Return vs Nifty]))/_xlfn.STDEV.P(Table2[1Y Return vs Nifty])</f>
        <v>-0.48992208327807474</v>
      </c>
      <c r="I417">
        <v>-8.0115992659242199</v>
      </c>
      <c r="J417">
        <f>(Table2[[#This Row],[1M Return vs Nifty]]-AVERAGE(Table2[1M Return vs Nifty]))/_xlfn.STDEV.P(Table2[1M Return vs Nifty])</f>
        <v>-0.67411018992625449</v>
      </c>
      <c r="K417">
        <v>26.4895252969689</v>
      </c>
      <c r="L417">
        <f>(Table2[[#This Row],[6M Return vs Nifty]]-AVERAGE(Table2[6M Return vs Nifty]))/_xlfn.STDEV.P(Table2[6M Return vs Nifty])</f>
        <v>0.63295191450500987</v>
      </c>
      <c r="M417">
        <v>-4.39927174438251</v>
      </c>
      <c r="N417">
        <f>(Table2[[#This Row],[1W Return vs Nifty]]-AVERAGE(Table2[1W Return vs Nifty]))/_xlfn.STDEV.P(Table2[1W Return vs Nifty])</f>
        <v>-0.680224608346778</v>
      </c>
      <c r="O417">
        <v>55391.199999999997</v>
      </c>
      <c r="P417">
        <v>53448.848062549601</v>
      </c>
      <c r="Q417">
        <v>45514.673341171001</v>
      </c>
      <c r="R417">
        <v>38.4676660117578</v>
      </c>
      <c r="S417" s="2">
        <f>(Table2[[#This Row],[Close Price]]-Table2[[#This Row],[20D EMA]])/Table2[[#This Row],[20D EMA]]</f>
        <v>-2.0955494735625878E-2</v>
      </c>
      <c r="T417" s="2">
        <f>(Table2[[#This Row],[Close Price]]-Table2[[#This Row],[50D EMA]])/Table2[[#This Row],[50D EMA]]</f>
        <v>1.462336356689503E-2</v>
      </c>
      <c r="U417" s="2">
        <f>(Table2[[#This Row],[Close Price]]-Table2[[#This Row],[200D EMA]])/Table2[[#This Row],[200D EMA]]</f>
        <v>0.19149377594115358</v>
      </c>
      <c r="V417">
        <v>0.44612528594052397</v>
      </c>
      <c r="W417">
        <v>53800.05</v>
      </c>
      <c r="X417">
        <v>54994.95</v>
      </c>
      <c r="Y417">
        <v>52954.15</v>
      </c>
      <c r="Z417">
        <v>55888</v>
      </c>
      <c r="AA417">
        <v>52954.15</v>
      </c>
      <c r="AB417">
        <v>59000</v>
      </c>
      <c r="AC417" s="2">
        <f>(Table2[[#This Row],[Close Price]]/Table2[[#This Row],[Day Low]])-1</f>
        <v>7.9999925650624526E-3</v>
      </c>
      <c r="AD417" s="2">
        <f>(Table2[[#This Row],[Day High]]/Table2[[#This Row],[Close Price]])-1</f>
        <v>1.4097246104356476E-2</v>
      </c>
      <c r="AE417" s="2">
        <f>(Table2[[#This Row],[Close Price]]/Table2[[#This Row],[Current Week Low]])-1</f>
        <v>2.4101982564161517E-2</v>
      </c>
      <c r="AF417" s="2">
        <f>(Table2[[#This Row],[Current Week High]]/Table2[[#This Row],[Close Price]])-1</f>
        <v>3.0564931694278874E-2</v>
      </c>
      <c r="AG417" s="2">
        <f>(Table2[[#This Row],[Close Price]]/Table2[[#This Row],[Current Month Low]])-1</f>
        <v>2.4101982564161517E-2</v>
      </c>
      <c r="AH417" s="2">
        <f>(Table2[[#This Row],[Current Month High]]/Table2[[#This Row],[Close Price]])-1</f>
        <v>8.7949666654066228E-2</v>
      </c>
      <c r="AI417">
        <v>10.627885256345801</v>
      </c>
      <c r="AJ417">
        <v>55.042927350854903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0.1</v>
      </c>
      <c r="AM417" t="s">
        <v>10196</v>
      </c>
      <c r="AN417">
        <v>-5.82</v>
      </c>
      <c r="AO417" t="s">
        <v>10195</v>
      </c>
      <c r="AP417">
        <v>-2.1682943159591E-2</v>
      </c>
      <c r="AQ417">
        <f>(Table2[[#This Row],[Sharpe Ratio]]-AVERAGE(Table2[Sharpe Ratio]))/_xlfn.STDEV.P(Table2[Sharpe Ratio])</f>
        <v>-0.83775964240224599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-2.0490646094483438</v>
      </c>
      <c r="AS417">
        <f>_xlfn.RANK.AVG(Table2[[#This Row],[1Y Return vs Nifty Z-Score]],Table2[1Y Return vs Nifty Z-Score])</f>
        <v>476</v>
      </c>
      <c r="AT417">
        <f>_xlfn.RANK.AVG(Table2[[#This Row],[6M Return vs Nifty Z-Score]],Table2[6M Return vs Nifty Z-Score])</f>
        <v>154</v>
      </c>
      <c r="AU417">
        <f>_xlfn.RANK.AVG(Table2[[#This Row],[Sharpe Ratio Z-Score]],Table2[Sharpe Ratio Z-Score])</f>
        <v>584</v>
      </c>
      <c r="AV417">
        <f>(Table2[[#This Row],[Rank 1Y]]+Table2[[#This Row],[Rank 6M]]+Table2[[#This Row],[Rank Sharpe]])/3</f>
        <v>404.66666666666669</v>
      </c>
    </row>
    <row r="418" spans="1:48" x14ac:dyDescent="0.3">
      <c r="A418" t="s">
        <v>1182</v>
      </c>
      <c r="B418" t="s">
        <v>1183</v>
      </c>
      <c r="C418" t="s">
        <v>10163</v>
      </c>
      <c r="D418" t="s">
        <v>146</v>
      </c>
      <c r="E418">
        <v>10045.896111</v>
      </c>
      <c r="F418">
        <v>726.9</v>
      </c>
      <c r="G418">
        <v>23.089864727630701</v>
      </c>
      <c r="H418">
        <f>(Table2[[#This Row],[1Y Return vs Nifty]]-AVERAGE(Table2[1Y Return vs Nifty]))/_xlfn.STDEV.P(Table2[1Y Return vs Nifty])</f>
        <v>-0.24568787303946002</v>
      </c>
      <c r="I418">
        <v>-12.1124101243594</v>
      </c>
      <c r="J418">
        <f>(Table2[[#This Row],[1M Return vs Nifty]]-AVERAGE(Table2[1M Return vs Nifty]))/_xlfn.STDEV.P(Table2[1M Return vs Nifty])</f>
        <v>-1.1012951368661257</v>
      </c>
      <c r="K418">
        <v>6.9927415100641399</v>
      </c>
      <c r="L418">
        <f>(Table2[[#This Row],[6M Return vs Nifty]]-AVERAGE(Table2[6M Return vs Nifty]))/_xlfn.STDEV.P(Table2[6M Return vs Nifty])</f>
        <v>-2.6385515047684285E-2</v>
      </c>
      <c r="M418">
        <v>-0.50641548288014504</v>
      </c>
      <c r="N418">
        <f>(Table2[[#This Row],[1W Return vs Nifty]]-AVERAGE(Table2[1W Return vs Nifty]))/_xlfn.STDEV.P(Table2[1W Return vs Nifty])</f>
        <v>0.28773426470124558</v>
      </c>
      <c r="O418">
        <v>733.98</v>
      </c>
      <c r="P418">
        <v>733.59200968598896</v>
      </c>
      <c r="Q418">
        <v>619.71856665658197</v>
      </c>
      <c r="R418">
        <v>48.280243728714098</v>
      </c>
      <c r="S418" s="2">
        <f>(Table2[[#This Row],[Close Price]]-Table2[[#This Row],[20D EMA]])/Table2[[#This Row],[20D EMA]]</f>
        <v>-9.6460394016186276E-3</v>
      </c>
      <c r="T418" s="2">
        <f>(Table2[[#This Row],[Close Price]]-Table2[[#This Row],[50D EMA]])/Table2[[#This Row],[50D EMA]]</f>
        <v>-9.1222499667812165E-3</v>
      </c>
      <c r="U418" s="2">
        <f>(Table2[[#This Row],[Close Price]]-Table2[[#This Row],[200D EMA]])/Table2[[#This Row],[200D EMA]]</f>
        <v>0.17295178668224856</v>
      </c>
      <c r="V418">
        <v>0.99982501916631605</v>
      </c>
      <c r="W418">
        <v>716</v>
      </c>
      <c r="X418">
        <v>729</v>
      </c>
      <c r="Y418">
        <v>701</v>
      </c>
      <c r="Z418">
        <v>737.05</v>
      </c>
      <c r="AA418">
        <v>695.55</v>
      </c>
      <c r="AB418">
        <v>794.95</v>
      </c>
      <c r="AC418" s="2">
        <f>(Table2[[#This Row],[Close Price]]/Table2[[#This Row],[Day Low]])-1</f>
        <v>1.5223463687150884E-2</v>
      </c>
      <c r="AD418" s="2">
        <f>(Table2[[#This Row],[Day High]]/Table2[[#This Row],[Close Price]])-1</f>
        <v>2.8889806025589326E-3</v>
      </c>
      <c r="AE418" s="2">
        <f>(Table2[[#This Row],[Close Price]]/Table2[[#This Row],[Current Week Low]])-1</f>
        <v>3.69472182596291E-2</v>
      </c>
      <c r="AF418" s="2">
        <f>(Table2[[#This Row],[Current Week High]]/Table2[[#This Row],[Close Price]])-1</f>
        <v>1.3963406245700805E-2</v>
      </c>
      <c r="AG418" s="2">
        <f>(Table2[[#This Row],[Close Price]]/Table2[[#This Row],[Current Month Low]])-1</f>
        <v>4.507224498598239E-2</v>
      </c>
      <c r="AH418" s="2">
        <f>(Table2[[#This Row],[Current Month High]]/Table2[[#This Row],[Close Price]])-1</f>
        <v>9.3616728573393981E-2</v>
      </c>
      <c r="AI418">
        <v>11.438987481084</v>
      </c>
      <c r="AJ418">
        <v>76.839800510886704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-0.09</v>
      </c>
      <c r="AM418" t="s">
        <v>10195</v>
      </c>
      <c r="AN418">
        <v>-1.66</v>
      </c>
      <c r="AO418" t="s">
        <v>10195</v>
      </c>
      <c r="AQ418">
        <f>(Table2[[#This Row],[Sharpe Ratio]]-AVERAGE(Table2[Sharpe Ratio]))/_xlfn.STDEV.P(Table2[Sharpe Ratio])</f>
        <v>-0.58844639887736894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-1.6740806591293935</v>
      </c>
      <c r="AS418">
        <f>_xlfn.RANK.AVG(Table2[[#This Row],[1Y Return vs Nifty Z-Score]],Table2[1Y Return vs Nifty Z-Score])</f>
        <v>371</v>
      </c>
      <c r="AT418">
        <f>_xlfn.RANK.AVG(Table2[[#This Row],[6M Return vs Nifty Z-Score]],Table2[6M Return vs Nifty Z-Score])</f>
        <v>333</v>
      </c>
      <c r="AU418">
        <f>_xlfn.RANK.AVG(Table2[[#This Row],[Sharpe Ratio Z-Score]],Table2[Sharpe Ratio Z-Score])</f>
        <v>516.5</v>
      </c>
      <c r="AV418">
        <f>(Table2[[#This Row],[Rank 1Y]]+Table2[[#This Row],[Rank 6M]]+Table2[[#This Row],[Rank Sharpe]])/3</f>
        <v>406.83333333333331</v>
      </c>
    </row>
    <row r="419" spans="1:48" x14ac:dyDescent="0.3">
      <c r="A419" t="s">
        <v>482</v>
      </c>
      <c r="B419" t="s">
        <v>483</v>
      </c>
      <c r="C419" t="s">
        <v>10151</v>
      </c>
      <c r="D419" t="s">
        <v>51</v>
      </c>
      <c r="E419">
        <v>43559.8093362</v>
      </c>
      <c r="F419">
        <v>174.75</v>
      </c>
      <c r="G419">
        <v>8.4051170464137801</v>
      </c>
      <c r="H419">
        <f>(Table2[[#This Row],[1Y Return vs Nifty]]-AVERAGE(Table2[1Y Return vs Nifty]))/_xlfn.STDEV.P(Table2[1Y Return vs Nifty])</f>
        <v>-0.44314129096704996</v>
      </c>
      <c r="I419">
        <v>-8.6089945707903297</v>
      </c>
      <c r="J419">
        <f>(Table2[[#This Row],[1M Return vs Nifty]]-AVERAGE(Table2[1M Return vs Nifty]))/_xlfn.STDEV.P(Table2[1M Return vs Nifty])</f>
        <v>-0.73634136576466858</v>
      </c>
      <c r="K419">
        <v>-5.4228025554138402</v>
      </c>
      <c r="L419">
        <f>(Table2[[#This Row],[6M Return vs Nifty]]-AVERAGE(Table2[6M Return vs Nifty]))/_xlfn.STDEV.P(Table2[6M Return vs Nifty])</f>
        <v>-0.44625132471669754</v>
      </c>
      <c r="M419">
        <v>-6.3056971395594203</v>
      </c>
      <c r="N419">
        <f>(Table2[[#This Row],[1W Return vs Nifty]]-AVERAGE(Table2[1W Return vs Nifty]))/_xlfn.STDEV.P(Table2[1W Return vs Nifty])</f>
        <v>-1.1542573629888424</v>
      </c>
      <c r="O419">
        <v>179.54</v>
      </c>
      <c r="P419">
        <v>174.998284594257</v>
      </c>
      <c r="Q419">
        <v>158.59399411011401</v>
      </c>
      <c r="R419">
        <v>34.8545936152303</v>
      </c>
      <c r="S419" s="2">
        <f>(Table2[[#This Row],[Close Price]]-Table2[[#This Row],[20D EMA]])/Table2[[#This Row],[20D EMA]]</f>
        <v>-2.6679291522780396E-2</v>
      </c>
      <c r="T419" s="2">
        <f>(Table2[[#This Row],[Close Price]]-Table2[[#This Row],[50D EMA]])/Table2[[#This Row],[50D EMA]]</f>
        <v>-1.4187830174030686E-3</v>
      </c>
      <c r="U419" s="2">
        <f>(Table2[[#This Row],[Close Price]]-Table2[[#This Row],[200D EMA]])/Table2[[#This Row],[200D EMA]]</f>
        <v>0.10187022516545394</v>
      </c>
      <c r="V419">
        <v>1.1993254988087501</v>
      </c>
      <c r="W419">
        <v>169.84</v>
      </c>
      <c r="X419">
        <v>174</v>
      </c>
      <c r="Y419">
        <v>165</v>
      </c>
      <c r="Z419">
        <v>177.37</v>
      </c>
      <c r="AA419">
        <v>165</v>
      </c>
      <c r="AB419">
        <v>194.25</v>
      </c>
      <c r="AC419" s="2">
        <f>(Table2[[#This Row],[Close Price]]/Table2[[#This Row],[Day Low]])-1</f>
        <v>2.8909561940650086E-2</v>
      </c>
      <c r="AD419" s="2">
        <f>(Table2[[#This Row],[Day High]]/Table2[[#This Row],[Close Price]])-1</f>
        <v>-4.2918454935622075E-3</v>
      </c>
      <c r="AE419" s="2">
        <f>(Table2[[#This Row],[Close Price]]/Table2[[#This Row],[Current Week Low]])-1</f>
        <v>5.9090909090909083E-2</v>
      </c>
      <c r="AF419" s="2">
        <f>(Table2[[#This Row],[Current Week High]]/Table2[[#This Row],[Close Price]])-1</f>
        <v>1.499284692417735E-2</v>
      </c>
      <c r="AG419" s="2">
        <f>(Table2[[#This Row],[Close Price]]/Table2[[#This Row],[Current Month Low]])-1</f>
        <v>5.9090909090909083E-2</v>
      </c>
      <c r="AH419" s="2">
        <f>(Table2[[#This Row],[Current Month High]]/Table2[[#This Row],[Close Price]])-1</f>
        <v>0.11158798283261806</v>
      </c>
      <c r="AI419">
        <v>11.158798283261801</v>
      </c>
      <c r="AJ419">
        <v>50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0.01</v>
      </c>
      <c r="AM419" t="s">
        <v>10196</v>
      </c>
      <c r="AN419">
        <v>-7.98</v>
      </c>
      <c r="AO419" t="s">
        <v>10195</v>
      </c>
      <c r="AP419">
        <v>6.5437183606777999E-2</v>
      </c>
      <c r="AQ419">
        <f>(Table2[[#This Row],[Sharpe Ratio]]-AVERAGE(Table2[Sharpe Ratio]))/_xlfn.STDEV.P(Table2[Sharpe Ratio])</f>
        <v>0.16395867694936081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-2.6160326674878975</v>
      </c>
      <c r="AS419">
        <f>_xlfn.RANK.AVG(Table2[[#This Row],[1Y Return vs Nifty Z-Score]],Table2[1Y Return vs Nifty Z-Score])</f>
        <v>459</v>
      </c>
      <c r="AT419">
        <f>_xlfn.RANK.AVG(Table2[[#This Row],[6M Return vs Nifty Z-Score]],Table2[6M Return vs Nifty Z-Score])</f>
        <v>478</v>
      </c>
      <c r="AU419">
        <f>_xlfn.RANK.AVG(Table2[[#This Row],[Sharpe Ratio Z-Score]],Table2[Sharpe Ratio Z-Score])</f>
        <v>285</v>
      </c>
      <c r="AV419">
        <f>(Table2[[#This Row],[Rank 1Y]]+Table2[[#This Row],[Rank 6M]]+Table2[[#This Row],[Rank Sharpe]])/3</f>
        <v>407.33333333333331</v>
      </c>
    </row>
    <row r="420" spans="1:48" x14ac:dyDescent="0.3">
      <c r="A420" t="s">
        <v>795</v>
      </c>
      <c r="B420" t="s">
        <v>796</v>
      </c>
      <c r="C420" t="s">
        <v>10150</v>
      </c>
      <c r="D420" t="s">
        <v>21</v>
      </c>
      <c r="E420">
        <v>19819.666327800001</v>
      </c>
      <c r="F420">
        <v>718</v>
      </c>
      <c r="G420">
        <v>63.195626798440998</v>
      </c>
      <c r="H420">
        <f>(Table2[[#This Row],[1Y Return vs Nifty]]-AVERAGE(Table2[1Y Return vs Nifty]))/_xlfn.STDEV.P(Table2[1Y Return vs Nifty])</f>
        <v>0.29358048698836064</v>
      </c>
      <c r="I420">
        <v>2.3868597721282798</v>
      </c>
      <c r="J420">
        <f>(Table2[[#This Row],[1M Return vs Nifty]]-AVERAGE(Table2[1M Return vs Nifty]))/_xlfn.STDEV.P(Table2[1M Return vs Nifty])</f>
        <v>0.40910611186678192</v>
      </c>
      <c r="K420">
        <v>-26.521284298737701</v>
      </c>
      <c r="L420">
        <f>(Table2[[#This Row],[6M Return vs Nifty]]-AVERAGE(Table2[6M Return vs Nifty]))/_xlfn.STDEV.P(Table2[6M Return vs Nifty])</f>
        <v>-1.1597545810563967</v>
      </c>
      <c r="M420">
        <v>0.425111247264224</v>
      </c>
      <c r="N420">
        <f>(Table2[[#This Row],[1W Return vs Nifty]]-AVERAGE(Table2[1W Return vs Nifty]))/_xlfn.STDEV.P(Table2[1W Return vs Nifty])</f>
        <v>0.51935842530579612</v>
      </c>
      <c r="O420">
        <v>710.1</v>
      </c>
      <c r="P420">
        <v>692.518387264073</v>
      </c>
      <c r="Q420">
        <v>652.58212002443895</v>
      </c>
      <c r="R420">
        <v>51.2327217431829</v>
      </c>
      <c r="S420" s="2">
        <f>(Table2[[#This Row],[Close Price]]-Table2[[#This Row],[20D EMA]])/Table2[[#This Row],[20D EMA]]</f>
        <v>1.1125193634699306E-2</v>
      </c>
      <c r="T420" s="2">
        <f>(Table2[[#This Row],[Close Price]]-Table2[[#This Row],[50D EMA]])/Table2[[#This Row],[50D EMA]]</f>
        <v>3.6795575690917043E-2</v>
      </c>
      <c r="U420" s="2">
        <f>(Table2[[#This Row],[Close Price]]-Table2[[#This Row],[200D EMA]])/Table2[[#This Row],[200D EMA]]</f>
        <v>0.10024467108156622</v>
      </c>
      <c r="V420">
        <v>1.34235400482749</v>
      </c>
      <c r="W420">
        <v>707.3</v>
      </c>
      <c r="X420">
        <v>718.95</v>
      </c>
      <c r="Y420">
        <v>681.5</v>
      </c>
      <c r="Z420">
        <v>729</v>
      </c>
      <c r="AA420">
        <v>681.5</v>
      </c>
      <c r="AB420">
        <v>760.45</v>
      </c>
      <c r="AC420" s="2">
        <f>(Table2[[#This Row],[Close Price]]/Table2[[#This Row],[Day Low]])-1</f>
        <v>1.5127951364343417E-2</v>
      </c>
      <c r="AD420" s="2">
        <f>(Table2[[#This Row],[Day High]]/Table2[[#This Row],[Close Price]])-1</f>
        <v>1.323119777158821E-3</v>
      </c>
      <c r="AE420" s="2">
        <f>(Table2[[#This Row],[Close Price]]/Table2[[#This Row],[Current Week Low]])-1</f>
        <v>5.3558327219368929E-2</v>
      </c>
      <c r="AF420" s="2">
        <f>(Table2[[#This Row],[Current Week High]]/Table2[[#This Row],[Close Price]])-1</f>
        <v>1.5320334261838431E-2</v>
      </c>
      <c r="AG420" s="2">
        <f>(Table2[[#This Row],[Close Price]]/Table2[[#This Row],[Current Month Low]])-1</f>
        <v>5.3558327219368929E-2</v>
      </c>
      <c r="AH420" s="2">
        <f>(Table2[[#This Row],[Current Month High]]/Table2[[#This Row],[Close Price]])-1</f>
        <v>5.912256267409477E-2</v>
      </c>
      <c r="AI420">
        <v>20.034818941504099</v>
      </c>
      <c r="AJ420">
        <v>91.415622500666402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-0.04</v>
      </c>
      <c r="AM420" t="s">
        <v>10195</v>
      </c>
      <c r="AN420">
        <v>0.46</v>
      </c>
      <c r="AO420" t="s">
        <v>10196</v>
      </c>
      <c r="AP420">
        <v>4.6588691876716E-2</v>
      </c>
      <c r="AQ420">
        <f>(Table2[[#This Row],[Sharpe Ratio]]-AVERAGE(Table2[Sharpe Ratio]))/_xlfn.STDEV.P(Table2[Sharpe Ratio])</f>
        <v>-5.2763682842233914E-2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9.5267602623080316E-3</v>
      </c>
      <c r="AS420">
        <f>_xlfn.RANK.AVG(Table2[[#This Row],[1Y Return vs Nifty Z-Score]],Table2[1Y Return vs Nifty Z-Score])</f>
        <v>204</v>
      </c>
      <c r="AT420">
        <f>_xlfn.RANK.AVG(Table2[[#This Row],[6M Return vs Nifty Z-Score]],Table2[6M Return vs Nifty Z-Score])</f>
        <v>670</v>
      </c>
      <c r="AU420">
        <f>_xlfn.RANK.AVG(Table2[[#This Row],[Sharpe Ratio Z-Score]],Table2[Sharpe Ratio Z-Score])</f>
        <v>349</v>
      </c>
      <c r="AV420">
        <f>(Table2[[#This Row],[Rank 1Y]]+Table2[[#This Row],[Rank 6M]]+Table2[[#This Row],[Rank Sharpe]])/3</f>
        <v>407.66666666666669</v>
      </c>
    </row>
    <row r="421" spans="1:48" x14ac:dyDescent="0.3">
      <c r="A421" t="s">
        <v>896</v>
      </c>
      <c r="B421" t="s">
        <v>897</v>
      </c>
      <c r="C421" t="s">
        <v>10155</v>
      </c>
      <c r="D421" t="s">
        <v>200</v>
      </c>
      <c r="E421">
        <v>16829.115923129899</v>
      </c>
      <c r="F421">
        <v>692.3</v>
      </c>
      <c r="G421">
        <v>-1.54791352605434</v>
      </c>
      <c r="H421">
        <f>(Table2[[#This Row],[1Y Return vs Nifty]]-AVERAGE(Table2[1Y Return vs Nifty]))/_xlfn.STDEV.P(Table2[1Y Return vs Nifty])</f>
        <v>-0.57697129934951386</v>
      </c>
      <c r="I421">
        <v>-2.8203234889198399</v>
      </c>
      <c r="J421">
        <f>(Table2[[#This Row],[1M Return vs Nifty]]-AVERAGE(Table2[1M Return vs Nifty]))/_xlfn.STDEV.P(Table2[1M Return vs Nifty])</f>
        <v>-0.1333305870854451</v>
      </c>
      <c r="K421">
        <v>5.4232893705295604</v>
      </c>
      <c r="L421">
        <f>(Table2[[#This Row],[6M Return vs Nifty]]-AVERAGE(Table2[6M Return vs Nifty]))/_xlfn.STDEV.P(Table2[6M Return vs Nifty])</f>
        <v>-7.9460860745559858E-2</v>
      </c>
      <c r="M421">
        <v>8.0944978890509098</v>
      </c>
      <c r="N421">
        <f>(Table2[[#This Row],[1W Return vs Nifty]]-AVERAGE(Table2[1W Return vs Nifty]))/_xlfn.STDEV.P(Table2[1W Return vs Nifty])</f>
        <v>2.4263517361475397</v>
      </c>
      <c r="O421">
        <v>661.7</v>
      </c>
      <c r="P421">
        <v>642.405221643186</v>
      </c>
      <c r="Q421">
        <v>589.77383735282001</v>
      </c>
      <c r="R421">
        <v>64.578123879509405</v>
      </c>
      <c r="S421" s="2">
        <f>(Table2[[#This Row],[Close Price]]-Table2[[#This Row],[20D EMA]])/Table2[[#This Row],[20D EMA]]</f>
        <v>4.6244521686564767E-2</v>
      </c>
      <c r="T421" s="2">
        <f>(Table2[[#This Row],[Close Price]]-Table2[[#This Row],[50D EMA]])/Table2[[#This Row],[50D EMA]]</f>
        <v>7.766869987325109E-2</v>
      </c>
      <c r="U421" s="2">
        <f>(Table2[[#This Row],[Close Price]]-Table2[[#This Row],[200D EMA]])/Table2[[#This Row],[200D EMA]]</f>
        <v>0.17383979443266789</v>
      </c>
      <c r="V421">
        <v>1.3258222724561699</v>
      </c>
      <c r="W421">
        <v>681.1</v>
      </c>
      <c r="X421">
        <v>692</v>
      </c>
      <c r="Y421">
        <v>608</v>
      </c>
      <c r="Z421">
        <v>704.95</v>
      </c>
      <c r="AA421">
        <v>608</v>
      </c>
      <c r="AB421">
        <v>706.45</v>
      </c>
      <c r="AC421" s="2">
        <f>(Table2[[#This Row],[Close Price]]/Table2[[#This Row],[Day Low]])-1</f>
        <v>1.6443987667009052E-2</v>
      </c>
      <c r="AD421" s="2">
        <f>(Table2[[#This Row],[Day High]]/Table2[[#This Row],[Close Price]])-1</f>
        <v>-4.3333814820156746E-4</v>
      </c>
      <c r="AE421" s="2">
        <f>(Table2[[#This Row],[Close Price]]/Table2[[#This Row],[Current Week Low]])-1</f>
        <v>0.13865131578947354</v>
      </c>
      <c r="AF421" s="2">
        <f>(Table2[[#This Row],[Current Week High]]/Table2[[#This Row],[Close Price]])-1</f>
        <v>1.8272425249169499E-2</v>
      </c>
      <c r="AG421" s="2">
        <f>(Table2[[#This Row],[Close Price]]/Table2[[#This Row],[Current Month Low]])-1</f>
        <v>0.13865131578947354</v>
      </c>
      <c r="AH421" s="2">
        <f>(Table2[[#This Row],[Current Month High]]/Table2[[#This Row],[Close Price]])-1</f>
        <v>2.0439115990177781E-2</v>
      </c>
      <c r="AI421">
        <v>4.2900476671963101</v>
      </c>
      <c r="AJ421">
        <v>40.825874694873796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</v>
      </c>
      <c r="AM421" t="s">
        <v>10197</v>
      </c>
      <c r="AN421">
        <v>0.27</v>
      </c>
      <c r="AO421" t="s">
        <v>10196</v>
      </c>
      <c r="AP421">
        <v>4.4555258518787E-2</v>
      </c>
      <c r="AQ421">
        <f>(Table2[[#This Row],[Sharpe Ratio]]-AVERAGE(Table2[Sharpe Ratio]))/_xlfn.STDEV.P(Table2[Sharpe Ratio])</f>
        <v>-7.6144358713844881E-2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1.560444630253176</v>
      </c>
      <c r="AS421">
        <f>_xlfn.RANK.AVG(Table2[[#This Row],[1Y Return vs Nifty Z-Score]],Table2[1Y Return vs Nifty Z-Score])</f>
        <v>522</v>
      </c>
      <c r="AT421">
        <f>_xlfn.RANK.AVG(Table2[[#This Row],[6M Return vs Nifty Z-Score]],Table2[6M Return vs Nifty Z-Score])</f>
        <v>350</v>
      </c>
      <c r="AU421">
        <f>_xlfn.RANK.AVG(Table2[[#This Row],[Sharpe Ratio Z-Score]],Table2[Sharpe Ratio Z-Score])</f>
        <v>353</v>
      </c>
      <c r="AV421">
        <f>(Table2[[#This Row],[Rank 1Y]]+Table2[[#This Row],[Rank 6M]]+Table2[[#This Row],[Rank Sharpe]])/3</f>
        <v>408.33333333333331</v>
      </c>
    </row>
    <row r="422" spans="1:48" x14ac:dyDescent="0.3">
      <c r="A422" t="s">
        <v>803</v>
      </c>
      <c r="B422" t="s">
        <v>804</v>
      </c>
      <c r="C422" t="s">
        <v>10161</v>
      </c>
      <c r="D422" t="s">
        <v>534</v>
      </c>
      <c r="E422">
        <v>19675.591918400001</v>
      </c>
      <c r="F422">
        <v>1744</v>
      </c>
      <c r="G422">
        <v>21.4693066810697</v>
      </c>
      <c r="H422">
        <f>(Table2[[#This Row],[1Y Return vs Nifty]]-AVERAGE(Table2[1Y Return vs Nifty]))/_xlfn.STDEV.P(Table2[1Y Return vs Nifty])</f>
        <v>-0.26747815042044742</v>
      </c>
      <c r="I422">
        <v>-4.6562514103995998</v>
      </c>
      <c r="J422">
        <f>(Table2[[#This Row],[1M Return vs Nifty]]-AVERAGE(Table2[1M Return vs Nifty]))/_xlfn.STDEV.P(Table2[1M Return vs Nifty])</f>
        <v>-0.3245807565755911</v>
      </c>
      <c r="K422">
        <v>6.61798804752567</v>
      </c>
      <c r="L422">
        <f>(Table2[[#This Row],[6M Return vs Nifty]]-AVERAGE(Table2[6M Return vs Nifty]))/_xlfn.STDEV.P(Table2[6M Return vs Nifty])</f>
        <v>-3.9058835294075216E-2</v>
      </c>
      <c r="M422">
        <v>-1.4339541222458401</v>
      </c>
      <c r="N422">
        <f>(Table2[[#This Row],[1W Return vs Nifty]]-AVERAGE(Table2[1W Return vs Nifty]))/_xlfn.STDEV.P(Table2[1W Return vs Nifty])</f>
        <v>5.7101743036440729E-2</v>
      </c>
      <c r="O422">
        <v>1764.56</v>
      </c>
      <c r="P422">
        <v>1735.7180393193801</v>
      </c>
      <c r="Q422">
        <v>1581.5635032903299</v>
      </c>
      <c r="R422">
        <v>38.824726220191899</v>
      </c>
      <c r="S422" s="2">
        <f>(Table2[[#This Row],[Close Price]]-Table2[[#This Row],[20D EMA]])/Table2[[#This Row],[20D EMA]]</f>
        <v>-1.1651629868069063E-2</v>
      </c>
      <c r="T422" s="2">
        <f>(Table2[[#This Row],[Close Price]]-Table2[[#This Row],[50D EMA]])/Table2[[#This Row],[50D EMA]]</f>
        <v>4.7714896619196877E-3</v>
      </c>
      <c r="U422" s="2">
        <f>(Table2[[#This Row],[Close Price]]-Table2[[#This Row],[200D EMA]])/Table2[[#This Row],[200D EMA]]</f>
        <v>0.1027062753861812</v>
      </c>
      <c r="V422">
        <v>0.75013944060167603</v>
      </c>
      <c r="W422">
        <v>1724.4</v>
      </c>
      <c r="X422">
        <v>1755.25</v>
      </c>
      <c r="Y422">
        <v>1681</v>
      </c>
      <c r="Z422">
        <v>1756</v>
      </c>
      <c r="AA422">
        <v>1681</v>
      </c>
      <c r="AB422">
        <v>1850</v>
      </c>
      <c r="AC422" s="2">
        <f>(Table2[[#This Row],[Close Price]]/Table2[[#This Row],[Day Low]])-1</f>
        <v>1.1366272326606364E-2</v>
      </c>
      <c r="AD422" s="2">
        <f>(Table2[[#This Row],[Day High]]/Table2[[#This Row],[Close Price]])-1</f>
        <v>6.4506880733945504E-3</v>
      </c>
      <c r="AE422" s="2">
        <f>(Table2[[#This Row],[Close Price]]/Table2[[#This Row],[Current Week Low]])-1</f>
        <v>3.7477691850089201E-2</v>
      </c>
      <c r="AF422" s="2">
        <f>(Table2[[#This Row],[Current Week High]]/Table2[[#This Row],[Close Price]])-1</f>
        <v>6.8807339449541427E-3</v>
      </c>
      <c r="AG422" s="2">
        <f>(Table2[[#This Row],[Close Price]]/Table2[[#This Row],[Current Month Low]])-1</f>
        <v>3.7477691850089201E-2</v>
      </c>
      <c r="AH422" s="2">
        <f>(Table2[[#This Row],[Current Month High]]/Table2[[#This Row],[Close Price]])-1</f>
        <v>6.0779816513761409E-2</v>
      </c>
      <c r="AI422">
        <v>9.0567660550458804</v>
      </c>
      <c r="AJ422">
        <v>53.413089373680499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-7.0000000000000007E-2</v>
      </c>
      <c r="AM422" t="s">
        <v>10195</v>
      </c>
      <c r="AN422">
        <v>-3.54</v>
      </c>
      <c r="AO422" t="s">
        <v>10195</v>
      </c>
      <c r="AQ422">
        <f>(Table2[[#This Row],[Sharpe Ratio]]-AVERAGE(Table2[Sharpe Ratio]))/_xlfn.STDEV.P(Table2[Sharpe Ratio])</f>
        <v>-0.58844639887736894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-1.162462398131042</v>
      </c>
      <c r="AS422">
        <f>_xlfn.RANK.AVG(Table2[[#This Row],[1Y Return vs Nifty Z-Score]],Table2[1Y Return vs Nifty Z-Score])</f>
        <v>378</v>
      </c>
      <c r="AT422">
        <f>_xlfn.RANK.AVG(Table2[[#This Row],[6M Return vs Nifty Z-Score]],Table2[6M Return vs Nifty Z-Score])</f>
        <v>337</v>
      </c>
      <c r="AU422">
        <f>_xlfn.RANK.AVG(Table2[[#This Row],[Sharpe Ratio Z-Score]],Table2[Sharpe Ratio Z-Score])</f>
        <v>516.5</v>
      </c>
      <c r="AV422">
        <f>(Table2[[#This Row],[Rank 1Y]]+Table2[[#This Row],[Rank 6M]]+Table2[[#This Row],[Rank Sharpe]])/3</f>
        <v>410.5</v>
      </c>
    </row>
    <row r="423" spans="1:48" x14ac:dyDescent="0.3">
      <c r="A423" t="s">
        <v>634</v>
      </c>
      <c r="B423" t="s">
        <v>635</v>
      </c>
      <c r="C423" t="s">
        <v>10161</v>
      </c>
      <c r="D423" t="s">
        <v>278</v>
      </c>
      <c r="E423">
        <v>28704.16</v>
      </c>
      <c r="F423">
        <v>2592.5</v>
      </c>
      <c r="G423">
        <v>-3.51357366770642</v>
      </c>
      <c r="H423">
        <f>(Table2[[#This Row],[1Y Return vs Nifty]]-AVERAGE(Table2[1Y Return vs Nifty]))/_xlfn.STDEV.P(Table2[1Y Return vs Nifty])</f>
        <v>-0.60340187356698449</v>
      </c>
      <c r="I423">
        <v>-9.2132170414598793</v>
      </c>
      <c r="J423">
        <f>(Table2[[#This Row],[1M Return vs Nifty]]-AVERAGE(Table2[1M Return vs Nifty]))/_xlfn.STDEV.P(Table2[1M Return vs Nifty])</f>
        <v>-0.79928373325814106</v>
      </c>
      <c r="K423">
        <v>-0.76790861437614999</v>
      </c>
      <c r="L423">
        <f>(Table2[[#This Row],[6M Return vs Nifty]]-AVERAGE(Table2[6M Return vs Nifty]))/_xlfn.STDEV.P(Table2[6M Return vs Nifty])</f>
        <v>-0.28883326851474955</v>
      </c>
      <c r="M423">
        <v>-4.4752970698713801</v>
      </c>
      <c r="N423">
        <f>(Table2[[#This Row],[1W Return vs Nifty]]-AVERAGE(Table2[1W Return vs Nifty]))/_xlfn.STDEV.P(Table2[1W Return vs Nifty])</f>
        <v>-0.69912830872510012</v>
      </c>
      <c r="O423">
        <v>2678.35</v>
      </c>
      <c r="P423">
        <v>2592.42523081121</v>
      </c>
      <c r="Q423">
        <v>2319.34244356515</v>
      </c>
      <c r="R423">
        <v>35.2226355594049</v>
      </c>
      <c r="S423" s="2">
        <f>(Table2[[#This Row],[Close Price]]-Table2[[#This Row],[20D EMA]])/Table2[[#This Row],[20D EMA]]</f>
        <v>-3.2053316407489651E-2</v>
      </c>
      <c r="T423" s="2">
        <f>(Table2[[#This Row],[Close Price]]-Table2[[#This Row],[50D EMA]])/Table2[[#This Row],[50D EMA]]</f>
        <v>2.8841406070800412E-5</v>
      </c>
      <c r="U423" s="2">
        <f>(Table2[[#This Row],[Close Price]]-Table2[[#This Row],[200D EMA]])/Table2[[#This Row],[200D EMA]]</f>
        <v>0.11777370659201539</v>
      </c>
      <c r="V423">
        <v>1.20170388871997</v>
      </c>
      <c r="W423">
        <v>2527.8000000000002</v>
      </c>
      <c r="X423">
        <v>2600</v>
      </c>
      <c r="Y423">
        <v>2505</v>
      </c>
      <c r="Z423">
        <v>2620.5</v>
      </c>
      <c r="AA423">
        <v>2505</v>
      </c>
      <c r="AB423">
        <v>2960</v>
      </c>
      <c r="AC423" s="2">
        <f>(Table2[[#This Row],[Close Price]]/Table2[[#This Row],[Day Low]])-1</f>
        <v>2.5595379381279981E-2</v>
      </c>
      <c r="AD423" s="2">
        <f>(Table2[[#This Row],[Day High]]/Table2[[#This Row],[Close Price]])-1</f>
        <v>2.8929604628735728E-3</v>
      </c>
      <c r="AE423" s="2">
        <f>(Table2[[#This Row],[Close Price]]/Table2[[#This Row],[Current Week Low]])-1</f>
        <v>3.4930139720558806E-2</v>
      </c>
      <c r="AF423" s="2">
        <f>(Table2[[#This Row],[Current Week High]]/Table2[[#This Row],[Close Price]])-1</f>
        <v>1.0800385728061634E-2</v>
      </c>
      <c r="AG423" s="2">
        <f>(Table2[[#This Row],[Close Price]]/Table2[[#This Row],[Current Month Low]])-1</f>
        <v>3.4930139720558806E-2</v>
      </c>
      <c r="AH423" s="2">
        <f>(Table2[[#This Row],[Current Month High]]/Table2[[#This Row],[Close Price]])-1</f>
        <v>0.14175506268080995</v>
      </c>
      <c r="AI423">
        <v>14.1755062680809</v>
      </c>
      <c r="AJ423">
        <v>38.251919795221802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0.09</v>
      </c>
      <c r="AM423" t="s">
        <v>10196</v>
      </c>
      <c r="AN423">
        <v>-9.24</v>
      </c>
      <c r="AO423" t="s">
        <v>10195</v>
      </c>
      <c r="AP423">
        <v>6.6341203706592994E-2</v>
      </c>
      <c r="AQ423">
        <f>(Table2[[#This Row],[Sharpe Ratio]]-AVERAGE(Table2[Sharpe Ratio]))/_xlfn.STDEV.P(Table2[Sharpe Ratio])</f>
        <v>0.1743532152570843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-2.2162939688078911</v>
      </c>
      <c r="AS423">
        <f>_xlfn.RANK.AVG(Table2[[#This Row],[1Y Return vs Nifty Z-Score]],Table2[1Y Return vs Nifty Z-Score])</f>
        <v>537</v>
      </c>
      <c r="AT423">
        <f>_xlfn.RANK.AVG(Table2[[#This Row],[6M Return vs Nifty Z-Score]],Table2[6M Return vs Nifty Z-Score])</f>
        <v>416</v>
      </c>
      <c r="AU423">
        <f>_xlfn.RANK.AVG(Table2[[#This Row],[Sharpe Ratio Z-Score]],Table2[Sharpe Ratio Z-Score])</f>
        <v>283</v>
      </c>
      <c r="AV423">
        <f>(Table2[[#This Row],[Rank 1Y]]+Table2[[#This Row],[Rank 6M]]+Table2[[#This Row],[Rank Sharpe]])/3</f>
        <v>412</v>
      </c>
    </row>
    <row r="424" spans="1:48" x14ac:dyDescent="0.3">
      <c r="A424" t="s">
        <v>644</v>
      </c>
      <c r="B424" t="s">
        <v>645</v>
      </c>
      <c r="C424" t="s">
        <v>10161</v>
      </c>
      <c r="D424" t="s">
        <v>278</v>
      </c>
      <c r="E424">
        <v>27933.190664444999</v>
      </c>
      <c r="F424">
        <v>5650.15</v>
      </c>
      <c r="G424">
        <v>-16.219758987557</v>
      </c>
      <c r="H424">
        <f>(Table2[[#This Row],[1Y Return vs Nifty]]-AVERAGE(Table2[1Y Return vs Nifty]))/_xlfn.STDEV.P(Table2[1Y Return vs Nifty])</f>
        <v>-0.77425123200948209</v>
      </c>
      <c r="I424">
        <v>-21.759368270293599</v>
      </c>
      <c r="J424">
        <f>(Table2[[#This Row],[1M Return vs Nifty]]-AVERAGE(Table2[1M Return vs Nifty]))/_xlfn.STDEV.P(Table2[1M Return vs Nifty])</f>
        <v>-2.1062269530276247</v>
      </c>
      <c r="K424">
        <v>7.9913267776695198</v>
      </c>
      <c r="L424">
        <f>(Table2[[#This Row],[6M Return vs Nifty]]-AVERAGE(Table2[6M Return vs Nifty]))/_xlfn.STDEV.P(Table2[6M Return vs Nifty])</f>
        <v>7.3843954528540383E-3</v>
      </c>
      <c r="M424">
        <v>-3.5259048304195901</v>
      </c>
      <c r="N424">
        <f>(Table2[[#This Row],[1W Return vs Nifty]]-AVERAGE(Table2[1W Return vs Nifty]))/_xlfn.STDEV.P(Table2[1W Return vs Nifty])</f>
        <v>-0.46306188848033208</v>
      </c>
      <c r="O424">
        <v>5975.45</v>
      </c>
      <c r="P424">
        <v>5912.12670895256</v>
      </c>
      <c r="Q424">
        <v>5225.96007357693</v>
      </c>
      <c r="R424">
        <v>22.7084071875117</v>
      </c>
      <c r="S424" s="2">
        <f>(Table2[[#This Row],[Close Price]]-Table2[[#This Row],[20D EMA]])/Table2[[#This Row],[20D EMA]]</f>
        <v>-5.4439414604757833E-2</v>
      </c>
      <c r="T424" s="2">
        <f>(Table2[[#This Row],[Close Price]]-Table2[[#This Row],[50D EMA]])/Table2[[#This Row],[50D EMA]]</f>
        <v>-4.4311754779520658E-2</v>
      </c>
      <c r="U424" s="2">
        <f>(Table2[[#This Row],[Close Price]]-Table2[[#This Row],[200D EMA]])/Table2[[#This Row],[200D EMA]]</f>
        <v>8.1169760283440348E-2</v>
      </c>
      <c r="V424">
        <v>0.58952770861034898</v>
      </c>
      <c r="W424">
        <v>5653.1</v>
      </c>
      <c r="X424">
        <v>5691.15</v>
      </c>
      <c r="Y424">
        <v>5500.05</v>
      </c>
      <c r="Z424">
        <v>5697</v>
      </c>
      <c r="AA424">
        <v>5023.5</v>
      </c>
      <c r="AB424">
        <v>6750</v>
      </c>
      <c r="AC424" s="2">
        <f>(Table2[[#This Row],[Close Price]]/Table2[[#This Row],[Day Low]])-1</f>
        <v>-5.2183757584345347E-4</v>
      </c>
      <c r="AD424" s="2">
        <f>(Table2[[#This Row],[Day High]]/Table2[[#This Row],[Close Price]])-1</f>
        <v>7.2564445191720672E-3</v>
      </c>
      <c r="AE424" s="2">
        <f>(Table2[[#This Row],[Close Price]]/Table2[[#This Row],[Current Week Low]])-1</f>
        <v>2.7290660993990912E-2</v>
      </c>
      <c r="AF424" s="2">
        <f>(Table2[[#This Row],[Current Week High]]/Table2[[#This Row],[Close Price]])-1</f>
        <v>8.2918152615418794E-3</v>
      </c>
      <c r="AG424" s="2">
        <f>(Table2[[#This Row],[Close Price]]/Table2[[#This Row],[Current Month Low]])-1</f>
        <v>0.12474370458843431</v>
      </c>
      <c r="AH424" s="2">
        <f>(Table2[[#This Row],[Current Month High]]/Table2[[#This Row],[Close Price]])-1</f>
        <v>0.19465854888808276</v>
      </c>
      <c r="AI424">
        <v>30.085041990035599</v>
      </c>
      <c r="AJ424">
        <v>40.393837743819098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0.08</v>
      </c>
      <c r="AM424" t="s">
        <v>10196</v>
      </c>
      <c r="AN424">
        <v>-11.58</v>
      </c>
      <c r="AO424" t="s">
        <v>10195</v>
      </c>
      <c r="AP424">
        <v>5.8311219701499002E-2</v>
      </c>
      <c r="AQ424">
        <f>(Table2[[#This Row],[Sharpe Ratio]]-AVERAGE(Table2[Sharpe Ratio]))/_xlfn.STDEV.P(Table2[Sharpe Ratio])</f>
        <v>8.2023435898818026E-2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-3.2541322421657668</v>
      </c>
      <c r="AS424">
        <f>_xlfn.RANK.AVG(Table2[[#This Row],[1Y Return vs Nifty Z-Score]],Table2[1Y Return vs Nifty Z-Score])</f>
        <v>602</v>
      </c>
      <c r="AT424">
        <f>_xlfn.RANK.AVG(Table2[[#This Row],[6M Return vs Nifty Z-Score]],Table2[6M Return vs Nifty Z-Score])</f>
        <v>321</v>
      </c>
      <c r="AU424">
        <f>_xlfn.RANK.AVG(Table2[[#This Row],[Sharpe Ratio Z-Score]],Table2[Sharpe Ratio Z-Score])</f>
        <v>314</v>
      </c>
      <c r="AV424">
        <f>(Table2[[#This Row],[Rank 1Y]]+Table2[[#This Row],[Rank 6M]]+Table2[[#This Row],[Rank Sharpe]])/3</f>
        <v>412.33333333333331</v>
      </c>
    </row>
    <row r="425" spans="1:48" x14ac:dyDescent="0.3">
      <c r="A425" t="s">
        <v>805</v>
      </c>
      <c r="B425" t="s">
        <v>806</v>
      </c>
      <c r="C425" t="s">
        <v>10150</v>
      </c>
      <c r="D425" t="s">
        <v>807</v>
      </c>
      <c r="E425">
        <v>19666.406491725</v>
      </c>
      <c r="F425">
        <v>1402.95</v>
      </c>
      <c r="G425">
        <v>9.4310455664198791</v>
      </c>
      <c r="H425">
        <f>(Table2[[#This Row],[1Y Return vs Nifty]]-AVERAGE(Table2[1Y Return vs Nifty]))/_xlfn.STDEV.P(Table2[1Y Return vs Nifty])</f>
        <v>-0.42934649535856245</v>
      </c>
      <c r="I425">
        <v>5.8869645061039799</v>
      </c>
      <c r="J425">
        <f>(Table2[[#This Row],[1M Return vs Nifty]]-AVERAGE(Table2[1M Return vs Nifty]))/_xlfn.STDEV.P(Table2[1M Return vs Nifty])</f>
        <v>0.77371499208174244</v>
      </c>
      <c r="K425">
        <v>0.75033629592211704</v>
      </c>
      <c r="L425">
        <f>(Table2[[#This Row],[6M Return vs Nifty]]-AVERAGE(Table2[6M Return vs Nifty]))/_xlfn.STDEV.P(Table2[6M Return vs Nifty])</f>
        <v>-0.23748963627629407</v>
      </c>
      <c r="M425">
        <v>-0.68374659413889904</v>
      </c>
      <c r="N425">
        <f>(Table2[[#This Row],[1W Return vs Nifty]]-AVERAGE(Table2[1W Return vs Nifty]))/_xlfn.STDEV.P(Table2[1W Return vs Nifty])</f>
        <v>0.24364087643313292</v>
      </c>
      <c r="O425">
        <v>1365.17</v>
      </c>
      <c r="P425">
        <v>1290.3060208157401</v>
      </c>
      <c r="Q425">
        <v>1177.5437048244501</v>
      </c>
      <c r="R425">
        <v>60.384910701192197</v>
      </c>
      <c r="S425" s="2">
        <f>(Table2[[#This Row],[Close Price]]-Table2[[#This Row],[20D EMA]])/Table2[[#This Row],[20D EMA]]</f>
        <v>2.76742090728627E-2</v>
      </c>
      <c r="T425" s="2">
        <f>(Table2[[#This Row],[Close Price]]-Table2[[#This Row],[50D EMA]])/Table2[[#This Row],[50D EMA]]</f>
        <v>8.7300204267082043E-2</v>
      </c>
      <c r="U425" s="2">
        <f>(Table2[[#This Row],[Close Price]]-Table2[[#This Row],[200D EMA]])/Table2[[#This Row],[200D EMA]]</f>
        <v>0.19142074663730116</v>
      </c>
      <c r="V425">
        <v>0.68238987897627801</v>
      </c>
      <c r="W425">
        <v>1368.3</v>
      </c>
      <c r="X425">
        <v>1444.9</v>
      </c>
      <c r="Y425">
        <v>1324.05</v>
      </c>
      <c r="Z425">
        <v>1419</v>
      </c>
      <c r="AA425">
        <v>1312.35</v>
      </c>
      <c r="AB425">
        <v>1464.95</v>
      </c>
      <c r="AC425" s="2">
        <f>(Table2[[#This Row],[Close Price]]/Table2[[#This Row],[Day Low]])-1</f>
        <v>2.5323393992545462E-2</v>
      </c>
      <c r="AD425" s="2">
        <f>(Table2[[#This Row],[Day High]]/Table2[[#This Row],[Close Price]])-1</f>
        <v>2.9901279446879814E-2</v>
      </c>
      <c r="AE425" s="2">
        <f>(Table2[[#This Row],[Close Price]]/Table2[[#This Row],[Current Week Low]])-1</f>
        <v>5.9589894641441044E-2</v>
      </c>
      <c r="AF425" s="2">
        <f>(Table2[[#This Row],[Current Week High]]/Table2[[#This Row],[Close Price]])-1</f>
        <v>1.1440179621511781E-2</v>
      </c>
      <c r="AG425" s="2">
        <f>(Table2[[#This Row],[Close Price]]/Table2[[#This Row],[Current Month Low]])-1</f>
        <v>6.9036461309864183E-2</v>
      </c>
      <c r="AH425" s="2">
        <f>(Table2[[#This Row],[Current Month High]]/Table2[[#This Row],[Close Price]])-1</f>
        <v>4.4192594176556632E-2</v>
      </c>
      <c r="AI425">
        <v>4.4192594176556597</v>
      </c>
      <c r="AJ425">
        <v>41.977432576025898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7.0000000000000007E-2</v>
      </c>
      <c r="AM425" t="s">
        <v>10196</v>
      </c>
      <c r="AN425">
        <v>4.74</v>
      </c>
      <c r="AO425" t="s">
        <v>10196</v>
      </c>
      <c r="AP425">
        <v>3.6984975870083002E-2</v>
      </c>
      <c r="AQ425">
        <f>(Table2[[#This Row],[Sharpe Ratio]]-AVERAGE(Table2[Sharpe Ratio]))/_xlfn.STDEV.P(Table2[Sharpe Ratio])</f>
        <v>-0.16318843329620394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0.18733130358381486</v>
      </c>
      <c r="AS425">
        <f>_xlfn.RANK.AVG(Table2[[#This Row],[1Y Return vs Nifty Z-Score]],Table2[1Y Return vs Nifty Z-Score])</f>
        <v>455</v>
      </c>
      <c r="AT425">
        <f>_xlfn.RANK.AVG(Table2[[#This Row],[6M Return vs Nifty Z-Score]],Table2[6M Return vs Nifty Z-Score])</f>
        <v>401</v>
      </c>
      <c r="AU425">
        <f>_xlfn.RANK.AVG(Table2[[#This Row],[Sharpe Ratio Z-Score]],Table2[Sharpe Ratio Z-Score])</f>
        <v>381</v>
      </c>
      <c r="AV425">
        <f>(Table2[[#This Row],[Rank 1Y]]+Table2[[#This Row],[Rank 6M]]+Table2[[#This Row],[Rank Sharpe]])/3</f>
        <v>412.33333333333331</v>
      </c>
    </row>
    <row r="426" spans="1:48" x14ac:dyDescent="0.3">
      <c r="A426" t="s">
        <v>854</v>
      </c>
      <c r="B426" t="s">
        <v>855</v>
      </c>
      <c r="C426" t="s">
        <v>10151</v>
      </c>
      <c r="D426" t="s">
        <v>51</v>
      </c>
      <c r="E426">
        <v>17821.683219095001</v>
      </c>
      <c r="F426">
        <v>210.55</v>
      </c>
      <c r="G426">
        <v>36.668653054824503</v>
      </c>
      <c r="H426">
        <f>(Table2[[#This Row],[1Y Return vs Nifty]]-AVERAGE(Table2[1Y Return vs Nifty]))/_xlfn.STDEV.P(Table2[1Y Return vs Nifty])</f>
        <v>-6.3105357852689753E-2</v>
      </c>
      <c r="I426">
        <v>4.3160593254865702</v>
      </c>
      <c r="J426">
        <f>(Table2[[#This Row],[1M Return vs Nifty]]-AVERAGE(Table2[1M Return vs Nifty]))/_xlfn.STDEV.P(Table2[1M Return vs Nifty])</f>
        <v>0.61007246639703228</v>
      </c>
      <c r="K426">
        <v>6.8295673259421896</v>
      </c>
      <c r="L426">
        <f>(Table2[[#This Row],[6M Return vs Nifty]]-AVERAGE(Table2[6M Return vs Nifty]))/_xlfn.STDEV.P(Table2[6M Return vs Nifty])</f>
        <v>-3.190369939563744E-2</v>
      </c>
      <c r="M426">
        <v>-9.8062685652772696</v>
      </c>
      <c r="N426">
        <f>(Table2[[#This Row],[1W Return vs Nifty]]-AVERAGE(Table2[1W Return vs Nifty]))/_xlfn.STDEV.P(Table2[1W Return vs Nifty])</f>
        <v>-2.0246745951304366</v>
      </c>
      <c r="O426">
        <v>209.63</v>
      </c>
      <c r="P426">
        <v>199.125458809375</v>
      </c>
      <c r="Q426">
        <v>176.71329639926901</v>
      </c>
      <c r="R426">
        <v>47.8238326887396</v>
      </c>
      <c r="S426" s="2">
        <f>(Table2[[#This Row],[Close Price]]-Table2[[#This Row],[20D EMA]])/Table2[[#This Row],[20D EMA]]</f>
        <v>4.38868482564526E-3</v>
      </c>
      <c r="T426" s="2">
        <f>(Table2[[#This Row],[Close Price]]-Table2[[#This Row],[50D EMA]])/Table2[[#This Row],[50D EMA]]</f>
        <v>5.7373583764403754E-2</v>
      </c>
      <c r="U426" s="2">
        <f>(Table2[[#This Row],[Close Price]]-Table2[[#This Row],[200D EMA]])/Table2[[#This Row],[200D EMA]]</f>
        <v>0.1914779718911461</v>
      </c>
      <c r="V426">
        <v>1.46040984850986</v>
      </c>
      <c r="W426">
        <v>204.38</v>
      </c>
      <c r="X426">
        <v>209.5</v>
      </c>
      <c r="Y426">
        <v>200.5</v>
      </c>
      <c r="Z426">
        <v>217.97</v>
      </c>
      <c r="AA426">
        <v>200.5</v>
      </c>
      <c r="AB426">
        <v>230.4</v>
      </c>
      <c r="AC426" s="2">
        <f>(Table2[[#This Row],[Close Price]]/Table2[[#This Row],[Day Low]])-1</f>
        <v>3.0188863881005945E-2</v>
      </c>
      <c r="AD426" s="2">
        <f>(Table2[[#This Row],[Day High]]/Table2[[#This Row],[Close Price]])-1</f>
        <v>-4.9869389693659727E-3</v>
      </c>
      <c r="AE426" s="2">
        <f>(Table2[[#This Row],[Close Price]]/Table2[[#This Row],[Current Week Low]])-1</f>
        <v>5.0124688279301832E-2</v>
      </c>
      <c r="AF426" s="2">
        <f>(Table2[[#This Row],[Current Week High]]/Table2[[#This Row],[Close Price]])-1</f>
        <v>3.5241035383519304E-2</v>
      </c>
      <c r="AG426" s="2">
        <f>(Table2[[#This Row],[Close Price]]/Table2[[#This Row],[Current Month Low]])-1</f>
        <v>5.0124688279301832E-2</v>
      </c>
      <c r="AH426" s="2">
        <f>(Table2[[#This Row],[Current Month High]]/Table2[[#This Row],[Close Price]])-1</f>
        <v>9.4276893849441823E-2</v>
      </c>
      <c r="AI426">
        <v>9.4276893849441805</v>
      </c>
      <c r="AJ426">
        <v>67.969684882329403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0.03</v>
      </c>
      <c r="AM426" t="s">
        <v>10196</v>
      </c>
      <c r="AN426">
        <v>0.3</v>
      </c>
      <c r="AO426" t="s">
        <v>10196</v>
      </c>
      <c r="AP426">
        <v>-2.7281268478184999E-2</v>
      </c>
      <c r="AQ426">
        <f>(Table2[[#This Row],[Sharpe Ratio]]-AVERAGE(Table2[Sharpe Ratio]))/_xlfn.STDEV.P(Table2[Sharpe Ratio])</f>
        <v>-0.90212990031479956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-2.4117410862965309</v>
      </c>
      <c r="AS426">
        <f>_xlfn.RANK.AVG(Table2[[#This Row],[1Y Return vs Nifty Z-Score]],Table2[1Y Return vs Nifty Z-Score])</f>
        <v>309</v>
      </c>
      <c r="AT426">
        <f>_xlfn.RANK.AVG(Table2[[#This Row],[6M Return vs Nifty Z-Score]],Table2[6M Return vs Nifty Z-Score])</f>
        <v>335</v>
      </c>
      <c r="AU426">
        <f>_xlfn.RANK.AVG(Table2[[#This Row],[Sharpe Ratio Z-Score]],Table2[Sharpe Ratio Z-Score])</f>
        <v>596</v>
      </c>
      <c r="AV426">
        <f>(Table2[[#This Row],[Rank 1Y]]+Table2[[#This Row],[Rank 6M]]+Table2[[#This Row],[Rank Sharpe]])/3</f>
        <v>413.33333333333331</v>
      </c>
    </row>
    <row r="427" spans="1:48" x14ac:dyDescent="0.3">
      <c r="A427" t="s">
        <v>1056</v>
      </c>
      <c r="B427" t="s">
        <v>1057</v>
      </c>
      <c r="C427" t="s">
        <v>10151</v>
      </c>
      <c r="D427" t="s">
        <v>24</v>
      </c>
      <c r="E427">
        <v>11796.967726119001</v>
      </c>
      <c r="F427">
        <v>107.13</v>
      </c>
      <c r="G427">
        <v>26.999563329317201</v>
      </c>
      <c r="H427">
        <f>(Table2[[#This Row],[1Y Return vs Nifty]]-AVERAGE(Table2[1Y Return vs Nifty]))/_xlfn.STDEV.P(Table2[1Y Return vs Nifty])</f>
        <v>-0.1931174531229399</v>
      </c>
      <c r="I427">
        <v>-14.018191596071899</v>
      </c>
      <c r="J427">
        <f>(Table2[[#This Row],[1M Return vs Nifty]]-AVERAGE(Table2[1M Return vs Nifty]))/_xlfn.STDEV.P(Table2[1M Return vs Nifty])</f>
        <v>-1.2998220099595006</v>
      </c>
      <c r="K427">
        <v>-31.828560460077401</v>
      </c>
      <c r="L427">
        <f>(Table2[[#This Row],[6M Return vs Nifty]]-AVERAGE(Table2[6M Return vs Nifty]))/_xlfn.STDEV.P(Table2[6M Return vs Nifty])</f>
        <v>-1.3392347384192917</v>
      </c>
      <c r="M427">
        <v>-4.0283040499156701</v>
      </c>
      <c r="N427">
        <f>(Table2[[#This Row],[1W Return vs Nifty]]-AVERAGE(Table2[1W Return vs Nifty]))/_xlfn.STDEV.P(Table2[1W Return vs Nifty])</f>
        <v>-0.58798347552499597</v>
      </c>
      <c r="O427">
        <v>112.15</v>
      </c>
      <c r="P427">
        <v>118.063459700102</v>
      </c>
      <c r="Q427">
        <v>117.11108155119</v>
      </c>
      <c r="R427">
        <v>32.749863964474997</v>
      </c>
      <c r="S427" s="2">
        <f>(Table2[[#This Row],[Close Price]]-Table2[[#This Row],[20D EMA]])/Table2[[#This Row],[20D EMA]]</f>
        <v>-4.4761480160499419E-2</v>
      </c>
      <c r="T427" s="2">
        <f>(Table2[[#This Row],[Close Price]]-Table2[[#This Row],[50D EMA]])/Table2[[#This Row],[50D EMA]]</f>
        <v>-9.2606634837523405E-2</v>
      </c>
      <c r="U427" s="2">
        <f>(Table2[[#This Row],[Close Price]]-Table2[[#This Row],[200D EMA]])/Table2[[#This Row],[200D EMA]]</f>
        <v>-8.5227473087823954E-2</v>
      </c>
      <c r="V427">
        <v>0.90087129750019501</v>
      </c>
      <c r="W427">
        <v>106.62</v>
      </c>
      <c r="X427">
        <v>108.04</v>
      </c>
      <c r="Y427">
        <v>104.45</v>
      </c>
      <c r="Z427">
        <v>111.86</v>
      </c>
      <c r="AA427">
        <v>104.45</v>
      </c>
      <c r="AB427">
        <v>118.7</v>
      </c>
      <c r="AC427" s="2">
        <f>(Table2[[#This Row],[Close Price]]/Table2[[#This Row],[Day Low]])-1</f>
        <v>4.7833427124366334E-3</v>
      </c>
      <c r="AD427" s="2">
        <f>(Table2[[#This Row],[Day High]]/Table2[[#This Row],[Close Price]])-1</f>
        <v>8.4943526556520155E-3</v>
      </c>
      <c r="AE427" s="2">
        <f>(Table2[[#This Row],[Close Price]]/Table2[[#This Row],[Current Week Low]])-1</f>
        <v>2.5658209669698451E-2</v>
      </c>
      <c r="AF427" s="2">
        <f>(Table2[[#This Row],[Current Week High]]/Table2[[#This Row],[Close Price]])-1</f>
        <v>4.4151964902455099E-2</v>
      </c>
      <c r="AG427" s="2">
        <f>(Table2[[#This Row],[Close Price]]/Table2[[#This Row],[Current Month Low]])-1</f>
        <v>2.5658209669698451E-2</v>
      </c>
      <c r="AH427" s="2">
        <f>(Table2[[#This Row],[Current Month High]]/Table2[[#This Row],[Close Price]])-1</f>
        <v>0.10799962662186147</v>
      </c>
      <c r="AI427">
        <v>42.350415383179303</v>
      </c>
      <c r="AJ427">
        <v>62.318181818181799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-0.24</v>
      </c>
      <c r="AM427" t="s">
        <v>10195</v>
      </c>
      <c r="AN427">
        <v>-4.43</v>
      </c>
      <c r="AO427" t="s">
        <v>10195</v>
      </c>
      <c r="AP427">
        <v>0.100038954436869</v>
      </c>
      <c r="AQ427">
        <f>(Table2[[#This Row],[Sharpe Ratio]]-AVERAGE(Table2[Sharpe Ratio]))/_xlfn.STDEV.P(Table2[Sharpe Ratio])</f>
        <v>0.56181424728685125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349</v>
      </c>
      <c r="AT427">
        <f>_xlfn.RANK.AVG(Table2[[#This Row],[6M Return vs Nifty Z-Score]],Table2[6M Return vs Nifty Z-Score])</f>
        <v>697</v>
      </c>
      <c r="AU427">
        <f>_xlfn.RANK.AVG(Table2[[#This Row],[Sharpe Ratio Z-Score]],Table2[Sharpe Ratio Z-Score])</f>
        <v>204</v>
      </c>
      <c r="AV427">
        <f>(Table2[[#This Row],[Rank 1Y]]+Table2[[#This Row],[Rank 6M]]+Table2[[#This Row],[Rank Sharpe]])/3</f>
        <v>416.66666666666669</v>
      </c>
    </row>
    <row r="428" spans="1:48" x14ac:dyDescent="0.3">
      <c r="A428" t="s">
        <v>1451</v>
      </c>
      <c r="B428" t="s">
        <v>1452</v>
      </c>
      <c r="C428" t="s">
        <v>631</v>
      </c>
      <c r="D428" t="s">
        <v>631</v>
      </c>
      <c r="E428">
        <v>6994.3454821799996</v>
      </c>
      <c r="F428">
        <v>530.6</v>
      </c>
      <c r="G428">
        <v>25.385265362083299</v>
      </c>
      <c r="H428">
        <f>(Table2[[#This Row],[1Y Return vs Nifty]]-AVERAGE(Table2[1Y Return vs Nifty]))/_xlfn.STDEV.P(Table2[1Y Return vs Nifty])</f>
        <v>-0.2148235564965513</v>
      </c>
      <c r="I428">
        <v>-9.6924005732610805</v>
      </c>
      <c r="J428">
        <f>(Table2[[#This Row],[1M Return vs Nifty]]-AVERAGE(Table2[1M Return vs Nifty]))/_xlfn.STDEV.P(Table2[1M Return vs Nifty])</f>
        <v>-0.84920068838566121</v>
      </c>
      <c r="K428">
        <v>-19.239072714907699</v>
      </c>
      <c r="L428">
        <f>(Table2[[#This Row],[6M Return vs Nifty]]-AVERAGE(Table2[6M Return vs Nifty]))/_xlfn.STDEV.P(Table2[6M Return vs Nifty])</f>
        <v>-0.91348654425505182</v>
      </c>
      <c r="M428">
        <v>-2.9335285576169299</v>
      </c>
      <c r="N428">
        <f>(Table2[[#This Row],[1W Return vs Nifty]]-AVERAGE(Table2[1W Return vs Nifty]))/_xlfn.STDEV.P(Table2[1W Return vs Nifty])</f>
        <v>-0.31576750334905018</v>
      </c>
      <c r="O428">
        <v>520.58000000000004</v>
      </c>
      <c r="P428">
        <v>505.53089638293898</v>
      </c>
      <c r="Q428">
        <v>488.349718121151</v>
      </c>
      <c r="R428">
        <v>57.903724424988702</v>
      </c>
      <c r="S428" s="2">
        <f>(Table2[[#This Row],[Close Price]]-Table2[[#This Row],[20D EMA]])/Table2[[#This Row],[20D EMA]]</f>
        <v>1.9247762111490992E-2</v>
      </c>
      <c r="T428" s="2">
        <f>(Table2[[#This Row],[Close Price]]-Table2[[#This Row],[50D EMA]])/Table2[[#This Row],[50D EMA]]</f>
        <v>4.9589656728065208E-2</v>
      </c>
      <c r="U428" s="2">
        <f>(Table2[[#This Row],[Close Price]]-Table2[[#This Row],[200D EMA]])/Table2[[#This Row],[200D EMA]]</f>
        <v>8.6516445717221585E-2</v>
      </c>
      <c r="V428">
        <v>0.85750934066825202</v>
      </c>
      <c r="W428">
        <v>506.1</v>
      </c>
      <c r="X428">
        <v>530</v>
      </c>
      <c r="Y428">
        <v>483</v>
      </c>
      <c r="Z428">
        <v>535</v>
      </c>
      <c r="AA428">
        <v>483</v>
      </c>
      <c r="AB428">
        <v>569.85</v>
      </c>
      <c r="AC428" s="2">
        <f>(Table2[[#This Row],[Close Price]]/Table2[[#This Row],[Day Low]])-1</f>
        <v>4.8409405255878335E-2</v>
      </c>
      <c r="AD428" s="2">
        <f>(Table2[[#This Row],[Day High]]/Table2[[#This Row],[Close Price]])-1</f>
        <v>-1.1307953260459858E-3</v>
      </c>
      <c r="AE428" s="2">
        <f>(Table2[[#This Row],[Close Price]]/Table2[[#This Row],[Current Week Low]])-1</f>
        <v>9.8550724637681109E-2</v>
      </c>
      <c r="AF428" s="2">
        <f>(Table2[[#This Row],[Current Week High]]/Table2[[#This Row],[Close Price]])-1</f>
        <v>8.2924990576704882E-3</v>
      </c>
      <c r="AG428" s="2">
        <f>(Table2[[#This Row],[Close Price]]/Table2[[#This Row],[Current Month Low]])-1</f>
        <v>9.8550724637681109E-2</v>
      </c>
      <c r="AH428" s="2">
        <f>(Table2[[#This Row],[Current Month High]]/Table2[[#This Row],[Close Price]])-1</f>
        <v>7.3972860912174809E-2</v>
      </c>
      <c r="AI428">
        <v>25.5182811911043</v>
      </c>
      <c r="AJ428">
        <v>67.937964867858796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</v>
      </c>
      <c r="AM428" t="s">
        <v>10196</v>
      </c>
      <c r="AN428">
        <v>-1.42</v>
      </c>
      <c r="AO428" t="s">
        <v>10195</v>
      </c>
      <c r="AP428">
        <v>6.3449092234785995E-2</v>
      </c>
      <c r="AQ428">
        <f>(Table2[[#This Row],[Sharpe Ratio]]-AVERAGE(Table2[Sharpe Ratio]))/_xlfn.STDEV.P(Table2[Sharpe Ratio])</f>
        <v>0.1410993490100213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-2.1521789434762932</v>
      </c>
      <c r="AS428">
        <f>_xlfn.RANK.AVG(Table2[[#This Row],[1Y Return vs Nifty Z-Score]],Table2[1Y Return vs Nifty Z-Score])</f>
        <v>357</v>
      </c>
      <c r="AT428">
        <f>_xlfn.RANK.AVG(Table2[[#This Row],[6M Return vs Nifty Z-Score]],Table2[6M Return vs Nifty Z-Score])</f>
        <v>610</v>
      </c>
      <c r="AU428">
        <f>_xlfn.RANK.AVG(Table2[[#This Row],[Sharpe Ratio Z-Score]],Table2[Sharpe Ratio Z-Score])</f>
        <v>289</v>
      </c>
      <c r="AV428">
        <f>(Table2[[#This Row],[Rank 1Y]]+Table2[[#This Row],[Rank 6M]]+Table2[[#This Row],[Rank Sharpe]])/3</f>
        <v>418.66666666666669</v>
      </c>
    </row>
    <row r="429" spans="1:48" x14ac:dyDescent="0.3">
      <c r="A429" t="s">
        <v>1377</v>
      </c>
      <c r="B429" t="s">
        <v>1378</v>
      </c>
      <c r="C429" t="s">
        <v>10163</v>
      </c>
      <c r="D429" t="s">
        <v>1379</v>
      </c>
      <c r="E429">
        <v>7598.3435040000004</v>
      </c>
      <c r="F429">
        <v>285</v>
      </c>
      <c r="G429">
        <v>28.143012029183399</v>
      </c>
      <c r="H429">
        <f>(Table2[[#This Row],[1Y Return vs Nifty]]-AVERAGE(Table2[1Y Return vs Nifty]))/_xlfn.STDEV.P(Table2[1Y Return vs Nifty])</f>
        <v>-0.17774246276459488</v>
      </c>
      <c r="I429">
        <v>-13.505722433644101</v>
      </c>
      <c r="J429">
        <f>(Table2[[#This Row],[1M Return vs Nifty]]-AVERAGE(Table2[1M Return vs Nifty]))/_xlfn.STDEV.P(Table2[1M Return vs Nifty])</f>
        <v>-1.2464376624444882</v>
      </c>
      <c r="K429">
        <v>-20.596726840932501</v>
      </c>
      <c r="L429">
        <f>(Table2[[#This Row],[6M Return vs Nifty]]-AVERAGE(Table2[6M Return vs Nifty]))/_xlfn.STDEV.P(Table2[6M Return vs Nifty])</f>
        <v>-0.95939935692500822</v>
      </c>
      <c r="M429">
        <v>1.50203663346907</v>
      </c>
      <c r="N429">
        <f>(Table2[[#This Row],[1W Return vs Nifty]]-AVERAGE(Table2[1W Return vs Nifty]))/_xlfn.STDEV.P(Table2[1W Return vs Nifty])</f>
        <v>0.78713596785121509</v>
      </c>
      <c r="O429">
        <v>294.72000000000003</v>
      </c>
      <c r="P429">
        <v>300.47186261525098</v>
      </c>
      <c r="Q429">
        <v>287.84240028379202</v>
      </c>
      <c r="R429">
        <v>40.799877578152298</v>
      </c>
      <c r="S429" s="2">
        <f>(Table2[[#This Row],[Close Price]]-Table2[[#This Row],[20D EMA]])/Table2[[#This Row],[20D EMA]]</f>
        <v>-3.2980456026058723E-2</v>
      </c>
      <c r="T429" s="2">
        <f>(Table2[[#This Row],[Close Price]]-Table2[[#This Row],[50D EMA]])/Table2[[#This Row],[50D EMA]]</f>
        <v>-5.1491885065665655E-2</v>
      </c>
      <c r="U429" s="2">
        <f>(Table2[[#This Row],[Close Price]]-Table2[[#This Row],[200D EMA]])/Table2[[#This Row],[200D EMA]]</f>
        <v>-9.8748491570026294E-3</v>
      </c>
      <c r="V429">
        <v>1.6835602594283801</v>
      </c>
      <c r="W429">
        <v>281.8</v>
      </c>
      <c r="X429">
        <v>285.35000000000002</v>
      </c>
      <c r="Y429">
        <v>271.35000000000002</v>
      </c>
      <c r="Z429">
        <v>294.3</v>
      </c>
      <c r="AA429">
        <v>271.35000000000002</v>
      </c>
      <c r="AB429">
        <v>339.45</v>
      </c>
      <c r="AC429" s="2">
        <f>(Table2[[#This Row],[Close Price]]/Table2[[#This Row],[Day Low]])-1</f>
        <v>1.1355571327182457E-2</v>
      </c>
      <c r="AD429" s="2">
        <f>(Table2[[#This Row],[Day High]]/Table2[[#This Row],[Close Price]])-1</f>
        <v>1.2280701754385781E-3</v>
      </c>
      <c r="AE429" s="2">
        <f>(Table2[[#This Row],[Close Price]]/Table2[[#This Row],[Current Week Low]])-1</f>
        <v>5.0304035378662126E-2</v>
      </c>
      <c r="AF429" s="2">
        <f>(Table2[[#This Row],[Current Week High]]/Table2[[#This Row],[Close Price]])-1</f>
        <v>3.2631578947368567E-2</v>
      </c>
      <c r="AG429" s="2">
        <f>(Table2[[#This Row],[Close Price]]/Table2[[#This Row],[Current Month Low]])-1</f>
        <v>5.0304035378662126E-2</v>
      </c>
      <c r="AH429" s="2">
        <f>(Table2[[#This Row],[Current Month High]]/Table2[[#This Row],[Close Price]])-1</f>
        <v>0.19105263157894736</v>
      </c>
      <c r="AI429">
        <v>28.052631578947299</v>
      </c>
      <c r="AJ429">
        <v>55.1442569406641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-0.13</v>
      </c>
      <c r="AM429" t="s">
        <v>10195</v>
      </c>
      <c r="AN429">
        <v>-7.27</v>
      </c>
      <c r="AO429" t="s">
        <v>10195</v>
      </c>
      <c r="AP429">
        <v>6.2981115746749E-2</v>
      </c>
      <c r="AQ429">
        <f>(Table2[[#This Row],[Sharpe Ratio]]-AVERAGE(Table2[Sharpe Ratio]))/_xlfn.STDEV.P(Table2[Sharpe Ratio])</f>
        <v>0.13571849571592978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344</v>
      </c>
      <c r="AT429">
        <f>_xlfn.RANK.AVG(Table2[[#This Row],[6M Return vs Nifty Z-Score]],Table2[6M Return vs Nifty Z-Score])</f>
        <v>620</v>
      </c>
      <c r="AU429">
        <f>_xlfn.RANK.AVG(Table2[[#This Row],[Sharpe Ratio Z-Score]],Table2[Sharpe Ratio Z-Score])</f>
        <v>293</v>
      </c>
      <c r="AV429">
        <f>(Table2[[#This Row],[Rank 1Y]]+Table2[[#This Row],[Rank 6M]]+Table2[[#This Row],[Rank Sharpe]])/3</f>
        <v>419</v>
      </c>
    </row>
    <row r="430" spans="1:48" x14ac:dyDescent="0.3">
      <c r="A430" t="s">
        <v>1909</v>
      </c>
      <c r="B430" t="s">
        <v>1910</v>
      </c>
      <c r="C430" t="s">
        <v>10156</v>
      </c>
      <c r="D430" t="s">
        <v>60</v>
      </c>
      <c r="E430">
        <v>3545.3112246300002</v>
      </c>
      <c r="F430">
        <v>353.55</v>
      </c>
      <c r="G430">
        <v>21.423192608705399</v>
      </c>
      <c r="H430">
        <f>(Table2[[#This Row],[1Y Return vs Nifty]]-AVERAGE(Table2[1Y Return vs Nifty]))/_xlfn.STDEV.P(Table2[1Y Return vs Nifty])</f>
        <v>-0.2680982074619816</v>
      </c>
      <c r="I430">
        <v>-10.3868450177055</v>
      </c>
      <c r="J430">
        <f>(Table2[[#This Row],[1M Return vs Nifty]]-AVERAGE(Table2[1M Return vs Nifty]))/_xlfn.STDEV.P(Table2[1M Return vs Nifty])</f>
        <v>-0.92154155544673755</v>
      </c>
      <c r="K430">
        <v>-12.316709585558201</v>
      </c>
      <c r="L430">
        <f>(Table2[[#This Row],[6M Return vs Nifty]]-AVERAGE(Table2[6M Return vs Nifty]))/_xlfn.STDEV.P(Table2[6M Return vs Nifty])</f>
        <v>-0.67938777381060433</v>
      </c>
      <c r="M430">
        <v>-5.0119513150052404</v>
      </c>
      <c r="N430">
        <f>(Table2[[#This Row],[1W Return vs Nifty]]-AVERAGE(Table2[1W Return vs Nifty]))/_xlfn.STDEV.P(Table2[1W Return vs Nifty])</f>
        <v>-0.83256740933441342</v>
      </c>
      <c r="O430">
        <v>350.98</v>
      </c>
      <c r="P430">
        <v>344.47624874535001</v>
      </c>
      <c r="Q430">
        <v>315.940287061905</v>
      </c>
      <c r="R430">
        <v>53.3630230723574</v>
      </c>
      <c r="S430" s="2">
        <f>(Table2[[#This Row],[Close Price]]-Table2[[#This Row],[20D EMA]])/Table2[[#This Row],[20D EMA]]</f>
        <v>7.3223545501167955E-3</v>
      </c>
      <c r="T430" s="2">
        <f>(Table2[[#This Row],[Close Price]]-Table2[[#This Row],[50D EMA]])/Table2[[#This Row],[50D EMA]]</f>
        <v>2.6340716631983729E-2</v>
      </c>
      <c r="U430" s="2">
        <f>(Table2[[#This Row],[Close Price]]-Table2[[#This Row],[200D EMA]])/Table2[[#This Row],[200D EMA]]</f>
        <v>0.11904057341926073</v>
      </c>
      <c r="V430">
        <v>0.61003948200719504</v>
      </c>
      <c r="W430">
        <v>347.1</v>
      </c>
      <c r="X430">
        <v>362.05</v>
      </c>
      <c r="Y430">
        <v>324.7</v>
      </c>
      <c r="Z430">
        <v>356.2</v>
      </c>
      <c r="AA430">
        <v>324.7</v>
      </c>
      <c r="AB430">
        <v>379.05</v>
      </c>
      <c r="AC430" s="2">
        <f>(Table2[[#This Row],[Close Price]]/Table2[[#This Row],[Day Low]])-1</f>
        <v>1.8582541054451118E-2</v>
      </c>
      <c r="AD430" s="2">
        <f>(Table2[[#This Row],[Day High]]/Table2[[#This Row],[Close Price]])-1</f>
        <v>2.4041861122896302E-2</v>
      </c>
      <c r="AE430" s="2">
        <f>(Table2[[#This Row],[Close Price]]/Table2[[#This Row],[Current Week Low]])-1</f>
        <v>8.8851247305204772E-2</v>
      </c>
      <c r="AF430" s="2">
        <f>(Table2[[#This Row],[Current Week High]]/Table2[[#This Row],[Close Price]])-1</f>
        <v>7.4954037618439884E-3</v>
      </c>
      <c r="AG430" s="2">
        <f>(Table2[[#This Row],[Close Price]]/Table2[[#This Row],[Current Month Low]])-1</f>
        <v>8.8851247305204772E-2</v>
      </c>
      <c r="AH430" s="2">
        <f>(Table2[[#This Row],[Current Month High]]/Table2[[#This Row],[Close Price]])-1</f>
        <v>7.2125583368688906E-2</v>
      </c>
      <c r="AI430">
        <v>9.44703719417336</v>
      </c>
      <c r="AJ430">
        <v>50.254993625159301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-0.01</v>
      </c>
      <c r="AM430" t="s">
        <v>10195</v>
      </c>
      <c r="AN430">
        <v>-3</v>
      </c>
      <c r="AO430" t="s">
        <v>10195</v>
      </c>
      <c r="AP430">
        <v>5.3444500312936002E-2</v>
      </c>
      <c r="AQ430">
        <f>(Table2[[#This Row],[Sharpe Ratio]]-AVERAGE(Table2[Sharpe Ratio]))/_xlfn.STDEV.P(Table2[Sharpe Ratio])</f>
        <v>2.6065276198927231E-2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-2.6755296698548099</v>
      </c>
      <c r="AS430">
        <f>_xlfn.RANK.AVG(Table2[[#This Row],[1Y Return vs Nifty Z-Score]],Table2[1Y Return vs Nifty Z-Score])</f>
        <v>379</v>
      </c>
      <c r="AT430">
        <f>_xlfn.RANK.AVG(Table2[[#This Row],[6M Return vs Nifty Z-Score]],Table2[6M Return vs Nifty Z-Score])</f>
        <v>547</v>
      </c>
      <c r="AU430">
        <f>_xlfn.RANK.AVG(Table2[[#This Row],[Sharpe Ratio Z-Score]],Table2[Sharpe Ratio Z-Score])</f>
        <v>334</v>
      </c>
      <c r="AV430">
        <f>(Table2[[#This Row],[Rank 1Y]]+Table2[[#This Row],[Rank 6M]]+Table2[[#This Row],[Rank Sharpe]])/3</f>
        <v>420</v>
      </c>
    </row>
    <row r="431" spans="1:48" x14ac:dyDescent="0.3">
      <c r="A431" t="s">
        <v>1632</v>
      </c>
      <c r="B431" t="s">
        <v>1633</v>
      </c>
      <c r="C431" t="s">
        <v>10156</v>
      </c>
      <c r="D431" t="s">
        <v>211</v>
      </c>
      <c r="E431">
        <v>5243.1676928400002</v>
      </c>
      <c r="F431">
        <v>578.54999999999995</v>
      </c>
      <c r="G431">
        <v>47.728944115115503</v>
      </c>
      <c r="H431">
        <f>(Table2[[#This Row],[1Y Return vs Nifty]]-AVERAGE(Table2[1Y Return vs Nifty]))/_xlfn.STDEV.P(Table2[1Y Return vs Nifty])</f>
        <v>8.5613048519509294E-2</v>
      </c>
      <c r="I431">
        <v>-12.159030731227899</v>
      </c>
      <c r="J431">
        <f>(Table2[[#This Row],[1M Return vs Nifty]]-AVERAGE(Table2[1M Return vs Nifty]))/_xlfn.STDEV.P(Table2[1M Return vs Nifty])</f>
        <v>-1.1061516450443702</v>
      </c>
      <c r="K431">
        <v>-6.1676981086668601</v>
      </c>
      <c r="L431">
        <f>(Table2[[#This Row],[6M Return vs Nifty]]-AVERAGE(Table2[6M Return vs Nifty]))/_xlfn.STDEV.P(Table2[6M Return vs Nifty])</f>
        <v>-0.47144201897350912</v>
      </c>
      <c r="M431">
        <v>-6.3032738664444299</v>
      </c>
      <c r="N431">
        <f>(Table2[[#This Row],[1W Return vs Nifty]]-AVERAGE(Table2[1W Return vs Nifty]))/_xlfn.STDEV.P(Table2[1W Return vs Nifty])</f>
        <v>-1.1536548160269444</v>
      </c>
      <c r="O431">
        <v>602.77</v>
      </c>
      <c r="P431">
        <v>590.53663653744502</v>
      </c>
      <c r="Q431">
        <v>511.14115351476698</v>
      </c>
      <c r="R431">
        <v>34.836047928440102</v>
      </c>
      <c r="S431" s="2">
        <f>(Table2[[#This Row],[Close Price]]-Table2[[#This Row],[20D EMA]])/Table2[[#This Row],[20D EMA]]</f>
        <v>-4.0181163627917828E-2</v>
      </c>
      <c r="T431" s="2">
        <f>(Table2[[#This Row],[Close Price]]-Table2[[#This Row],[50D EMA]])/Table2[[#This Row],[50D EMA]]</f>
        <v>-2.0297871115545953E-2</v>
      </c>
      <c r="U431" s="2">
        <f>(Table2[[#This Row],[Close Price]]-Table2[[#This Row],[200D EMA]])/Table2[[#This Row],[200D EMA]]</f>
        <v>0.13187912188582074</v>
      </c>
      <c r="V431">
        <v>0.51476822493603602</v>
      </c>
      <c r="W431">
        <v>572</v>
      </c>
      <c r="X431">
        <v>581.6</v>
      </c>
      <c r="Y431">
        <v>551.04999999999995</v>
      </c>
      <c r="Z431">
        <v>589.5</v>
      </c>
      <c r="AA431">
        <v>551.04999999999995</v>
      </c>
      <c r="AB431">
        <v>662.8</v>
      </c>
      <c r="AC431" s="2">
        <f>(Table2[[#This Row],[Close Price]]/Table2[[#This Row],[Day Low]])-1</f>
        <v>1.145104895104887E-2</v>
      </c>
      <c r="AD431" s="2">
        <f>(Table2[[#This Row],[Day High]]/Table2[[#This Row],[Close Price]])-1</f>
        <v>5.2718001901306266E-3</v>
      </c>
      <c r="AE431" s="2">
        <f>(Table2[[#This Row],[Close Price]]/Table2[[#This Row],[Current Week Low]])-1</f>
        <v>4.9904727338716981E-2</v>
      </c>
      <c r="AF431" s="2">
        <f>(Table2[[#This Row],[Current Week High]]/Table2[[#This Row],[Close Price]])-1</f>
        <v>1.8926626912108002E-2</v>
      </c>
      <c r="AG431" s="2">
        <f>(Table2[[#This Row],[Close Price]]/Table2[[#This Row],[Current Month Low]])-1</f>
        <v>4.9904727338716981E-2</v>
      </c>
      <c r="AH431" s="2">
        <f>(Table2[[#This Row],[Current Month High]]/Table2[[#This Row],[Close Price]])-1</f>
        <v>0.14562267738311307</v>
      </c>
      <c r="AI431">
        <v>14.5622677383113</v>
      </c>
      <c r="AJ431">
        <v>75.291622481442104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0.04</v>
      </c>
      <c r="AM431" t="s">
        <v>10196</v>
      </c>
      <c r="AN431">
        <v>-7.11</v>
      </c>
      <c r="AO431" t="s">
        <v>10195</v>
      </c>
      <c r="AQ431">
        <f>(Table2[[#This Row],[Sharpe Ratio]]-AVERAGE(Table2[Sharpe Ratio]))/_xlfn.STDEV.P(Table2[Sharpe Ratio])</f>
        <v>-0.58844639887736894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-3.2340818304026833</v>
      </c>
      <c r="AS431">
        <f>_xlfn.RANK.AVG(Table2[[#This Row],[1Y Return vs Nifty Z-Score]],Table2[1Y Return vs Nifty Z-Score])</f>
        <v>262</v>
      </c>
      <c r="AT431">
        <f>_xlfn.RANK.AVG(Table2[[#This Row],[6M Return vs Nifty Z-Score]],Table2[6M Return vs Nifty Z-Score])</f>
        <v>484</v>
      </c>
      <c r="AU431">
        <f>_xlfn.RANK.AVG(Table2[[#This Row],[Sharpe Ratio Z-Score]],Table2[Sharpe Ratio Z-Score])</f>
        <v>516.5</v>
      </c>
      <c r="AV431">
        <f>(Table2[[#This Row],[Rank 1Y]]+Table2[[#This Row],[Rank 6M]]+Table2[[#This Row],[Rank Sharpe]])/3</f>
        <v>420.83333333333331</v>
      </c>
    </row>
    <row r="432" spans="1:48" x14ac:dyDescent="0.3">
      <c r="A432" t="s">
        <v>1333</v>
      </c>
      <c r="B432" t="s">
        <v>1334</v>
      </c>
      <c r="C432" t="s">
        <v>10156</v>
      </c>
      <c r="D432" t="s">
        <v>60</v>
      </c>
      <c r="E432">
        <v>8238.1902504000009</v>
      </c>
      <c r="F432">
        <v>506</v>
      </c>
      <c r="G432">
        <v>24.0475704337418</v>
      </c>
      <c r="H432">
        <f>(Table2[[#This Row],[1Y Return vs Nifty]]-AVERAGE(Table2[1Y Return vs Nifty]))/_xlfn.STDEV.P(Table2[1Y Return vs Nifty])</f>
        <v>-0.23281041207482453</v>
      </c>
      <c r="I432">
        <v>4.5080825185263498</v>
      </c>
      <c r="J432">
        <f>(Table2[[#This Row],[1M Return vs Nifty]]-AVERAGE(Table2[1M Return vs Nifty]))/_xlfn.STDEV.P(Table2[1M Return vs Nifty])</f>
        <v>0.63007568536071412</v>
      </c>
      <c r="K432">
        <v>5.5447270628397698</v>
      </c>
      <c r="L432">
        <f>(Table2[[#This Row],[6M Return vs Nifty]]-AVERAGE(Table2[6M Return vs Nifty]))/_xlfn.STDEV.P(Table2[6M Return vs Nifty])</f>
        <v>-7.5354110792657206E-2</v>
      </c>
      <c r="M432">
        <v>1.7226786186809</v>
      </c>
      <c r="N432">
        <f>(Table2[[#This Row],[1W Return vs Nifty]]-AVERAGE(Table2[1W Return vs Nifty]))/_xlfn.STDEV.P(Table2[1W Return vs Nifty])</f>
        <v>0.84199860674821303</v>
      </c>
      <c r="O432">
        <v>488.92</v>
      </c>
      <c r="P432">
        <v>474.433118348081</v>
      </c>
      <c r="Q432">
        <v>431.49443964824297</v>
      </c>
      <c r="R432">
        <v>66.139661383394298</v>
      </c>
      <c r="S432" s="2">
        <f>(Table2[[#This Row],[Close Price]]-Table2[[#This Row],[20D EMA]])/Table2[[#This Row],[20D EMA]]</f>
        <v>3.4934140554691941E-2</v>
      </c>
      <c r="T432" s="2">
        <f>(Table2[[#This Row],[Close Price]]-Table2[[#This Row],[50D EMA]])/Table2[[#This Row],[50D EMA]]</f>
        <v>6.6535999345558094E-2</v>
      </c>
      <c r="U432" s="2">
        <f>(Table2[[#This Row],[Close Price]]-Table2[[#This Row],[200D EMA]])/Table2[[#This Row],[200D EMA]]</f>
        <v>0.17266864530744461</v>
      </c>
      <c r="V432">
        <v>0.65995777082726503</v>
      </c>
      <c r="W432">
        <v>499.75</v>
      </c>
      <c r="X432">
        <v>511.9</v>
      </c>
      <c r="Y432">
        <v>471.55</v>
      </c>
      <c r="Z432">
        <v>509.95</v>
      </c>
      <c r="AA432">
        <v>464.35</v>
      </c>
      <c r="AB432">
        <v>521.65</v>
      </c>
      <c r="AC432" s="2">
        <f>(Table2[[#This Row],[Close Price]]/Table2[[#This Row],[Day Low]])-1</f>
        <v>1.2506253126563172E-2</v>
      </c>
      <c r="AD432" s="2">
        <f>(Table2[[#This Row],[Day High]]/Table2[[#This Row],[Close Price]])-1</f>
        <v>1.1660079051383443E-2</v>
      </c>
      <c r="AE432" s="2">
        <f>(Table2[[#This Row],[Close Price]]/Table2[[#This Row],[Current Week Low]])-1</f>
        <v>7.3056939879122096E-2</v>
      </c>
      <c r="AF432" s="2">
        <f>(Table2[[#This Row],[Current Week High]]/Table2[[#This Row],[Close Price]])-1</f>
        <v>7.8063241106718362E-3</v>
      </c>
      <c r="AG432" s="2">
        <f>(Table2[[#This Row],[Close Price]]/Table2[[#This Row],[Current Month Low]])-1</f>
        <v>8.9695272962205141E-2</v>
      </c>
      <c r="AH432" s="2">
        <f>(Table2[[#This Row],[Current Month High]]/Table2[[#This Row],[Close Price]])-1</f>
        <v>3.0928853754940588E-2</v>
      </c>
      <c r="AI432">
        <v>3.09288537549405</v>
      </c>
      <c r="AJ432">
        <v>51.724137931034399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0.04</v>
      </c>
      <c r="AM432" t="s">
        <v>10196</v>
      </c>
      <c r="AN432">
        <v>-1.8</v>
      </c>
      <c r="AO432" t="s">
        <v>10195</v>
      </c>
      <c r="AP432">
        <v>-4.6080698464680001E-3</v>
      </c>
      <c r="AQ432">
        <f>(Table2[[#This Row],[Sharpe Ratio]]-AVERAGE(Table2[Sharpe Ratio]))/_xlfn.STDEV.P(Table2[Sharpe Ratio])</f>
        <v>-0.64143057318232011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0.52247919605912529</v>
      </c>
      <c r="AS432">
        <f>_xlfn.RANK.AVG(Table2[[#This Row],[1Y Return vs Nifty Z-Score]],Table2[1Y Return vs Nifty Z-Score])</f>
        <v>365</v>
      </c>
      <c r="AT432">
        <f>_xlfn.RANK.AVG(Table2[[#This Row],[6M Return vs Nifty Z-Score]],Table2[6M Return vs Nifty Z-Score])</f>
        <v>349</v>
      </c>
      <c r="AU432">
        <f>_xlfn.RANK.AVG(Table2[[#This Row],[Sharpe Ratio Z-Score]],Table2[Sharpe Ratio Z-Score])</f>
        <v>549</v>
      </c>
      <c r="AV432">
        <f>(Table2[[#This Row],[Rank 1Y]]+Table2[[#This Row],[Rank 6M]]+Table2[[#This Row],[Rank Sharpe]])/3</f>
        <v>421</v>
      </c>
    </row>
    <row r="433" spans="1:48" x14ac:dyDescent="0.3">
      <c r="A433" t="s">
        <v>988</v>
      </c>
      <c r="B433" t="s">
        <v>989</v>
      </c>
      <c r="C433" t="s">
        <v>10150</v>
      </c>
      <c r="D433" t="s">
        <v>283</v>
      </c>
      <c r="E433">
        <v>13690.489168579999</v>
      </c>
      <c r="F433">
        <v>992.95</v>
      </c>
      <c r="G433">
        <v>33.360570398501999</v>
      </c>
      <c r="H433">
        <f>(Table2[[#This Row],[1Y Return vs Nifty]]-AVERAGE(Table2[1Y Return vs Nifty]))/_xlfn.STDEV.P(Table2[1Y Return vs Nifty])</f>
        <v>-0.1075863555148661</v>
      </c>
      <c r="I433">
        <v>-8.8302261979288108</v>
      </c>
      <c r="J433">
        <f>(Table2[[#This Row],[1M Return vs Nifty]]-AVERAGE(Table2[1M Return vs Nifty]))/_xlfn.STDEV.P(Table2[1M Return vs Nifty])</f>
        <v>-0.75938725209375324</v>
      </c>
      <c r="K433">
        <v>-5.2935570002945198</v>
      </c>
      <c r="L433">
        <f>(Table2[[#This Row],[6M Return vs Nifty]]-AVERAGE(Table2[6M Return vs Nifty]))/_xlfn.STDEV.P(Table2[6M Return vs Nifty])</f>
        <v>-0.44188053038339209</v>
      </c>
      <c r="M433">
        <v>-8.21280242317318</v>
      </c>
      <c r="N433">
        <f>(Table2[[#This Row],[1W Return vs Nifty]]-AVERAGE(Table2[1W Return vs Nifty]))/_xlfn.STDEV.P(Table2[1W Return vs Nifty])</f>
        <v>-1.6284591719193069</v>
      </c>
      <c r="O433">
        <v>1048.8699999999999</v>
      </c>
      <c r="P433">
        <v>1029.3139697086499</v>
      </c>
      <c r="Q433">
        <v>918.51862034452404</v>
      </c>
      <c r="R433">
        <v>22.784777387632801</v>
      </c>
      <c r="S433" s="2">
        <f>(Table2[[#This Row],[Close Price]]-Table2[[#This Row],[20D EMA]])/Table2[[#This Row],[20D EMA]]</f>
        <v>-5.3314519435201553E-2</v>
      </c>
      <c r="T433" s="2">
        <f>(Table2[[#This Row],[Close Price]]-Table2[[#This Row],[50D EMA]])/Table2[[#This Row],[50D EMA]]</f>
        <v>-3.5328355369492137E-2</v>
      </c>
      <c r="U433" s="2">
        <f>(Table2[[#This Row],[Close Price]]-Table2[[#This Row],[200D EMA]])/Table2[[#This Row],[200D EMA]]</f>
        <v>8.1034154351228932E-2</v>
      </c>
      <c r="V433">
        <v>0.75822537361205</v>
      </c>
      <c r="W433">
        <v>977</v>
      </c>
      <c r="X433">
        <v>1000.3</v>
      </c>
      <c r="Y433">
        <v>975.95</v>
      </c>
      <c r="Z433">
        <v>1074</v>
      </c>
      <c r="AA433">
        <v>975.95</v>
      </c>
      <c r="AB433">
        <v>1143.1500000000001</v>
      </c>
      <c r="AC433" s="2">
        <f>(Table2[[#This Row],[Close Price]]/Table2[[#This Row],[Day Low]])-1</f>
        <v>1.632548618219043E-2</v>
      </c>
      <c r="AD433" s="2">
        <f>(Table2[[#This Row],[Day High]]/Table2[[#This Row],[Close Price]])-1</f>
        <v>7.4021854071200099E-3</v>
      </c>
      <c r="AE433" s="2">
        <f>(Table2[[#This Row],[Close Price]]/Table2[[#This Row],[Current Week Low]])-1</f>
        <v>1.7418925149853992E-2</v>
      </c>
      <c r="AF433" s="2">
        <f>(Table2[[#This Row],[Current Week High]]/Table2[[#This Row],[Close Price]])-1</f>
        <v>8.1625459489400143E-2</v>
      </c>
      <c r="AG433" s="2">
        <f>(Table2[[#This Row],[Close Price]]/Table2[[#This Row],[Current Month Low]])-1</f>
        <v>1.7418925149853992E-2</v>
      </c>
      <c r="AH433" s="2">
        <f>(Table2[[#This Row],[Current Month High]]/Table2[[#This Row],[Close Price]])-1</f>
        <v>0.15126642831965365</v>
      </c>
      <c r="AI433">
        <v>20.7512966413213</v>
      </c>
      <c r="AJ433">
        <v>73.592657342657304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-0.22</v>
      </c>
      <c r="AM433" t="s">
        <v>10195</v>
      </c>
      <c r="AN433">
        <v>-8.52</v>
      </c>
      <c r="AO433" t="s">
        <v>10195</v>
      </c>
      <c r="AP433">
        <v>8.7858153127159996E-3</v>
      </c>
      <c r="AQ433">
        <f>(Table2[[#This Row],[Sharpe Ratio]]-AVERAGE(Table2[Sharpe Ratio]))/_xlfn.STDEV.P(Table2[Sharpe Ratio])</f>
        <v>-0.487425974827838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-3.4247392847391565</v>
      </c>
      <c r="AS433">
        <f>_xlfn.RANK.AVG(Table2[[#This Row],[1Y Return vs Nifty Z-Score]],Table2[1Y Return vs Nifty Z-Score])</f>
        <v>321</v>
      </c>
      <c r="AT433">
        <f>_xlfn.RANK.AVG(Table2[[#This Row],[6M Return vs Nifty Z-Score]],Table2[6M Return vs Nifty Z-Score])</f>
        <v>474</v>
      </c>
      <c r="AU433">
        <f>_xlfn.RANK.AVG(Table2[[#This Row],[Sharpe Ratio Z-Score]],Table2[Sharpe Ratio Z-Score])</f>
        <v>469</v>
      </c>
      <c r="AV433">
        <f>(Table2[[#This Row],[Rank 1Y]]+Table2[[#This Row],[Rank 6M]]+Table2[[#This Row],[Rank Sharpe]])/3</f>
        <v>421.33333333333331</v>
      </c>
    </row>
    <row r="434" spans="1:48" x14ac:dyDescent="0.3">
      <c r="A434" t="s">
        <v>1248</v>
      </c>
      <c r="B434" t="s">
        <v>1249</v>
      </c>
      <c r="C434" t="s">
        <v>10165</v>
      </c>
      <c r="D434" t="s">
        <v>286</v>
      </c>
      <c r="E434">
        <v>9150.5022361949996</v>
      </c>
      <c r="F434">
        <v>741.55</v>
      </c>
      <c r="G434">
        <v>16.2249024634724</v>
      </c>
      <c r="H434">
        <f>(Table2[[#This Row],[1Y Return vs Nifty]]-AVERAGE(Table2[1Y Return vs Nifty]))/_xlfn.STDEV.P(Table2[1Y Return vs Nifty])</f>
        <v>-0.33799523115197289</v>
      </c>
      <c r="I434">
        <v>-2.2774175303326998</v>
      </c>
      <c r="J434">
        <f>(Table2[[#This Row],[1M Return vs Nifty]]-AVERAGE(Table2[1M Return vs Nifty]))/_xlfn.STDEV.P(Table2[1M Return vs Nifty])</f>
        <v>-7.6775612686824382E-2</v>
      </c>
      <c r="K434">
        <v>6.5475257131187004</v>
      </c>
      <c r="L434">
        <f>(Table2[[#This Row],[6M Return vs Nifty]]-AVERAGE(Table2[6M Return vs Nifty]))/_xlfn.STDEV.P(Table2[6M Return vs Nifty])</f>
        <v>-4.1441713155160084E-2</v>
      </c>
      <c r="M434">
        <v>0.44028238996689201</v>
      </c>
      <c r="N434">
        <f>(Table2[[#This Row],[1W Return vs Nifty]]-AVERAGE(Table2[1W Return vs Nifty]))/_xlfn.STDEV.P(Table2[1W Return vs Nifty])</f>
        <v>0.52313073057649151</v>
      </c>
      <c r="O434">
        <v>703</v>
      </c>
      <c r="P434">
        <v>680.754275830437</v>
      </c>
      <c r="Q434">
        <v>643.77536406992795</v>
      </c>
      <c r="R434">
        <v>66.9610237144569</v>
      </c>
      <c r="S434" s="2">
        <f>(Table2[[#This Row],[Close Price]]-Table2[[#This Row],[20D EMA]])/Table2[[#This Row],[20D EMA]]</f>
        <v>5.4836415362731088E-2</v>
      </c>
      <c r="T434" s="2">
        <f>(Table2[[#This Row],[Close Price]]-Table2[[#This Row],[50D EMA]])/Table2[[#This Row],[50D EMA]]</f>
        <v>8.930641543954991E-2</v>
      </c>
      <c r="U434" s="2">
        <f>(Table2[[#This Row],[Close Price]]-Table2[[#This Row],[200D EMA]])/Table2[[#This Row],[200D EMA]]</f>
        <v>0.15187694557297718</v>
      </c>
      <c r="V434">
        <v>0.64919703075753499</v>
      </c>
      <c r="W434">
        <v>718.75</v>
      </c>
      <c r="X434">
        <v>738</v>
      </c>
      <c r="Y434">
        <v>660.05</v>
      </c>
      <c r="Z434">
        <v>747.4</v>
      </c>
      <c r="AA434">
        <v>660.05</v>
      </c>
      <c r="AB434">
        <v>759.9</v>
      </c>
      <c r="AC434" s="2">
        <f>(Table2[[#This Row],[Close Price]]/Table2[[#This Row],[Day Low]])-1</f>
        <v>3.1721739130434745E-2</v>
      </c>
      <c r="AD434" s="2">
        <f>(Table2[[#This Row],[Day High]]/Table2[[#This Row],[Close Price]])-1</f>
        <v>-4.7872699076259018E-3</v>
      </c>
      <c r="AE434" s="2">
        <f>(Table2[[#This Row],[Close Price]]/Table2[[#This Row],[Current Week Low]])-1</f>
        <v>0.12347549428073634</v>
      </c>
      <c r="AF434" s="2">
        <f>(Table2[[#This Row],[Current Week High]]/Table2[[#This Row],[Close Price]])-1</f>
        <v>7.888881397073666E-3</v>
      </c>
      <c r="AG434" s="2">
        <f>(Table2[[#This Row],[Close Price]]/Table2[[#This Row],[Current Month Low]])-1</f>
        <v>0.12347549428073634</v>
      </c>
      <c r="AH434" s="2">
        <f>(Table2[[#This Row],[Current Month High]]/Table2[[#This Row],[Close Price]])-1</f>
        <v>2.4745465578855041E-2</v>
      </c>
      <c r="AI434">
        <v>12.966084552626199</v>
      </c>
      <c r="AJ434">
        <v>50.065769503187198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0.11</v>
      </c>
      <c r="AM434" t="s">
        <v>10196</v>
      </c>
      <c r="AN434">
        <v>-0.74</v>
      </c>
      <c r="AO434" t="s">
        <v>10195</v>
      </c>
      <c r="AQ434">
        <f>(Table2[[#This Row],[Sharpe Ratio]]-AVERAGE(Table2[Sharpe Ratio]))/_xlfn.STDEV.P(Table2[Sharpe Ratio])</f>
        <v>-0.58844639887736894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-0.52152822529483489</v>
      </c>
      <c r="AS434">
        <f>_xlfn.RANK.AVG(Table2[[#This Row],[1Y Return vs Nifty Z-Score]],Table2[1Y Return vs Nifty Z-Score])</f>
        <v>414</v>
      </c>
      <c r="AT434">
        <f>_xlfn.RANK.AVG(Table2[[#This Row],[6M Return vs Nifty Z-Score]],Table2[6M Return vs Nifty Z-Score])</f>
        <v>339</v>
      </c>
      <c r="AU434">
        <f>_xlfn.RANK.AVG(Table2[[#This Row],[Sharpe Ratio Z-Score]],Table2[Sharpe Ratio Z-Score])</f>
        <v>516.5</v>
      </c>
      <c r="AV434">
        <f>(Table2[[#This Row],[Rank 1Y]]+Table2[[#This Row],[Rank 6M]]+Table2[[#This Row],[Rank Sharpe]])/3</f>
        <v>423.16666666666669</v>
      </c>
    </row>
    <row r="435" spans="1:48" x14ac:dyDescent="0.3">
      <c r="A435" t="s">
        <v>320</v>
      </c>
      <c r="B435" t="s">
        <v>321</v>
      </c>
      <c r="C435" t="s">
        <v>10151</v>
      </c>
      <c r="D435" t="s">
        <v>24</v>
      </c>
      <c r="E435">
        <v>78034.969249200003</v>
      </c>
      <c r="F435">
        <v>24.9</v>
      </c>
      <c r="G435">
        <v>19.002870561455801</v>
      </c>
      <c r="H435">
        <f>(Table2[[#This Row],[1Y Return vs Nifty]]-AVERAGE(Table2[1Y Return vs Nifty]))/_xlfn.STDEV.P(Table2[1Y Return vs Nifty])</f>
        <v>-0.30064223689234165</v>
      </c>
      <c r="I435">
        <v>1.1537712287930599</v>
      </c>
      <c r="J435">
        <f>(Table2[[#This Row],[1M Return vs Nifty]]-AVERAGE(Table2[1M Return vs Nifty]))/_xlfn.STDEV.P(Table2[1M Return vs Nifty])</f>
        <v>0.28065423194813011</v>
      </c>
      <c r="K435">
        <v>-12.985178979479301</v>
      </c>
      <c r="L435">
        <f>(Table2[[#This Row],[6M Return vs Nifty]]-AVERAGE(Table2[6M Return vs Nifty]))/_xlfn.STDEV.P(Table2[6M Return vs Nifty])</f>
        <v>-0.70199390704467235</v>
      </c>
      <c r="M435">
        <v>-2.9302934532619598</v>
      </c>
      <c r="N435">
        <f>(Table2[[#This Row],[1W Return vs Nifty]]-AVERAGE(Table2[1W Return vs Nifty]))/_xlfn.STDEV.P(Table2[1W Return vs Nifty])</f>
        <v>-0.31496309451520821</v>
      </c>
      <c r="O435">
        <v>25.02</v>
      </c>
      <c r="P435">
        <v>24.4585889518907</v>
      </c>
      <c r="Q435">
        <v>22.730151345822101</v>
      </c>
      <c r="R435">
        <v>45.855709804054797</v>
      </c>
      <c r="S435" s="2">
        <f>(Table2[[#This Row],[Close Price]]-Table2[[#This Row],[20D EMA]])/Table2[[#This Row],[20D EMA]]</f>
        <v>-4.7961630695444041E-3</v>
      </c>
      <c r="T435" s="2">
        <f>(Table2[[#This Row],[Close Price]]-Table2[[#This Row],[50D EMA]])/Table2[[#This Row],[50D EMA]]</f>
        <v>1.8047281835331563E-2</v>
      </c>
      <c r="U435" s="2">
        <f>(Table2[[#This Row],[Close Price]]-Table2[[#This Row],[200D EMA]])/Table2[[#This Row],[200D EMA]]</f>
        <v>9.5461249736760997E-2</v>
      </c>
      <c r="V435">
        <v>1.1511862818888301</v>
      </c>
      <c r="W435">
        <v>24.42</v>
      </c>
      <c r="X435">
        <v>24.75</v>
      </c>
      <c r="Y435">
        <v>24.25</v>
      </c>
      <c r="Z435">
        <v>26.19</v>
      </c>
      <c r="AA435">
        <v>23.61</v>
      </c>
      <c r="AB435">
        <v>27.44</v>
      </c>
      <c r="AC435" s="2">
        <f>(Table2[[#This Row],[Close Price]]/Table2[[#This Row],[Day Low]])-1</f>
        <v>1.9656019656019597E-2</v>
      </c>
      <c r="AD435" s="2">
        <f>(Table2[[#This Row],[Day High]]/Table2[[#This Row],[Close Price]])-1</f>
        <v>-6.0240963855421326E-3</v>
      </c>
      <c r="AE435" s="2">
        <f>(Table2[[#This Row],[Close Price]]/Table2[[#This Row],[Current Week Low]])-1</f>
        <v>2.6804123711340111E-2</v>
      </c>
      <c r="AF435" s="2">
        <f>(Table2[[#This Row],[Current Week High]]/Table2[[#This Row],[Close Price]])-1</f>
        <v>5.1807228915662806E-2</v>
      </c>
      <c r="AG435" s="2">
        <f>(Table2[[#This Row],[Close Price]]/Table2[[#This Row],[Current Month Low]])-1</f>
        <v>5.4637865311308653E-2</v>
      </c>
      <c r="AH435" s="2">
        <f>(Table2[[#This Row],[Current Month High]]/Table2[[#This Row],[Close Price]])-1</f>
        <v>0.10200803212851417</v>
      </c>
      <c r="AI435">
        <v>31.9277108433735</v>
      </c>
      <c r="AJ435">
        <v>58.598726114649601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-0.02</v>
      </c>
      <c r="AM435" t="s">
        <v>10195</v>
      </c>
      <c r="AN435">
        <v>-6.53</v>
      </c>
      <c r="AO435" t="s">
        <v>10195</v>
      </c>
      <c r="AP435">
        <v>5.4653830109131003E-2</v>
      </c>
      <c r="AQ435">
        <f>(Table2[[#This Row],[Sharpe Ratio]]-AVERAGE(Table2[Sharpe Ratio]))/_xlfn.STDEV.P(Table2[Sharpe Ratio])</f>
        <v>3.997030430150246E-2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-0.99697470220258966</v>
      </c>
      <c r="AS435">
        <f>_xlfn.RANK.AVG(Table2[[#This Row],[1Y Return vs Nifty Z-Score]],Table2[1Y Return vs Nifty Z-Score])</f>
        <v>394</v>
      </c>
      <c r="AT435">
        <f>_xlfn.RANK.AVG(Table2[[#This Row],[6M Return vs Nifty Z-Score]],Table2[6M Return vs Nifty Z-Score])</f>
        <v>555</v>
      </c>
      <c r="AU435">
        <f>_xlfn.RANK.AVG(Table2[[#This Row],[Sharpe Ratio Z-Score]],Table2[Sharpe Ratio Z-Score])</f>
        <v>321</v>
      </c>
      <c r="AV435">
        <f>(Table2[[#This Row],[Rank 1Y]]+Table2[[#This Row],[Rank 6M]]+Table2[[#This Row],[Rank Sharpe]])/3</f>
        <v>423.33333333333331</v>
      </c>
    </row>
    <row r="436" spans="1:48" x14ac:dyDescent="0.3">
      <c r="A436" t="s">
        <v>1147</v>
      </c>
      <c r="B436" t="s">
        <v>1148</v>
      </c>
      <c r="C436" t="s">
        <v>10159</v>
      </c>
      <c r="D436" t="s">
        <v>942</v>
      </c>
      <c r="E436">
        <v>10505.792891232</v>
      </c>
      <c r="F436">
        <v>76.08</v>
      </c>
      <c r="G436">
        <v>69.487208545135701</v>
      </c>
      <c r="H436">
        <f>(Table2[[#This Row],[1Y Return vs Nifty]]-AVERAGE(Table2[1Y Return vs Nifty]))/_xlfn.STDEV.P(Table2[1Y Return vs Nifty])</f>
        <v>0.37817808083362014</v>
      </c>
      <c r="I436">
        <v>-13.5880306420108</v>
      </c>
      <c r="J436">
        <f>(Table2[[#This Row],[1M Return vs Nifty]]-AVERAGE(Table2[1M Return vs Nifty]))/_xlfn.STDEV.P(Table2[1M Return vs Nifty])</f>
        <v>-1.2550117783541552</v>
      </c>
      <c r="K436">
        <v>-21.183818281043301</v>
      </c>
      <c r="L436">
        <f>(Table2[[#This Row],[6M Return vs Nifty]]-AVERAGE(Table2[6M Return vs Nifty]))/_xlfn.STDEV.P(Table2[6M Return vs Nifty])</f>
        <v>-0.97925347057092349</v>
      </c>
      <c r="M436">
        <v>-6.0195306038873202</v>
      </c>
      <c r="N436">
        <f>(Table2[[#This Row],[1W Return vs Nifty]]-AVERAGE(Table2[1W Return vs Nifty]))/_xlfn.STDEV.P(Table2[1W Return vs Nifty])</f>
        <v>-1.0831020418657549</v>
      </c>
      <c r="O436">
        <v>77.83</v>
      </c>
      <c r="P436">
        <v>77.676237632385195</v>
      </c>
      <c r="Q436">
        <v>72.268593041936001</v>
      </c>
      <c r="R436">
        <v>43.8005156330115</v>
      </c>
      <c r="S436" s="2">
        <f>(Table2[[#This Row],[Close Price]]-Table2[[#This Row],[20D EMA]])/Table2[[#This Row],[20D EMA]]</f>
        <v>-2.2484902993704228E-2</v>
      </c>
      <c r="T436" s="2">
        <f>(Table2[[#This Row],[Close Price]]-Table2[[#This Row],[50D EMA]])/Table2[[#This Row],[50D EMA]]</f>
        <v>-2.0549883478389343E-2</v>
      </c>
      <c r="U436" s="2">
        <f>(Table2[[#This Row],[Close Price]]-Table2[[#This Row],[200D EMA]])/Table2[[#This Row],[200D EMA]]</f>
        <v>5.2739465342189734E-2</v>
      </c>
      <c r="V436">
        <v>0.65723700352091097</v>
      </c>
      <c r="W436">
        <v>74.47</v>
      </c>
      <c r="X436">
        <v>76.41</v>
      </c>
      <c r="Y436">
        <v>71.05</v>
      </c>
      <c r="Z436">
        <v>77.78</v>
      </c>
      <c r="AA436">
        <v>71.05</v>
      </c>
      <c r="AB436">
        <v>84.8</v>
      </c>
      <c r="AC436" s="2">
        <f>(Table2[[#This Row],[Close Price]]/Table2[[#This Row],[Day Low]])-1</f>
        <v>2.1619444071438121E-2</v>
      </c>
      <c r="AD436" s="2">
        <f>(Table2[[#This Row],[Day High]]/Table2[[#This Row],[Close Price]])-1</f>
        <v>4.3375394321767402E-3</v>
      </c>
      <c r="AE436" s="2">
        <f>(Table2[[#This Row],[Close Price]]/Table2[[#This Row],[Current Week Low]])-1</f>
        <v>7.0795214637579207E-2</v>
      </c>
      <c r="AF436" s="2">
        <f>(Table2[[#This Row],[Current Week High]]/Table2[[#This Row],[Close Price]])-1</f>
        <v>2.2344900105152554E-2</v>
      </c>
      <c r="AG436" s="2">
        <f>(Table2[[#This Row],[Close Price]]/Table2[[#This Row],[Current Month Low]])-1</f>
        <v>7.0795214637579207E-2</v>
      </c>
      <c r="AH436" s="2">
        <f>(Table2[[#This Row],[Current Month High]]/Table2[[#This Row],[Close Price]])-1</f>
        <v>0.11461619348054675</v>
      </c>
      <c r="AI436">
        <v>24.6713985278653</v>
      </c>
      <c r="AJ436">
        <v>94.329501915708803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</v>
      </c>
      <c r="AM436">
        <v>0</v>
      </c>
      <c r="AN436">
        <v>-7.04</v>
      </c>
      <c r="AO436" t="s">
        <v>10195</v>
      </c>
      <c r="AP436">
        <v>9.5833434864730001E-3</v>
      </c>
      <c r="AQ436">
        <f>(Table2[[#This Row],[Sharpe Ratio]]-AVERAGE(Table2[Sharpe Ratio]))/_xlfn.STDEV.P(Table2[Sharpe Ratio])</f>
        <v>-0.47825589425628612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-3.4174451042134999</v>
      </c>
      <c r="AS436">
        <f>_xlfn.RANK.AVG(Table2[[#This Row],[1Y Return vs Nifty Z-Score]],Table2[1Y Return vs Nifty Z-Score])</f>
        <v>186</v>
      </c>
      <c r="AT436">
        <f>_xlfn.RANK.AVG(Table2[[#This Row],[6M Return vs Nifty Z-Score]],Table2[6M Return vs Nifty Z-Score])</f>
        <v>625</v>
      </c>
      <c r="AU436">
        <f>_xlfn.RANK.AVG(Table2[[#This Row],[Sharpe Ratio Z-Score]],Table2[Sharpe Ratio Z-Score])</f>
        <v>465</v>
      </c>
      <c r="AV436">
        <f>(Table2[[#This Row],[Rank 1Y]]+Table2[[#This Row],[Rank 6M]]+Table2[[#This Row],[Rank Sharpe]])/3</f>
        <v>425.33333333333331</v>
      </c>
    </row>
    <row r="437" spans="1:48" x14ac:dyDescent="0.3">
      <c r="A437" t="s">
        <v>1290</v>
      </c>
      <c r="B437" t="s">
        <v>1291</v>
      </c>
      <c r="C437" t="s">
        <v>10161</v>
      </c>
      <c r="D437" t="s">
        <v>407</v>
      </c>
      <c r="E437">
        <v>8622.1818699399992</v>
      </c>
      <c r="F437">
        <v>643.45000000000005</v>
      </c>
      <c r="G437">
        <v>10.7239377387105</v>
      </c>
      <c r="H437">
        <f>(Table2[[#This Row],[1Y Return vs Nifty]]-AVERAGE(Table2[1Y Return vs Nifty]))/_xlfn.STDEV.P(Table2[1Y Return vs Nifty])</f>
        <v>-0.41196206465723401</v>
      </c>
      <c r="I437">
        <v>-11.566893679506</v>
      </c>
      <c r="J437">
        <f>(Table2[[#This Row],[1M Return vs Nifty]]-AVERAGE(Table2[1M Return vs Nifty]))/_xlfn.STDEV.P(Table2[1M Return vs Nifty])</f>
        <v>-1.0444682258979738</v>
      </c>
      <c r="K437">
        <v>-47.732267241914002</v>
      </c>
      <c r="L437">
        <f>(Table2[[#This Row],[6M Return vs Nifty]]-AVERAGE(Table2[6M Return vs Nifty]))/_xlfn.STDEV.P(Table2[6M Return vs Nifty])</f>
        <v>-1.8770623752492637</v>
      </c>
      <c r="M437">
        <v>-3.7551795405393502</v>
      </c>
      <c r="N437">
        <f>(Table2[[#This Row],[1W Return vs Nifty]]-AVERAGE(Table2[1W Return vs Nifty]))/_xlfn.STDEV.P(Table2[1W Return vs Nifty])</f>
        <v>-0.52007105478853966</v>
      </c>
      <c r="O437">
        <v>650.66</v>
      </c>
      <c r="P437">
        <v>694.24403181963999</v>
      </c>
      <c r="Q437">
        <v>752.06341276633498</v>
      </c>
      <c r="R437">
        <v>48.145903406573801</v>
      </c>
      <c r="S437" s="2">
        <f>(Table2[[#This Row],[Close Price]]-Table2[[#This Row],[20D EMA]])/Table2[[#This Row],[20D EMA]]</f>
        <v>-1.1081056158362161E-2</v>
      </c>
      <c r="T437" s="2">
        <f>(Table2[[#This Row],[Close Price]]-Table2[[#This Row],[50D EMA]])/Table2[[#This Row],[50D EMA]]</f>
        <v>-7.3164520675110242E-2</v>
      </c>
      <c r="U437" s="2">
        <f>(Table2[[#This Row],[Close Price]]-Table2[[#This Row],[200D EMA]])/Table2[[#This Row],[200D EMA]]</f>
        <v>-0.14442055140911497</v>
      </c>
      <c r="V437">
        <v>0.86081977767776596</v>
      </c>
      <c r="W437">
        <v>633.1</v>
      </c>
      <c r="X437">
        <v>643</v>
      </c>
      <c r="Y437">
        <v>613</v>
      </c>
      <c r="Z437">
        <v>652.79999999999995</v>
      </c>
      <c r="AA437">
        <v>613</v>
      </c>
      <c r="AB437">
        <v>675.4</v>
      </c>
      <c r="AC437" s="2">
        <f>(Table2[[#This Row],[Close Price]]/Table2[[#This Row],[Day Low]])-1</f>
        <v>1.6348128257779315E-2</v>
      </c>
      <c r="AD437" s="2">
        <f>(Table2[[#This Row],[Day High]]/Table2[[#This Row],[Close Price]])-1</f>
        <v>-6.9935503924167808E-4</v>
      </c>
      <c r="AE437" s="2">
        <f>(Table2[[#This Row],[Close Price]]/Table2[[#This Row],[Current Week Low]])-1</f>
        <v>4.9673735725938029E-2</v>
      </c>
      <c r="AF437" s="2">
        <f>(Table2[[#This Row],[Current Week High]]/Table2[[#This Row],[Close Price]])-1</f>
        <v>1.4531043593130732E-2</v>
      </c>
      <c r="AG437" s="2">
        <f>(Table2[[#This Row],[Close Price]]/Table2[[#This Row],[Current Month Low]])-1</f>
        <v>4.9673735725938029E-2</v>
      </c>
      <c r="AH437" s="2">
        <f>(Table2[[#This Row],[Current Month High]]/Table2[[#This Row],[Close Price]])-1</f>
        <v>4.9654207786152593E-2</v>
      </c>
      <c r="AI437">
        <v>70.487217344004904</v>
      </c>
      <c r="AJ437">
        <v>36.889692585895098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-0.27</v>
      </c>
      <c r="AM437" t="s">
        <v>10195</v>
      </c>
      <c r="AN437">
        <v>-1.52</v>
      </c>
      <c r="AO437" t="s">
        <v>10195</v>
      </c>
      <c r="AP437">
        <v>0.14475704625024899</v>
      </c>
      <c r="AQ437">
        <f>(Table2[[#This Row],[Sharpe Ratio]]-AVERAGE(Table2[Sharpe Ratio]))/_xlfn.STDEV.P(Table2[Sharpe Ratio])</f>
        <v>1.0759885654215908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445</v>
      </c>
      <c r="AT437">
        <f>_xlfn.RANK.AVG(Table2[[#This Row],[6M Return vs Nifty Z-Score]],Table2[6M Return vs Nifty Z-Score])</f>
        <v>726</v>
      </c>
      <c r="AU437">
        <f>_xlfn.RANK.AVG(Table2[[#This Row],[Sharpe Ratio Z-Score]],Table2[Sharpe Ratio Z-Score])</f>
        <v>106</v>
      </c>
      <c r="AV437">
        <f>(Table2[[#This Row],[Rank 1Y]]+Table2[[#This Row],[Rank 6M]]+Table2[[#This Row],[Rank Sharpe]])/3</f>
        <v>425.66666666666669</v>
      </c>
    </row>
    <row r="438" spans="1:48" x14ac:dyDescent="0.3">
      <c r="A438" t="s">
        <v>1298</v>
      </c>
      <c r="B438" t="s">
        <v>1299</v>
      </c>
      <c r="C438" t="s">
        <v>10159</v>
      </c>
      <c r="D438" t="s">
        <v>77</v>
      </c>
      <c r="E438">
        <v>8526.6093032899898</v>
      </c>
      <c r="F438">
        <v>775.3</v>
      </c>
      <c r="G438">
        <v>-22.548413198065901</v>
      </c>
      <c r="H438">
        <f>(Table2[[#This Row],[1Y Return vs Nifty]]-AVERAGE(Table2[1Y Return vs Nifty]))/_xlfn.STDEV.P(Table2[1Y Return vs Nifty])</f>
        <v>-0.85934730801119519</v>
      </c>
      <c r="I438">
        <v>-4.6431531186351496</v>
      </c>
      <c r="J438">
        <f>(Table2[[#This Row],[1M Return vs Nifty]]-AVERAGE(Table2[1M Return vs Nifty]))/_xlfn.STDEV.P(Table2[1M Return vs Nifty])</f>
        <v>-0.32321629640769767</v>
      </c>
      <c r="K438">
        <v>-5.0647925003441499</v>
      </c>
      <c r="L438">
        <f>(Table2[[#This Row],[6M Return vs Nifty]]-AVERAGE(Table2[6M Return vs Nifty]))/_xlfn.STDEV.P(Table2[6M Return vs Nifty])</f>
        <v>-0.43414422889804188</v>
      </c>
      <c r="M438">
        <v>-7.79535742013553</v>
      </c>
      <c r="N438">
        <f>(Table2[[#This Row],[1W Return vs Nifty]]-AVERAGE(Table2[1W Return vs Nifty]))/_xlfn.STDEV.P(Table2[1W Return vs Nifty])</f>
        <v>-1.5246614543678476</v>
      </c>
      <c r="O438">
        <v>784.53</v>
      </c>
      <c r="P438">
        <v>767.51438537520096</v>
      </c>
      <c r="Q438">
        <v>735.61557076796601</v>
      </c>
      <c r="R438">
        <v>45.926166998394798</v>
      </c>
      <c r="S438" s="2">
        <f>(Table2[[#This Row],[Close Price]]-Table2[[#This Row],[20D EMA]])/Table2[[#This Row],[20D EMA]]</f>
        <v>-1.1765005799650769E-2</v>
      </c>
      <c r="T438" s="2">
        <f>(Table2[[#This Row],[Close Price]]-Table2[[#This Row],[50D EMA]])/Table2[[#This Row],[50D EMA]]</f>
        <v>1.0143933160279442E-2</v>
      </c>
      <c r="U438" s="2">
        <f>(Table2[[#This Row],[Close Price]]-Table2[[#This Row],[200D EMA]])/Table2[[#This Row],[200D EMA]]</f>
        <v>5.3947239304089636E-2</v>
      </c>
      <c r="V438">
        <v>3.1994152205042998</v>
      </c>
      <c r="W438">
        <v>755.3</v>
      </c>
      <c r="X438">
        <v>774.4</v>
      </c>
      <c r="Y438">
        <v>737</v>
      </c>
      <c r="Z438">
        <v>806.05</v>
      </c>
      <c r="AA438">
        <v>737</v>
      </c>
      <c r="AB438">
        <v>920</v>
      </c>
      <c r="AC438" s="2">
        <f>(Table2[[#This Row],[Close Price]]/Table2[[#This Row],[Day Low]])-1</f>
        <v>2.6479544551833767E-2</v>
      </c>
      <c r="AD438" s="2">
        <f>(Table2[[#This Row],[Day High]]/Table2[[#This Row],[Close Price]])-1</f>
        <v>-1.160840964787746E-3</v>
      </c>
      <c r="AE438" s="2">
        <f>(Table2[[#This Row],[Close Price]]/Table2[[#This Row],[Current Week Low]])-1</f>
        <v>5.1967435549524987E-2</v>
      </c>
      <c r="AF438" s="2">
        <f>(Table2[[#This Row],[Current Week High]]/Table2[[#This Row],[Close Price]])-1</f>
        <v>3.9662066296917375E-2</v>
      </c>
      <c r="AG438" s="2">
        <f>(Table2[[#This Row],[Close Price]]/Table2[[#This Row],[Current Month Low]])-1</f>
        <v>5.1967435549524987E-2</v>
      </c>
      <c r="AH438" s="2">
        <f>(Table2[[#This Row],[Current Month High]]/Table2[[#This Row],[Close Price]])-1</f>
        <v>0.18663743067199801</v>
      </c>
      <c r="AI438">
        <v>18.6637430671998</v>
      </c>
      <c r="AJ438">
        <v>25.8603896103896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-0.03</v>
      </c>
      <c r="AM438" t="s">
        <v>10195</v>
      </c>
      <c r="AN438">
        <v>-1.64</v>
      </c>
      <c r="AO438" t="s">
        <v>10195</v>
      </c>
      <c r="AP438">
        <v>0.11212162847931301</v>
      </c>
      <c r="AQ438">
        <f>(Table2[[#This Row],[Sharpe Ratio]]-AVERAGE(Table2[Sharpe Ratio]))/_xlfn.STDEV.P(Table2[Sharpe Ratio])</f>
        <v>0.70074237313230847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-2.4406269145524737</v>
      </c>
      <c r="AS438">
        <f>_xlfn.RANK.AVG(Table2[[#This Row],[1Y Return vs Nifty Z-Score]],Table2[1Y Return vs Nifty Z-Score])</f>
        <v>634</v>
      </c>
      <c r="AT438">
        <f>_xlfn.RANK.AVG(Table2[[#This Row],[6M Return vs Nifty Z-Score]],Table2[6M Return vs Nifty Z-Score])</f>
        <v>470</v>
      </c>
      <c r="AU438">
        <f>_xlfn.RANK.AVG(Table2[[#This Row],[Sharpe Ratio Z-Score]],Table2[Sharpe Ratio Z-Score])</f>
        <v>177</v>
      </c>
      <c r="AV438">
        <f>(Table2[[#This Row],[Rank 1Y]]+Table2[[#This Row],[Rank 6M]]+Table2[[#This Row],[Rank Sharpe]])/3</f>
        <v>427</v>
      </c>
    </row>
    <row r="439" spans="1:48" x14ac:dyDescent="0.3">
      <c r="A439" t="s">
        <v>78</v>
      </c>
      <c r="B439" t="s">
        <v>79</v>
      </c>
      <c r="C439" t="s">
        <v>10160</v>
      </c>
      <c r="D439" t="s">
        <v>80</v>
      </c>
      <c r="E439">
        <v>330086.52757332003</v>
      </c>
      <c r="F439">
        <v>11453.4</v>
      </c>
      <c r="G439">
        <v>15.2377313788253</v>
      </c>
      <c r="H439">
        <f>(Table2[[#This Row],[1Y Return vs Nifty]]-AVERAGE(Table2[1Y Return vs Nifty]))/_xlfn.STDEV.P(Table2[1Y Return vs Nifty])</f>
        <v>-0.35126888821263696</v>
      </c>
      <c r="I439">
        <v>4.2611915939687997</v>
      </c>
      <c r="J439">
        <f>(Table2[[#This Row],[1M Return vs Nifty]]-AVERAGE(Table2[1M Return vs Nifty]))/_xlfn.STDEV.P(Table2[1M Return vs Nifty])</f>
        <v>0.60435684824582747</v>
      </c>
      <c r="K439">
        <v>0.84801518655730401</v>
      </c>
      <c r="L439">
        <f>(Table2[[#This Row],[6M Return vs Nifty]]-AVERAGE(Table2[6M Return vs Nifty]))/_xlfn.STDEV.P(Table2[6M Return vs Nifty])</f>
        <v>-0.23418635562360407</v>
      </c>
      <c r="M439">
        <v>1.2830704410659901</v>
      </c>
      <c r="N439">
        <f>(Table2[[#This Row],[1W Return vs Nifty]]-AVERAGE(Table2[1W Return vs Nifty]))/_xlfn.STDEV.P(Table2[1W Return vs Nifty])</f>
        <v>0.73269001490655017</v>
      </c>
      <c r="O439">
        <v>11460.4</v>
      </c>
      <c r="P439">
        <v>10982.003970832</v>
      </c>
      <c r="Q439">
        <v>9875.9878564402097</v>
      </c>
      <c r="R439">
        <v>46.0203930384518</v>
      </c>
      <c r="S439" s="2">
        <f>(Table2[[#This Row],[Close Price]]-Table2[[#This Row],[20D EMA]])/Table2[[#This Row],[20D EMA]]</f>
        <v>-6.1079892499389199E-4</v>
      </c>
      <c r="T439" s="2">
        <f>(Table2[[#This Row],[Close Price]]-Table2[[#This Row],[50D EMA]])/Table2[[#This Row],[50D EMA]]</f>
        <v>4.2924408916625668E-2</v>
      </c>
      <c r="U439" s="2">
        <f>(Table2[[#This Row],[Close Price]]-Table2[[#This Row],[200D EMA]])/Table2[[#This Row],[200D EMA]]</f>
        <v>0.15972196062707256</v>
      </c>
      <c r="V439">
        <v>0.96475000827063595</v>
      </c>
      <c r="W439">
        <v>11291</v>
      </c>
      <c r="X439">
        <v>11444.85</v>
      </c>
      <c r="Y439">
        <v>11231.3</v>
      </c>
      <c r="Z439">
        <v>11735.4</v>
      </c>
      <c r="AA439">
        <v>11228.65</v>
      </c>
      <c r="AB439">
        <v>12078</v>
      </c>
      <c r="AC439" s="2">
        <f>(Table2[[#This Row],[Close Price]]/Table2[[#This Row],[Day Low]])-1</f>
        <v>1.438313701177929E-2</v>
      </c>
      <c r="AD439" s="2">
        <f>(Table2[[#This Row],[Day High]]/Table2[[#This Row],[Close Price]])-1</f>
        <v>-7.4650322175073835E-4</v>
      </c>
      <c r="AE439" s="2">
        <f>(Table2[[#This Row],[Close Price]]/Table2[[#This Row],[Current Week Low]])-1</f>
        <v>1.9775092820955686E-2</v>
      </c>
      <c r="AF439" s="2">
        <f>(Table2[[#This Row],[Current Week High]]/Table2[[#This Row],[Close Price]])-1</f>
        <v>2.4621509770024641E-2</v>
      </c>
      <c r="AG439" s="2">
        <f>(Table2[[#This Row],[Close Price]]/Table2[[#This Row],[Current Month Low]])-1</f>
        <v>2.0015763248476093E-2</v>
      </c>
      <c r="AH439" s="2">
        <f>(Table2[[#This Row],[Current Month High]]/Table2[[#This Row],[Close Price]])-1</f>
        <v>5.4534024831054628E-2</v>
      </c>
      <c r="AI439">
        <v>5.4534024831054602</v>
      </c>
      <c r="AJ439">
        <v>43.3888565472948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0.09</v>
      </c>
      <c r="AM439" t="s">
        <v>10196</v>
      </c>
      <c r="AN439">
        <v>-2.0299999999999998</v>
      </c>
      <c r="AO439" t="s">
        <v>10195</v>
      </c>
      <c r="AP439">
        <v>9.8424966992960005E-3</v>
      </c>
      <c r="AQ439">
        <f>(Table2[[#This Row],[Sharpe Ratio]]-AVERAGE(Table2[Sharpe Ratio]))/_xlfn.STDEV.P(Table2[Sharpe Ratio])</f>
        <v>-0.47527611759113275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0.2763155017250038</v>
      </c>
      <c r="AS439">
        <f>_xlfn.RANK.AVG(Table2[[#This Row],[1Y Return vs Nifty Z-Score]],Table2[1Y Return vs Nifty Z-Score])</f>
        <v>418</v>
      </c>
      <c r="AT439">
        <f>_xlfn.RANK.AVG(Table2[[#This Row],[6M Return vs Nifty Z-Score]],Table2[6M Return vs Nifty Z-Score])</f>
        <v>400</v>
      </c>
      <c r="AU439">
        <f>_xlfn.RANK.AVG(Table2[[#This Row],[Sharpe Ratio Z-Score]],Table2[Sharpe Ratio Z-Score])</f>
        <v>464</v>
      </c>
      <c r="AV439">
        <f>(Table2[[#This Row],[Rank 1Y]]+Table2[[#This Row],[Rank 6M]]+Table2[[#This Row],[Rank Sharpe]])/3</f>
        <v>427.33333333333331</v>
      </c>
    </row>
    <row r="440" spans="1:48" x14ac:dyDescent="0.3">
      <c r="A440" t="s">
        <v>676</v>
      </c>
      <c r="B440" t="s">
        <v>677</v>
      </c>
      <c r="C440" t="s">
        <v>10156</v>
      </c>
      <c r="D440" t="s">
        <v>293</v>
      </c>
      <c r="E440">
        <v>25493.091289200001</v>
      </c>
      <c r="F440">
        <v>1255.2</v>
      </c>
      <c r="G440">
        <v>-2.9773508495987699</v>
      </c>
      <c r="H440">
        <f>(Table2[[#This Row],[1Y Return vs Nifty]]-AVERAGE(Table2[1Y Return vs Nifty]))/_xlfn.STDEV.P(Table2[1Y Return vs Nifty])</f>
        <v>-0.59619173754663268</v>
      </c>
      <c r="I440">
        <v>1.0095513786908601</v>
      </c>
      <c r="J440">
        <f>(Table2[[#This Row],[1M Return vs Nifty]]-AVERAGE(Table2[1M Return vs Nifty]))/_xlfn.STDEV.P(Table2[1M Return vs Nifty])</f>
        <v>0.26563072778264085</v>
      </c>
      <c r="K440">
        <v>-12.613967764393699</v>
      </c>
      <c r="L440">
        <f>(Table2[[#This Row],[6M Return vs Nifty]]-AVERAGE(Table2[6M Return vs Nifty]))/_xlfn.STDEV.P(Table2[6M Return vs Nifty])</f>
        <v>-0.68944037764973365</v>
      </c>
      <c r="M440">
        <v>2.04830076932772</v>
      </c>
      <c r="N440">
        <f>(Table2[[#This Row],[1W Return vs Nifty]]-AVERAGE(Table2[1W Return vs Nifty]))/_xlfn.STDEV.P(Table2[1W Return vs Nifty])</f>
        <v>0.92296456819317252</v>
      </c>
      <c r="O440">
        <v>1237.68</v>
      </c>
      <c r="P440">
        <v>1237.482775531</v>
      </c>
      <c r="Q440">
        <v>1194.4869799728101</v>
      </c>
      <c r="R440">
        <v>64.610072885706302</v>
      </c>
      <c r="S440" s="2">
        <f>(Table2[[#This Row],[Close Price]]-Table2[[#This Row],[20D EMA]])/Table2[[#This Row],[20D EMA]]</f>
        <v>1.4155516773317806E-2</v>
      </c>
      <c r="T440" s="2">
        <f>(Table2[[#This Row],[Close Price]]-Table2[[#This Row],[50D EMA]])/Table2[[#This Row],[50D EMA]]</f>
        <v>1.431714834285077E-2</v>
      </c>
      <c r="U440" s="2">
        <f>(Table2[[#This Row],[Close Price]]-Table2[[#This Row],[200D EMA]])/Table2[[#This Row],[200D EMA]]</f>
        <v>5.0827695106875036E-2</v>
      </c>
      <c r="V440">
        <v>1.2187930713989901</v>
      </c>
      <c r="W440">
        <v>1235</v>
      </c>
      <c r="X440">
        <v>1254</v>
      </c>
      <c r="Y440">
        <v>1223</v>
      </c>
      <c r="Z440">
        <v>1270.5999999999999</v>
      </c>
      <c r="AA440">
        <v>1202.4000000000001</v>
      </c>
      <c r="AB440">
        <v>1270.5999999999999</v>
      </c>
      <c r="AC440" s="2">
        <f>(Table2[[#This Row],[Close Price]]/Table2[[#This Row],[Day Low]])-1</f>
        <v>1.6356275303643697E-2</v>
      </c>
      <c r="AD440" s="2">
        <f>(Table2[[#This Row],[Day High]]/Table2[[#This Row],[Close Price]])-1</f>
        <v>-9.5602294455066072E-4</v>
      </c>
      <c r="AE440" s="2">
        <f>(Table2[[#This Row],[Close Price]]/Table2[[#This Row],[Current Week Low]])-1</f>
        <v>2.6328699918233944E-2</v>
      </c>
      <c r="AF440" s="2">
        <f>(Table2[[#This Row],[Current Week High]]/Table2[[#This Row],[Close Price]])-1</f>
        <v>1.2268961121733479E-2</v>
      </c>
      <c r="AG440" s="2">
        <f>(Table2[[#This Row],[Close Price]]/Table2[[#This Row],[Current Month Low]])-1</f>
        <v>4.3912175648702645E-2</v>
      </c>
      <c r="AH440" s="2">
        <f>(Table2[[#This Row],[Current Month High]]/Table2[[#This Row],[Close Price]])-1</f>
        <v>1.2268961121733479E-2</v>
      </c>
      <c r="AI440">
        <v>15.113129381771801</v>
      </c>
      <c r="AJ440">
        <v>28.950071912882599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-0.09</v>
      </c>
      <c r="AM440" t="s">
        <v>10195</v>
      </c>
      <c r="AN440">
        <v>0.44</v>
      </c>
      <c r="AO440" t="s">
        <v>10196</v>
      </c>
      <c r="AP440">
        <v>0.100979295045828</v>
      </c>
      <c r="AQ440">
        <f>(Table2[[#This Row],[Sharpe Ratio]]-AVERAGE(Table2[Sharpe Ratio]))/_xlfn.STDEV.P(Table2[Sharpe Ratio])</f>
        <v>0.57262640343706606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0.47558958421651309</v>
      </c>
      <c r="AS440">
        <f>_xlfn.RANK.AVG(Table2[[#This Row],[1Y Return vs Nifty Z-Score]],Table2[1Y Return vs Nifty Z-Score])</f>
        <v>533</v>
      </c>
      <c r="AT440">
        <f>_xlfn.RANK.AVG(Table2[[#This Row],[6M Return vs Nifty Z-Score]],Table2[6M Return vs Nifty Z-Score])</f>
        <v>549</v>
      </c>
      <c r="AU440">
        <f>_xlfn.RANK.AVG(Table2[[#This Row],[Sharpe Ratio Z-Score]],Table2[Sharpe Ratio Z-Score])</f>
        <v>201</v>
      </c>
      <c r="AV440">
        <f>(Table2[[#This Row],[Rank 1Y]]+Table2[[#This Row],[Rank 6M]]+Table2[[#This Row],[Rank Sharpe]])/3</f>
        <v>427.66666666666669</v>
      </c>
    </row>
    <row r="441" spans="1:48" x14ac:dyDescent="0.3">
      <c r="A441" t="s">
        <v>41</v>
      </c>
      <c r="B441" t="s">
        <v>42</v>
      </c>
      <c r="C441" t="s">
        <v>10153</v>
      </c>
      <c r="D441" t="s">
        <v>43</v>
      </c>
      <c r="E441">
        <v>617358.64760865399</v>
      </c>
      <c r="F441">
        <v>494.05</v>
      </c>
      <c r="G441">
        <v>-19.284623540225699</v>
      </c>
      <c r="H441">
        <f>(Table2[[#This Row],[1Y Return vs Nifty]]-AVERAGE(Table2[1Y Return vs Nifty]))/_xlfn.STDEV.P(Table2[1Y Return vs Nifty])</f>
        <v>-0.81546188094583461</v>
      </c>
      <c r="I441">
        <v>13.275305366574599</v>
      </c>
      <c r="J441">
        <f>(Table2[[#This Row],[1M Return vs Nifty]]-AVERAGE(Table2[1M Return vs Nifty]))/_xlfn.STDEV.P(Table2[1M Return vs Nifty])</f>
        <v>1.543364729026252</v>
      </c>
      <c r="K441">
        <v>-7.2267333698689704</v>
      </c>
      <c r="L441">
        <f>(Table2[[#This Row],[6M Return vs Nifty]]-AVERAGE(Table2[6M Return vs Nifty]))/_xlfn.STDEV.P(Table2[6M Return vs Nifty])</f>
        <v>-0.50725621246093233</v>
      </c>
      <c r="M441">
        <v>7.0942872847230998</v>
      </c>
      <c r="N441">
        <f>(Table2[[#This Row],[1W Return vs Nifty]]-AVERAGE(Table2[1W Return vs Nifty]))/_xlfn.STDEV.P(Table2[1W Return vs Nifty])</f>
        <v>2.1776493273403394</v>
      </c>
      <c r="O441">
        <v>457.89</v>
      </c>
      <c r="P441">
        <v>443.79062342877501</v>
      </c>
      <c r="Q441">
        <v>433.66912460925101</v>
      </c>
      <c r="R441">
        <v>84.582231470306994</v>
      </c>
      <c r="S441" s="2">
        <f>(Table2[[#This Row],[Close Price]]-Table2[[#This Row],[20D EMA]])/Table2[[#This Row],[20D EMA]]</f>
        <v>7.8970931883203449E-2</v>
      </c>
      <c r="T441" s="2">
        <f>(Table2[[#This Row],[Close Price]]-Table2[[#This Row],[50D EMA]])/Table2[[#This Row],[50D EMA]]</f>
        <v>0.11325019934606899</v>
      </c>
      <c r="U441" s="2">
        <f>(Table2[[#This Row],[Close Price]]-Table2[[#This Row],[200D EMA]])/Table2[[#This Row],[200D EMA]]</f>
        <v>0.13923258992706478</v>
      </c>
      <c r="V441">
        <v>1.37374449447763</v>
      </c>
      <c r="W441">
        <v>484.65</v>
      </c>
      <c r="X441">
        <v>496</v>
      </c>
      <c r="Y441">
        <v>465.85</v>
      </c>
      <c r="Z441">
        <v>510.65</v>
      </c>
      <c r="AA441">
        <v>422.55</v>
      </c>
      <c r="AB441">
        <v>510.65</v>
      </c>
      <c r="AC441" s="2">
        <f>(Table2[[#This Row],[Close Price]]/Table2[[#This Row],[Day Low]])-1</f>
        <v>1.939544000825344E-2</v>
      </c>
      <c r="AD441" s="2">
        <f>(Table2[[#This Row],[Day High]]/Table2[[#This Row],[Close Price]])-1</f>
        <v>3.9469689302702449E-3</v>
      </c>
      <c r="AE441" s="2">
        <f>(Table2[[#This Row],[Close Price]]/Table2[[#This Row],[Current Week Low]])-1</f>
        <v>6.0534506815498546E-2</v>
      </c>
      <c r="AF441" s="2">
        <f>(Table2[[#This Row],[Current Week High]]/Table2[[#This Row],[Close Price]])-1</f>
        <v>3.3599838073069543E-2</v>
      </c>
      <c r="AG441" s="2">
        <f>(Table2[[#This Row],[Close Price]]/Table2[[#This Row],[Current Month Low]])-1</f>
        <v>0.16921074429061655</v>
      </c>
      <c r="AH441" s="2">
        <f>(Table2[[#This Row],[Current Month High]]/Table2[[#This Row],[Close Price]])-1</f>
        <v>3.3599838073069543E-2</v>
      </c>
      <c r="AI441">
        <v>3.3599838073069499</v>
      </c>
      <c r="AJ441">
        <v>23.713534493552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</v>
      </c>
      <c r="AM441" t="s">
        <v>10197</v>
      </c>
      <c r="AN441">
        <v>13.93</v>
      </c>
      <c r="AO441" t="s">
        <v>10196</v>
      </c>
      <c r="AP441">
        <v>0.117161426419074</v>
      </c>
      <c r="AQ441">
        <f>(Table2[[#This Row],[Sharpe Ratio]]-AVERAGE(Table2[Sharpe Ratio]))/_xlfn.STDEV.P(Table2[Sharpe Ratio])</f>
        <v>0.7586906120694209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3.1569865750292454</v>
      </c>
      <c r="AS441">
        <f>_xlfn.RANK.AVG(Table2[[#This Row],[1Y Return vs Nifty Z-Score]],Table2[1Y Return vs Nifty Z-Score])</f>
        <v>618</v>
      </c>
      <c r="AT441">
        <f>_xlfn.RANK.AVG(Table2[[#This Row],[6M Return vs Nifty Z-Score]],Table2[6M Return vs Nifty Z-Score])</f>
        <v>496</v>
      </c>
      <c r="AU441">
        <f>_xlfn.RANK.AVG(Table2[[#This Row],[Sharpe Ratio Z-Score]],Table2[Sharpe Ratio Z-Score])</f>
        <v>170</v>
      </c>
      <c r="AV441">
        <f>(Table2[[#This Row],[Rank 1Y]]+Table2[[#This Row],[Rank 6M]]+Table2[[#This Row],[Rank Sharpe]])/3</f>
        <v>428</v>
      </c>
    </row>
    <row r="442" spans="1:48" x14ac:dyDescent="0.3">
      <c r="A442" t="s">
        <v>1441</v>
      </c>
      <c r="B442" t="s">
        <v>1442</v>
      </c>
      <c r="C442" t="s">
        <v>10151</v>
      </c>
      <c r="D442" t="s">
        <v>24</v>
      </c>
      <c r="E442">
        <v>7113.3547395059904</v>
      </c>
      <c r="F442">
        <v>27.19</v>
      </c>
      <c r="G442">
        <v>19.586036306287401</v>
      </c>
      <c r="H442">
        <f>(Table2[[#This Row],[1Y Return vs Nifty]]-AVERAGE(Table2[1Y Return vs Nifty]))/_xlfn.STDEV.P(Table2[1Y Return vs Nifty])</f>
        <v>-0.2928008989248822</v>
      </c>
      <c r="I442">
        <v>-7.7489553294561304</v>
      </c>
      <c r="J442">
        <f>(Table2[[#This Row],[1M Return vs Nifty]]-AVERAGE(Table2[1M Return vs Nifty]))/_xlfn.STDEV.P(Table2[1M Return vs Nifty])</f>
        <v>-0.64675034819314592</v>
      </c>
      <c r="K442">
        <v>-28.616643813884199</v>
      </c>
      <c r="L442">
        <f>(Table2[[#This Row],[6M Return vs Nifty]]-AVERAGE(Table2[6M Return vs Nifty]))/_xlfn.STDEV.P(Table2[6M Return vs Nifty])</f>
        <v>-1.2306149327844291</v>
      </c>
      <c r="M442">
        <v>-0.55729006649552804</v>
      </c>
      <c r="N442">
        <f>(Table2[[#This Row],[1W Return vs Nifty]]-AVERAGE(Table2[1W Return vs Nifty]))/_xlfn.STDEV.P(Table2[1W Return vs Nifty])</f>
        <v>0.27508429734690798</v>
      </c>
      <c r="O442">
        <v>26.91</v>
      </c>
      <c r="P442">
        <v>27.293142445632199</v>
      </c>
      <c r="Q442">
        <v>26.222139041677501</v>
      </c>
      <c r="R442">
        <v>57.800557379261498</v>
      </c>
      <c r="S442" s="2">
        <f>(Table2[[#This Row],[Close Price]]-Table2[[#This Row],[20D EMA]])/Table2[[#This Row],[20D EMA]]</f>
        <v>1.0405053883314795E-2</v>
      </c>
      <c r="T442" s="2">
        <f>(Table2[[#This Row],[Close Price]]-Table2[[#This Row],[50D EMA]])/Table2[[#This Row],[50D EMA]]</f>
        <v>-3.7790608332352021E-3</v>
      </c>
      <c r="U442" s="2">
        <f>(Table2[[#This Row],[Close Price]]-Table2[[#This Row],[200D EMA]])/Table2[[#This Row],[200D EMA]]</f>
        <v>3.6910068884318741E-2</v>
      </c>
      <c r="V442">
        <v>1.05960008235535</v>
      </c>
      <c r="W442">
        <v>26.82</v>
      </c>
      <c r="X442">
        <v>27.05</v>
      </c>
      <c r="Y442">
        <v>25.9</v>
      </c>
      <c r="Z442">
        <v>27.38</v>
      </c>
      <c r="AA442">
        <v>25.9</v>
      </c>
      <c r="AB442">
        <v>28.19</v>
      </c>
      <c r="AC442" s="2">
        <f>(Table2[[#This Row],[Close Price]]/Table2[[#This Row],[Day Low]])-1</f>
        <v>1.3795674869500507E-2</v>
      </c>
      <c r="AD442" s="2">
        <f>(Table2[[#This Row],[Day High]]/Table2[[#This Row],[Close Price]])-1</f>
        <v>-5.1489518205222184E-3</v>
      </c>
      <c r="AE442" s="2">
        <f>(Table2[[#This Row],[Close Price]]/Table2[[#This Row],[Current Week Low]])-1</f>
        <v>4.9806949806949996E-2</v>
      </c>
      <c r="AF442" s="2">
        <f>(Table2[[#This Row],[Current Week High]]/Table2[[#This Row],[Close Price]])-1</f>
        <v>6.9878631849944473E-3</v>
      </c>
      <c r="AG442" s="2">
        <f>(Table2[[#This Row],[Close Price]]/Table2[[#This Row],[Current Month Low]])-1</f>
        <v>4.9806949806949996E-2</v>
      </c>
      <c r="AH442" s="2">
        <f>(Table2[[#This Row],[Current Month High]]/Table2[[#This Row],[Close Price]])-1</f>
        <v>3.6778227289444576E-2</v>
      </c>
      <c r="AI442">
        <v>35.644446735511004</v>
      </c>
      <c r="AJ442">
        <v>51.792012760322599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-0.08</v>
      </c>
      <c r="AM442" t="s">
        <v>10195</v>
      </c>
      <c r="AN442">
        <v>0.44</v>
      </c>
      <c r="AO442" t="s">
        <v>10196</v>
      </c>
      <c r="AP442">
        <v>9.2887867496190005E-2</v>
      </c>
      <c r="AQ442">
        <f>(Table2[[#This Row],[Sharpe Ratio]]-AVERAGE(Table2[Sharpe Ratio]))/_xlfn.STDEV.P(Table2[Sharpe Ratio])</f>
        <v>0.47959013837382958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389</v>
      </c>
      <c r="AT442">
        <f>_xlfn.RANK.AVG(Table2[[#This Row],[6M Return vs Nifty Z-Score]],Table2[6M Return vs Nifty Z-Score])</f>
        <v>682</v>
      </c>
      <c r="AU442">
        <f>_xlfn.RANK.AVG(Table2[[#This Row],[Sharpe Ratio Z-Score]],Table2[Sharpe Ratio Z-Score])</f>
        <v>217</v>
      </c>
      <c r="AV442">
        <f>(Table2[[#This Row],[Rank 1Y]]+Table2[[#This Row],[Rank 6M]]+Table2[[#This Row],[Rank Sharpe]])/3</f>
        <v>429.33333333333331</v>
      </c>
    </row>
    <row r="443" spans="1:48" x14ac:dyDescent="0.3">
      <c r="A443" t="s">
        <v>1240</v>
      </c>
      <c r="B443" t="s">
        <v>1241</v>
      </c>
      <c r="C443" t="s">
        <v>10165</v>
      </c>
      <c r="D443" t="s">
        <v>555</v>
      </c>
      <c r="E443">
        <v>9244.9579373699999</v>
      </c>
      <c r="F443">
        <v>585.15</v>
      </c>
      <c r="G443">
        <v>20.078306109666599</v>
      </c>
      <c r="H443">
        <f>(Table2[[#This Row],[1Y Return vs Nifty]]-AVERAGE(Table2[1Y Return vs Nifty]))/_xlfn.STDEV.P(Table2[1Y Return vs Nifty])</f>
        <v>-0.28618176202652795</v>
      </c>
      <c r="I443">
        <v>4.4187053525265396</v>
      </c>
      <c r="J443">
        <f>(Table2[[#This Row],[1M Return vs Nifty]]-AVERAGE(Table2[1M Return vs Nifty]))/_xlfn.STDEV.P(Table2[1M Return vs Nifty])</f>
        <v>0.62076519013591502</v>
      </c>
      <c r="K443">
        <v>11.4780652434241</v>
      </c>
      <c r="L443">
        <f>(Table2[[#This Row],[6M Return vs Nifty]]-AVERAGE(Table2[6M Return vs Nifty]))/_xlfn.STDEV.P(Table2[6M Return vs Nifty])</f>
        <v>0.1252980576578602</v>
      </c>
      <c r="M443">
        <v>0.68985761659453004</v>
      </c>
      <c r="N443">
        <f>(Table2[[#This Row],[1W Return vs Nifty]]-AVERAGE(Table2[1W Return vs Nifty]))/_xlfn.STDEV.P(Table2[1W Return vs Nifty])</f>
        <v>0.5851876211676591</v>
      </c>
      <c r="O443">
        <v>560.95000000000005</v>
      </c>
      <c r="P443">
        <v>540.21207023865497</v>
      </c>
      <c r="Q443">
        <v>499.101731389478</v>
      </c>
      <c r="R443">
        <v>61.505556836736403</v>
      </c>
      <c r="S443" s="2">
        <f>(Table2[[#This Row],[Close Price]]-Table2[[#This Row],[20D EMA]])/Table2[[#This Row],[20D EMA]]</f>
        <v>4.3141099919778825E-2</v>
      </c>
      <c r="T443" s="2">
        <f>(Table2[[#This Row],[Close Price]]-Table2[[#This Row],[50D EMA]])/Table2[[#This Row],[50D EMA]]</f>
        <v>8.3185719529540167E-2</v>
      </c>
      <c r="U443" s="2">
        <f>(Table2[[#This Row],[Close Price]]-Table2[[#This Row],[200D EMA]])/Table2[[#This Row],[200D EMA]]</f>
        <v>0.172406271504944</v>
      </c>
      <c r="V443">
        <v>1.85846604598614</v>
      </c>
      <c r="W443">
        <v>570.15</v>
      </c>
      <c r="X443">
        <v>589</v>
      </c>
      <c r="Y443">
        <v>525</v>
      </c>
      <c r="Z443">
        <v>593.95000000000005</v>
      </c>
      <c r="AA443">
        <v>516.85</v>
      </c>
      <c r="AB443">
        <v>617</v>
      </c>
      <c r="AC443" s="2">
        <f>(Table2[[#This Row],[Close Price]]/Table2[[#This Row],[Day Low]])-1</f>
        <v>2.6308866087871641E-2</v>
      </c>
      <c r="AD443" s="2">
        <f>(Table2[[#This Row],[Day High]]/Table2[[#This Row],[Close Price]])-1</f>
        <v>6.5795095274716608E-3</v>
      </c>
      <c r="AE443" s="2">
        <f>(Table2[[#This Row],[Close Price]]/Table2[[#This Row],[Current Week Low]])-1</f>
        <v>0.11457142857142855</v>
      </c>
      <c r="AF443" s="2">
        <f>(Table2[[#This Row],[Current Week High]]/Table2[[#This Row],[Close Price]])-1</f>
        <v>1.5038878919935161E-2</v>
      </c>
      <c r="AG443" s="2">
        <f>(Table2[[#This Row],[Close Price]]/Table2[[#This Row],[Current Month Low]])-1</f>
        <v>0.13214665763761246</v>
      </c>
      <c r="AH443" s="2">
        <f>(Table2[[#This Row],[Current Month High]]/Table2[[#This Row],[Close Price]])-1</f>
        <v>5.4430487909083114E-2</v>
      </c>
      <c r="AI443">
        <v>5.4430487909083096</v>
      </c>
      <c r="AJ443">
        <v>46.654135338345803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0.04</v>
      </c>
      <c r="AM443" t="s">
        <v>10196</v>
      </c>
      <c r="AN443">
        <v>9.1</v>
      </c>
      <c r="AO443" t="s">
        <v>10196</v>
      </c>
      <c r="AP443">
        <v>-3.5344366227273001E-2</v>
      </c>
      <c r="AQ443">
        <f>(Table2[[#This Row],[Sharpe Ratio]]-AVERAGE(Table2[Sharpe Ratio]))/_xlfn.STDEV.P(Table2[Sharpe Ratio])</f>
        <v>-0.99484042572122144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5.0228681213684845E-2</v>
      </c>
      <c r="AS443">
        <f>_xlfn.RANK.AVG(Table2[[#This Row],[1Y Return vs Nifty Z-Score]],Table2[1Y Return vs Nifty Z-Score])</f>
        <v>384</v>
      </c>
      <c r="AT443">
        <f>_xlfn.RANK.AVG(Table2[[#This Row],[6M Return vs Nifty Z-Score]],Table2[6M Return vs Nifty Z-Score])</f>
        <v>289</v>
      </c>
      <c r="AU443">
        <f>_xlfn.RANK.AVG(Table2[[#This Row],[Sharpe Ratio Z-Score]],Table2[Sharpe Ratio Z-Score])</f>
        <v>615</v>
      </c>
      <c r="AV443">
        <f>(Table2[[#This Row],[Rank 1Y]]+Table2[[#This Row],[Rank 6M]]+Table2[[#This Row],[Rank Sharpe]])/3</f>
        <v>429.33333333333331</v>
      </c>
    </row>
    <row r="444" spans="1:48" x14ac:dyDescent="0.3">
      <c r="A444" t="s">
        <v>484</v>
      </c>
      <c r="B444" t="s">
        <v>485</v>
      </c>
      <c r="C444" t="s">
        <v>10166</v>
      </c>
      <c r="D444" t="s">
        <v>486</v>
      </c>
      <c r="E444">
        <v>43264.627842000002</v>
      </c>
      <c r="F444">
        <v>38406</v>
      </c>
      <c r="G444">
        <v>11.701564017542999</v>
      </c>
      <c r="H444">
        <f>(Table2[[#This Row],[1Y Return vs Nifty]]-AVERAGE(Table2[1Y Return vs Nifty]))/_xlfn.STDEV.P(Table2[1Y Return vs Nifty])</f>
        <v>-0.39881674855090293</v>
      </c>
      <c r="I444">
        <v>-2.1728584594699698</v>
      </c>
      <c r="J444">
        <f>(Table2[[#This Row],[1M Return vs Nifty]]-AVERAGE(Table2[1M Return vs Nifty]))/_xlfn.STDEV.P(Table2[1M Return vs Nifty])</f>
        <v>-6.5883605549576993E-2</v>
      </c>
      <c r="K444">
        <v>-2.3793413221144899</v>
      </c>
      <c r="L444">
        <f>(Table2[[#This Row],[6M Return vs Nifty]]-AVERAGE(Table2[6M Return vs Nifty]))/_xlfn.STDEV.P(Table2[6M Return vs Nifty])</f>
        <v>-0.34332830272295378</v>
      </c>
      <c r="M444">
        <v>-0.46990925554774299</v>
      </c>
      <c r="N444">
        <f>(Table2[[#This Row],[1W Return vs Nifty]]-AVERAGE(Table2[1W Return vs Nifty]))/_xlfn.STDEV.P(Table2[1W Return vs Nifty])</f>
        <v>0.29681153966188578</v>
      </c>
      <c r="O444">
        <v>38162.35</v>
      </c>
      <c r="P444">
        <v>36203.954951995896</v>
      </c>
      <c r="Q444">
        <v>32454.882746155101</v>
      </c>
      <c r="R444">
        <v>50.988913104095801</v>
      </c>
      <c r="S444" s="2">
        <f>(Table2[[#This Row],[Close Price]]-Table2[[#This Row],[20D EMA]])/Table2[[#This Row],[20D EMA]]</f>
        <v>6.3845648918371498E-3</v>
      </c>
      <c r="T444" s="2">
        <f>(Table2[[#This Row],[Close Price]]-Table2[[#This Row],[50D EMA]])/Table2[[#This Row],[50D EMA]]</f>
        <v>6.0823328581749506E-2</v>
      </c>
      <c r="U444" s="2">
        <f>(Table2[[#This Row],[Close Price]]-Table2[[#This Row],[200D EMA]])/Table2[[#This Row],[200D EMA]]</f>
        <v>0.18336585284844151</v>
      </c>
      <c r="V444">
        <v>0.36038783243605399</v>
      </c>
      <c r="W444">
        <v>37750.199999999997</v>
      </c>
      <c r="X444">
        <v>38574.65</v>
      </c>
      <c r="Y444">
        <v>37018.9</v>
      </c>
      <c r="Z444">
        <v>39250.1</v>
      </c>
      <c r="AA444">
        <v>37018.9</v>
      </c>
      <c r="AB444">
        <v>40856.5</v>
      </c>
      <c r="AC444" s="2">
        <f>(Table2[[#This Row],[Close Price]]/Table2[[#This Row],[Day Low]])-1</f>
        <v>1.7372093392882704E-2</v>
      </c>
      <c r="AD444" s="2">
        <f>(Table2[[#This Row],[Day High]]/Table2[[#This Row],[Close Price]])-1</f>
        <v>4.3912409519346607E-3</v>
      </c>
      <c r="AE444" s="2">
        <f>(Table2[[#This Row],[Close Price]]/Table2[[#This Row],[Current Week Low]])-1</f>
        <v>3.7470049083035972E-2</v>
      </c>
      <c r="AF444" s="2">
        <f>(Table2[[#This Row],[Current Week High]]/Table2[[#This Row],[Close Price]])-1</f>
        <v>2.1978336718221136E-2</v>
      </c>
      <c r="AG444" s="2">
        <f>(Table2[[#This Row],[Close Price]]/Table2[[#This Row],[Current Month Low]])-1</f>
        <v>3.7470049083035972E-2</v>
      </c>
      <c r="AH444" s="2">
        <f>(Table2[[#This Row],[Current Month High]]/Table2[[#This Row],[Close Price]])-1</f>
        <v>6.3805134614383086E-2</v>
      </c>
      <c r="AI444">
        <v>6.3805134614382997</v>
      </c>
      <c r="AJ444">
        <v>44.231635872014401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</v>
      </c>
      <c r="AM444">
        <v>0</v>
      </c>
      <c r="AN444">
        <v>-0.93</v>
      </c>
      <c r="AO444" t="s">
        <v>10195</v>
      </c>
      <c r="AP444">
        <v>2.6752277477628001E-2</v>
      </c>
      <c r="AQ444">
        <f>(Table2[[#This Row],[Sharpe Ratio]]-AVERAGE(Table2[Sharpe Ratio]))/_xlfn.STDEV.P(Table2[Sharpe Ratio])</f>
        <v>-0.28084530337411606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-0.79206242053566389</v>
      </c>
      <c r="AS444">
        <f>_xlfn.RANK.AVG(Table2[[#This Row],[1Y Return vs Nifty Z-Score]],Table2[1Y Return vs Nifty Z-Score])</f>
        <v>440</v>
      </c>
      <c r="AT444">
        <f>_xlfn.RANK.AVG(Table2[[#This Row],[6M Return vs Nifty Z-Score]],Table2[6M Return vs Nifty Z-Score])</f>
        <v>436</v>
      </c>
      <c r="AU444">
        <f>_xlfn.RANK.AVG(Table2[[#This Row],[Sharpe Ratio Z-Score]],Table2[Sharpe Ratio Z-Score])</f>
        <v>414</v>
      </c>
      <c r="AV444">
        <f>(Table2[[#This Row],[Rank 1Y]]+Table2[[#This Row],[Rank 6M]]+Table2[[#This Row],[Rank Sharpe]])/3</f>
        <v>430</v>
      </c>
    </row>
    <row r="445" spans="1:48" x14ac:dyDescent="0.3">
      <c r="A445" t="s">
        <v>583</v>
      </c>
      <c r="B445" t="s">
        <v>584</v>
      </c>
      <c r="C445" t="s">
        <v>10156</v>
      </c>
      <c r="D445" t="s">
        <v>293</v>
      </c>
      <c r="E445">
        <v>32331.762055890002</v>
      </c>
      <c r="F445">
        <v>1203.95</v>
      </c>
      <c r="G445">
        <v>42.266723042258697</v>
      </c>
      <c r="H445">
        <f>(Table2[[#This Row],[1Y Return vs Nifty]]-AVERAGE(Table2[1Y Return vs Nifty]))/_xlfn.STDEV.P(Table2[1Y Return vs Nifty])</f>
        <v>1.2167168227590933E-2</v>
      </c>
      <c r="I445">
        <v>-14.2643055041625</v>
      </c>
      <c r="J445">
        <f>(Table2[[#This Row],[1M Return vs Nifty]]-AVERAGE(Table2[1M Return vs Nifty]))/_xlfn.STDEV.P(Table2[1M Return vs Nifty])</f>
        <v>-1.3254599046096738</v>
      </c>
      <c r="K445">
        <v>-6.70572502051977</v>
      </c>
      <c r="L445">
        <f>(Table2[[#This Row],[6M Return vs Nifty]]-AVERAGE(Table2[6M Return vs Nifty]))/_xlfn.STDEV.P(Table2[6M Return vs Nifty])</f>
        <v>-0.4896368804936711</v>
      </c>
      <c r="M445">
        <v>-1.9785936728221101</v>
      </c>
      <c r="N445">
        <f>(Table2[[#This Row],[1W Return vs Nifty]]-AVERAGE(Table2[1W Return vs Nifty]))/_xlfn.STDEV.P(Table2[1W Return vs Nifty])</f>
        <v>-7.8322904106767982E-2</v>
      </c>
      <c r="O445">
        <v>1232.42</v>
      </c>
      <c r="P445">
        <v>1260.7150789846</v>
      </c>
      <c r="Q445">
        <v>1137.23840273322</v>
      </c>
      <c r="R445">
        <v>39.672569634417798</v>
      </c>
      <c r="S445" s="2">
        <f>(Table2[[#This Row],[Close Price]]-Table2[[#This Row],[20D EMA]])/Table2[[#This Row],[20D EMA]]</f>
        <v>-2.3100890930040103E-2</v>
      </c>
      <c r="T445" s="2">
        <f>(Table2[[#This Row],[Close Price]]-Table2[[#This Row],[50D EMA]])/Table2[[#This Row],[50D EMA]]</f>
        <v>-4.5026096642168736E-2</v>
      </c>
      <c r="U445" s="2">
        <f>(Table2[[#This Row],[Close Price]]-Table2[[#This Row],[200D EMA]])/Table2[[#This Row],[200D EMA]]</f>
        <v>5.8661048647712266E-2</v>
      </c>
      <c r="V445">
        <v>0.50816651570210403</v>
      </c>
      <c r="W445">
        <v>1185.4000000000001</v>
      </c>
      <c r="X445">
        <v>1214</v>
      </c>
      <c r="Y445">
        <v>1166.2</v>
      </c>
      <c r="Z445">
        <v>1211.95</v>
      </c>
      <c r="AA445">
        <v>1166.2</v>
      </c>
      <c r="AB445">
        <v>1292.2</v>
      </c>
      <c r="AC445" s="2">
        <f>(Table2[[#This Row],[Close Price]]/Table2[[#This Row],[Day Low]])-1</f>
        <v>1.5648726168381977E-2</v>
      </c>
      <c r="AD445" s="2">
        <f>(Table2[[#This Row],[Day High]]/Table2[[#This Row],[Close Price]])-1</f>
        <v>8.3475227376552663E-3</v>
      </c>
      <c r="AE445" s="2">
        <f>(Table2[[#This Row],[Close Price]]/Table2[[#This Row],[Current Week Low]])-1</f>
        <v>3.2370090893500292E-2</v>
      </c>
      <c r="AF445" s="2">
        <f>(Table2[[#This Row],[Current Week High]]/Table2[[#This Row],[Close Price]])-1</f>
        <v>6.6447942190290821E-3</v>
      </c>
      <c r="AG445" s="2">
        <f>(Table2[[#This Row],[Close Price]]/Table2[[#This Row],[Current Month Low]])-1</f>
        <v>3.2370090893500292E-2</v>
      </c>
      <c r="AH445" s="2">
        <f>(Table2[[#This Row],[Current Month High]]/Table2[[#This Row],[Close Price]])-1</f>
        <v>7.3300386228664083E-2</v>
      </c>
      <c r="AI445">
        <v>25.744424602350598</v>
      </c>
      <c r="AJ445">
        <v>83.626935102569902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-0.21</v>
      </c>
      <c r="AM445" t="s">
        <v>10195</v>
      </c>
      <c r="AN445">
        <v>-4.96</v>
      </c>
      <c r="AO445" t="s">
        <v>10195</v>
      </c>
      <c r="AQ445">
        <f>(Table2[[#This Row],[Sharpe Ratio]]-AVERAGE(Table2[Sharpe Ratio]))/_xlfn.STDEV.P(Table2[Sharpe Ratio])</f>
        <v>-0.58844639887736894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283</v>
      </c>
      <c r="AT445">
        <f>_xlfn.RANK.AVG(Table2[[#This Row],[6M Return vs Nifty Z-Score]],Table2[6M Return vs Nifty Z-Score])</f>
        <v>491</v>
      </c>
      <c r="AU445">
        <f>_xlfn.RANK.AVG(Table2[[#This Row],[Sharpe Ratio Z-Score]],Table2[Sharpe Ratio Z-Score])</f>
        <v>516.5</v>
      </c>
      <c r="AV445">
        <f>(Table2[[#This Row],[Rank 1Y]]+Table2[[#This Row],[Rank 6M]]+Table2[[#This Row],[Rank Sharpe]])/3</f>
        <v>430.16666666666669</v>
      </c>
    </row>
    <row r="446" spans="1:48" x14ac:dyDescent="0.3">
      <c r="A446" t="s">
        <v>1742</v>
      </c>
      <c r="B446" t="s">
        <v>1743</v>
      </c>
      <c r="C446" t="s">
        <v>10161</v>
      </c>
      <c r="D446" t="s">
        <v>534</v>
      </c>
      <c r="E446">
        <v>4312.3255213049997</v>
      </c>
      <c r="F446">
        <v>387.15</v>
      </c>
      <c r="G446">
        <v>23.020835928002999</v>
      </c>
      <c r="H446">
        <f>(Table2[[#This Row],[1Y Return vs Nifty]]-AVERAGE(Table2[1Y Return vs Nifty]))/_xlfn.STDEV.P(Table2[1Y Return vs Nifty])</f>
        <v>-0.24661604509374477</v>
      </c>
      <c r="I446">
        <v>2.21333266032318</v>
      </c>
      <c r="J446">
        <f>(Table2[[#This Row],[1M Return vs Nifty]]-AVERAGE(Table2[1M Return vs Nifty]))/_xlfn.STDEV.P(Table2[1M Return vs Nifty])</f>
        <v>0.39102964538049845</v>
      </c>
      <c r="K446">
        <v>0.206871205782624</v>
      </c>
      <c r="L446">
        <f>(Table2[[#This Row],[6M Return vs Nifty]]-AVERAGE(Table2[6M Return vs Nifty]))/_xlfn.STDEV.P(Table2[6M Return vs Nifty])</f>
        <v>-0.25586840476963252</v>
      </c>
      <c r="M446">
        <v>-5.8165546075604304</v>
      </c>
      <c r="N446">
        <f>(Table2[[#This Row],[1W Return vs Nifty]]-AVERAGE(Table2[1W Return vs Nifty]))/_xlfn.STDEV.P(Table2[1W Return vs Nifty])</f>
        <v>-1.0326320518475383</v>
      </c>
      <c r="O446">
        <v>393.48</v>
      </c>
      <c r="P446">
        <v>368.48272781563901</v>
      </c>
      <c r="Q446">
        <v>326.49012835841302</v>
      </c>
      <c r="R446">
        <v>43.118905047271198</v>
      </c>
      <c r="S446" s="2">
        <f>(Table2[[#This Row],[Close Price]]-Table2[[#This Row],[20D EMA]])/Table2[[#This Row],[20D EMA]]</f>
        <v>-1.608722171393728E-2</v>
      </c>
      <c r="T446" s="2">
        <f>(Table2[[#This Row],[Close Price]]-Table2[[#This Row],[50D EMA]])/Table2[[#This Row],[50D EMA]]</f>
        <v>5.0659829552989699E-2</v>
      </c>
      <c r="U446" s="2">
        <f>(Table2[[#This Row],[Close Price]]-Table2[[#This Row],[200D EMA]])/Table2[[#This Row],[200D EMA]]</f>
        <v>0.18579389198253496</v>
      </c>
      <c r="V446">
        <v>0.49778523375896</v>
      </c>
      <c r="W446">
        <v>375</v>
      </c>
      <c r="X446">
        <v>386</v>
      </c>
      <c r="Y446">
        <v>363.8</v>
      </c>
      <c r="Z446">
        <v>398.9</v>
      </c>
      <c r="AA446">
        <v>351.7</v>
      </c>
      <c r="AB446">
        <v>451.9</v>
      </c>
      <c r="AC446" s="2">
        <f>(Table2[[#This Row],[Close Price]]/Table2[[#This Row],[Day Low]])-1</f>
        <v>3.2399999999999984E-2</v>
      </c>
      <c r="AD446" s="2">
        <f>(Table2[[#This Row],[Day High]]/Table2[[#This Row],[Close Price]])-1</f>
        <v>-2.9704248999095073E-3</v>
      </c>
      <c r="AE446" s="2">
        <f>(Table2[[#This Row],[Close Price]]/Table2[[#This Row],[Current Week Low]])-1</f>
        <v>6.4183617372182367E-2</v>
      </c>
      <c r="AF446" s="2">
        <f>(Table2[[#This Row],[Current Week High]]/Table2[[#This Row],[Close Price]])-1</f>
        <v>3.0349993542554632E-2</v>
      </c>
      <c r="AG446" s="2">
        <f>(Table2[[#This Row],[Close Price]]/Table2[[#This Row],[Current Month Low]])-1</f>
        <v>0.10079613306795565</v>
      </c>
      <c r="AH446" s="2">
        <f>(Table2[[#This Row],[Current Month High]]/Table2[[#This Row],[Close Price]])-1</f>
        <v>0.16724783675577948</v>
      </c>
      <c r="AI446">
        <v>16.7247836755779</v>
      </c>
      <c r="AJ446">
        <v>64.534636634084094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7.0000000000000007E-2</v>
      </c>
      <c r="AM446" t="s">
        <v>10196</v>
      </c>
      <c r="AN446">
        <v>-11.43</v>
      </c>
      <c r="AO446" t="s">
        <v>10195</v>
      </c>
      <c r="AQ446">
        <f>(Table2[[#This Row],[Sharpe Ratio]]-AVERAGE(Table2[Sharpe Ratio]))/_xlfn.STDEV.P(Table2[Sharpe Ratio])</f>
        <v>-0.58844639887736894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-1.7325332552077861</v>
      </c>
      <c r="AS446">
        <f>_xlfn.RANK.AVG(Table2[[#This Row],[1Y Return vs Nifty Z-Score]],Table2[1Y Return vs Nifty Z-Score])</f>
        <v>373</v>
      </c>
      <c r="AT446">
        <f>_xlfn.RANK.AVG(Table2[[#This Row],[6M Return vs Nifty Z-Score]],Table2[6M Return vs Nifty Z-Score])</f>
        <v>405</v>
      </c>
      <c r="AU446">
        <f>_xlfn.RANK.AVG(Table2[[#This Row],[Sharpe Ratio Z-Score]],Table2[Sharpe Ratio Z-Score])</f>
        <v>516.5</v>
      </c>
      <c r="AV446">
        <f>(Table2[[#This Row],[Rank 1Y]]+Table2[[#This Row],[Rank 6M]]+Table2[[#This Row],[Rank Sharpe]])/3</f>
        <v>431.5</v>
      </c>
    </row>
    <row r="447" spans="1:48" x14ac:dyDescent="0.3">
      <c r="A447" t="s">
        <v>1577</v>
      </c>
      <c r="B447" t="s">
        <v>1578</v>
      </c>
      <c r="C447" t="s">
        <v>631</v>
      </c>
      <c r="D447" t="s">
        <v>472</v>
      </c>
      <c r="E447">
        <v>5788.6482340949997</v>
      </c>
      <c r="F447">
        <v>1924.95</v>
      </c>
      <c r="G447">
        <v>5.8582394608570301</v>
      </c>
      <c r="H447">
        <f>(Table2[[#This Row],[1Y Return vs Nifty]]-AVERAGE(Table2[1Y Return vs Nifty]))/_xlfn.STDEV.P(Table2[1Y Return vs Nifty])</f>
        <v>-0.47738700599248335</v>
      </c>
      <c r="I447">
        <v>23.8337235126866</v>
      </c>
      <c r="J447">
        <f>(Table2[[#This Row],[1M Return vs Nifty]]-AVERAGE(Table2[1M Return vs Nifty]))/_xlfn.STDEV.P(Table2[1M Return vs Nifty])</f>
        <v>2.6432441068420194</v>
      </c>
      <c r="K447">
        <v>38.284899009519101</v>
      </c>
      <c r="L447">
        <f>(Table2[[#This Row],[6M Return vs Nifty]]-AVERAGE(Table2[6M Return vs Nifty]))/_xlfn.STDEV.P(Table2[6M Return vs Nifty])</f>
        <v>1.0318449560060325</v>
      </c>
      <c r="M447">
        <v>-0.84160436757730905</v>
      </c>
      <c r="N447">
        <f>(Table2[[#This Row],[1W Return vs Nifty]]-AVERAGE(Table2[1W Return vs Nifty]))/_xlfn.STDEV.P(Table2[1W Return vs Nifty])</f>
        <v>0.20438953443255678</v>
      </c>
      <c r="O447">
        <v>1747.41</v>
      </c>
      <c r="P447">
        <v>1593.3471690951701</v>
      </c>
      <c r="Q447">
        <v>1432.1666263996001</v>
      </c>
      <c r="R447">
        <v>69.535254122121501</v>
      </c>
      <c r="S447" s="2">
        <f>(Table2[[#This Row],[Close Price]]-Table2[[#This Row],[20D EMA]])/Table2[[#This Row],[20D EMA]]</f>
        <v>0.1016017992342953</v>
      </c>
      <c r="T447" s="2">
        <f>(Table2[[#This Row],[Close Price]]-Table2[[#This Row],[50D EMA]])/Table2[[#This Row],[50D EMA]]</f>
        <v>0.20811712433840801</v>
      </c>
      <c r="U447" s="2">
        <f>(Table2[[#This Row],[Close Price]]-Table2[[#This Row],[200D EMA]])/Table2[[#This Row],[200D EMA]]</f>
        <v>0.34408243043565001</v>
      </c>
      <c r="V447">
        <v>2.3023148559143398</v>
      </c>
      <c r="W447">
        <v>1901.05</v>
      </c>
      <c r="X447">
        <v>1969</v>
      </c>
      <c r="Y447">
        <v>1786.05</v>
      </c>
      <c r="Z447">
        <v>1980</v>
      </c>
      <c r="AA447">
        <v>1405.05</v>
      </c>
      <c r="AB447">
        <v>2024.8</v>
      </c>
      <c r="AC447" s="2">
        <f>(Table2[[#This Row],[Close Price]]/Table2[[#This Row],[Day Low]])-1</f>
        <v>1.2571999684384938E-2</v>
      </c>
      <c r="AD447" s="2">
        <f>(Table2[[#This Row],[Day High]]/Table2[[#This Row],[Close Price]])-1</f>
        <v>2.2883711265227591E-2</v>
      </c>
      <c r="AE447" s="2">
        <f>(Table2[[#This Row],[Close Price]]/Table2[[#This Row],[Current Week Low]])-1</f>
        <v>7.7769379356680934E-2</v>
      </c>
      <c r="AF447" s="2">
        <f>(Table2[[#This Row],[Current Week High]]/Table2[[#This Row],[Close Price]])-1</f>
        <v>2.8598145406374176E-2</v>
      </c>
      <c r="AG447" s="2">
        <f>(Table2[[#This Row],[Close Price]]/Table2[[#This Row],[Current Month Low]])-1</f>
        <v>0.37002241913099176</v>
      </c>
      <c r="AH447" s="2">
        <f>(Table2[[#This Row],[Current Month High]]/Table2[[#This Row],[Close Price]])-1</f>
        <v>5.1871477181225423E-2</v>
      </c>
      <c r="AI447">
        <v>5.1871477181225396</v>
      </c>
      <c r="AJ447">
        <v>79.608117564730506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0.18</v>
      </c>
      <c r="AM447" t="s">
        <v>10196</v>
      </c>
      <c r="AN447">
        <v>27.27</v>
      </c>
      <c r="AO447" t="s">
        <v>10196</v>
      </c>
      <c r="AP447">
        <v>-0.123767742886571</v>
      </c>
      <c r="AQ447">
        <f>(Table2[[#This Row],[Sharpe Ratio]]-AVERAGE(Table2[Sharpe Ratio]))/_xlfn.STDEV.P(Table2[Sharpe Ratio])</f>
        <v>-2.0115436784159688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1.3905479128721567</v>
      </c>
      <c r="AS447">
        <f>_xlfn.RANK.AVG(Table2[[#This Row],[1Y Return vs Nifty Z-Score]],Table2[1Y Return vs Nifty Z-Score])</f>
        <v>472</v>
      </c>
      <c r="AT447">
        <f>_xlfn.RANK.AVG(Table2[[#This Row],[6M Return vs Nifty Z-Score]],Table2[6M Return vs Nifty Z-Score])</f>
        <v>101</v>
      </c>
      <c r="AU447">
        <f>_xlfn.RANK.AVG(Table2[[#This Row],[Sharpe Ratio Z-Score]],Table2[Sharpe Ratio Z-Score])</f>
        <v>722</v>
      </c>
      <c r="AV447">
        <f>(Table2[[#This Row],[Rank 1Y]]+Table2[[#This Row],[Rank 6M]]+Table2[[#This Row],[Rank Sharpe]])/3</f>
        <v>431.66666666666669</v>
      </c>
    </row>
    <row r="448" spans="1:48" x14ac:dyDescent="0.3">
      <c r="A448" t="s">
        <v>1599</v>
      </c>
      <c r="B448" t="s">
        <v>1600</v>
      </c>
      <c r="C448" t="s">
        <v>10162</v>
      </c>
      <c r="D448" t="s">
        <v>386</v>
      </c>
      <c r="E448">
        <v>5491.5854014759998</v>
      </c>
      <c r="F448">
        <v>109.91</v>
      </c>
      <c r="G448">
        <v>19.3850619722778</v>
      </c>
      <c r="H448">
        <f>(Table2[[#This Row],[1Y Return vs Nifty]]-AVERAGE(Table2[1Y Return vs Nifty]))/_xlfn.STDEV.P(Table2[1Y Return vs Nifty])</f>
        <v>-0.2955032313058924</v>
      </c>
      <c r="I448">
        <v>1.9523362688441801</v>
      </c>
      <c r="J448">
        <f>(Table2[[#This Row],[1M Return vs Nifty]]-AVERAGE(Table2[1M Return vs Nifty]))/_xlfn.STDEV.P(Table2[1M Return vs Nifty])</f>
        <v>0.36384142980695716</v>
      </c>
      <c r="K448">
        <v>-11.5054586312522</v>
      </c>
      <c r="L448">
        <f>(Table2[[#This Row],[6M Return vs Nifty]]-AVERAGE(Table2[6M Return vs Nifty]))/_xlfn.STDEV.P(Table2[6M Return vs Nifty])</f>
        <v>-0.6519530889528099</v>
      </c>
      <c r="M448">
        <v>-1.08956130586605</v>
      </c>
      <c r="N448">
        <f>(Table2[[#This Row],[1W Return vs Nifty]]-AVERAGE(Table2[1W Return vs Nifty]))/_xlfn.STDEV.P(Table2[1W Return vs Nifty])</f>
        <v>0.1427350313048763</v>
      </c>
      <c r="O448">
        <v>107.9</v>
      </c>
      <c r="P448">
        <v>105.854193477549</v>
      </c>
      <c r="Q448">
        <v>100.568806520113</v>
      </c>
      <c r="R448">
        <v>56.163565706647198</v>
      </c>
      <c r="S448" s="2">
        <f>(Table2[[#This Row],[Close Price]]-Table2[[#This Row],[20D EMA]])/Table2[[#This Row],[20D EMA]]</f>
        <v>1.8628359592214927E-2</v>
      </c>
      <c r="T448" s="2">
        <f>(Table2[[#This Row],[Close Price]]-Table2[[#This Row],[50D EMA]])/Table2[[#This Row],[50D EMA]]</f>
        <v>3.8315029279507987E-2</v>
      </c>
      <c r="U448" s="2">
        <f>(Table2[[#This Row],[Close Price]]-Table2[[#This Row],[200D EMA]])/Table2[[#This Row],[200D EMA]]</f>
        <v>9.2883606787347417E-2</v>
      </c>
      <c r="V448">
        <v>2.43342332334747</v>
      </c>
      <c r="W448">
        <v>109</v>
      </c>
      <c r="X448">
        <v>112.03</v>
      </c>
      <c r="Y448">
        <v>102.55</v>
      </c>
      <c r="Z448">
        <v>114.8</v>
      </c>
      <c r="AA448">
        <v>102.55</v>
      </c>
      <c r="AB448">
        <v>116.8</v>
      </c>
      <c r="AC448" s="2">
        <f>(Table2[[#This Row],[Close Price]]/Table2[[#This Row],[Day Low]])-1</f>
        <v>8.3486238532108903E-3</v>
      </c>
      <c r="AD448" s="2">
        <f>(Table2[[#This Row],[Day High]]/Table2[[#This Row],[Close Price]])-1</f>
        <v>1.928850877991084E-2</v>
      </c>
      <c r="AE448" s="2">
        <f>(Table2[[#This Row],[Close Price]]/Table2[[#This Row],[Current Week Low]])-1</f>
        <v>7.1769868356899025E-2</v>
      </c>
      <c r="AF448" s="2">
        <f>(Table2[[#This Row],[Current Week High]]/Table2[[#This Row],[Close Price]])-1</f>
        <v>4.4490947138567938E-2</v>
      </c>
      <c r="AG448" s="2">
        <f>(Table2[[#This Row],[Close Price]]/Table2[[#This Row],[Current Month Low]])-1</f>
        <v>7.1769868356899025E-2</v>
      </c>
      <c r="AH448" s="2">
        <f>(Table2[[#This Row],[Current Month High]]/Table2[[#This Row],[Close Price]])-1</f>
        <v>6.2687653534710286E-2</v>
      </c>
      <c r="AI448">
        <v>10.590483122554801</v>
      </c>
      <c r="AJ448">
        <v>48.026936026935999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-0.02</v>
      </c>
      <c r="AM448" t="s">
        <v>10195</v>
      </c>
      <c r="AN448">
        <v>3.69</v>
      </c>
      <c r="AO448" t="s">
        <v>10196</v>
      </c>
      <c r="AP448">
        <v>4.0094044942149E-2</v>
      </c>
      <c r="AQ448">
        <f>(Table2[[#This Row],[Sharpe Ratio]]-AVERAGE(Table2[Sharpe Ratio]))/_xlfn.STDEV.P(Table2[Sharpe Ratio])</f>
        <v>-0.12743996091427132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-0.56831982006114012</v>
      </c>
      <c r="AS448">
        <f>_xlfn.RANK.AVG(Table2[[#This Row],[1Y Return vs Nifty Z-Score]],Table2[1Y Return vs Nifty Z-Score])</f>
        <v>390</v>
      </c>
      <c r="AT448">
        <f>_xlfn.RANK.AVG(Table2[[#This Row],[6M Return vs Nifty Z-Score]],Table2[6M Return vs Nifty Z-Score])</f>
        <v>537</v>
      </c>
      <c r="AU448">
        <f>_xlfn.RANK.AVG(Table2[[#This Row],[Sharpe Ratio Z-Score]],Table2[Sharpe Ratio Z-Score])</f>
        <v>369</v>
      </c>
      <c r="AV448">
        <f>(Table2[[#This Row],[Rank 1Y]]+Table2[[#This Row],[Rank 6M]]+Table2[[#This Row],[Rank Sharpe]])/3</f>
        <v>432</v>
      </c>
    </row>
    <row r="449" spans="1:48" x14ac:dyDescent="0.3">
      <c r="A449" t="s">
        <v>498</v>
      </c>
      <c r="B449" t="s">
        <v>499</v>
      </c>
      <c r="C449" t="s">
        <v>10156</v>
      </c>
      <c r="D449" t="s">
        <v>500</v>
      </c>
      <c r="E449">
        <v>41664.426324</v>
      </c>
      <c r="F449">
        <v>348</v>
      </c>
      <c r="G449">
        <v>15.378380201425299</v>
      </c>
      <c r="H449">
        <f>(Table2[[#This Row],[1Y Return vs Nifty]]-AVERAGE(Table2[1Y Return vs Nifty]))/_xlfn.STDEV.P(Table2[1Y Return vs Nifty])</f>
        <v>-0.34937770210901847</v>
      </c>
      <c r="I449">
        <v>-5.9394994998639197</v>
      </c>
      <c r="J449">
        <f>(Table2[[#This Row],[1M Return vs Nifty]]-AVERAGE(Table2[1M Return vs Nifty]))/_xlfn.STDEV.P(Table2[1M Return vs Nifty])</f>
        <v>-0.45825779897829466</v>
      </c>
      <c r="K449">
        <v>17.774102530971099</v>
      </c>
      <c r="L449">
        <f>(Table2[[#This Row],[6M Return vs Nifty]]-AVERAGE(Table2[6M Return vs Nifty]))/_xlfn.STDEV.P(Table2[6M Return vs Nifty])</f>
        <v>0.33821589512843658</v>
      </c>
      <c r="M449">
        <v>-3.3821758663797201</v>
      </c>
      <c r="N449">
        <f>(Table2[[#This Row],[1W Return vs Nifty]]-AVERAGE(Table2[1W Return vs Nifty]))/_xlfn.STDEV.P(Table2[1W Return vs Nifty])</f>
        <v>-0.42732367553056844</v>
      </c>
      <c r="O449">
        <v>346.96</v>
      </c>
      <c r="P449">
        <v>334.29387169047902</v>
      </c>
      <c r="Q449">
        <v>294.05544950653302</v>
      </c>
      <c r="R449">
        <v>50.932386349610603</v>
      </c>
      <c r="S449" s="2">
        <f>(Table2[[#This Row],[Close Price]]-Table2[[#This Row],[20D EMA]])/Table2[[#This Row],[20D EMA]]</f>
        <v>2.9974636845746497E-3</v>
      </c>
      <c r="T449" s="2">
        <f>(Table2[[#This Row],[Close Price]]-Table2[[#This Row],[50D EMA]])/Table2[[#This Row],[50D EMA]]</f>
        <v>4.1000238024738338E-2</v>
      </c>
      <c r="U449" s="2">
        <f>(Table2[[#This Row],[Close Price]]-Table2[[#This Row],[200D EMA]])/Table2[[#This Row],[200D EMA]]</f>
        <v>0.18345026621337446</v>
      </c>
      <c r="V449">
        <v>0.410793607221281</v>
      </c>
      <c r="W449">
        <v>342.35</v>
      </c>
      <c r="X449">
        <v>360.25</v>
      </c>
      <c r="Y449">
        <v>320.39999999999998</v>
      </c>
      <c r="Z449">
        <v>349.1</v>
      </c>
      <c r="AA449">
        <v>320.39999999999998</v>
      </c>
      <c r="AB449">
        <v>373.85</v>
      </c>
      <c r="AC449" s="2">
        <f>(Table2[[#This Row],[Close Price]]/Table2[[#This Row],[Day Low]])-1</f>
        <v>1.6503578209434711E-2</v>
      </c>
      <c r="AD449" s="2">
        <f>(Table2[[#This Row],[Day High]]/Table2[[#This Row],[Close Price]])-1</f>
        <v>3.5201149425287293E-2</v>
      </c>
      <c r="AE449" s="2">
        <f>(Table2[[#This Row],[Close Price]]/Table2[[#This Row],[Current Week Low]])-1</f>
        <v>8.6142322097378266E-2</v>
      </c>
      <c r="AF449" s="2">
        <f>(Table2[[#This Row],[Current Week High]]/Table2[[#This Row],[Close Price]])-1</f>
        <v>3.1609195402300116E-3</v>
      </c>
      <c r="AG449" s="2">
        <f>(Table2[[#This Row],[Close Price]]/Table2[[#This Row],[Current Month Low]])-1</f>
        <v>8.6142322097378266E-2</v>
      </c>
      <c r="AH449" s="2">
        <f>(Table2[[#This Row],[Current Month High]]/Table2[[#This Row],[Close Price]])-1</f>
        <v>7.4281609195402387E-2</v>
      </c>
      <c r="AI449">
        <v>7.4281609195402298</v>
      </c>
      <c r="AJ449">
        <v>60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0.06</v>
      </c>
      <c r="AM449" t="s">
        <v>10196</v>
      </c>
      <c r="AN449">
        <v>-6</v>
      </c>
      <c r="AO449" t="s">
        <v>10195</v>
      </c>
      <c r="AP449">
        <v>-6.0647547134315E-2</v>
      </c>
      <c r="AQ449">
        <f>(Table2[[#This Row],[Sharpe Ratio]]-AVERAGE(Table2[Sharpe Ratio]))/_xlfn.STDEV.P(Table2[Sharpe Ratio])</f>
        <v>-1.2857796241962671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-2.1825229056857118</v>
      </c>
      <c r="AS449">
        <f>_xlfn.RANK.AVG(Table2[[#This Row],[1Y Return vs Nifty Z-Score]],Table2[1Y Return vs Nifty Z-Score])</f>
        <v>416</v>
      </c>
      <c r="AT449">
        <f>_xlfn.RANK.AVG(Table2[[#This Row],[6M Return vs Nifty Z-Score]],Table2[6M Return vs Nifty Z-Score])</f>
        <v>225</v>
      </c>
      <c r="AU449">
        <f>_xlfn.RANK.AVG(Table2[[#This Row],[Sharpe Ratio Z-Score]],Table2[Sharpe Ratio Z-Score])</f>
        <v>656</v>
      </c>
      <c r="AV449">
        <f>(Table2[[#This Row],[Rank 1Y]]+Table2[[#This Row],[Rank 6M]]+Table2[[#This Row],[Rank Sharpe]])/3</f>
        <v>432.33333333333331</v>
      </c>
    </row>
    <row r="450" spans="1:48" x14ac:dyDescent="0.3">
      <c r="A450" t="s">
        <v>270</v>
      </c>
      <c r="B450" t="s">
        <v>271</v>
      </c>
      <c r="C450" t="s">
        <v>10151</v>
      </c>
      <c r="D450" t="s">
        <v>37</v>
      </c>
      <c r="E450">
        <v>100106.934499425</v>
      </c>
      <c r="F450">
        <v>694.25</v>
      </c>
      <c r="G450">
        <v>-2.3450533369948401</v>
      </c>
      <c r="H450">
        <f>(Table2[[#This Row],[1Y Return vs Nifty]]-AVERAGE(Table2[1Y Return vs Nifty]))/_xlfn.STDEV.P(Table2[1Y Return vs Nifty])</f>
        <v>-0.58768976613241131</v>
      </c>
      <c r="I450">
        <v>1.8790276699685</v>
      </c>
      <c r="J450">
        <f>(Table2[[#This Row],[1M Return vs Nifty]]-AVERAGE(Table2[1M Return vs Nifty]))/_xlfn.STDEV.P(Table2[1M Return vs Nifty])</f>
        <v>0.35620481085474986</v>
      </c>
      <c r="K450">
        <v>28.3092902774351</v>
      </c>
      <c r="L450">
        <f>(Table2[[#This Row],[6M Return vs Nifty]]-AVERAGE(Table2[6M Return vs Nifty]))/_xlfn.STDEV.P(Table2[6M Return vs Nifty])</f>
        <v>0.69449227817342574</v>
      </c>
      <c r="M450">
        <v>-1.10233588103323</v>
      </c>
      <c r="N450">
        <f>(Table2[[#This Row],[1W Return vs Nifty]]-AVERAGE(Table2[1W Return vs Nifty]))/_xlfn.STDEV.P(Table2[1W Return vs Nifty])</f>
        <v>0.13955863265261303</v>
      </c>
      <c r="O450">
        <v>639.59</v>
      </c>
      <c r="P450">
        <v>615.426340830134</v>
      </c>
      <c r="Q450">
        <v>571.41647283013594</v>
      </c>
      <c r="R450">
        <v>78.476622234962605</v>
      </c>
      <c r="S450" s="2">
        <f>(Table2[[#This Row],[Close Price]]-Table2[[#This Row],[20D EMA]])/Table2[[#This Row],[20D EMA]]</f>
        <v>8.5460998452133341E-2</v>
      </c>
      <c r="T450" s="2">
        <f>(Table2[[#This Row],[Close Price]]-Table2[[#This Row],[50D EMA]])/Table2[[#This Row],[50D EMA]]</f>
        <v>0.12807976185020395</v>
      </c>
      <c r="U450" s="2">
        <f>(Table2[[#This Row],[Close Price]]-Table2[[#This Row],[200D EMA]])/Table2[[#This Row],[200D EMA]]</f>
        <v>0.21496322386627903</v>
      </c>
      <c r="V450">
        <v>1.2966366826843401</v>
      </c>
      <c r="W450">
        <v>685.05</v>
      </c>
      <c r="X450">
        <v>694.35</v>
      </c>
      <c r="Y450">
        <v>611.25</v>
      </c>
      <c r="Z450">
        <v>697.5</v>
      </c>
      <c r="AA450">
        <v>601.20000000000005</v>
      </c>
      <c r="AB450">
        <v>697.5</v>
      </c>
      <c r="AC450" s="2">
        <f>(Table2[[#This Row],[Close Price]]/Table2[[#This Row],[Day Low]])-1</f>
        <v>1.3429676665936752E-2</v>
      </c>
      <c r="AD450" s="2">
        <f>(Table2[[#This Row],[Day High]]/Table2[[#This Row],[Close Price]])-1</f>
        <v>1.4404033129289395E-4</v>
      </c>
      <c r="AE450" s="2">
        <f>(Table2[[#This Row],[Close Price]]/Table2[[#This Row],[Current Week Low]])-1</f>
        <v>0.13578732106339464</v>
      </c>
      <c r="AF450" s="2">
        <f>(Table2[[#This Row],[Current Week High]]/Table2[[#This Row],[Close Price]])-1</f>
        <v>4.6813107670147236E-3</v>
      </c>
      <c r="AG450" s="2">
        <f>(Table2[[#This Row],[Close Price]]/Table2[[#This Row],[Current Month Low]])-1</f>
        <v>0.15477378576180967</v>
      </c>
      <c r="AH450" s="2">
        <f>(Table2[[#This Row],[Current Month High]]/Table2[[#This Row],[Close Price]])-1</f>
        <v>4.6813107670147236E-3</v>
      </c>
      <c r="AI450">
        <v>0.46813107670147203</v>
      </c>
      <c r="AJ450">
        <v>49.800409968712898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0.13</v>
      </c>
      <c r="AM450" t="s">
        <v>10196</v>
      </c>
      <c r="AN450">
        <v>7.97</v>
      </c>
      <c r="AO450" t="s">
        <v>10196</v>
      </c>
      <c r="AP450">
        <v>-4.5706602583004997E-2</v>
      </c>
      <c r="AQ450">
        <f>(Table2[[#This Row],[Sharpe Ratio]]-AVERAGE(Table2[Sharpe Ratio]))/_xlfn.STDEV.P(Table2[Sharpe Ratio])</f>
        <v>-1.1139867398080254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-0.51142078425964788</v>
      </c>
      <c r="AS450">
        <f>_xlfn.RANK.AVG(Table2[[#This Row],[1Y Return vs Nifty Z-Score]],Table2[1Y Return vs Nifty Z-Score])</f>
        <v>528</v>
      </c>
      <c r="AT450">
        <f>_xlfn.RANK.AVG(Table2[[#This Row],[6M Return vs Nifty Z-Score]],Table2[6M Return vs Nifty Z-Score])</f>
        <v>146</v>
      </c>
      <c r="AU450">
        <f>_xlfn.RANK.AVG(Table2[[#This Row],[Sharpe Ratio Z-Score]],Table2[Sharpe Ratio Z-Score])</f>
        <v>627</v>
      </c>
      <c r="AV450">
        <f>(Table2[[#This Row],[Rank 1Y]]+Table2[[#This Row],[Rank 6M]]+Table2[[#This Row],[Rank Sharpe]])/3</f>
        <v>433.66666666666669</v>
      </c>
    </row>
    <row r="451" spans="1:48" x14ac:dyDescent="0.3">
      <c r="A451" t="s">
        <v>289</v>
      </c>
      <c r="B451" t="s">
        <v>290</v>
      </c>
      <c r="C451" t="s">
        <v>10151</v>
      </c>
      <c r="D451" t="s">
        <v>37</v>
      </c>
      <c r="E451">
        <v>94230.507106830002</v>
      </c>
      <c r="F451">
        <v>1909.65</v>
      </c>
      <c r="G451">
        <v>13.5318547180261</v>
      </c>
      <c r="H451">
        <f>(Table2[[#This Row],[1Y Return vs Nifty]]-AVERAGE(Table2[1Y Return vs Nifty]))/_xlfn.STDEV.P(Table2[1Y Return vs Nifty])</f>
        <v>-0.37420637304722781</v>
      </c>
      <c r="I451">
        <v>4.1011468016317796</v>
      </c>
      <c r="J451">
        <f>(Table2[[#This Row],[1M Return vs Nifty]]-AVERAGE(Table2[1M Return vs Nifty]))/_xlfn.STDEV.P(Table2[1M Return vs Nifty])</f>
        <v>0.58768484641919816</v>
      </c>
      <c r="K451">
        <v>12.797746118380299</v>
      </c>
      <c r="L451">
        <f>(Table2[[#This Row],[6M Return vs Nifty]]-AVERAGE(Table2[6M Return vs Nifty]))/_xlfn.STDEV.P(Table2[6M Return vs Nifty])</f>
        <v>0.16992670028084986</v>
      </c>
      <c r="M451">
        <v>0.89304673951231905</v>
      </c>
      <c r="N451">
        <f>(Table2[[#This Row],[1W Return vs Nifty]]-AVERAGE(Table2[1W Return vs Nifty]))/_xlfn.STDEV.P(Table2[1W Return vs Nifty])</f>
        <v>0.63571060512166089</v>
      </c>
      <c r="O451">
        <v>1848.7</v>
      </c>
      <c r="P451">
        <v>1777.2413762385299</v>
      </c>
      <c r="Q451">
        <v>1603.8105457407901</v>
      </c>
      <c r="R451">
        <v>65.983687549807399</v>
      </c>
      <c r="S451" s="2">
        <f>(Table2[[#This Row],[Close Price]]-Table2[[#This Row],[20D EMA]])/Table2[[#This Row],[20D EMA]]</f>
        <v>3.2969113431059689E-2</v>
      </c>
      <c r="T451" s="2">
        <f>(Table2[[#This Row],[Close Price]]-Table2[[#This Row],[50D EMA]])/Table2[[#This Row],[50D EMA]]</f>
        <v>7.4502330145896356E-2</v>
      </c>
      <c r="U451" s="2">
        <f>(Table2[[#This Row],[Close Price]]-Table2[[#This Row],[200D EMA]])/Table2[[#This Row],[200D EMA]]</f>
        <v>0.19069550020818993</v>
      </c>
      <c r="V451">
        <v>0.93769718857399498</v>
      </c>
      <c r="W451">
        <v>1886.7</v>
      </c>
      <c r="X451">
        <v>1910</v>
      </c>
      <c r="Y451">
        <v>1856.85</v>
      </c>
      <c r="Z451">
        <v>1925</v>
      </c>
      <c r="AA451">
        <v>1782.15</v>
      </c>
      <c r="AB451">
        <v>1925</v>
      </c>
      <c r="AC451" s="2">
        <f>(Table2[[#This Row],[Close Price]]/Table2[[#This Row],[Day Low]])-1</f>
        <v>1.2164096040706118E-2</v>
      </c>
      <c r="AD451" s="2">
        <f>(Table2[[#This Row],[Day High]]/Table2[[#This Row],[Close Price]])-1</f>
        <v>1.8327965857611872E-4</v>
      </c>
      <c r="AE451" s="2">
        <f>(Table2[[#This Row],[Close Price]]/Table2[[#This Row],[Current Week Low]])-1</f>
        <v>2.8435253251474446E-2</v>
      </c>
      <c r="AF451" s="2">
        <f>(Table2[[#This Row],[Current Week High]]/Table2[[#This Row],[Close Price]])-1</f>
        <v>8.0381221689838078E-3</v>
      </c>
      <c r="AG451" s="2">
        <f>(Table2[[#This Row],[Close Price]]/Table2[[#This Row],[Current Month Low]])-1</f>
        <v>7.1542799427657622E-2</v>
      </c>
      <c r="AH451" s="2">
        <f>(Table2[[#This Row],[Current Month High]]/Table2[[#This Row],[Close Price]])-1</f>
        <v>8.0381221689838078E-3</v>
      </c>
      <c r="AI451">
        <v>0.80381221689838001</v>
      </c>
      <c r="AJ451">
        <v>50.841232227488099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7.0000000000000007E-2</v>
      </c>
      <c r="AM451" t="s">
        <v>10196</v>
      </c>
      <c r="AN451">
        <v>2.39</v>
      </c>
      <c r="AO451" t="s">
        <v>10196</v>
      </c>
      <c r="AP451">
        <v>-2.7697898603744001E-2</v>
      </c>
      <c r="AQ451">
        <f>(Table2[[#This Row],[Sharpe Ratio]]-AVERAGE(Table2[Sharpe Ratio]))/_xlfn.STDEV.P(Table2[Sharpe Ratio])</f>
        <v>-0.9069203665900083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0.11219541218447282</v>
      </c>
      <c r="AS451">
        <f>_xlfn.RANK.AVG(Table2[[#This Row],[1Y Return vs Nifty Z-Score]],Table2[1Y Return vs Nifty Z-Score])</f>
        <v>430</v>
      </c>
      <c r="AT451">
        <f>_xlfn.RANK.AVG(Table2[[#This Row],[6M Return vs Nifty Z-Score]],Table2[6M Return vs Nifty Z-Score])</f>
        <v>275</v>
      </c>
      <c r="AU451">
        <f>_xlfn.RANK.AVG(Table2[[#This Row],[Sharpe Ratio Z-Score]],Table2[Sharpe Ratio Z-Score])</f>
        <v>598</v>
      </c>
      <c r="AV451">
        <f>(Table2[[#This Row],[Rank 1Y]]+Table2[[#This Row],[Rank 6M]]+Table2[[#This Row],[Rank Sharpe]])/3</f>
        <v>434.33333333333331</v>
      </c>
    </row>
    <row r="452" spans="1:48" x14ac:dyDescent="0.3">
      <c r="A452" t="s">
        <v>216</v>
      </c>
      <c r="B452" t="s">
        <v>217</v>
      </c>
      <c r="C452" t="s">
        <v>10153</v>
      </c>
      <c r="D452" t="s">
        <v>218</v>
      </c>
      <c r="E452">
        <v>117317.78672</v>
      </c>
      <c r="F452">
        <v>1231.25</v>
      </c>
      <c r="G452">
        <v>18.553807640709</v>
      </c>
      <c r="H452">
        <f>(Table2[[#This Row],[1Y Return vs Nifty]]-AVERAGE(Table2[1Y Return vs Nifty]))/_xlfn.STDEV.P(Table2[1Y Return vs Nifty])</f>
        <v>-0.30668040727775575</v>
      </c>
      <c r="I452">
        <v>12.627132581109599</v>
      </c>
      <c r="J452">
        <f>(Table2[[#This Row],[1M Return vs Nifty]]-AVERAGE(Table2[1M Return vs Nifty]))/_xlfn.STDEV.P(Table2[1M Return vs Nifty])</f>
        <v>1.4758440199457088</v>
      </c>
      <c r="K452">
        <v>-7.5610733181001999</v>
      </c>
      <c r="L452">
        <f>(Table2[[#This Row],[6M Return vs Nifty]]-AVERAGE(Table2[6M Return vs Nifty]))/_xlfn.STDEV.P(Table2[6M Return vs Nifty])</f>
        <v>-0.51856283843950135</v>
      </c>
      <c r="M452">
        <v>7.9220560706079697</v>
      </c>
      <c r="N452">
        <f>(Table2[[#This Row],[1W Return vs Nifty]]-AVERAGE(Table2[1W Return vs Nifty]))/_xlfn.STDEV.P(Table2[1W Return vs Nifty])</f>
        <v>2.3834740707435866</v>
      </c>
      <c r="O452">
        <v>1165.6600000000001</v>
      </c>
      <c r="P452">
        <v>1137.9655757846999</v>
      </c>
      <c r="Q452">
        <v>1067.33359184653</v>
      </c>
      <c r="R452">
        <v>70.096137160023702</v>
      </c>
      <c r="S452" s="2">
        <f>(Table2[[#This Row],[Close Price]]-Table2[[#This Row],[20D EMA]])/Table2[[#This Row],[20D EMA]]</f>
        <v>5.6268551721771282E-2</v>
      </c>
      <c r="T452" s="2">
        <f>(Table2[[#This Row],[Close Price]]-Table2[[#This Row],[50D EMA]])/Table2[[#This Row],[50D EMA]]</f>
        <v>8.197473297992737E-2</v>
      </c>
      <c r="U452" s="2">
        <f>(Table2[[#This Row],[Close Price]]-Table2[[#This Row],[200D EMA]])/Table2[[#This Row],[200D EMA]]</f>
        <v>0.1535756106672217</v>
      </c>
      <c r="V452">
        <v>1.0486554458660999</v>
      </c>
      <c r="W452">
        <v>1217.1500000000001</v>
      </c>
      <c r="X452">
        <v>1235</v>
      </c>
      <c r="Y452">
        <v>1182.25</v>
      </c>
      <c r="Z452">
        <v>1262.5999999999999</v>
      </c>
      <c r="AA452">
        <v>1080</v>
      </c>
      <c r="AB452">
        <v>1262.5999999999999</v>
      </c>
      <c r="AC452" s="2">
        <f>(Table2[[#This Row],[Close Price]]/Table2[[#This Row],[Day Low]])-1</f>
        <v>1.1584439058456075E-2</v>
      </c>
      <c r="AD452" s="2">
        <f>(Table2[[#This Row],[Day High]]/Table2[[#This Row],[Close Price]])-1</f>
        <v>3.0456852791878042E-3</v>
      </c>
      <c r="AE452" s="2">
        <f>(Table2[[#This Row],[Close Price]]/Table2[[#This Row],[Current Week Low]])-1</f>
        <v>4.1446394586593271E-2</v>
      </c>
      <c r="AF452" s="2">
        <f>(Table2[[#This Row],[Current Week High]]/Table2[[#This Row],[Close Price]])-1</f>
        <v>2.5461928934010114E-2</v>
      </c>
      <c r="AG452" s="2">
        <f>(Table2[[#This Row],[Close Price]]/Table2[[#This Row],[Current Month Low]])-1</f>
        <v>0.14004629629629628</v>
      </c>
      <c r="AH452" s="2">
        <f>(Table2[[#This Row],[Current Month High]]/Table2[[#This Row],[Close Price]])-1</f>
        <v>2.5461928934010114E-2</v>
      </c>
      <c r="AI452">
        <v>3.0659898477157301</v>
      </c>
      <c r="AJ452">
        <v>48.656806519770598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-0.01</v>
      </c>
      <c r="AM452" t="s">
        <v>10195</v>
      </c>
      <c r="AN452">
        <v>8.25</v>
      </c>
      <c r="AO452" t="s">
        <v>10196</v>
      </c>
      <c r="AP452">
        <v>2.7397103825115E-2</v>
      </c>
      <c r="AQ452">
        <f>(Table2[[#This Row],[Sharpe Ratio]]-AVERAGE(Table2[Sharpe Ratio]))/_xlfn.STDEV.P(Table2[Sharpe Ratio])</f>
        <v>-0.27343100785994034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2.7606438371120978</v>
      </c>
      <c r="AS452">
        <f>_xlfn.RANK.AVG(Table2[[#This Row],[1Y Return vs Nifty Z-Score]],Table2[1Y Return vs Nifty Z-Score])</f>
        <v>397</v>
      </c>
      <c r="AT452">
        <f>_xlfn.RANK.AVG(Table2[[#This Row],[6M Return vs Nifty Z-Score]],Table2[6M Return vs Nifty Z-Score])</f>
        <v>500</v>
      </c>
      <c r="AU452">
        <f>_xlfn.RANK.AVG(Table2[[#This Row],[Sharpe Ratio Z-Score]],Table2[Sharpe Ratio Z-Score])</f>
        <v>411</v>
      </c>
      <c r="AV452">
        <f>(Table2[[#This Row],[Rank 1Y]]+Table2[[#This Row],[Rank 6M]]+Table2[[#This Row],[Rank Sharpe]])/3</f>
        <v>436</v>
      </c>
    </row>
    <row r="453" spans="1:48" x14ac:dyDescent="0.3">
      <c r="A453" t="s">
        <v>1755</v>
      </c>
      <c r="B453" t="s">
        <v>1756</v>
      </c>
      <c r="C453" t="s">
        <v>10168</v>
      </c>
      <c r="D453" t="s">
        <v>682</v>
      </c>
      <c r="E453">
        <v>4258.5033432999999</v>
      </c>
      <c r="F453">
        <v>644.75</v>
      </c>
      <c r="G453">
        <v>13.4460889522604</v>
      </c>
      <c r="H453">
        <f>(Table2[[#This Row],[1Y Return vs Nifty]]-AVERAGE(Table2[1Y Return vs Nifty]))/_xlfn.STDEV.P(Table2[1Y Return vs Nifty])</f>
        <v>-0.37535959297032367</v>
      </c>
      <c r="I453">
        <v>-9.4313220460535305</v>
      </c>
      <c r="J453">
        <f>(Table2[[#This Row],[1M Return vs Nifty]]-AVERAGE(Table2[1M Return vs Nifty]))/_xlfn.STDEV.P(Table2[1M Return vs Nifty])</f>
        <v>-0.82200391666357908</v>
      </c>
      <c r="K453">
        <v>-23.594839618960599</v>
      </c>
      <c r="L453">
        <f>(Table2[[#This Row],[6M Return vs Nifty]]-AVERAGE(Table2[6M Return vs Nifty]))/_xlfn.STDEV.P(Table2[6M Return vs Nifty])</f>
        <v>-1.0607887960335165</v>
      </c>
      <c r="M453">
        <v>-5.5936445628884499</v>
      </c>
      <c r="N453">
        <f>(Table2[[#This Row],[1W Return vs Nifty]]-AVERAGE(Table2[1W Return vs Nifty]))/_xlfn.STDEV.P(Table2[1W Return vs Nifty])</f>
        <v>-0.97720545987044249</v>
      </c>
      <c r="O453">
        <v>671.25</v>
      </c>
      <c r="P453">
        <v>660.85453692856004</v>
      </c>
      <c r="Q453">
        <v>645.39120491565097</v>
      </c>
      <c r="R453">
        <v>30.375928898230899</v>
      </c>
      <c r="S453" s="2">
        <f>(Table2[[#This Row],[Close Price]]-Table2[[#This Row],[20D EMA]])/Table2[[#This Row],[20D EMA]]</f>
        <v>-3.9478584729981378E-2</v>
      </c>
      <c r="T453" s="2">
        <f>(Table2[[#This Row],[Close Price]]-Table2[[#This Row],[50D EMA]])/Table2[[#This Row],[50D EMA]]</f>
        <v>-2.4369261355772422E-2</v>
      </c>
      <c r="U453" s="2">
        <f>(Table2[[#This Row],[Close Price]]-Table2[[#This Row],[200D EMA]])/Table2[[#This Row],[200D EMA]]</f>
        <v>-9.9351356319579177E-4</v>
      </c>
      <c r="V453">
        <v>0.73142924224769101</v>
      </c>
      <c r="W453">
        <v>620</v>
      </c>
      <c r="X453">
        <v>634.04999999999995</v>
      </c>
      <c r="Y453">
        <v>628</v>
      </c>
      <c r="Z453">
        <v>666</v>
      </c>
      <c r="AA453">
        <v>628</v>
      </c>
      <c r="AB453">
        <v>753.5</v>
      </c>
      <c r="AC453" s="2">
        <f>(Table2[[#This Row],[Close Price]]/Table2[[#This Row],[Day Low]])-1</f>
        <v>3.9919354838709786E-2</v>
      </c>
      <c r="AD453" s="2">
        <f>(Table2[[#This Row],[Day High]]/Table2[[#This Row],[Close Price]])-1</f>
        <v>-1.659557968204739E-2</v>
      </c>
      <c r="AE453" s="2">
        <f>(Table2[[#This Row],[Close Price]]/Table2[[#This Row],[Current Week Low]])-1</f>
        <v>2.6671974522292974E-2</v>
      </c>
      <c r="AF453" s="2">
        <f>(Table2[[#This Row],[Current Week High]]/Table2[[#This Row],[Close Price]])-1</f>
        <v>3.2958511050794836E-2</v>
      </c>
      <c r="AG453" s="2">
        <f>(Table2[[#This Row],[Close Price]]/Table2[[#This Row],[Current Month Low]])-1</f>
        <v>2.6671974522292974E-2</v>
      </c>
      <c r="AH453" s="2">
        <f>(Table2[[#This Row],[Current Month High]]/Table2[[#This Row],[Close Price]])-1</f>
        <v>0.16867002714230317</v>
      </c>
      <c r="AI453">
        <v>26.405583559519101</v>
      </c>
      <c r="AJ453">
        <v>38.566516226090599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-0.12</v>
      </c>
      <c r="AM453" t="s">
        <v>10195</v>
      </c>
      <c r="AN453">
        <v>-9.81</v>
      </c>
      <c r="AO453" t="s">
        <v>10195</v>
      </c>
      <c r="AP453">
        <v>8.7232607056048003E-2</v>
      </c>
      <c r="AQ453">
        <f>(Table2[[#This Row],[Sharpe Ratio]]-AVERAGE(Table2[Sharpe Ratio]))/_xlfn.STDEV.P(Table2[Sharpe Ratio])</f>
        <v>0.41456523317842614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-2.8207925323594356</v>
      </c>
      <c r="AS453">
        <f>_xlfn.RANK.AVG(Table2[[#This Row],[1Y Return vs Nifty Z-Score]],Table2[1Y Return vs Nifty Z-Score])</f>
        <v>431</v>
      </c>
      <c r="AT453">
        <f>_xlfn.RANK.AVG(Table2[[#This Row],[6M Return vs Nifty Z-Score]],Table2[6M Return vs Nifty Z-Score])</f>
        <v>649</v>
      </c>
      <c r="AU453">
        <f>_xlfn.RANK.AVG(Table2[[#This Row],[Sharpe Ratio Z-Score]],Table2[Sharpe Ratio Z-Score])</f>
        <v>228</v>
      </c>
      <c r="AV453">
        <f>(Table2[[#This Row],[Rank 1Y]]+Table2[[#This Row],[Rank 6M]]+Table2[[#This Row],[Rank Sharpe]])/3</f>
        <v>436</v>
      </c>
    </row>
    <row r="454" spans="1:48" x14ac:dyDescent="0.3">
      <c r="A454" t="s">
        <v>1135</v>
      </c>
      <c r="B454" t="s">
        <v>1136</v>
      </c>
      <c r="C454" t="s">
        <v>10156</v>
      </c>
      <c r="D454" t="s">
        <v>293</v>
      </c>
      <c r="E454">
        <v>10619.571402105001</v>
      </c>
      <c r="F454">
        <v>2072.4499999999998</v>
      </c>
      <c r="G454">
        <v>19.9168957380212</v>
      </c>
      <c r="H454">
        <f>(Table2[[#This Row],[1Y Return vs Nifty]]-AVERAGE(Table2[1Y Return vs Nifty]))/_xlfn.STDEV.P(Table2[1Y Return vs Nifty])</f>
        <v>-0.28835211117124715</v>
      </c>
      <c r="I454">
        <v>2.15710624426139</v>
      </c>
      <c r="J454">
        <f>(Table2[[#This Row],[1M Return vs Nifty]]-AVERAGE(Table2[1M Return vs Nifty]))/_xlfn.STDEV.P(Table2[1M Return vs Nifty])</f>
        <v>0.38517249190740693</v>
      </c>
      <c r="K454">
        <v>14.888743042876399</v>
      </c>
      <c r="L454">
        <f>(Table2[[#This Row],[6M Return vs Nifty]]-AVERAGE(Table2[6M Return vs Nifty]))/_xlfn.STDEV.P(Table2[6M Return vs Nifty])</f>
        <v>0.24063951899333147</v>
      </c>
      <c r="M454">
        <v>0.18807453558265899</v>
      </c>
      <c r="N454">
        <f>(Table2[[#This Row],[1W Return vs Nifty]]-AVERAGE(Table2[1W Return vs Nifty]))/_xlfn.STDEV.P(Table2[1W Return vs Nifty])</f>
        <v>0.46041923698299148</v>
      </c>
      <c r="O454">
        <v>2024.09</v>
      </c>
      <c r="P454">
        <v>1965.8589781129599</v>
      </c>
      <c r="Q454">
        <v>1761.94241530315</v>
      </c>
      <c r="R454">
        <v>60.859939142377399</v>
      </c>
      <c r="S454" s="2">
        <f>(Table2[[#This Row],[Close Price]]-Table2[[#This Row],[20D EMA]])/Table2[[#This Row],[20D EMA]]</f>
        <v>2.3892218231402706E-2</v>
      </c>
      <c r="T454" s="2">
        <f>(Table2[[#This Row],[Close Price]]-Table2[[#This Row],[50D EMA]])/Table2[[#This Row],[50D EMA]]</f>
        <v>5.422109269982188E-2</v>
      </c>
      <c r="U454" s="2">
        <f>(Table2[[#This Row],[Close Price]]-Table2[[#This Row],[200D EMA]])/Table2[[#This Row],[200D EMA]]</f>
        <v>0.17623026836744013</v>
      </c>
      <c r="V454">
        <v>0.59400368513273605</v>
      </c>
      <c r="W454">
        <v>2042.8</v>
      </c>
      <c r="X454">
        <v>2072.1</v>
      </c>
      <c r="Y454">
        <v>1955.3</v>
      </c>
      <c r="Z454">
        <v>2089</v>
      </c>
      <c r="AA454">
        <v>1955.3</v>
      </c>
      <c r="AB454">
        <v>2117.5</v>
      </c>
      <c r="AC454" s="2">
        <f>(Table2[[#This Row],[Close Price]]/Table2[[#This Row],[Day Low]])-1</f>
        <v>1.4514392010965382E-2</v>
      </c>
      <c r="AD454" s="2">
        <f>(Table2[[#This Row],[Day High]]/Table2[[#This Row],[Close Price]])-1</f>
        <v>-1.6888224082600711E-4</v>
      </c>
      <c r="AE454" s="2">
        <f>(Table2[[#This Row],[Close Price]]/Table2[[#This Row],[Current Week Low]])-1</f>
        <v>5.991407968086726E-2</v>
      </c>
      <c r="AF454" s="2">
        <f>(Table2[[#This Row],[Current Week High]]/Table2[[#This Row],[Close Price]])-1</f>
        <v>7.9857173876329846E-3</v>
      </c>
      <c r="AG454" s="2">
        <f>(Table2[[#This Row],[Close Price]]/Table2[[#This Row],[Current Month Low]])-1</f>
        <v>5.991407968086726E-2</v>
      </c>
      <c r="AH454" s="2">
        <f>(Table2[[#This Row],[Current Month High]]/Table2[[#This Row],[Close Price]])-1</f>
        <v>2.1737556997756258E-2</v>
      </c>
      <c r="AI454">
        <v>2.17375569977562</v>
      </c>
      <c r="AJ454">
        <v>59.911265432098702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0.05</v>
      </c>
      <c r="AM454" t="s">
        <v>10196</v>
      </c>
      <c r="AN454">
        <v>1.7</v>
      </c>
      <c r="AO454" t="s">
        <v>10196</v>
      </c>
      <c r="AP454">
        <v>-7.3904870565211001E-2</v>
      </c>
      <c r="AQ454">
        <f>(Table2[[#This Row],[Sharpe Ratio]]-AVERAGE(Table2[Sharpe Ratio]))/_xlfn.STDEV.P(Table2[Sharpe Ratio])</f>
        <v>-1.4382140183967167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-0.64033488168423414</v>
      </c>
      <c r="AS454">
        <f>_xlfn.RANK.AVG(Table2[[#This Row],[1Y Return vs Nifty Z-Score]],Table2[1Y Return vs Nifty Z-Score])</f>
        <v>385</v>
      </c>
      <c r="AT454">
        <f>_xlfn.RANK.AVG(Table2[[#This Row],[6M Return vs Nifty Z-Score]],Table2[6M Return vs Nifty Z-Score])</f>
        <v>245</v>
      </c>
      <c r="AU454">
        <f>_xlfn.RANK.AVG(Table2[[#This Row],[Sharpe Ratio Z-Score]],Table2[Sharpe Ratio Z-Score])</f>
        <v>680</v>
      </c>
      <c r="AV454">
        <f>(Table2[[#This Row],[Rank 1Y]]+Table2[[#This Row],[Rank 6M]]+Table2[[#This Row],[Rank Sharpe]])/3</f>
        <v>436.66666666666669</v>
      </c>
    </row>
    <row r="455" spans="1:48" x14ac:dyDescent="0.3">
      <c r="A455" t="s">
        <v>1639</v>
      </c>
      <c r="B455" t="s">
        <v>1640</v>
      </c>
      <c r="C455" t="s">
        <v>10161</v>
      </c>
      <c r="D455" t="s">
        <v>1429</v>
      </c>
      <c r="E455">
        <v>5151.5289621250004</v>
      </c>
      <c r="F455">
        <v>796.25</v>
      </c>
      <c r="G455">
        <v>-4.9638978311115798</v>
      </c>
      <c r="H455">
        <f>(Table2[[#This Row],[1Y Return vs Nifty]]-AVERAGE(Table2[1Y Return vs Nifty]))/_xlfn.STDEV.P(Table2[1Y Return vs Nifty])</f>
        <v>-0.62290315948513586</v>
      </c>
      <c r="I455">
        <v>5.7211505337485198</v>
      </c>
      <c r="J455">
        <f>(Table2[[#This Row],[1M Return vs Nifty]]-AVERAGE(Table2[1M Return vs Nifty]))/_xlfn.STDEV.P(Table2[1M Return vs Nifty])</f>
        <v>0.7564420098770509</v>
      </c>
      <c r="K455">
        <v>-13.536774198664601</v>
      </c>
      <c r="L455">
        <f>(Table2[[#This Row],[6M Return vs Nifty]]-AVERAGE(Table2[6M Return vs Nifty]))/_xlfn.STDEV.P(Table2[6M Return vs Nifty])</f>
        <v>-0.72064761823859069</v>
      </c>
      <c r="M455">
        <v>-8.6556574378460596</v>
      </c>
      <c r="N455">
        <f>(Table2[[#This Row],[1W Return vs Nifty]]-AVERAGE(Table2[1W Return vs Nifty]))/_xlfn.STDEV.P(Table2[1W Return vs Nifty])</f>
        <v>-1.7385750899319057</v>
      </c>
      <c r="O455">
        <v>800.45</v>
      </c>
      <c r="P455">
        <v>772.304380442754</v>
      </c>
      <c r="Q455">
        <v>758.53422979978097</v>
      </c>
      <c r="R455">
        <v>46.243873996412297</v>
      </c>
      <c r="S455" s="2">
        <f>(Table2[[#This Row],[Close Price]]-Table2[[#This Row],[20D EMA]])/Table2[[#This Row],[20D EMA]]</f>
        <v>-5.2470485351990073E-3</v>
      </c>
      <c r="T455" s="2">
        <f>(Table2[[#This Row],[Close Price]]-Table2[[#This Row],[50D EMA]])/Table2[[#This Row],[50D EMA]]</f>
        <v>3.1005417246912716E-2</v>
      </c>
      <c r="U455" s="2">
        <f>(Table2[[#This Row],[Close Price]]-Table2[[#This Row],[200D EMA]])/Table2[[#This Row],[200D EMA]]</f>
        <v>4.9721909333181047E-2</v>
      </c>
      <c r="V455">
        <v>0.65459940851495901</v>
      </c>
      <c r="W455">
        <v>781</v>
      </c>
      <c r="X455">
        <v>796.7</v>
      </c>
      <c r="Y455">
        <v>767.5</v>
      </c>
      <c r="Z455">
        <v>811.9</v>
      </c>
      <c r="AA455">
        <v>703.1</v>
      </c>
      <c r="AB455">
        <v>935.6</v>
      </c>
      <c r="AC455" s="2">
        <f>(Table2[[#This Row],[Close Price]]/Table2[[#This Row],[Day Low]])-1</f>
        <v>1.95262483994878E-2</v>
      </c>
      <c r="AD455" s="2">
        <f>(Table2[[#This Row],[Day High]]/Table2[[#This Row],[Close Price]])-1</f>
        <v>5.6514913657768062E-4</v>
      </c>
      <c r="AE455" s="2">
        <f>(Table2[[#This Row],[Close Price]]/Table2[[#This Row],[Current Week Low]])-1</f>
        <v>3.7459283387622166E-2</v>
      </c>
      <c r="AF455" s="2">
        <f>(Table2[[#This Row],[Current Week High]]/Table2[[#This Row],[Close Price]])-1</f>
        <v>1.9654631083202423E-2</v>
      </c>
      <c r="AG455" s="2">
        <f>(Table2[[#This Row],[Close Price]]/Table2[[#This Row],[Current Month Low]])-1</f>
        <v>0.1324847105674869</v>
      </c>
      <c r="AH455" s="2">
        <f>(Table2[[#This Row],[Current Month High]]/Table2[[#This Row],[Close Price]])-1</f>
        <v>0.17500784929356361</v>
      </c>
      <c r="AI455">
        <v>36.766091051805297</v>
      </c>
      <c r="AJ455">
        <v>38.478260869565197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-0.05</v>
      </c>
      <c r="AM455" t="s">
        <v>10195</v>
      </c>
      <c r="AN455">
        <v>-13.88</v>
      </c>
      <c r="AO455" t="s">
        <v>10195</v>
      </c>
      <c r="AP455">
        <v>9.6860085638863003E-2</v>
      </c>
      <c r="AQ455">
        <f>(Table2[[#This Row],[Sharpe Ratio]]-AVERAGE(Table2[Sharpe Ratio]))/_xlfn.STDEV.P(Table2[Sharpe Ratio])</f>
        <v>0.52526320876142207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-1.8004206490171593</v>
      </c>
      <c r="AS455">
        <f>_xlfn.RANK.AVG(Table2[[#This Row],[1Y Return vs Nifty Z-Score]],Table2[1Y Return vs Nifty Z-Score])</f>
        <v>542</v>
      </c>
      <c r="AT455">
        <f>_xlfn.RANK.AVG(Table2[[#This Row],[6M Return vs Nifty Z-Score]],Table2[6M Return vs Nifty Z-Score])</f>
        <v>563</v>
      </c>
      <c r="AU455">
        <f>_xlfn.RANK.AVG(Table2[[#This Row],[Sharpe Ratio Z-Score]],Table2[Sharpe Ratio Z-Score])</f>
        <v>208</v>
      </c>
      <c r="AV455">
        <f>(Table2[[#This Row],[Rank 1Y]]+Table2[[#This Row],[Rank 6M]]+Table2[[#This Row],[Rank Sharpe]])/3</f>
        <v>437.66666666666669</v>
      </c>
    </row>
    <row r="456" spans="1:48" x14ac:dyDescent="0.3">
      <c r="A456" t="s">
        <v>1337</v>
      </c>
      <c r="B456" t="s">
        <v>1338</v>
      </c>
      <c r="C456" t="s">
        <v>10151</v>
      </c>
      <c r="D456" t="s">
        <v>539</v>
      </c>
      <c r="E456">
        <v>8151.68462283999</v>
      </c>
      <c r="F456">
        <v>246.8</v>
      </c>
      <c r="G456">
        <v>15.9230629475322</v>
      </c>
      <c r="H456">
        <f>(Table2[[#This Row],[1Y Return vs Nifty]]-AVERAGE(Table2[1Y Return vs Nifty]))/_xlfn.STDEV.P(Table2[1Y Return vs Nifty])</f>
        <v>-0.34205381257140266</v>
      </c>
      <c r="I456">
        <v>-3.9643888773546601</v>
      </c>
      <c r="J456">
        <f>(Table2[[#This Row],[1M Return vs Nifty]]-AVERAGE(Table2[1M Return vs Nifty]))/_xlfn.STDEV.P(Table2[1M Return vs Nifty])</f>
        <v>-0.25250884941592588</v>
      </c>
      <c r="K456">
        <v>-5.1203028882249102</v>
      </c>
      <c r="L456">
        <f>(Table2[[#This Row],[6M Return vs Nifty]]-AVERAGE(Table2[6M Return vs Nifty]))/_xlfn.STDEV.P(Table2[6M Return vs Nifty])</f>
        <v>-0.43602146551608123</v>
      </c>
      <c r="M456">
        <v>-1.0859330594959899</v>
      </c>
      <c r="N456">
        <f>(Table2[[#This Row],[1W Return vs Nifty]]-AVERAGE(Table2[1W Return vs Nifty]))/_xlfn.STDEV.P(Table2[1W Return vs Nifty])</f>
        <v>0.14363719491729507</v>
      </c>
      <c r="O456">
        <v>240.27</v>
      </c>
      <c r="P456">
        <v>233.46644968830401</v>
      </c>
      <c r="Q456">
        <v>221.45942126157499</v>
      </c>
      <c r="R456">
        <v>60.041865706870702</v>
      </c>
      <c r="S456" s="2">
        <f>(Table2[[#This Row],[Close Price]]-Table2[[#This Row],[20D EMA]])/Table2[[#This Row],[20D EMA]]</f>
        <v>2.7177758355183754E-2</v>
      </c>
      <c r="T456" s="2">
        <f>(Table2[[#This Row],[Close Price]]-Table2[[#This Row],[50D EMA]])/Table2[[#This Row],[50D EMA]]</f>
        <v>5.7111205183859759E-2</v>
      </c>
      <c r="U456" s="2">
        <f>(Table2[[#This Row],[Close Price]]-Table2[[#This Row],[200D EMA]])/Table2[[#This Row],[200D EMA]]</f>
        <v>0.11442538138169432</v>
      </c>
      <c r="V456">
        <v>1.16776053316029</v>
      </c>
      <c r="W456">
        <v>244</v>
      </c>
      <c r="X456">
        <v>249</v>
      </c>
      <c r="Y456">
        <v>228</v>
      </c>
      <c r="Z456">
        <v>249.37</v>
      </c>
      <c r="AA456">
        <v>228</v>
      </c>
      <c r="AB456">
        <v>264.85000000000002</v>
      </c>
      <c r="AC456" s="2">
        <f>(Table2[[#This Row],[Close Price]]/Table2[[#This Row],[Day Low]])-1</f>
        <v>1.1475409836065653E-2</v>
      </c>
      <c r="AD456" s="2">
        <f>(Table2[[#This Row],[Day High]]/Table2[[#This Row],[Close Price]])-1</f>
        <v>8.9141004862236528E-3</v>
      </c>
      <c r="AE456" s="2">
        <f>(Table2[[#This Row],[Close Price]]/Table2[[#This Row],[Current Week Low]])-1</f>
        <v>8.2456140350877227E-2</v>
      </c>
      <c r="AF456" s="2">
        <f>(Table2[[#This Row],[Current Week High]]/Table2[[#This Row],[Close Price]])-1</f>
        <v>1.0413290113452156E-2</v>
      </c>
      <c r="AG456" s="2">
        <f>(Table2[[#This Row],[Close Price]]/Table2[[#This Row],[Current Month Low]])-1</f>
        <v>8.2456140350877227E-2</v>
      </c>
      <c r="AH456" s="2">
        <f>(Table2[[#This Row],[Current Month High]]/Table2[[#This Row],[Close Price]])-1</f>
        <v>7.3136142625607858E-2</v>
      </c>
      <c r="AI456">
        <v>13.695299837925401</v>
      </c>
      <c r="AJ456">
        <v>51.179173047473199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7.0000000000000007E-2</v>
      </c>
      <c r="AM456" t="s">
        <v>10196</v>
      </c>
      <c r="AN456">
        <v>1.51</v>
      </c>
      <c r="AO456" t="s">
        <v>10196</v>
      </c>
      <c r="AP456">
        <v>2.0794519271334001E-2</v>
      </c>
      <c r="AQ456">
        <f>(Table2[[#This Row],[Sharpe Ratio]]-AVERAGE(Table2[Sharpe Ratio]))/_xlfn.STDEV.P(Table2[Sharpe Ratio])</f>
        <v>-0.34934836643228295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-1.2362952990183977</v>
      </c>
      <c r="AS456">
        <f>_xlfn.RANK.AVG(Table2[[#This Row],[1Y Return vs Nifty Z-Score]],Table2[1Y Return vs Nifty Z-Score])</f>
        <v>415</v>
      </c>
      <c r="AT456">
        <f>_xlfn.RANK.AVG(Table2[[#This Row],[6M Return vs Nifty Z-Score]],Table2[6M Return vs Nifty Z-Score])</f>
        <v>471</v>
      </c>
      <c r="AU456">
        <f>_xlfn.RANK.AVG(Table2[[#This Row],[Sharpe Ratio Z-Score]],Table2[Sharpe Ratio Z-Score])</f>
        <v>428</v>
      </c>
      <c r="AV456">
        <f>(Table2[[#This Row],[Rank 1Y]]+Table2[[#This Row],[Rank 6M]]+Table2[[#This Row],[Rank Sharpe]])/3</f>
        <v>438</v>
      </c>
    </row>
    <row r="457" spans="1:48" x14ac:dyDescent="0.3">
      <c r="A457" t="s">
        <v>1516</v>
      </c>
      <c r="B457" t="s">
        <v>1517</v>
      </c>
      <c r="C457" t="s">
        <v>10162</v>
      </c>
      <c r="D457" t="s">
        <v>138</v>
      </c>
      <c r="E457">
        <v>6377.6832794000002</v>
      </c>
      <c r="F457">
        <v>905.15</v>
      </c>
      <c r="G457">
        <v>19.848213634194199</v>
      </c>
      <c r="H457">
        <f>(Table2[[#This Row],[1Y Return vs Nifty]]-AVERAGE(Table2[1Y Return vs Nifty]))/_xlfn.STDEV.P(Table2[1Y Return vs Nifty])</f>
        <v>-0.28927562149948011</v>
      </c>
      <c r="I457">
        <v>-11.350200151101101</v>
      </c>
      <c r="J457">
        <f>(Table2[[#This Row],[1M Return vs Nifty]]-AVERAGE(Table2[1M Return vs Nifty]))/_xlfn.STDEV.P(Table2[1M Return vs Nifty])</f>
        <v>-1.0218950771648514</v>
      </c>
      <c r="K457">
        <v>-4.7143942530490204</v>
      </c>
      <c r="L457">
        <f>(Table2[[#This Row],[6M Return vs Nifty]]-AVERAGE(Table2[6M Return vs Nifty]))/_xlfn.STDEV.P(Table2[6M Return vs Nifty])</f>
        <v>-0.422294547318944</v>
      </c>
      <c r="M457">
        <v>-3.8145666142933998</v>
      </c>
      <c r="N457">
        <f>(Table2[[#This Row],[1W Return vs Nifty]]-AVERAGE(Table2[1W Return vs Nifty]))/_xlfn.STDEV.P(Table2[1W Return vs Nifty])</f>
        <v>-0.53483765317365561</v>
      </c>
      <c r="O457">
        <v>919.66</v>
      </c>
      <c r="P457">
        <v>907.32168754971201</v>
      </c>
      <c r="Q457">
        <v>834.83250826019901</v>
      </c>
      <c r="R457">
        <v>42.474838162427297</v>
      </c>
      <c r="S457" s="2">
        <f>(Table2[[#This Row],[Close Price]]-Table2[[#This Row],[20D EMA]])/Table2[[#This Row],[20D EMA]]</f>
        <v>-1.5777569971511203E-2</v>
      </c>
      <c r="T457" s="2">
        <f>(Table2[[#This Row],[Close Price]]-Table2[[#This Row],[50D EMA]])/Table2[[#This Row],[50D EMA]]</f>
        <v>-2.3935144276963469E-3</v>
      </c>
      <c r="U457" s="2">
        <f>(Table2[[#This Row],[Close Price]]-Table2[[#This Row],[200D EMA]])/Table2[[#This Row],[200D EMA]]</f>
        <v>8.4229460453502783E-2</v>
      </c>
      <c r="V457">
        <v>0.79079684956611296</v>
      </c>
      <c r="W457">
        <v>897.55</v>
      </c>
      <c r="X457">
        <v>908.35</v>
      </c>
      <c r="Y457">
        <v>863.2</v>
      </c>
      <c r="Z457">
        <v>910.25</v>
      </c>
      <c r="AA457">
        <v>863.2</v>
      </c>
      <c r="AB457">
        <v>979.8</v>
      </c>
      <c r="AC457" s="2">
        <f>(Table2[[#This Row],[Close Price]]/Table2[[#This Row],[Day Low]])-1</f>
        <v>8.4674948470837563E-3</v>
      </c>
      <c r="AD457" s="2">
        <f>(Table2[[#This Row],[Day High]]/Table2[[#This Row],[Close Price]])-1</f>
        <v>3.535325636634834E-3</v>
      </c>
      <c r="AE457" s="2">
        <f>(Table2[[#This Row],[Close Price]]/Table2[[#This Row],[Current Week Low]])-1</f>
        <v>4.8598239110287267E-2</v>
      </c>
      <c r="AF457" s="2">
        <f>(Table2[[#This Row],[Current Week High]]/Table2[[#This Row],[Close Price]])-1</f>
        <v>5.6344252333868639E-3</v>
      </c>
      <c r="AG457" s="2">
        <f>(Table2[[#This Row],[Close Price]]/Table2[[#This Row],[Current Month Low]])-1</f>
        <v>4.8598239110287267E-2</v>
      </c>
      <c r="AH457" s="2">
        <f>(Table2[[#This Row],[Current Month High]]/Table2[[#This Row],[Close Price]])-1</f>
        <v>8.247251836712155E-2</v>
      </c>
      <c r="AI457">
        <v>10.810362923272301</v>
      </c>
      <c r="AJ457">
        <v>46.928009090171201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0.01</v>
      </c>
      <c r="AM457" t="s">
        <v>10196</v>
      </c>
      <c r="AN457">
        <v>-3.28</v>
      </c>
      <c r="AO457" t="s">
        <v>10195</v>
      </c>
      <c r="AP457">
        <v>9.1774055995680007E-3</v>
      </c>
      <c r="AQ457">
        <f>(Table2[[#This Row],[Sharpe Ratio]]-AVERAGE(Table2[Sharpe Ratio]))/_xlfn.STDEV.P(Table2[Sharpe Ratio])</f>
        <v>-0.48292341980893022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-2.7512263189658612</v>
      </c>
      <c r="AS457">
        <f>_xlfn.RANK.AVG(Table2[[#This Row],[1Y Return vs Nifty Z-Score]],Table2[1Y Return vs Nifty Z-Score])</f>
        <v>386</v>
      </c>
      <c r="AT457">
        <f>_xlfn.RANK.AVG(Table2[[#This Row],[6M Return vs Nifty Z-Score]],Table2[6M Return vs Nifty Z-Score])</f>
        <v>464</v>
      </c>
      <c r="AU457">
        <f>_xlfn.RANK.AVG(Table2[[#This Row],[Sharpe Ratio Z-Score]],Table2[Sharpe Ratio Z-Score])</f>
        <v>468</v>
      </c>
      <c r="AV457">
        <f>(Table2[[#This Row],[Rank 1Y]]+Table2[[#This Row],[Rank 6M]]+Table2[[#This Row],[Rank Sharpe]])/3</f>
        <v>439.33333333333331</v>
      </c>
    </row>
    <row r="458" spans="1:48" x14ac:dyDescent="0.3">
      <c r="A458" t="s">
        <v>207</v>
      </c>
      <c r="B458" t="s">
        <v>208</v>
      </c>
      <c r="C458" t="s">
        <v>10156</v>
      </c>
      <c r="D458" t="s">
        <v>60</v>
      </c>
      <c r="E458">
        <v>121415.60933675</v>
      </c>
      <c r="F458">
        <v>1503.5</v>
      </c>
      <c r="G458">
        <v>19.233232286070301</v>
      </c>
      <c r="H458">
        <f>(Table2[[#This Row],[1Y Return vs Nifty]]-AVERAGE(Table2[1Y Return vs Nifty]))/_xlfn.STDEV.P(Table2[1Y Return vs Nifty])</f>
        <v>-0.29754475705324251</v>
      </c>
      <c r="I458">
        <v>-4.6265027754897599</v>
      </c>
      <c r="J458">
        <f>(Table2[[#This Row],[1M Return vs Nifty]]-AVERAGE(Table2[1M Return vs Nifty]))/_xlfn.STDEV.P(Table2[1M Return vs Nifty])</f>
        <v>-0.32148181603329484</v>
      </c>
      <c r="K458">
        <v>-7.7166509672469203</v>
      </c>
      <c r="L458">
        <f>(Table2[[#This Row],[6M Return vs Nifty]]-AVERAGE(Table2[6M Return vs Nifty]))/_xlfn.STDEV.P(Table2[6M Return vs Nifty])</f>
        <v>-0.52382412503966091</v>
      </c>
      <c r="M458">
        <v>0.57078703200671799</v>
      </c>
      <c r="N458">
        <f>(Table2[[#This Row],[1W Return vs Nifty]]-AVERAGE(Table2[1W Return vs Nifty]))/_xlfn.STDEV.P(Table2[1W Return vs Nifty])</f>
        <v>0.55558071530509645</v>
      </c>
      <c r="O458">
        <v>1500.84</v>
      </c>
      <c r="P458">
        <v>1486.69580437029</v>
      </c>
      <c r="Q458">
        <v>1377.33953343336</v>
      </c>
      <c r="R458">
        <v>51.991299493757801</v>
      </c>
      <c r="S458" s="2">
        <f>(Table2[[#This Row],[Close Price]]-Table2[[#This Row],[20D EMA]])/Table2[[#This Row],[20D EMA]]</f>
        <v>1.7723408224728033E-3</v>
      </c>
      <c r="T458" s="2">
        <f>(Table2[[#This Row],[Close Price]]-Table2[[#This Row],[50D EMA]])/Table2[[#This Row],[50D EMA]]</f>
        <v>1.1303049070504109E-2</v>
      </c>
      <c r="U458" s="2">
        <f>(Table2[[#This Row],[Close Price]]-Table2[[#This Row],[200D EMA]])/Table2[[#This Row],[200D EMA]]</f>
        <v>9.1597215867429443E-2</v>
      </c>
      <c r="V458">
        <v>0.67717969154221602</v>
      </c>
      <c r="W458">
        <v>1489.8</v>
      </c>
      <c r="X458">
        <v>1505.55</v>
      </c>
      <c r="Y458">
        <v>1470.65</v>
      </c>
      <c r="Z458">
        <v>1511.3</v>
      </c>
      <c r="AA458">
        <v>1467</v>
      </c>
      <c r="AB458">
        <v>1531.95</v>
      </c>
      <c r="AC458" s="2">
        <f>(Table2[[#This Row],[Close Price]]/Table2[[#This Row],[Day Low]])-1</f>
        <v>9.1958652168075972E-3</v>
      </c>
      <c r="AD458" s="2">
        <f>(Table2[[#This Row],[Day High]]/Table2[[#This Row],[Close Price]])-1</f>
        <v>1.3634852011972232E-3</v>
      </c>
      <c r="AE458" s="2">
        <f>(Table2[[#This Row],[Close Price]]/Table2[[#This Row],[Current Week Low]])-1</f>
        <v>2.233706184340245E-2</v>
      </c>
      <c r="AF458" s="2">
        <f>(Table2[[#This Row],[Current Week High]]/Table2[[#This Row],[Close Price]])-1</f>
        <v>5.1878949118722151E-3</v>
      </c>
      <c r="AG458" s="2">
        <f>(Table2[[#This Row],[Close Price]]/Table2[[#This Row],[Current Month Low]])-1</f>
        <v>2.4880708929788664E-2</v>
      </c>
      <c r="AH458" s="2">
        <f>(Table2[[#This Row],[Current Month High]]/Table2[[#This Row],[Close Price]])-1</f>
        <v>1.8922514133688173E-2</v>
      </c>
      <c r="AI458">
        <v>5.2211506484868702</v>
      </c>
      <c r="AJ458">
        <v>44.845857418111699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-0.03</v>
      </c>
      <c r="AM458" t="s">
        <v>10195</v>
      </c>
      <c r="AN458">
        <v>-0.42</v>
      </c>
      <c r="AO458" t="s">
        <v>10195</v>
      </c>
      <c r="AP458">
        <v>2.1970393810628999E-2</v>
      </c>
      <c r="AQ458">
        <f>(Table2[[#This Row],[Sharpe Ratio]]-AVERAGE(Table2[Sharpe Ratio]))/_xlfn.STDEV.P(Table2[Sharpe Ratio])</f>
        <v>-0.33582801113677585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-0.92309799395787762</v>
      </c>
      <c r="AS458">
        <f>_xlfn.RANK.AVG(Table2[[#This Row],[1Y Return vs Nifty Z-Score]],Table2[1Y Return vs Nifty Z-Score])</f>
        <v>392</v>
      </c>
      <c r="AT458">
        <f>_xlfn.RANK.AVG(Table2[[#This Row],[6M Return vs Nifty Z-Score]],Table2[6M Return vs Nifty Z-Score])</f>
        <v>502</v>
      </c>
      <c r="AU458">
        <f>_xlfn.RANK.AVG(Table2[[#This Row],[Sharpe Ratio Z-Score]],Table2[Sharpe Ratio Z-Score])</f>
        <v>425</v>
      </c>
      <c r="AV458">
        <f>(Table2[[#This Row],[Rank 1Y]]+Table2[[#This Row],[Rank 6M]]+Table2[[#This Row],[Rank Sharpe]])/3</f>
        <v>439.66666666666669</v>
      </c>
    </row>
    <row r="459" spans="1:48" x14ac:dyDescent="0.3">
      <c r="A459" t="s">
        <v>1787</v>
      </c>
      <c r="B459" t="s">
        <v>1788</v>
      </c>
      <c r="C459" t="s">
        <v>10150</v>
      </c>
      <c r="D459" t="s">
        <v>283</v>
      </c>
      <c r="E459">
        <v>4120.5484302199902</v>
      </c>
      <c r="F459">
        <v>1539.05</v>
      </c>
      <c r="G459">
        <v>14.802851888481801</v>
      </c>
      <c r="H459">
        <f>(Table2[[#This Row],[1Y Return vs Nifty]]-AVERAGE(Table2[1Y Return vs Nifty]))/_xlfn.STDEV.P(Table2[1Y Return vs Nifty])</f>
        <v>-0.3571163459707819</v>
      </c>
      <c r="I459">
        <v>7.9935679004882898</v>
      </c>
      <c r="J459">
        <f>(Table2[[#This Row],[1M Return vs Nifty]]-AVERAGE(Table2[1M Return vs Nifty]))/_xlfn.STDEV.P(Table2[1M Return vs Nifty])</f>
        <v>0.99316165527088751</v>
      </c>
      <c r="K459">
        <v>-20.924391113306399</v>
      </c>
      <c r="L459">
        <f>(Table2[[#This Row],[6M Return vs Nifty]]-AVERAGE(Table2[6M Return vs Nifty]))/_xlfn.STDEV.P(Table2[6M Return vs Nifty])</f>
        <v>-0.97048022654250721</v>
      </c>
      <c r="M459">
        <v>4.19915824963305</v>
      </c>
      <c r="N459">
        <f>(Table2[[#This Row],[1W Return vs Nifty]]-AVERAGE(Table2[1W Return vs Nifty]))/_xlfn.STDEV.P(Table2[1W Return vs Nifty])</f>
        <v>1.4577753710764461</v>
      </c>
      <c r="O459">
        <v>1441.02</v>
      </c>
      <c r="P459">
        <v>1385.4806272953899</v>
      </c>
      <c r="Q459">
        <v>1304.7872604617301</v>
      </c>
      <c r="R459">
        <v>76.058017877317795</v>
      </c>
      <c r="S459" s="2">
        <f>(Table2[[#This Row],[Close Price]]-Table2[[#This Row],[20D EMA]])/Table2[[#This Row],[20D EMA]]</f>
        <v>6.8028202245631553E-2</v>
      </c>
      <c r="T459" s="2">
        <f>(Table2[[#This Row],[Close Price]]-Table2[[#This Row],[50D EMA]])/Table2[[#This Row],[50D EMA]]</f>
        <v>0.11084194876430303</v>
      </c>
      <c r="U459" s="2">
        <f>(Table2[[#This Row],[Close Price]]-Table2[[#This Row],[200D EMA]])/Table2[[#This Row],[200D EMA]]</f>
        <v>0.17954094635731685</v>
      </c>
      <c r="V459">
        <v>1.67551870846986</v>
      </c>
      <c r="W459">
        <v>1519.7</v>
      </c>
      <c r="X459">
        <v>1570</v>
      </c>
      <c r="Y459">
        <v>1450.05</v>
      </c>
      <c r="Z459">
        <v>1578</v>
      </c>
      <c r="AA459">
        <v>1370</v>
      </c>
      <c r="AB459">
        <v>1645</v>
      </c>
      <c r="AC459" s="2">
        <f>(Table2[[#This Row],[Close Price]]/Table2[[#This Row],[Day Low]])-1</f>
        <v>1.2732776205830021E-2</v>
      </c>
      <c r="AD459" s="2">
        <f>(Table2[[#This Row],[Day High]]/Table2[[#This Row],[Close Price]])-1</f>
        <v>2.0109807998440532E-2</v>
      </c>
      <c r="AE459" s="2">
        <f>(Table2[[#This Row],[Close Price]]/Table2[[#This Row],[Current Week Low]])-1</f>
        <v>6.1377193889865955E-2</v>
      </c>
      <c r="AF459" s="2">
        <f>(Table2[[#This Row],[Current Week High]]/Table2[[#This Row],[Close Price]])-1</f>
        <v>2.5307819758942252E-2</v>
      </c>
      <c r="AG459" s="2">
        <f>(Table2[[#This Row],[Close Price]]/Table2[[#This Row],[Current Month Low]])-1</f>
        <v>0.12339416058394148</v>
      </c>
      <c r="AH459" s="2">
        <f>(Table2[[#This Row],[Current Month High]]/Table2[[#This Row],[Close Price]])-1</f>
        <v>6.8841168253143126E-2</v>
      </c>
      <c r="AI459">
        <v>18.446444235080001</v>
      </c>
      <c r="AJ459">
        <v>62.862433862433797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-0.05</v>
      </c>
      <c r="AM459" t="s">
        <v>10195</v>
      </c>
      <c r="AN459">
        <v>8.49</v>
      </c>
      <c r="AO459" t="s">
        <v>10196</v>
      </c>
      <c r="AP459">
        <v>6.7708913098807E-2</v>
      </c>
      <c r="AQ459">
        <f>(Table2[[#This Row],[Sharpe Ratio]]-AVERAGE(Table2[Sharpe Ratio]))/_xlfn.STDEV.P(Table2[Sharpe Ratio])</f>
        <v>0.19007931213713278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1.3134197659711773</v>
      </c>
      <c r="AS459">
        <f>_xlfn.RANK.AVG(Table2[[#This Row],[1Y Return vs Nifty Z-Score]],Table2[1Y Return vs Nifty Z-Score])</f>
        <v>423</v>
      </c>
      <c r="AT459">
        <f>_xlfn.RANK.AVG(Table2[[#This Row],[6M Return vs Nifty Z-Score]],Table2[6M Return vs Nifty Z-Score])</f>
        <v>623</v>
      </c>
      <c r="AU459">
        <f>_xlfn.RANK.AVG(Table2[[#This Row],[Sharpe Ratio Z-Score]],Table2[Sharpe Ratio Z-Score])</f>
        <v>278</v>
      </c>
      <c r="AV459">
        <f>(Table2[[#This Row],[Rank 1Y]]+Table2[[#This Row],[Rank 6M]]+Table2[[#This Row],[Rank Sharpe]])/3</f>
        <v>441.33333333333331</v>
      </c>
    </row>
    <row r="460" spans="1:48" x14ac:dyDescent="0.3">
      <c r="A460" t="s">
        <v>1970</v>
      </c>
      <c r="B460" t="s">
        <v>1971</v>
      </c>
      <c r="C460" t="s">
        <v>10163</v>
      </c>
      <c r="D460" t="s">
        <v>46</v>
      </c>
      <c r="E460">
        <v>3293.3470192</v>
      </c>
      <c r="F460">
        <v>1943.2</v>
      </c>
      <c r="G460">
        <v>-1.9558797447035801</v>
      </c>
      <c r="H460">
        <f>(Table2[[#This Row],[1Y Return vs Nifty]]-AVERAGE(Table2[1Y Return vs Nifty]))/_xlfn.STDEV.P(Table2[1Y Return vs Nifty])</f>
        <v>-0.58245687704005344</v>
      </c>
      <c r="I460">
        <v>7.94683369786725</v>
      </c>
      <c r="J460">
        <f>(Table2[[#This Row],[1M Return vs Nifty]]-AVERAGE(Table2[1M Return vs Nifty]))/_xlfn.STDEV.P(Table2[1M Return vs Nifty])</f>
        <v>0.98829331372670715</v>
      </c>
      <c r="K460">
        <v>3.3712183797264799</v>
      </c>
      <c r="L460">
        <f>(Table2[[#This Row],[6M Return vs Nifty]]-AVERAGE(Table2[6M Return vs Nifty]))/_xlfn.STDEV.P(Table2[6M Return vs Nifty])</f>
        <v>-0.1488572918248498</v>
      </c>
      <c r="M460">
        <v>-4.1720714999595803</v>
      </c>
      <c r="N460">
        <f>(Table2[[#This Row],[1W Return vs Nifty]]-AVERAGE(Table2[1W Return vs Nifty]))/_xlfn.STDEV.P(Table2[1W Return vs Nifty])</f>
        <v>-0.62373125802128182</v>
      </c>
      <c r="O460">
        <v>1909.74</v>
      </c>
      <c r="P460">
        <v>1805.99998370146</v>
      </c>
      <c r="Q460">
        <v>1670.5790574044399</v>
      </c>
      <c r="R460">
        <v>52.314424305461699</v>
      </c>
      <c r="S460" s="2">
        <f>(Table2[[#This Row],[Close Price]]-Table2[[#This Row],[20D EMA]])/Table2[[#This Row],[20D EMA]]</f>
        <v>1.7520709625394051E-2</v>
      </c>
      <c r="T460" s="2">
        <f>(Table2[[#This Row],[Close Price]]-Table2[[#This Row],[50D EMA]])/Table2[[#This Row],[50D EMA]]</f>
        <v>7.5969001958318863E-2</v>
      </c>
      <c r="U460" s="2">
        <f>(Table2[[#This Row],[Close Price]]-Table2[[#This Row],[200D EMA]])/Table2[[#This Row],[200D EMA]]</f>
        <v>0.16318948893034024</v>
      </c>
      <c r="V460">
        <v>1.4985211814118</v>
      </c>
      <c r="W460">
        <v>1899.3</v>
      </c>
      <c r="X460">
        <v>1943.75</v>
      </c>
      <c r="Y460">
        <v>1820</v>
      </c>
      <c r="Z460">
        <v>1956</v>
      </c>
      <c r="AA460">
        <v>1820</v>
      </c>
      <c r="AB460">
        <v>2090</v>
      </c>
      <c r="AC460" s="2">
        <f>(Table2[[#This Row],[Close Price]]/Table2[[#This Row],[Day Low]])-1</f>
        <v>2.3113778760595949E-2</v>
      </c>
      <c r="AD460" s="2">
        <f>(Table2[[#This Row],[Day High]]/Table2[[#This Row],[Close Price]])-1</f>
        <v>2.830382873610926E-4</v>
      </c>
      <c r="AE460" s="2">
        <f>(Table2[[#This Row],[Close Price]]/Table2[[#This Row],[Current Week Low]])-1</f>
        <v>6.7692307692307718E-2</v>
      </c>
      <c r="AF460" s="2">
        <f>(Table2[[#This Row],[Current Week High]]/Table2[[#This Row],[Close Price]])-1</f>
        <v>6.5870728694936709E-3</v>
      </c>
      <c r="AG460" s="2">
        <f>(Table2[[#This Row],[Close Price]]/Table2[[#This Row],[Current Month Low]])-1</f>
        <v>6.7692307692307718E-2</v>
      </c>
      <c r="AH460" s="2">
        <f>(Table2[[#This Row],[Current Month High]]/Table2[[#This Row],[Close Price]])-1</f>
        <v>7.5545491972004886E-2</v>
      </c>
      <c r="AI460">
        <v>7.5545491972004797</v>
      </c>
      <c r="AJ460">
        <v>37.425742574257399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0.15</v>
      </c>
      <c r="AM460" t="s">
        <v>10196</v>
      </c>
      <c r="AN460">
        <v>-0.91</v>
      </c>
      <c r="AO460" t="s">
        <v>10195</v>
      </c>
      <c r="AP460">
        <v>2.1386012652819E-2</v>
      </c>
      <c r="AQ460">
        <f>(Table2[[#This Row],[Sharpe Ratio]]-AVERAGE(Table2[Sharpe Ratio]))/_xlfn.STDEV.P(Table2[Sharpe Ratio])</f>
        <v>-0.34254730015746349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-0.70929941331694146</v>
      </c>
      <c r="AS460">
        <f>_xlfn.RANK.AVG(Table2[[#This Row],[1Y Return vs Nifty Z-Score]],Table2[1Y Return vs Nifty Z-Score])</f>
        <v>524</v>
      </c>
      <c r="AT460">
        <f>_xlfn.RANK.AVG(Table2[[#This Row],[6M Return vs Nifty Z-Score]],Table2[6M Return vs Nifty Z-Score])</f>
        <v>374</v>
      </c>
      <c r="AU460">
        <f>_xlfn.RANK.AVG(Table2[[#This Row],[Sharpe Ratio Z-Score]],Table2[Sharpe Ratio Z-Score])</f>
        <v>426</v>
      </c>
      <c r="AV460">
        <f>(Table2[[#This Row],[Rank 1Y]]+Table2[[#This Row],[Rank 6M]]+Table2[[#This Row],[Rank Sharpe]])/3</f>
        <v>441.33333333333331</v>
      </c>
    </row>
    <row r="461" spans="1:48" x14ac:dyDescent="0.3">
      <c r="A461" t="s">
        <v>1988</v>
      </c>
      <c r="B461" t="s">
        <v>1989</v>
      </c>
      <c r="C461" t="s">
        <v>10155</v>
      </c>
      <c r="D461" t="s">
        <v>278</v>
      </c>
      <c r="E461">
        <v>3203.2919299999999</v>
      </c>
      <c r="F461">
        <v>330.5</v>
      </c>
      <c r="G461">
        <v>8.3378113859744101</v>
      </c>
      <c r="H461">
        <f>(Table2[[#This Row],[1Y Return vs Nifty]]-AVERAGE(Table2[1Y Return vs Nifty]))/_xlfn.STDEV.P(Table2[1Y Return vs Nifty])</f>
        <v>-0.44404629342185042</v>
      </c>
      <c r="I461">
        <v>-9.1959812221355008</v>
      </c>
      <c r="J461">
        <f>(Table2[[#This Row],[1M Return vs Nifty]]-AVERAGE(Table2[1M Return vs Nifty]))/_xlfn.STDEV.P(Table2[1M Return vs Nifty])</f>
        <v>-0.79748826333335654</v>
      </c>
      <c r="K461">
        <v>-19.3123341149761</v>
      </c>
      <c r="L461">
        <f>(Table2[[#This Row],[6M Return vs Nifty]]-AVERAGE(Table2[6M Return vs Nifty]))/_xlfn.STDEV.P(Table2[6M Return vs Nifty])</f>
        <v>-0.91596408022890685</v>
      </c>
      <c r="M461">
        <v>-2.2404545497266501</v>
      </c>
      <c r="N461">
        <f>(Table2[[#This Row],[1W Return vs Nifty]]-AVERAGE(Table2[1W Return vs Nifty]))/_xlfn.STDEV.P(Table2[1W Return vs Nifty])</f>
        <v>-0.14343462215568054</v>
      </c>
      <c r="O461">
        <v>331.49</v>
      </c>
      <c r="P461">
        <v>328.87135270993798</v>
      </c>
      <c r="Q461">
        <v>302.48427243999902</v>
      </c>
      <c r="R461">
        <v>50.345815808889398</v>
      </c>
      <c r="S461" s="2">
        <f>(Table2[[#This Row],[Close Price]]-Table2[[#This Row],[20D EMA]])/Table2[[#This Row],[20D EMA]]</f>
        <v>-2.9865154303297509E-3</v>
      </c>
      <c r="T461" s="2">
        <f>(Table2[[#This Row],[Close Price]]-Table2[[#This Row],[50D EMA]])/Table2[[#This Row],[50D EMA]]</f>
        <v>4.9522321620347216E-3</v>
      </c>
      <c r="U461" s="2">
        <f>(Table2[[#This Row],[Close Price]]-Table2[[#This Row],[200D EMA]])/Table2[[#This Row],[200D EMA]]</f>
        <v>9.2618790835011761E-2</v>
      </c>
      <c r="V461">
        <v>0.41210936815078902</v>
      </c>
      <c r="W461">
        <v>324.3</v>
      </c>
      <c r="X461">
        <v>334.85</v>
      </c>
      <c r="Y461">
        <v>310.10000000000002</v>
      </c>
      <c r="Z461">
        <v>332.6</v>
      </c>
      <c r="AA461">
        <v>310.10000000000002</v>
      </c>
      <c r="AB461">
        <v>356.7</v>
      </c>
      <c r="AC461" s="2">
        <f>(Table2[[#This Row],[Close Price]]/Table2[[#This Row],[Day Low]])-1</f>
        <v>1.9118100524206039E-2</v>
      </c>
      <c r="AD461" s="2">
        <f>(Table2[[#This Row],[Day High]]/Table2[[#This Row],[Close Price]])-1</f>
        <v>1.3161875945537194E-2</v>
      </c>
      <c r="AE461" s="2">
        <f>(Table2[[#This Row],[Close Price]]/Table2[[#This Row],[Current Week Low]])-1</f>
        <v>6.5785230570783559E-2</v>
      </c>
      <c r="AF461" s="2">
        <f>(Table2[[#This Row],[Current Week High]]/Table2[[#This Row],[Close Price]])-1</f>
        <v>6.3540090771558866E-3</v>
      </c>
      <c r="AG461" s="2">
        <f>(Table2[[#This Row],[Close Price]]/Table2[[#This Row],[Current Month Low]])-1</f>
        <v>6.5785230570783559E-2</v>
      </c>
      <c r="AH461" s="2">
        <f>(Table2[[#This Row],[Current Month High]]/Table2[[#This Row],[Close Price]])-1</f>
        <v>7.9273827534039221E-2</v>
      </c>
      <c r="AI461">
        <v>21.497730711043801</v>
      </c>
      <c r="AJ461">
        <v>55.164319248826303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-0.05</v>
      </c>
      <c r="AM461" t="s">
        <v>10195</v>
      </c>
      <c r="AN461">
        <v>-4.09</v>
      </c>
      <c r="AO461" t="s">
        <v>10195</v>
      </c>
      <c r="AP461">
        <v>7.7176441395288994E-2</v>
      </c>
      <c r="AQ461">
        <f>(Table2[[#This Row],[Sharpe Ratio]]-AVERAGE(Table2[Sharpe Ratio]))/_xlfn.STDEV.P(Table2[Sharpe Ratio])</f>
        <v>0.29893815894527076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-2.0019951001945233</v>
      </c>
      <c r="AS461">
        <f>_xlfn.RANK.AVG(Table2[[#This Row],[1Y Return vs Nifty Z-Score]],Table2[1Y Return vs Nifty Z-Score])</f>
        <v>460</v>
      </c>
      <c r="AT461">
        <f>_xlfn.RANK.AVG(Table2[[#This Row],[6M Return vs Nifty Z-Score]],Table2[6M Return vs Nifty Z-Score])</f>
        <v>612</v>
      </c>
      <c r="AU461">
        <f>_xlfn.RANK.AVG(Table2[[#This Row],[Sharpe Ratio Z-Score]],Table2[Sharpe Ratio Z-Score])</f>
        <v>253</v>
      </c>
      <c r="AV461">
        <f>(Table2[[#This Row],[Rank 1Y]]+Table2[[#This Row],[Rank 6M]]+Table2[[#This Row],[Rank Sharpe]])/3</f>
        <v>441.66666666666669</v>
      </c>
    </row>
    <row r="462" spans="1:48" x14ac:dyDescent="0.3">
      <c r="A462" t="s">
        <v>1498</v>
      </c>
      <c r="B462" t="s">
        <v>1499</v>
      </c>
      <c r="C462" t="s">
        <v>10161</v>
      </c>
      <c r="D462" t="s">
        <v>130</v>
      </c>
      <c r="E462">
        <v>6530.5172514400001</v>
      </c>
      <c r="F462">
        <v>601.9</v>
      </c>
      <c r="G462">
        <v>30.302038844305901</v>
      </c>
      <c r="H462">
        <f>(Table2[[#This Row],[1Y Return vs Nifty]]-AVERAGE(Table2[1Y Return vs Nifty]))/_xlfn.STDEV.P(Table2[1Y Return vs Nifty])</f>
        <v>-0.14871184996158832</v>
      </c>
      <c r="I462">
        <v>-10.2241783510388</v>
      </c>
      <c r="J462">
        <f>(Table2[[#This Row],[1M Return vs Nifty]]-AVERAGE(Table2[1M Return vs Nifty]))/_xlfn.STDEV.P(Table2[1M Return vs Nifty])</f>
        <v>-0.90459643074634688</v>
      </c>
      <c r="K462">
        <v>-35.848767632541701</v>
      </c>
      <c r="L462">
        <f>(Table2[[#This Row],[6M Return vs Nifty]]-AVERAGE(Table2[6M Return vs Nifty]))/_xlfn.STDEV.P(Table2[6M Return vs Nifty])</f>
        <v>-1.475189113886197</v>
      </c>
      <c r="M462">
        <v>-4.6344365470032702</v>
      </c>
      <c r="N462">
        <f>(Table2[[#This Row],[1W Return vs Nifty]]-AVERAGE(Table2[1W Return vs Nifty]))/_xlfn.STDEV.P(Table2[1W Return vs Nifty])</f>
        <v>-0.73869834640293297</v>
      </c>
      <c r="O462">
        <v>615.26</v>
      </c>
      <c r="P462">
        <v>611.36340186986604</v>
      </c>
      <c r="Q462">
        <v>575.90901213959603</v>
      </c>
      <c r="R462">
        <v>41.702262889552799</v>
      </c>
      <c r="S462" s="2">
        <f>(Table2[[#This Row],[Close Price]]-Table2[[#This Row],[20D EMA]])/Table2[[#This Row],[20D EMA]]</f>
        <v>-2.171439716542602E-2</v>
      </c>
      <c r="T462" s="2">
        <f>(Table2[[#This Row],[Close Price]]-Table2[[#This Row],[50D EMA]])/Table2[[#This Row],[50D EMA]]</f>
        <v>-1.5479176281933259E-2</v>
      </c>
      <c r="U462" s="2">
        <f>(Table2[[#This Row],[Close Price]]-Table2[[#This Row],[200D EMA]])/Table2[[#This Row],[200D EMA]]</f>
        <v>4.5130371833986729E-2</v>
      </c>
      <c r="V462">
        <v>0.398365500851599</v>
      </c>
      <c r="W462">
        <v>594.70000000000005</v>
      </c>
      <c r="X462">
        <v>602.75</v>
      </c>
      <c r="Y462">
        <v>565.1</v>
      </c>
      <c r="Z462">
        <v>614.5</v>
      </c>
      <c r="AA462">
        <v>565.1</v>
      </c>
      <c r="AB462">
        <v>689.95</v>
      </c>
      <c r="AC462" s="2">
        <f>(Table2[[#This Row],[Close Price]]/Table2[[#This Row],[Day Low]])-1</f>
        <v>1.2106944677988896E-2</v>
      </c>
      <c r="AD462" s="2">
        <f>(Table2[[#This Row],[Day High]]/Table2[[#This Row],[Close Price]])-1</f>
        <v>1.412194716730486E-3</v>
      </c>
      <c r="AE462" s="2">
        <f>(Table2[[#This Row],[Close Price]]/Table2[[#This Row],[Current Week Low]])-1</f>
        <v>6.5121217483631089E-2</v>
      </c>
      <c r="AF462" s="2">
        <f>(Table2[[#This Row],[Current Week High]]/Table2[[#This Row],[Close Price]])-1</f>
        <v>2.0933709918591115E-2</v>
      </c>
      <c r="AG462" s="2">
        <f>(Table2[[#This Row],[Close Price]]/Table2[[#This Row],[Current Month Low]])-1</f>
        <v>6.5121217483631089E-2</v>
      </c>
      <c r="AH462" s="2">
        <f>(Table2[[#This Row],[Current Month High]]/Table2[[#This Row],[Close Price]])-1</f>
        <v>0.14628675859777385</v>
      </c>
      <c r="AI462">
        <v>39.832198039541403</v>
      </c>
      <c r="AJ462">
        <v>65.118990467046103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</v>
      </c>
      <c r="AM462">
        <v>0</v>
      </c>
      <c r="AN462">
        <v>-9.6999999999999993</v>
      </c>
      <c r="AO462" t="s">
        <v>10195</v>
      </c>
      <c r="AP462">
        <v>6.8894307473246999E-2</v>
      </c>
      <c r="AQ462">
        <f>(Table2[[#This Row],[Sharpe Ratio]]-AVERAGE(Table2[Sharpe Ratio]))/_xlfn.STDEV.P(Table2[Sharpe Ratio])</f>
        <v>0.20370912771025781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-3.0634866132868073</v>
      </c>
      <c r="AS462">
        <f>_xlfn.RANK.AVG(Table2[[#This Row],[1Y Return vs Nifty Z-Score]],Table2[1Y Return vs Nifty Z-Score])</f>
        <v>334</v>
      </c>
      <c r="AT462">
        <f>_xlfn.RANK.AVG(Table2[[#This Row],[6M Return vs Nifty Z-Score]],Table2[6M Return vs Nifty Z-Score])</f>
        <v>715</v>
      </c>
      <c r="AU462">
        <f>_xlfn.RANK.AVG(Table2[[#This Row],[Sharpe Ratio Z-Score]],Table2[Sharpe Ratio Z-Score])</f>
        <v>277</v>
      </c>
      <c r="AV462">
        <f>(Table2[[#This Row],[Rank 1Y]]+Table2[[#This Row],[Rank 6M]]+Table2[[#This Row],[Rank Sharpe]])/3</f>
        <v>442</v>
      </c>
    </row>
    <row r="463" spans="1:48" x14ac:dyDescent="0.3">
      <c r="A463" t="s">
        <v>509</v>
      </c>
      <c r="B463" t="s">
        <v>510</v>
      </c>
      <c r="C463" t="s">
        <v>10155</v>
      </c>
      <c r="D463" t="s">
        <v>200</v>
      </c>
      <c r="E463">
        <v>40317.05077509</v>
      </c>
      <c r="F463">
        <v>687.45</v>
      </c>
      <c r="G463">
        <v>-5.7379744086211204</v>
      </c>
      <c r="H463">
        <f>(Table2[[#This Row],[1Y Return vs Nifty]]-AVERAGE(Table2[1Y Return vs Nifty]))/_xlfn.STDEV.P(Table2[1Y Return vs Nifty])</f>
        <v>-0.63331151441808786</v>
      </c>
      <c r="I463">
        <v>7.0198866921910703</v>
      </c>
      <c r="J463">
        <f>(Table2[[#This Row],[1M Return vs Nifty]]-AVERAGE(Table2[1M Return vs Nifty]))/_xlfn.STDEV.P(Table2[1M Return vs Nifty])</f>
        <v>0.89173245756789576</v>
      </c>
      <c r="K463">
        <v>3.5774793573043802</v>
      </c>
      <c r="L463">
        <f>(Table2[[#This Row],[6M Return vs Nifty]]-AVERAGE(Table2[6M Return vs Nifty]))/_xlfn.STDEV.P(Table2[6M Return vs Nifty])</f>
        <v>-0.14188200891359434</v>
      </c>
      <c r="M463">
        <v>-1.07293013353209</v>
      </c>
      <c r="N463">
        <f>(Table2[[#This Row],[1W Return vs Nifty]]-AVERAGE(Table2[1W Return vs Nifty]))/_xlfn.STDEV.P(Table2[1W Return vs Nifty])</f>
        <v>0.14687037300476088</v>
      </c>
      <c r="O463">
        <v>687.18</v>
      </c>
      <c r="P463">
        <v>666.97442151092901</v>
      </c>
      <c r="Q463">
        <v>625.32357804004903</v>
      </c>
      <c r="R463">
        <v>45.3899859092501</v>
      </c>
      <c r="S463" s="2">
        <f>(Table2[[#This Row],[Close Price]]-Table2[[#This Row],[20D EMA]])/Table2[[#This Row],[20D EMA]]</f>
        <v>3.9291015454479976E-4</v>
      </c>
      <c r="T463" s="2">
        <f>(Table2[[#This Row],[Close Price]]-Table2[[#This Row],[50D EMA]])/Table2[[#This Row],[50D EMA]]</f>
        <v>3.0699195994183307E-2</v>
      </c>
      <c r="U463" s="2">
        <f>(Table2[[#This Row],[Close Price]]-Table2[[#This Row],[200D EMA]])/Table2[[#This Row],[200D EMA]]</f>
        <v>9.9350838736440725E-2</v>
      </c>
      <c r="V463">
        <v>1.46347104542496</v>
      </c>
      <c r="W463">
        <v>688.75</v>
      </c>
      <c r="X463">
        <v>718</v>
      </c>
      <c r="Y463">
        <v>678</v>
      </c>
      <c r="Z463">
        <v>710.5</v>
      </c>
      <c r="AA463">
        <v>641.85</v>
      </c>
      <c r="AB463">
        <v>764.5</v>
      </c>
      <c r="AC463" s="2">
        <f>(Table2[[#This Row],[Close Price]]/Table2[[#This Row],[Day Low]])-1</f>
        <v>-1.8874773139745393E-3</v>
      </c>
      <c r="AD463" s="2">
        <f>(Table2[[#This Row],[Day High]]/Table2[[#This Row],[Close Price]])-1</f>
        <v>4.4439595606953208E-2</v>
      </c>
      <c r="AE463" s="2">
        <f>(Table2[[#This Row],[Close Price]]/Table2[[#This Row],[Current Week Low]])-1</f>
        <v>1.3938053097345193E-2</v>
      </c>
      <c r="AF463" s="2">
        <f>(Table2[[#This Row],[Current Week High]]/Table2[[#This Row],[Close Price]])-1</f>
        <v>3.3529711251727434E-2</v>
      </c>
      <c r="AG463" s="2">
        <f>(Table2[[#This Row],[Close Price]]/Table2[[#This Row],[Current Month Low]])-1</f>
        <v>7.1044636597335842E-2</v>
      </c>
      <c r="AH463" s="2">
        <f>(Table2[[#This Row],[Current Month High]]/Table2[[#This Row],[Close Price]])-1</f>
        <v>0.11208087860935323</v>
      </c>
      <c r="AI463">
        <v>11.208087860935301</v>
      </c>
      <c r="AJ463">
        <v>40.8420405654579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0.01</v>
      </c>
      <c r="AM463" t="s">
        <v>10196</v>
      </c>
      <c r="AN463">
        <v>4.6500000000000004</v>
      </c>
      <c r="AO463" t="s">
        <v>10196</v>
      </c>
      <c r="AP463">
        <v>2.7349981175855E-2</v>
      </c>
      <c r="AQ463">
        <f>(Table2[[#This Row],[Sharpe Ratio]]-AVERAGE(Table2[Sharpe Ratio]))/_xlfn.STDEV.P(Table2[Sharpe Ratio])</f>
        <v>-0.27397283008601109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-1.0563522845036699E-2</v>
      </c>
      <c r="AS463">
        <f>_xlfn.RANK.AVG(Table2[[#This Row],[1Y Return vs Nifty Z-Score]],Table2[1Y Return vs Nifty Z-Score])</f>
        <v>546</v>
      </c>
      <c r="AT463">
        <f>_xlfn.RANK.AVG(Table2[[#This Row],[6M Return vs Nifty Z-Score]],Table2[6M Return vs Nifty Z-Score])</f>
        <v>370</v>
      </c>
      <c r="AU463">
        <f>_xlfn.RANK.AVG(Table2[[#This Row],[Sharpe Ratio Z-Score]],Table2[Sharpe Ratio Z-Score])</f>
        <v>412</v>
      </c>
      <c r="AV463">
        <f>(Table2[[#This Row],[Rank 1Y]]+Table2[[#This Row],[Rank 6M]]+Table2[[#This Row],[Rank Sharpe]])/3</f>
        <v>442.66666666666669</v>
      </c>
    </row>
    <row r="464" spans="1:48" x14ac:dyDescent="0.3">
      <c r="A464" t="s">
        <v>672</v>
      </c>
      <c r="B464" t="s">
        <v>673</v>
      </c>
      <c r="C464" t="s">
        <v>10153</v>
      </c>
      <c r="D464" t="s">
        <v>176</v>
      </c>
      <c r="E464">
        <v>25582.979718869999</v>
      </c>
      <c r="F464">
        <v>7851.1</v>
      </c>
      <c r="G464">
        <v>18.441952106396499</v>
      </c>
      <c r="H464">
        <f>(Table2[[#This Row],[1Y Return vs Nifty]]-AVERAGE(Table2[1Y Return vs Nifty]))/_xlfn.STDEV.P(Table2[1Y Return vs Nifty])</f>
        <v>-0.30818443431612086</v>
      </c>
      <c r="I464">
        <v>-2.3228386960935099</v>
      </c>
      <c r="J464">
        <f>(Table2[[#This Row],[1M Return vs Nifty]]-AVERAGE(Table2[1M Return vs Nifty]))/_xlfn.STDEV.P(Table2[1M Return vs Nifty])</f>
        <v>-8.1507174067073654E-2</v>
      </c>
      <c r="K464">
        <v>6.4980571612505198</v>
      </c>
      <c r="L464">
        <f>(Table2[[#This Row],[6M Return vs Nifty]]-AVERAGE(Table2[6M Return vs Nifty]))/_xlfn.STDEV.P(Table2[6M Return vs Nifty])</f>
        <v>-4.3114628451803395E-2</v>
      </c>
      <c r="M464">
        <v>0.33870281238435701</v>
      </c>
      <c r="N464">
        <f>(Table2[[#This Row],[1W Return vs Nifty]]-AVERAGE(Table2[1W Return vs Nifty]))/_xlfn.STDEV.P(Table2[1W Return vs Nifty])</f>
        <v>0.49787296434097733</v>
      </c>
      <c r="O464">
        <v>7561.79</v>
      </c>
      <c r="P464">
        <v>7344.7910426872704</v>
      </c>
      <c r="Q464">
        <v>6681.4186005342999</v>
      </c>
      <c r="R464">
        <v>66.491467245019393</v>
      </c>
      <c r="S464" s="2">
        <f>(Table2[[#This Row],[Close Price]]-Table2[[#This Row],[20D EMA]])/Table2[[#This Row],[20D EMA]]</f>
        <v>3.8259459731095471E-2</v>
      </c>
      <c r="T464" s="2">
        <f>(Table2[[#This Row],[Close Price]]-Table2[[#This Row],[50D EMA]])/Table2[[#This Row],[50D EMA]]</f>
        <v>6.8934426366945967E-2</v>
      </c>
      <c r="U464" s="2">
        <f>(Table2[[#This Row],[Close Price]]-Table2[[#This Row],[200D EMA]])/Table2[[#This Row],[200D EMA]]</f>
        <v>0.1750648282046216</v>
      </c>
      <c r="V464">
        <v>0.65523496970176598</v>
      </c>
      <c r="W464">
        <v>7725</v>
      </c>
      <c r="X464">
        <v>7833.35</v>
      </c>
      <c r="Y464">
        <v>7550.05</v>
      </c>
      <c r="Z464">
        <v>7937.95</v>
      </c>
      <c r="AA464">
        <v>7152.75</v>
      </c>
      <c r="AB464">
        <v>8099</v>
      </c>
      <c r="AC464" s="2">
        <f>(Table2[[#This Row],[Close Price]]/Table2[[#This Row],[Day Low]])-1</f>
        <v>1.6323624595469211E-2</v>
      </c>
      <c r="AD464" s="2">
        <f>(Table2[[#This Row],[Day High]]/Table2[[#This Row],[Close Price]])-1</f>
        <v>-2.2608296926545091E-3</v>
      </c>
      <c r="AE464" s="2">
        <f>(Table2[[#This Row],[Close Price]]/Table2[[#This Row],[Current Week Low]])-1</f>
        <v>3.9873908119813839E-2</v>
      </c>
      <c r="AF464" s="2">
        <f>(Table2[[#This Row],[Current Week High]]/Table2[[#This Row],[Close Price]])-1</f>
        <v>1.1062144158143328E-2</v>
      </c>
      <c r="AG464" s="2">
        <f>(Table2[[#This Row],[Close Price]]/Table2[[#This Row],[Current Month Low]])-1</f>
        <v>9.7633777218552265E-2</v>
      </c>
      <c r="AH464" s="2">
        <f>(Table2[[#This Row],[Current Month High]]/Table2[[#This Row],[Close Price]])-1</f>
        <v>3.1575193285017233E-2</v>
      </c>
      <c r="AI464">
        <v>3.1575193285017198</v>
      </c>
      <c r="AJ464">
        <v>45.323461360481197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0.04</v>
      </c>
      <c r="AM464" t="s">
        <v>10196</v>
      </c>
      <c r="AN464">
        <v>8.99</v>
      </c>
      <c r="AO464" t="s">
        <v>10196</v>
      </c>
      <c r="AP464">
        <v>-2.5215909862425001E-2</v>
      </c>
      <c r="AQ464">
        <f>(Table2[[#This Row],[Sharpe Ratio]]-AVERAGE(Table2[Sharpe Ratio]))/_xlfn.STDEV.P(Table2[Sharpe Ratio])</f>
        <v>-0.87838214376038493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-0.8133154162544054</v>
      </c>
      <c r="AS464">
        <f>_xlfn.RANK.AVG(Table2[[#This Row],[1Y Return vs Nifty Z-Score]],Table2[1Y Return vs Nifty Z-Score])</f>
        <v>398</v>
      </c>
      <c r="AT464">
        <f>_xlfn.RANK.AVG(Table2[[#This Row],[6M Return vs Nifty Z-Score]],Table2[6M Return vs Nifty Z-Score])</f>
        <v>341</v>
      </c>
      <c r="AU464">
        <f>_xlfn.RANK.AVG(Table2[[#This Row],[Sharpe Ratio Z-Score]],Table2[Sharpe Ratio Z-Score])</f>
        <v>589</v>
      </c>
      <c r="AV464">
        <f>(Table2[[#This Row],[Rank 1Y]]+Table2[[#This Row],[Rank 6M]]+Table2[[#This Row],[Rank Sharpe]])/3</f>
        <v>442.66666666666669</v>
      </c>
    </row>
    <row r="465" spans="1:48" x14ac:dyDescent="0.3">
      <c r="A465" t="s">
        <v>1734</v>
      </c>
      <c r="B465" t="s">
        <v>1735</v>
      </c>
      <c r="C465" t="s">
        <v>10158</v>
      </c>
      <c r="D465" t="s">
        <v>130</v>
      </c>
      <c r="E465">
        <v>4442.5896126480002</v>
      </c>
      <c r="F465">
        <v>246.51</v>
      </c>
      <c r="G465">
        <v>-14.002319563445999</v>
      </c>
      <c r="H465">
        <f>(Table2[[#This Row],[1Y Return vs Nifty]]-AVERAGE(Table2[1Y Return vs Nifty]))/_xlfn.STDEV.P(Table2[1Y Return vs Nifty])</f>
        <v>-0.74443519411472536</v>
      </c>
      <c r="I465">
        <v>9.8078841869941797</v>
      </c>
      <c r="J465">
        <f>(Table2[[#This Row],[1M Return vs Nifty]]-AVERAGE(Table2[1M Return vs Nifty]))/_xlfn.STDEV.P(Table2[1M Return vs Nifty])</f>
        <v>1.1821605224068648</v>
      </c>
      <c r="K465">
        <v>-7.4489076580484399</v>
      </c>
      <c r="L465">
        <f>(Table2[[#This Row],[6M Return vs Nifty]]-AVERAGE(Table2[6M Return vs Nifty]))/_xlfn.STDEV.P(Table2[6M Return vs Nifty])</f>
        <v>-0.51476964778862688</v>
      </c>
      <c r="M465">
        <v>-2.1502817603620401</v>
      </c>
      <c r="N465">
        <f>(Table2[[#This Row],[1W Return vs Nifty]]-AVERAGE(Table2[1W Return vs Nifty]))/_xlfn.STDEV.P(Table2[1W Return vs Nifty])</f>
        <v>-0.12101315429000613</v>
      </c>
      <c r="O465">
        <v>243.29</v>
      </c>
      <c r="P465">
        <v>230.22169067622801</v>
      </c>
      <c r="Q465">
        <v>208.95845088514301</v>
      </c>
      <c r="R465">
        <v>49.949791291110401</v>
      </c>
      <c r="S465" s="2">
        <f>(Table2[[#This Row],[Close Price]]-Table2[[#This Row],[20D EMA]])/Table2[[#This Row],[20D EMA]]</f>
        <v>1.3235233671749759E-2</v>
      </c>
      <c r="T465" s="2">
        <f>(Table2[[#This Row],[Close Price]]-Table2[[#This Row],[50D EMA]])/Table2[[#This Row],[50D EMA]]</f>
        <v>7.0750541688441623E-2</v>
      </c>
      <c r="U465" s="2">
        <f>(Table2[[#This Row],[Close Price]]-Table2[[#This Row],[200D EMA]])/Table2[[#This Row],[200D EMA]]</f>
        <v>0.17970820972202617</v>
      </c>
      <c r="V465">
        <v>0.88280802394914404</v>
      </c>
      <c r="W465">
        <v>242.1</v>
      </c>
      <c r="X465">
        <v>252.9</v>
      </c>
      <c r="Y465">
        <v>233.1</v>
      </c>
      <c r="Z465">
        <v>254.4</v>
      </c>
      <c r="AA465">
        <v>213.01</v>
      </c>
      <c r="AB465">
        <v>274.79000000000002</v>
      </c>
      <c r="AC465" s="2">
        <f>(Table2[[#This Row],[Close Price]]/Table2[[#This Row],[Day Low]])-1</f>
        <v>1.8215613382899676E-2</v>
      </c>
      <c r="AD465" s="2">
        <f>(Table2[[#This Row],[Day High]]/Table2[[#This Row],[Close Price]])-1</f>
        <v>2.5921869295363331E-2</v>
      </c>
      <c r="AE465" s="2">
        <f>(Table2[[#This Row],[Close Price]]/Table2[[#This Row],[Current Week Low]])-1</f>
        <v>5.7528957528957481E-2</v>
      </c>
      <c r="AF465" s="2">
        <f>(Table2[[#This Row],[Current Week High]]/Table2[[#This Row],[Close Price]])-1</f>
        <v>3.2006815139345335E-2</v>
      </c>
      <c r="AG465" s="2">
        <f>(Table2[[#This Row],[Close Price]]/Table2[[#This Row],[Current Month Low]])-1</f>
        <v>0.15726961175531673</v>
      </c>
      <c r="AH465" s="2">
        <f>(Table2[[#This Row],[Current Month High]]/Table2[[#This Row],[Close Price]])-1</f>
        <v>0.11472151231187389</v>
      </c>
      <c r="AI465">
        <v>11.472151231187301</v>
      </c>
      <c r="AJ465">
        <v>54.988997170700998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0.17</v>
      </c>
      <c r="AM465" t="s">
        <v>10196</v>
      </c>
      <c r="AN465">
        <v>-5.49</v>
      </c>
      <c r="AO465" t="s">
        <v>10195</v>
      </c>
      <c r="AP465">
        <v>8.1529146349510001E-2</v>
      </c>
      <c r="AQ465">
        <f>(Table2[[#This Row],[Sharpe Ratio]]-AVERAGE(Table2[Sharpe Ratio]))/_xlfn.STDEV.P(Table2[Sharpe Ratio])</f>
        <v>0.34898611517780048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0.15092864139130679</v>
      </c>
      <c r="AS465">
        <f>_xlfn.RANK.AVG(Table2[[#This Row],[1Y Return vs Nifty Z-Score]],Table2[1Y Return vs Nifty Z-Score])</f>
        <v>590</v>
      </c>
      <c r="AT465">
        <f>_xlfn.RANK.AVG(Table2[[#This Row],[6M Return vs Nifty Z-Score]],Table2[6M Return vs Nifty Z-Score])</f>
        <v>498</v>
      </c>
      <c r="AU465">
        <f>_xlfn.RANK.AVG(Table2[[#This Row],[Sharpe Ratio Z-Score]],Table2[Sharpe Ratio Z-Score])</f>
        <v>241</v>
      </c>
      <c r="AV465">
        <f>(Table2[[#This Row],[Rank 1Y]]+Table2[[#This Row],[Rank 6M]]+Table2[[#This Row],[Rank Sharpe]])/3</f>
        <v>443</v>
      </c>
    </row>
    <row r="466" spans="1:48" x14ac:dyDescent="0.3">
      <c r="A466" t="s">
        <v>70</v>
      </c>
      <c r="B466" t="s">
        <v>71</v>
      </c>
      <c r="C466" t="s">
        <v>10158</v>
      </c>
      <c r="D466" t="s">
        <v>72</v>
      </c>
      <c r="E466">
        <v>338660.13301547</v>
      </c>
      <c r="F466">
        <v>2970.7</v>
      </c>
      <c r="G466">
        <v>-1.2530051397639701</v>
      </c>
      <c r="H466">
        <f>(Table2[[#This Row],[1Y Return vs Nifty]]-AVERAGE(Table2[1Y Return vs Nifty]))/_xlfn.STDEV.P(Table2[1Y Return vs Nifty])</f>
        <v>-0.57300591498523057</v>
      </c>
      <c r="I466">
        <v>-8.85857460135556</v>
      </c>
      <c r="J466">
        <f>(Table2[[#This Row],[1M Return vs Nifty]]-AVERAGE(Table2[1M Return vs Nifty]))/_xlfn.STDEV.P(Table2[1M Return vs Nifty])</f>
        <v>-0.76234032933426443</v>
      </c>
      <c r="K466">
        <v>-11.4786855526661</v>
      </c>
      <c r="L466">
        <f>(Table2[[#This Row],[6M Return vs Nifty]]-AVERAGE(Table2[6M Return vs Nifty]))/_xlfn.STDEV.P(Table2[6M Return vs Nifty])</f>
        <v>-0.65104768357882059</v>
      </c>
      <c r="M466">
        <v>-2.7751934540719398</v>
      </c>
      <c r="N466">
        <f>(Table2[[#This Row],[1W Return vs Nifty]]-AVERAGE(Table2[1W Return vs Nifty]))/_xlfn.STDEV.P(Table2[1W Return vs Nifty])</f>
        <v>-0.2763974731974097</v>
      </c>
      <c r="O466">
        <v>3087.98</v>
      </c>
      <c r="P466">
        <v>3125.19435260706</v>
      </c>
      <c r="Q466">
        <v>2973.8995237172699</v>
      </c>
      <c r="R466">
        <v>19.943257834134599</v>
      </c>
      <c r="S466" s="2">
        <f>(Table2[[#This Row],[Close Price]]-Table2[[#This Row],[20D EMA]])/Table2[[#This Row],[20D EMA]]</f>
        <v>-3.7979520592750018E-2</v>
      </c>
      <c r="T466" s="2">
        <f>(Table2[[#This Row],[Close Price]]-Table2[[#This Row],[50D EMA]])/Table2[[#This Row],[50D EMA]]</f>
        <v>-4.943511832413873E-2</v>
      </c>
      <c r="U466" s="2">
        <f>(Table2[[#This Row],[Close Price]]-Table2[[#This Row],[200D EMA]])/Table2[[#This Row],[200D EMA]]</f>
        <v>-1.0758681292872827E-3</v>
      </c>
      <c r="V466">
        <v>0.33023727120058399</v>
      </c>
      <c r="W466">
        <v>2945.1</v>
      </c>
      <c r="X466">
        <v>3017.65</v>
      </c>
      <c r="Y466">
        <v>2886.35</v>
      </c>
      <c r="Z466">
        <v>3038</v>
      </c>
      <c r="AA466">
        <v>2886.35</v>
      </c>
      <c r="AB466">
        <v>3207.8</v>
      </c>
      <c r="AC466" s="2">
        <f>(Table2[[#This Row],[Close Price]]/Table2[[#This Row],[Day Low]])-1</f>
        <v>8.6924043326201961E-3</v>
      </c>
      <c r="AD466" s="2">
        <f>(Table2[[#This Row],[Day High]]/Table2[[#This Row],[Close Price]])-1</f>
        <v>1.5804355875719711E-2</v>
      </c>
      <c r="AE466" s="2">
        <f>(Table2[[#This Row],[Close Price]]/Table2[[#This Row],[Current Week Low]])-1</f>
        <v>2.9223760112252473E-2</v>
      </c>
      <c r="AF466" s="2">
        <f>(Table2[[#This Row],[Current Week High]]/Table2[[#This Row],[Close Price]])-1</f>
        <v>2.2654593193523365E-2</v>
      </c>
      <c r="AG466" s="2">
        <f>(Table2[[#This Row],[Close Price]]/Table2[[#This Row],[Current Month Low]])-1</f>
        <v>2.9223760112252473E-2</v>
      </c>
      <c r="AH466" s="2">
        <f>(Table2[[#This Row],[Current Month High]]/Table2[[#This Row],[Close Price]])-1</f>
        <v>7.9812838724879764E-2</v>
      </c>
      <c r="AI466">
        <v>26.0275355976705</v>
      </c>
      <c r="AJ466">
        <v>38.688141923436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-0.05</v>
      </c>
      <c r="AM466" t="s">
        <v>10195</v>
      </c>
      <c r="AN466">
        <v>-5.63</v>
      </c>
      <c r="AO466" t="s">
        <v>10195</v>
      </c>
      <c r="AP466">
        <v>6.7663937676278998E-2</v>
      </c>
      <c r="AQ466">
        <f>(Table2[[#This Row],[Sharpe Ratio]]-AVERAGE(Table2[Sharpe Ratio]))/_xlfn.STDEV.P(Table2[Sharpe Ratio])</f>
        <v>0.18956217899764943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518</v>
      </c>
      <c r="AT466">
        <f>_xlfn.RANK.AVG(Table2[[#This Row],[6M Return vs Nifty Z-Score]],Table2[6M Return vs Nifty Z-Score])</f>
        <v>535</v>
      </c>
      <c r="AU466">
        <f>_xlfn.RANK.AVG(Table2[[#This Row],[Sharpe Ratio Z-Score]],Table2[Sharpe Ratio Z-Score])</f>
        <v>279</v>
      </c>
      <c r="AV466">
        <f>(Table2[[#This Row],[Rank 1Y]]+Table2[[#This Row],[Rank 6M]]+Table2[[#This Row],[Rank Sharpe]])/3</f>
        <v>444</v>
      </c>
    </row>
    <row r="467" spans="1:48" x14ac:dyDescent="0.3">
      <c r="A467" t="s">
        <v>917</v>
      </c>
      <c r="B467" t="s">
        <v>918</v>
      </c>
      <c r="C467" t="s">
        <v>10165</v>
      </c>
      <c r="D467" t="s">
        <v>555</v>
      </c>
      <c r="E467">
        <v>16154.1281548799</v>
      </c>
      <c r="F467">
        <v>5268.8</v>
      </c>
      <c r="G467">
        <v>-11.7558332129829</v>
      </c>
      <c r="H467">
        <f>(Table2[[#This Row],[1Y Return vs Nifty]]-AVERAGE(Table2[1Y Return vs Nifty]))/_xlfn.STDEV.P(Table2[1Y Return vs Nifty])</f>
        <v>-0.71422858669756217</v>
      </c>
      <c r="I467">
        <v>5.4976310091020002</v>
      </c>
      <c r="J467">
        <f>(Table2[[#This Row],[1M Return vs Nifty]]-AVERAGE(Table2[1M Return vs Nifty]))/_xlfn.STDEV.P(Table2[1M Return vs Nifty])</f>
        <v>0.73315779132311731</v>
      </c>
      <c r="K467">
        <v>3.2388342495159099</v>
      </c>
      <c r="L467">
        <f>(Table2[[#This Row],[6M Return vs Nifty]]-AVERAGE(Table2[6M Return vs Nifty]))/_xlfn.STDEV.P(Table2[6M Return vs Nifty])</f>
        <v>-0.15333422571715835</v>
      </c>
      <c r="M467">
        <v>0.32255495668530698</v>
      </c>
      <c r="N467">
        <f>(Table2[[#This Row],[1W Return vs Nifty]]-AVERAGE(Table2[1W Return vs Nifty]))/_xlfn.STDEV.P(Table2[1W Return vs Nifty])</f>
        <v>0.49385779934267798</v>
      </c>
      <c r="O467">
        <v>5155.75</v>
      </c>
      <c r="P467">
        <v>4898.4577438165397</v>
      </c>
      <c r="Q467">
        <v>4635.2091756539103</v>
      </c>
      <c r="R467">
        <v>57.287579439602602</v>
      </c>
      <c r="S467" s="2">
        <f>(Table2[[#This Row],[Close Price]]-Table2[[#This Row],[20D EMA]])/Table2[[#This Row],[20D EMA]]</f>
        <v>2.1926974736944223E-2</v>
      </c>
      <c r="T467" s="2">
        <f>(Table2[[#This Row],[Close Price]]-Table2[[#This Row],[50D EMA]])/Table2[[#This Row],[50D EMA]]</f>
        <v>7.560384830326522E-2</v>
      </c>
      <c r="U467" s="2">
        <f>(Table2[[#This Row],[Close Price]]-Table2[[#This Row],[200D EMA]])/Table2[[#This Row],[200D EMA]]</f>
        <v>0.13669088067782967</v>
      </c>
      <c r="V467">
        <v>0.75138654028157703</v>
      </c>
      <c r="W467">
        <v>5199.6499999999996</v>
      </c>
      <c r="X467">
        <v>5322.9</v>
      </c>
      <c r="Y467">
        <v>4981.3500000000004</v>
      </c>
      <c r="Z467">
        <v>5330</v>
      </c>
      <c r="AA467">
        <v>4914.05</v>
      </c>
      <c r="AB467">
        <v>5500</v>
      </c>
      <c r="AC467" s="2">
        <f>(Table2[[#This Row],[Close Price]]/Table2[[#This Row],[Day Low]])-1</f>
        <v>1.3298972046195567E-2</v>
      </c>
      <c r="AD467" s="2">
        <f>(Table2[[#This Row],[Day High]]/Table2[[#This Row],[Close Price]])-1</f>
        <v>1.0267992711812779E-2</v>
      </c>
      <c r="AE467" s="2">
        <f>(Table2[[#This Row],[Close Price]]/Table2[[#This Row],[Current Week Low]])-1</f>
        <v>5.7705240547241132E-2</v>
      </c>
      <c r="AF467" s="2">
        <f>(Table2[[#This Row],[Current Week High]]/Table2[[#This Row],[Close Price]])-1</f>
        <v>1.1615548132402065E-2</v>
      </c>
      <c r="AG467" s="2">
        <f>(Table2[[#This Row],[Close Price]]/Table2[[#This Row],[Current Month Low]])-1</f>
        <v>7.21909626479178E-2</v>
      </c>
      <c r="AH467" s="2">
        <f>(Table2[[#This Row],[Current Month High]]/Table2[[#This Row],[Close Price]])-1</f>
        <v>4.3880959611296566E-2</v>
      </c>
      <c r="AI467">
        <v>4.3880959611296504</v>
      </c>
      <c r="AJ467">
        <v>31.0320815717483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0.17</v>
      </c>
      <c r="AM467" t="s">
        <v>10196</v>
      </c>
      <c r="AN467">
        <v>-1.38</v>
      </c>
      <c r="AO467" t="s">
        <v>10195</v>
      </c>
      <c r="AP467">
        <v>3.7124420168932998E-2</v>
      </c>
      <c r="AQ467">
        <f>(Table2[[#This Row],[Sharpe Ratio]]-AVERAGE(Table2[Sharpe Ratio]))/_xlfn.STDEV.P(Table2[Sharpe Ratio])</f>
        <v>-0.161585084978521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0.19786769327255377</v>
      </c>
      <c r="AS467">
        <f>_xlfn.RANK.AVG(Table2[[#This Row],[1Y Return vs Nifty Z-Score]],Table2[1Y Return vs Nifty Z-Score])</f>
        <v>580</v>
      </c>
      <c r="AT467">
        <f>_xlfn.RANK.AVG(Table2[[#This Row],[6M Return vs Nifty Z-Score]],Table2[6M Return vs Nifty Z-Score])</f>
        <v>375</v>
      </c>
      <c r="AU467">
        <f>_xlfn.RANK.AVG(Table2[[#This Row],[Sharpe Ratio Z-Score]],Table2[Sharpe Ratio Z-Score])</f>
        <v>379</v>
      </c>
      <c r="AV467">
        <f>(Table2[[#This Row],[Rank 1Y]]+Table2[[#This Row],[Rank 6M]]+Table2[[#This Row],[Rank Sharpe]])/3</f>
        <v>444.66666666666669</v>
      </c>
    </row>
    <row r="468" spans="1:48" x14ac:dyDescent="0.3">
      <c r="A468" t="s">
        <v>615</v>
      </c>
      <c r="B468" t="s">
        <v>616</v>
      </c>
      <c r="C468" t="s">
        <v>10155</v>
      </c>
      <c r="D468" t="s">
        <v>200</v>
      </c>
      <c r="E468">
        <v>29504.124431699998</v>
      </c>
      <c r="F468">
        <v>1404.1</v>
      </c>
      <c r="G468">
        <v>-6.9262474131461502</v>
      </c>
      <c r="H468">
        <f>(Table2[[#This Row],[1Y Return vs Nifty]]-AVERAGE(Table2[1Y Return vs Nifty]))/_xlfn.STDEV.P(Table2[1Y Return vs Nifty])</f>
        <v>-0.64928921939933615</v>
      </c>
      <c r="I468">
        <v>2.9441942114754598</v>
      </c>
      <c r="J468">
        <f>(Table2[[#This Row],[1M Return vs Nifty]]-AVERAGE(Table2[1M Return vs Nifty]))/_xlfn.STDEV.P(Table2[1M Return vs Nifty])</f>
        <v>0.46716411334972235</v>
      </c>
      <c r="K468">
        <v>-3.5526783290327999</v>
      </c>
      <c r="L468">
        <f>(Table2[[#This Row],[6M Return vs Nifty]]-AVERAGE(Table2[6M Return vs Nifty]))/_xlfn.STDEV.P(Table2[6M Return vs Nifty])</f>
        <v>-0.38300792447986037</v>
      </c>
      <c r="M468">
        <v>0.94335416336780697</v>
      </c>
      <c r="N468">
        <f>(Table2[[#This Row],[1W Return vs Nifty]]-AVERAGE(Table2[1W Return vs Nifty]))/_xlfn.STDEV.P(Table2[1W Return vs Nifty])</f>
        <v>0.64821954817786154</v>
      </c>
      <c r="O468">
        <v>1373.75</v>
      </c>
      <c r="P468">
        <v>1305.8617410147899</v>
      </c>
      <c r="Q468">
        <v>1207.83312216992</v>
      </c>
      <c r="R468">
        <v>62.311828112122903</v>
      </c>
      <c r="S468" s="2">
        <f>(Table2[[#This Row],[Close Price]]-Table2[[#This Row],[20D EMA]])/Table2[[#This Row],[20D EMA]]</f>
        <v>2.2092811646951708E-2</v>
      </c>
      <c r="T468" s="2">
        <f>(Table2[[#This Row],[Close Price]]-Table2[[#This Row],[50D EMA]])/Table2[[#This Row],[50D EMA]]</f>
        <v>7.5228683021886136E-2</v>
      </c>
      <c r="U468" s="2">
        <f>(Table2[[#This Row],[Close Price]]-Table2[[#This Row],[200D EMA]])/Table2[[#This Row],[200D EMA]]</f>
        <v>0.16249502868200758</v>
      </c>
      <c r="V468">
        <v>0.90023674594298697</v>
      </c>
      <c r="W468">
        <v>1402.3</v>
      </c>
      <c r="X468">
        <v>1424.15</v>
      </c>
      <c r="Y468">
        <v>1367.45</v>
      </c>
      <c r="Z468">
        <v>1442.2</v>
      </c>
      <c r="AA468">
        <v>1322.35</v>
      </c>
      <c r="AB468">
        <v>1505.95</v>
      </c>
      <c r="AC468" s="2">
        <f>(Table2[[#This Row],[Close Price]]/Table2[[#This Row],[Day Low]])-1</f>
        <v>1.2836055052414252E-3</v>
      </c>
      <c r="AD468" s="2">
        <f>(Table2[[#This Row],[Day High]]/Table2[[#This Row],[Close Price]])-1</f>
        <v>1.4279609714408004E-2</v>
      </c>
      <c r="AE468" s="2">
        <f>(Table2[[#This Row],[Close Price]]/Table2[[#This Row],[Current Week Low]])-1</f>
        <v>2.6801711214303969E-2</v>
      </c>
      <c r="AF468" s="2">
        <f>(Table2[[#This Row],[Current Week High]]/Table2[[#This Row],[Close Price]])-1</f>
        <v>2.7134819457303783E-2</v>
      </c>
      <c r="AG468" s="2">
        <f>(Table2[[#This Row],[Close Price]]/Table2[[#This Row],[Current Month Low]])-1</f>
        <v>6.1821756720989107E-2</v>
      </c>
      <c r="AH468" s="2">
        <f>(Table2[[#This Row],[Current Month High]]/Table2[[#This Row],[Close Price]])-1</f>
        <v>7.2537568549248643E-2</v>
      </c>
      <c r="AI468">
        <v>7.2537568549248599</v>
      </c>
      <c r="AJ468">
        <v>39.9830516923383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0.09</v>
      </c>
      <c r="AM468" t="s">
        <v>10196</v>
      </c>
      <c r="AN468">
        <v>-0.25</v>
      </c>
      <c r="AO468" t="s">
        <v>10195</v>
      </c>
      <c r="AP468">
        <v>5.0632570714054997E-2</v>
      </c>
      <c r="AQ468">
        <f>(Table2[[#This Row],[Sharpe Ratio]]-AVERAGE(Table2[Sharpe Ratio]))/_xlfn.STDEV.P(Table2[Sharpe Ratio])</f>
        <v>-6.2666486555884001E-3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7.6819868992799023E-2</v>
      </c>
      <c r="AS468">
        <f>_xlfn.RANK.AVG(Table2[[#This Row],[1Y Return vs Nifty Z-Score]],Table2[1Y Return vs Nifty Z-Score])</f>
        <v>555</v>
      </c>
      <c r="AT468">
        <f>_xlfn.RANK.AVG(Table2[[#This Row],[6M Return vs Nifty Z-Score]],Table2[6M Return vs Nifty Z-Score])</f>
        <v>449</v>
      </c>
      <c r="AU468">
        <f>_xlfn.RANK.AVG(Table2[[#This Row],[Sharpe Ratio Z-Score]],Table2[Sharpe Ratio Z-Score])</f>
        <v>341</v>
      </c>
      <c r="AV468">
        <f>(Table2[[#This Row],[Rank 1Y]]+Table2[[#This Row],[Rank 6M]]+Table2[[#This Row],[Rank Sharpe]])/3</f>
        <v>448.33333333333331</v>
      </c>
    </row>
    <row r="469" spans="1:48" x14ac:dyDescent="0.3">
      <c r="A469" t="s">
        <v>1071</v>
      </c>
      <c r="B469" t="s">
        <v>1072</v>
      </c>
      <c r="C469" t="s">
        <v>10163</v>
      </c>
      <c r="D469" t="s">
        <v>709</v>
      </c>
      <c r="E469">
        <v>11566.44889505</v>
      </c>
      <c r="F469">
        <v>8893.25</v>
      </c>
      <c r="G469">
        <v>-8.0166205544869307</v>
      </c>
      <c r="H469">
        <f>(Table2[[#This Row],[1Y Return vs Nifty]]-AVERAGE(Table2[1Y Return vs Nifty]))/_xlfn.STDEV.P(Table2[1Y Return vs Nifty])</f>
        <v>-0.66395054748259397</v>
      </c>
      <c r="I469">
        <v>-4.1568571630075004</v>
      </c>
      <c r="J469">
        <f>(Table2[[#This Row],[1M Return vs Nifty]]-AVERAGE(Table2[1M Return vs Nifty]))/_xlfn.STDEV.P(Table2[1M Return vs Nifty])</f>
        <v>-0.27255843405480151</v>
      </c>
      <c r="K469">
        <v>-5.2936541875796204</v>
      </c>
      <c r="L469">
        <f>(Table2[[#This Row],[6M Return vs Nifty]]-AVERAGE(Table2[6M Return vs Nifty]))/_xlfn.STDEV.P(Table2[6M Return vs Nifty])</f>
        <v>-0.44188381703905</v>
      </c>
      <c r="M469">
        <v>-0.59606319608272795</v>
      </c>
      <c r="N469">
        <f>(Table2[[#This Row],[1W Return vs Nifty]]-AVERAGE(Table2[1W Return vs Nifty]))/_xlfn.STDEV.P(Table2[1W Return vs Nifty])</f>
        <v>0.26544335704532934</v>
      </c>
      <c r="O469">
        <v>8821.5300000000007</v>
      </c>
      <c r="P469">
        <v>8313.6148498643506</v>
      </c>
      <c r="Q469">
        <v>7801.6920935450298</v>
      </c>
      <c r="R469">
        <v>48.670173929290897</v>
      </c>
      <c r="S469" s="2">
        <f>(Table2[[#This Row],[Close Price]]-Table2[[#This Row],[20D EMA]])/Table2[[#This Row],[20D EMA]]</f>
        <v>8.1301089493545156E-3</v>
      </c>
      <c r="T469" s="2">
        <f>(Table2[[#This Row],[Close Price]]-Table2[[#This Row],[50D EMA]])/Table2[[#This Row],[50D EMA]]</f>
        <v>6.9721193560597416E-2</v>
      </c>
      <c r="U469" s="2">
        <f>(Table2[[#This Row],[Close Price]]-Table2[[#This Row],[200D EMA]])/Table2[[#This Row],[200D EMA]]</f>
        <v>0.1399129693106069</v>
      </c>
      <c r="V469">
        <v>0.78558420574616605</v>
      </c>
      <c r="W469">
        <v>8801</v>
      </c>
      <c r="X469">
        <v>8892</v>
      </c>
      <c r="Y469">
        <v>8681.1</v>
      </c>
      <c r="Z469">
        <v>9067.85</v>
      </c>
      <c r="AA469">
        <v>8630.4500000000007</v>
      </c>
      <c r="AB469">
        <v>9650</v>
      </c>
      <c r="AC469" s="2">
        <f>(Table2[[#This Row],[Close Price]]/Table2[[#This Row],[Day Low]])-1</f>
        <v>1.048176343597329E-2</v>
      </c>
      <c r="AD469" s="2">
        <f>(Table2[[#This Row],[Day High]]/Table2[[#This Row],[Close Price]])-1</f>
        <v>-1.4055603969298502E-4</v>
      </c>
      <c r="AE469" s="2">
        <f>(Table2[[#This Row],[Close Price]]/Table2[[#This Row],[Current Week Low]])-1</f>
        <v>2.4438147239405072E-2</v>
      </c>
      <c r="AF469" s="2">
        <f>(Table2[[#This Row],[Current Week High]]/Table2[[#This Row],[Close Price]])-1</f>
        <v>1.9632867624321815E-2</v>
      </c>
      <c r="AG469" s="2">
        <f>(Table2[[#This Row],[Close Price]]/Table2[[#This Row],[Current Month Low]])-1</f>
        <v>3.0450324143005192E-2</v>
      </c>
      <c r="AH469" s="2">
        <f>(Table2[[#This Row],[Current Month High]]/Table2[[#This Row],[Close Price]])-1</f>
        <v>8.5092626430157692E-2</v>
      </c>
      <c r="AI469">
        <v>9.52126612880555</v>
      </c>
      <c r="AJ469">
        <v>34.926113606020103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0.19</v>
      </c>
      <c r="AM469" t="s">
        <v>10196</v>
      </c>
      <c r="AN469">
        <v>-2.86</v>
      </c>
      <c r="AO469" t="s">
        <v>10195</v>
      </c>
      <c r="AP469">
        <v>5.9467345040842001E-2</v>
      </c>
      <c r="AQ469">
        <f>(Table2[[#This Row],[Sharpe Ratio]]-AVERAGE(Table2[Sharpe Ratio]))/_xlfn.STDEV.P(Table2[Sharpe Ratio])</f>
        <v>9.5316712376619733E-2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-1.0176327291544964</v>
      </c>
      <c r="AS469">
        <f>_xlfn.RANK.AVG(Table2[[#This Row],[1Y Return vs Nifty Z-Score]],Table2[1Y Return vs Nifty Z-Score])</f>
        <v>565</v>
      </c>
      <c r="AT469">
        <f>_xlfn.RANK.AVG(Table2[[#This Row],[6M Return vs Nifty Z-Score]],Table2[6M Return vs Nifty Z-Score])</f>
        <v>475</v>
      </c>
      <c r="AU469">
        <f>_xlfn.RANK.AVG(Table2[[#This Row],[Sharpe Ratio Z-Score]],Table2[Sharpe Ratio Z-Score])</f>
        <v>310</v>
      </c>
      <c r="AV469">
        <f>(Table2[[#This Row],[Rank 1Y]]+Table2[[#This Row],[Rank 6M]]+Table2[[#This Row],[Rank Sharpe]])/3</f>
        <v>450</v>
      </c>
    </row>
    <row r="470" spans="1:48" x14ac:dyDescent="0.3">
      <c r="A470" t="s">
        <v>185</v>
      </c>
      <c r="B470" t="s">
        <v>186</v>
      </c>
      <c r="C470" t="s">
        <v>10153</v>
      </c>
      <c r="D470" t="s">
        <v>119</v>
      </c>
      <c r="E470">
        <v>140414.17315320001</v>
      </c>
      <c r="F470">
        <v>5829.5</v>
      </c>
      <c r="G470">
        <v>-6.7808490018139302</v>
      </c>
      <c r="H470">
        <f>(Table2[[#This Row],[1Y Return vs Nifty]]-AVERAGE(Table2[1Y Return vs Nifty]))/_xlfn.STDEV.P(Table2[1Y Return vs Nifty])</f>
        <v>-0.64733416958152346</v>
      </c>
      <c r="I470">
        <v>8.6059874716502804</v>
      </c>
      <c r="J470">
        <f>(Table2[[#This Row],[1M Return vs Nifty]]-AVERAGE(Table2[1M Return vs Nifty]))/_xlfn.STDEV.P(Table2[1M Return vs Nifty])</f>
        <v>1.0569579216784544</v>
      </c>
      <c r="K470">
        <v>-0.43012334861472101</v>
      </c>
      <c r="L470">
        <f>(Table2[[#This Row],[6M Return vs Nifty]]-AVERAGE(Table2[6M Return vs Nifty]))/_xlfn.STDEV.P(Table2[6M Return vs Nifty])</f>
        <v>-0.27741012963696693</v>
      </c>
      <c r="M470">
        <v>2.5867842174954201</v>
      </c>
      <c r="N470">
        <f>(Table2[[#This Row],[1W Return vs Nifty]]-AVERAGE(Table2[1W Return vs Nifty]))/_xlfn.STDEV.P(Table2[1W Return vs Nifty])</f>
        <v>1.0568585002137356</v>
      </c>
      <c r="O470">
        <v>5700.23</v>
      </c>
      <c r="P470">
        <v>5476.0378670630098</v>
      </c>
      <c r="Q470">
        <v>5075.4865565894997</v>
      </c>
      <c r="R470">
        <v>60.761338334513503</v>
      </c>
      <c r="S470" s="2">
        <f>(Table2[[#This Row],[Close Price]]-Table2[[#This Row],[20D EMA]])/Table2[[#This Row],[20D EMA]]</f>
        <v>2.267803228992522E-2</v>
      </c>
      <c r="T470" s="2">
        <f>(Table2[[#This Row],[Close Price]]-Table2[[#This Row],[50D EMA]])/Table2[[#This Row],[50D EMA]]</f>
        <v>6.4547057839569738E-2</v>
      </c>
      <c r="U470" s="2">
        <f>(Table2[[#This Row],[Close Price]]-Table2[[#This Row],[200D EMA]])/Table2[[#This Row],[200D EMA]]</f>
        <v>0.14855983460966227</v>
      </c>
      <c r="V470">
        <v>0.86736987289318201</v>
      </c>
      <c r="W470">
        <v>5801.7</v>
      </c>
      <c r="X470">
        <v>5865</v>
      </c>
      <c r="Y470">
        <v>5815</v>
      </c>
      <c r="Z470">
        <v>6005</v>
      </c>
      <c r="AA470">
        <v>5384.3</v>
      </c>
      <c r="AB470">
        <v>6005</v>
      </c>
      <c r="AC470" s="2">
        <f>(Table2[[#This Row],[Close Price]]/Table2[[#This Row],[Day Low]])-1</f>
        <v>4.7916989847802682E-3</v>
      </c>
      <c r="AD470" s="2">
        <f>(Table2[[#This Row],[Day High]]/Table2[[#This Row],[Close Price]])-1</f>
        <v>6.089716099150877E-3</v>
      </c>
      <c r="AE470" s="2">
        <f>(Table2[[#This Row],[Close Price]]/Table2[[#This Row],[Current Week Low]])-1</f>
        <v>2.4935511607910854E-3</v>
      </c>
      <c r="AF470" s="2">
        <f>(Table2[[#This Row],[Current Week High]]/Table2[[#This Row],[Close Price]])-1</f>
        <v>3.0105497898619049E-2</v>
      </c>
      <c r="AG470" s="2">
        <f>(Table2[[#This Row],[Close Price]]/Table2[[#This Row],[Current Month Low]])-1</f>
        <v>8.268484296937384E-2</v>
      </c>
      <c r="AH470" s="2">
        <f>(Table2[[#This Row],[Current Month High]]/Table2[[#This Row],[Close Price]])-1</f>
        <v>3.0105497898619049E-2</v>
      </c>
      <c r="AI470">
        <v>3.0105497898619</v>
      </c>
      <c r="AJ470">
        <v>34.082388389263201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0.01</v>
      </c>
      <c r="AM470" t="s">
        <v>10196</v>
      </c>
      <c r="AN470">
        <v>5.0999999999999996</v>
      </c>
      <c r="AO470" t="s">
        <v>10196</v>
      </c>
      <c r="AP470">
        <v>3.3758928171485E-2</v>
      </c>
      <c r="AQ470">
        <f>(Table2[[#This Row],[Sharpe Ratio]]-AVERAGE(Table2[Sharpe Ratio]))/_xlfn.STDEV.P(Table2[Sharpe Ratio])</f>
        <v>-0.20028194083268747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0.98879018184101208</v>
      </c>
      <c r="AS470">
        <f>_xlfn.RANK.AVG(Table2[[#This Row],[1Y Return vs Nifty Z-Score]],Table2[1Y Return vs Nifty Z-Score])</f>
        <v>553</v>
      </c>
      <c r="AT470">
        <f>_xlfn.RANK.AVG(Table2[[#This Row],[6M Return vs Nifty Z-Score]],Table2[6M Return vs Nifty Z-Score])</f>
        <v>414</v>
      </c>
      <c r="AU470">
        <f>_xlfn.RANK.AVG(Table2[[#This Row],[Sharpe Ratio Z-Score]],Table2[Sharpe Ratio Z-Score])</f>
        <v>393</v>
      </c>
      <c r="AV470">
        <f>(Table2[[#This Row],[Rank 1Y]]+Table2[[#This Row],[Rank 6M]]+Table2[[#This Row],[Rank Sharpe]])/3</f>
        <v>453.33333333333331</v>
      </c>
    </row>
    <row r="471" spans="1:48" x14ac:dyDescent="0.3">
      <c r="A471" t="s">
        <v>594</v>
      </c>
      <c r="B471" t="s">
        <v>595</v>
      </c>
      <c r="C471" t="s">
        <v>10156</v>
      </c>
      <c r="D471" t="s">
        <v>60</v>
      </c>
      <c r="E471">
        <v>31381.943245509901</v>
      </c>
      <c r="F471">
        <v>1236.95</v>
      </c>
      <c r="G471">
        <v>31.981441213038501</v>
      </c>
      <c r="H471">
        <f>(Table2[[#This Row],[1Y Return vs Nifty]]-AVERAGE(Table2[1Y Return vs Nifty]))/_xlfn.STDEV.P(Table2[1Y Return vs Nifty])</f>
        <v>-0.12613034260575592</v>
      </c>
      <c r="I471">
        <v>5.4058986667209297</v>
      </c>
      <c r="J471">
        <f>(Table2[[#This Row],[1M Return vs Nifty]]-AVERAGE(Table2[1M Return vs Nifty]))/_xlfn.STDEV.P(Table2[1M Return vs Nifty])</f>
        <v>0.72360195537615513</v>
      </c>
      <c r="K471">
        <v>-1.18621971722853</v>
      </c>
      <c r="L471">
        <f>(Table2[[#This Row],[6M Return vs Nifty]]-AVERAGE(Table2[6M Return vs Nifty]))/_xlfn.STDEV.P(Table2[6M Return vs Nifty])</f>
        <v>-0.30297961030745546</v>
      </c>
      <c r="M471">
        <v>2.17850839717019</v>
      </c>
      <c r="N471">
        <f>(Table2[[#This Row],[1W Return vs Nifty]]-AVERAGE(Table2[1W Return vs Nifty]))/_xlfn.STDEV.P(Table2[1W Return vs Nifty])</f>
        <v>0.95534070032912066</v>
      </c>
      <c r="O471">
        <v>1203.26</v>
      </c>
      <c r="P471">
        <v>1205.81522634922</v>
      </c>
      <c r="Q471">
        <v>1145.0344112058399</v>
      </c>
      <c r="R471">
        <v>63.966970018751297</v>
      </c>
      <c r="S471" s="2">
        <f>(Table2[[#This Row],[Close Price]]-Table2[[#This Row],[20D EMA]])/Table2[[#This Row],[20D EMA]]</f>
        <v>2.799893622326019E-2</v>
      </c>
      <c r="T471" s="2">
        <f>(Table2[[#This Row],[Close Price]]-Table2[[#This Row],[50D EMA]])/Table2[[#This Row],[50D EMA]]</f>
        <v>2.5820517912222E-2</v>
      </c>
      <c r="U471" s="2">
        <f>(Table2[[#This Row],[Close Price]]-Table2[[#This Row],[200D EMA]])/Table2[[#This Row],[200D EMA]]</f>
        <v>8.0273210913690815E-2</v>
      </c>
      <c r="V471">
        <v>0.60504204960402796</v>
      </c>
      <c r="W471">
        <v>1218.6500000000001</v>
      </c>
      <c r="X471">
        <v>1244</v>
      </c>
      <c r="Y471">
        <v>1181</v>
      </c>
      <c r="Z471">
        <v>1251.1500000000001</v>
      </c>
      <c r="AA471">
        <v>1113.3</v>
      </c>
      <c r="AB471">
        <v>1251.1500000000001</v>
      </c>
      <c r="AC471" s="2">
        <f>(Table2[[#This Row],[Close Price]]/Table2[[#This Row],[Day Low]])-1</f>
        <v>1.5016616748040779E-2</v>
      </c>
      <c r="AD471" s="2">
        <f>(Table2[[#This Row],[Day High]]/Table2[[#This Row],[Close Price]])-1</f>
        <v>5.6995028093294042E-3</v>
      </c>
      <c r="AE471" s="2">
        <f>(Table2[[#This Row],[Close Price]]/Table2[[#This Row],[Current Week Low]])-1</f>
        <v>4.7375105842506482E-2</v>
      </c>
      <c r="AF471" s="2">
        <f>(Table2[[#This Row],[Current Week High]]/Table2[[#This Row],[Close Price]])-1</f>
        <v>1.1479849630138705E-2</v>
      </c>
      <c r="AG471" s="2">
        <f>(Table2[[#This Row],[Close Price]]/Table2[[#This Row],[Current Month Low]])-1</f>
        <v>0.11106619958681407</v>
      </c>
      <c r="AH471" s="2">
        <f>(Table2[[#This Row],[Current Month High]]/Table2[[#This Row],[Close Price]])-1</f>
        <v>1.1479849630138705E-2</v>
      </c>
      <c r="AI471">
        <v>11.1281781802012</v>
      </c>
      <c r="AJ471">
        <v>57.312730509983403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-0.15</v>
      </c>
      <c r="AM471" t="s">
        <v>10195</v>
      </c>
      <c r="AN471">
        <v>3.71</v>
      </c>
      <c r="AO471" t="s">
        <v>10196</v>
      </c>
      <c r="AP471">
        <v>-3.3194766964346999E-2</v>
      </c>
      <c r="AQ471">
        <f>(Table2[[#This Row],[Sharpe Ratio]]-AVERAGE(Table2[Sharpe Ratio]))/_xlfn.STDEV.P(Table2[Sharpe Ratio])</f>
        <v>-0.97012405947083491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329</v>
      </c>
      <c r="AT471">
        <f>_xlfn.RANK.AVG(Table2[[#This Row],[6M Return vs Nifty Z-Score]],Table2[6M Return vs Nifty Z-Score])</f>
        <v>423</v>
      </c>
      <c r="AU471">
        <f>_xlfn.RANK.AVG(Table2[[#This Row],[Sharpe Ratio Z-Score]],Table2[Sharpe Ratio Z-Score])</f>
        <v>612</v>
      </c>
      <c r="AV471">
        <f>(Table2[[#This Row],[Rank 1Y]]+Table2[[#This Row],[Rank 6M]]+Table2[[#This Row],[Rank Sharpe]])/3</f>
        <v>454.66666666666669</v>
      </c>
    </row>
    <row r="472" spans="1:48" x14ac:dyDescent="0.3">
      <c r="A472" t="s">
        <v>521</v>
      </c>
      <c r="B472" t="s">
        <v>522</v>
      </c>
      <c r="C472" t="s">
        <v>10158</v>
      </c>
      <c r="D472" t="s">
        <v>130</v>
      </c>
      <c r="E472">
        <v>38667.019069034999</v>
      </c>
      <c r="F472">
        <v>710.35</v>
      </c>
      <c r="G472">
        <v>-0.38296338646330502</v>
      </c>
      <c r="H472">
        <f>(Table2[[#This Row],[1Y Return vs Nifty]]-AVERAGE(Table2[1Y Return vs Nifty]))/_xlfn.STDEV.P(Table2[1Y Return vs Nifty])</f>
        <v>-0.5613071972640763</v>
      </c>
      <c r="I472">
        <v>-6.3877570104095902</v>
      </c>
      <c r="J472">
        <f>(Table2[[#This Row],[1M Return vs Nifty]]-AVERAGE(Table2[1M Return vs Nifty]))/_xlfn.STDEV.P(Table2[1M Return vs Nifty])</f>
        <v>-0.50495316422879566</v>
      </c>
      <c r="K472">
        <v>6.6034095060761002</v>
      </c>
      <c r="L472">
        <f>(Table2[[#This Row],[6M Return vs Nifty]]-AVERAGE(Table2[6M Return vs Nifty]))/_xlfn.STDEV.P(Table2[6M Return vs Nifty])</f>
        <v>-3.9551848816256396E-2</v>
      </c>
      <c r="M472">
        <v>-2.3076444493659398</v>
      </c>
      <c r="N472">
        <f>(Table2[[#This Row],[1W Return vs Nifty]]-AVERAGE(Table2[1W Return vs Nifty]))/_xlfn.STDEV.P(Table2[1W Return vs Nifty])</f>
        <v>-0.16014139352513176</v>
      </c>
      <c r="O472">
        <v>728.24</v>
      </c>
      <c r="P472">
        <v>715.88507075214898</v>
      </c>
      <c r="Q472">
        <v>626.44313312688405</v>
      </c>
      <c r="R472">
        <v>46.269097100841698</v>
      </c>
      <c r="S472" s="2">
        <f>(Table2[[#This Row],[Close Price]]-Table2[[#This Row],[20D EMA]])/Table2[[#This Row],[20D EMA]]</f>
        <v>-2.4566077117433794E-2</v>
      </c>
      <c r="T472" s="2">
        <f>(Table2[[#This Row],[Close Price]]-Table2[[#This Row],[50D EMA]])/Table2[[#This Row],[50D EMA]]</f>
        <v>-7.7317868164697139E-3</v>
      </c>
      <c r="U472" s="2">
        <f>(Table2[[#This Row],[Close Price]]-Table2[[#This Row],[200D EMA]])/Table2[[#This Row],[200D EMA]]</f>
        <v>0.13394171383808737</v>
      </c>
      <c r="V472">
        <v>1.37444582486611</v>
      </c>
      <c r="W472">
        <v>701.5</v>
      </c>
      <c r="X472">
        <v>720</v>
      </c>
      <c r="Y472">
        <v>674.8</v>
      </c>
      <c r="Z472">
        <v>723.45</v>
      </c>
      <c r="AA472">
        <v>674.8</v>
      </c>
      <c r="AB472">
        <v>786</v>
      </c>
      <c r="AC472" s="2">
        <f>(Table2[[#This Row],[Close Price]]/Table2[[#This Row],[Day Low]])-1</f>
        <v>1.2615823235923029E-2</v>
      </c>
      <c r="AD472" s="2">
        <f>(Table2[[#This Row],[Day High]]/Table2[[#This Row],[Close Price]])-1</f>
        <v>1.358485253748154E-2</v>
      </c>
      <c r="AE472" s="2">
        <f>(Table2[[#This Row],[Close Price]]/Table2[[#This Row],[Current Week Low]])-1</f>
        <v>5.2682276229994107E-2</v>
      </c>
      <c r="AF472" s="2">
        <f>(Table2[[#This Row],[Current Week High]]/Table2[[#This Row],[Close Price]])-1</f>
        <v>1.8441613289223557E-2</v>
      </c>
      <c r="AG472" s="2">
        <f>(Table2[[#This Row],[Close Price]]/Table2[[#This Row],[Current Month Low]])-1</f>
        <v>5.2682276229994107E-2</v>
      </c>
      <c r="AH472" s="2">
        <f>(Table2[[#This Row],[Current Month High]]/Table2[[#This Row],[Close Price]])-1</f>
        <v>0.10649679735341722</v>
      </c>
      <c r="AI472">
        <v>10.649679735341699</v>
      </c>
      <c r="AJ472">
        <v>44.380081300813004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0.02</v>
      </c>
      <c r="AM472" t="s">
        <v>10196</v>
      </c>
      <c r="AN472">
        <v>-6.94</v>
      </c>
      <c r="AO472" t="s">
        <v>10195</v>
      </c>
      <c r="AQ472">
        <f>(Table2[[#This Row],[Sharpe Ratio]]-AVERAGE(Table2[Sharpe Ratio]))/_xlfn.STDEV.P(Table2[Sharpe Ratio])</f>
        <v>-0.58844639887736894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-1.854400002711629</v>
      </c>
      <c r="AS472">
        <f>_xlfn.RANK.AVG(Table2[[#This Row],[1Y Return vs Nifty Z-Score]],Table2[1Y Return vs Nifty Z-Score])</f>
        <v>512</v>
      </c>
      <c r="AT472">
        <f>_xlfn.RANK.AVG(Table2[[#This Row],[6M Return vs Nifty Z-Score]],Table2[6M Return vs Nifty Z-Score])</f>
        <v>338</v>
      </c>
      <c r="AU472">
        <f>_xlfn.RANK.AVG(Table2[[#This Row],[Sharpe Ratio Z-Score]],Table2[Sharpe Ratio Z-Score])</f>
        <v>516.5</v>
      </c>
      <c r="AV472">
        <f>(Table2[[#This Row],[Rank 1Y]]+Table2[[#This Row],[Rank 6M]]+Table2[[#This Row],[Rank Sharpe]])/3</f>
        <v>455.5</v>
      </c>
    </row>
    <row r="473" spans="1:48" x14ac:dyDescent="0.3">
      <c r="A473" t="s">
        <v>1304</v>
      </c>
      <c r="B473" t="s">
        <v>1305</v>
      </c>
      <c r="C473" t="s">
        <v>10156</v>
      </c>
      <c r="D473" t="s">
        <v>293</v>
      </c>
      <c r="E473">
        <v>8457.6890078899996</v>
      </c>
      <c r="F473">
        <v>1289.95</v>
      </c>
      <c r="G473">
        <v>-2.6077592543167798</v>
      </c>
      <c r="H473">
        <f>(Table2[[#This Row],[1Y Return vs Nifty]]-AVERAGE(Table2[1Y Return vs Nifty]))/_xlfn.STDEV.P(Table2[1Y Return vs Nifty])</f>
        <v>-0.59122215105390163</v>
      </c>
      <c r="I473">
        <v>-6.1010400324986103</v>
      </c>
      <c r="J473">
        <f>(Table2[[#This Row],[1M Return vs Nifty]]-AVERAGE(Table2[1M Return vs Nifty]))/_xlfn.STDEV.P(Table2[1M Return vs Nifty])</f>
        <v>-0.4750856133409696</v>
      </c>
      <c r="K473">
        <v>7.7437109130625803</v>
      </c>
      <c r="L473">
        <f>(Table2[[#This Row],[6M Return vs Nifty]]-AVERAGE(Table2[6M Return vs Nifty]))/_xlfn.STDEV.P(Table2[6M Return vs Nifty])</f>
        <v>-9.8941683694857567E-4</v>
      </c>
      <c r="M473">
        <v>-2.2277818364096702</v>
      </c>
      <c r="N473">
        <f>(Table2[[#This Row],[1W Return vs Nifty]]-AVERAGE(Table2[1W Return vs Nifty]))/_xlfn.STDEV.P(Table2[1W Return vs Nifty])</f>
        <v>-0.14028355145675098</v>
      </c>
      <c r="O473">
        <v>1292.6400000000001</v>
      </c>
      <c r="P473">
        <v>1264.5623074361699</v>
      </c>
      <c r="Q473">
        <v>1177.80514194542</v>
      </c>
      <c r="R473">
        <v>46.155793281344799</v>
      </c>
      <c r="S473" s="2">
        <f>(Table2[[#This Row],[Close Price]]-Table2[[#This Row],[20D EMA]])/Table2[[#This Row],[20D EMA]]</f>
        <v>-2.0810125015472631E-3</v>
      </c>
      <c r="T473" s="2">
        <f>(Table2[[#This Row],[Close Price]]-Table2[[#This Row],[50D EMA]])/Table2[[#This Row],[50D EMA]]</f>
        <v>2.0076268614475989E-2</v>
      </c>
      <c r="U473" s="2">
        <f>(Table2[[#This Row],[Close Price]]-Table2[[#This Row],[200D EMA]])/Table2[[#This Row],[200D EMA]]</f>
        <v>9.521512010836243E-2</v>
      </c>
      <c r="V473">
        <v>1.04350279463889</v>
      </c>
      <c r="W473">
        <v>1277</v>
      </c>
      <c r="X473">
        <v>1305</v>
      </c>
      <c r="Y473">
        <v>1266.05</v>
      </c>
      <c r="Z473">
        <v>1318.65</v>
      </c>
      <c r="AA473">
        <v>1248.95</v>
      </c>
      <c r="AB473">
        <v>1392.9</v>
      </c>
      <c r="AC473" s="2">
        <f>(Table2[[#This Row],[Close Price]]/Table2[[#This Row],[Day Low]])-1</f>
        <v>1.0140955364134729E-2</v>
      </c>
      <c r="AD473" s="2">
        <f>(Table2[[#This Row],[Day High]]/Table2[[#This Row],[Close Price]])-1</f>
        <v>1.166711888057681E-2</v>
      </c>
      <c r="AE473" s="2">
        <f>(Table2[[#This Row],[Close Price]]/Table2[[#This Row],[Current Week Low]])-1</f>
        <v>1.8877611468741451E-2</v>
      </c>
      <c r="AF473" s="2">
        <f>(Table2[[#This Row],[Current Week High]]/Table2[[#This Row],[Close Price]])-1</f>
        <v>2.2248924376913948E-2</v>
      </c>
      <c r="AG473" s="2">
        <f>(Table2[[#This Row],[Close Price]]/Table2[[#This Row],[Current Month Low]])-1</f>
        <v>3.2827575163137057E-2</v>
      </c>
      <c r="AH473" s="2">
        <f>(Table2[[#This Row],[Current Month High]]/Table2[[#This Row],[Close Price]])-1</f>
        <v>7.98092949339122E-2</v>
      </c>
      <c r="AI473">
        <v>28.218147990232101</v>
      </c>
      <c r="AJ473">
        <v>32.045245163271503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-0.05</v>
      </c>
      <c r="AM473" t="s">
        <v>10195</v>
      </c>
      <c r="AN473">
        <v>-2.34</v>
      </c>
      <c r="AO473" t="s">
        <v>10195</v>
      </c>
      <c r="AQ473">
        <f>(Table2[[#This Row],[Sharpe Ratio]]-AVERAGE(Table2[Sharpe Ratio]))/_xlfn.STDEV.P(Table2[Sharpe Ratio])</f>
        <v>-0.58844639887736894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-1.79602713156594</v>
      </c>
      <c r="AS473">
        <f>_xlfn.RANK.AVG(Table2[[#This Row],[1Y Return vs Nifty Z-Score]],Table2[1Y Return vs Nifty Z-Score])</f>
        <v>531</v>
      </c>
      <c r="AT473">
        <f>_xlfn.RANK.AVG(Table2[[#This Row],[6M Return vs Nifty Z-Score]],Table2[6M Return vs Nifty Z-Score])</f>
        <v>324</v>
      </c>
      <c r="AU473">
        <f>_xlfn.RANK.AVG(Table2[[#This Row],[Sharpe Ratio Z-Score]],Table2[Sharpe Ratio Z-Score])</f>
        <v>516.5</v>
      </c>
      <c r="AV473">
        <f>(Table2[[#This Row],[Rank 1Y]]+Table2[[#This Row],[Rank 6M]]+Table2[[#This Row],[Rank Sharpe]])/3</f>
        <v>457.16666666666669</v>
      </c>
    </row>
    <row r="474" spans="1:48" x14ac:dyDescent="0.3">
      <c r="A474" t="s">
        <v>1860</v>
      </c>
      <c r="B474" t="s">
        <v>1861</v>
      </c>
      <c r="C474" t="s">
        <v>10156</v>
      </c>
      <c r="D474" t="s">
        <v>293</v>
      </c>
      <c r="E474">
        <v>3779.9857589899998</v>
      </c>
      <c r="F474">
        <v>440.3</v>
      </c>
      <c r="G474">
        <v>7.7849996406933197</v>
      </c>
      <c r="H474">
        <f>(Table2[[#This Row],[1Y Return vs Nifty]]-AVERAGE(Table2[1Y Return vs Nifty]))/_xlfn.STDEV.P(Table2[1Y Return vs Nifty])</f>
        <v>-0.45147948675590316</v>
      </c>
      <c r="I474">
        <v>0.89556949455197599</v>
      </c>
      <c r="J474">
        <f>(Table2[[#This Row],[1M Return vs Nifty]]-AVERAGE(Table2[1M Return vs Nifty]))/_xlfn.STDEV.P(Table2[1M Return vs Nifty])</f>
        <v>0.25375713819051909</v>
      </c>
      <c r="K474">
        <v>1.72392903106405</v>
      </c>
      <c r="L474">
        <f>(Table2[[#This Row],[6M Return vs Nifty]]-AVERAGE(Table2[6M Return vs Nifty]))/_xlfn.STDEV.P(Table2[6M Return vs Nifty])</f>
        <v>-0.20456491707974556</v>
      </c>
      <c r="M474">
        <v>1.9980329991019701</v>
      </c>
      <c r="N474">
        <f>(Table2[[#This Row],[1W Return vs Nifty]]-AVERAGE(Table2[1W Return vs Nifty]))/_xlfn.STDEV.P(Table2[1W Return vs Nifty])</f>
        <v>0.91046548501367286</v>
      </c>
      <c r="O474">
        <v>431.96</v>
      </c>
      <c r="P474">
        <v>429.33154395154401</v>
      </c>
      <c r="Q474">
        <v>408.365861101691</v>
      </c>
      <c r="R474">
        <v>62.046511108510103</v>
      </c>
      <c r="S474" s="2">
        <f>(Table2[[#This Row],[Close Price]]-Table2[[#This Row],[20D EMA]])/Table2[[#This Row],[20D EMA]]</f>
        <v>1.9307343272525309E-2</v>
      </c>
      <c r="T474" s="2">
        <f>(Table2[[#This Row],[Close Price]]-Table2[[#This Row],[50D EMA]])/Table2[[#This Row],[50D EMA]]</f>
        <v>2.5547752553895613E-2</v>
      </c>
      <c r="U474" s="2">
        <f>(Table2[[#This Row],[Close Price]]-Table2[[#This Row],[200D EMA]])/Table2[[#This Row],[200D EMA]]</f>
        <v>7.8199825059217659E-2</v>
      </c>
      <c r="V474">
        <v>1.1684343948640701</v>
      </c>
      <c r="W474">
        <v>437.5</v>
      </c>
      <c r="X474">
        <v>455</v>
      </c>
      <c r="Y474">
        <v>421.55</v>
      </c>
      <c r="Z474">
        <v>448</v>
      </c>
      <c r="AA474">
        <v>406</v>
      </c>
      <c r="AB474">
        <v>451.75</v>
      </c>
      <c r="AC474" s="2">
        <f>(Table2[[#This Row],[Close Price]]/Table2[[#This Row],[Day Low]])-1</f>
        <v>6.3999999999999613E-3</v>
      </c>
      <c r="AD474" s="2">
        <f>(Table2[[#This Row],[Day High]]/Table2[[#This Row],[Close Price]])-1</f>
        <v>3.3386327503974522E-2</v>
      </c>
      <c r="AE474" s="2">
        <f>(Table2[[#This Row],[Close Price]]/Table2[[#This Row],[Current Week Low]])-1</f>
        <v>4.4478709524374382E-2</v>
      </c>
      <c r="AF474" s="2">
        <f>(Table2[[#This Row],[Current Week High]]/Table2[[#This Row],[Close Price]])-1</f>
        <v>1.7488076311605649E-2</v>
      </c>
      <c r="AG474" s="2">
        <f>(Table2[[#This Row],[Close Price]]/Table2[[#This Row],[Current Month Low]])-1</f>
        <v>8.4482758620689768E-2</v>
      </c>
      <c r="AH474" s="2">
        <f>(Table2[[#This Row],[Current Month High]]/Table2[[#This Row],[Close Price]])-1</f>
        <v>2.6004996593231855E-2</v>
      </c>
      <c r="AI474">
        <v>14.6718146718146</v>
      </c>
      <c r="AJ474">
        <v>43.8418817379941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-0.11</v>
      </c>
      <c r="AM474" t="s">
        <v>10195</v>
      </c>
      <c r="AN474">
        <v>0.13</v>
      </c>
      <c r="AO474" t="s">
        <v>10196</v>
      </c>
      <c r="AQ474">
        <f>(Table2[[#This Row],[Sharpe Ratio]]-AVERAGE(Table2[Sharpe Ratio]))/_xlfn.STDEV.P(Table2[Sharpe Ratio])</f>
        <v>-0.58844639887736894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-8.0268179508825699E-2</v>
      </c>
      <c r="AS474">
        <f>_xlfn.RANK.AVG(Table2[[#This Row],[1Y Return vs Nifty Z-Score]],Table2[1Y Return vs Nifty Z-Score])</f>
        <v>463</v>
      </c>
      <c r="AT474">
        <f>_xlfn.RANK.AVG(Table2[[#This Row],[6M Return vs Nifty Z-Score]],Table2[6M Return vs Nifty Z-Score])</f>
        <v>392</v>
      </c>
      <c r="AU474">
        <f>_xlfn.RANK.AVG(Table2[[#This Row],[Sharpe Ratio Z-Score]],Table2[Sharpe Ratio Z-Score])</f>
        <v>516.5</v>
      </c>
      <c r="AV474">
        <f>(Table2[[#This Row],[Rank 1Y]]+Table2[[#This Row],[Rank 6M]]+Table2[[#This Row],[Rank Sharpe]])/3</f>
        <v>457.16666666666669</v>
      </c>
    </row>
    <row r="475" spans="1:48" x14ac:dyDescent="0.3">
      <c r="A475" t="s">
        <v>556</v>
      </c>
      <c r="B475" t="s">
        <v>557</v>
      </c>
      <c r="C475" t="s">
        <v>10160</v>
      </c>
      <c r="D475" t="s">
        <v>80</v>
      </c>
      <c r="E475">
        <v>34467.435064824997</v>
      </c>
      <c r="F475">
        <v>4460.75</v>
      </c>
      <c r="G475">
        <v>17.605003784370599</v>
      </c>
      <c r="H475">
        <f>(Table2[[#This Row],[1Y Return vs Nifty]]-AVERAGE(Table2[1Y Return vs Nifty]))/_xlfn.STDEV.P(Table2[1Y Return vs Nifty])</f>
        <v>-0.31943817257572715</v>
      </c>
      <c r="I475">
        <v>1.5771189462584201</v>
      </c>
      <c r="J475">
        <f>(Table2[[#This Row],[1M Return vs Nifty]]-AVERAGE(Table2[1M Return vs Nifty]))/_xlfn.STDEV.P(Table2[1M Return vs Nifty])</f>
        <v>0.32475472291580293</v>
      </c>
      <c r="K475">
        <v>-5.9952339063641897</v>
      </c>
      <c r="L475">
        <f>(Table2[[#This Row],[6M Return vs Nifty]]-AVERAGE(Table2[6M Return vs Nifty]))/_xlfn.STDEV.P(Table2[6M Return vs Nifty])</f>
        <v>-0.46560966708004065</v>
      </c>
      <c r="M475">
        <v>1.7272758795557599</v>
      </c>
      <c r="N475">
        <f>(Table2[[#This Row],[1W Return vs Nifty]]-AVERAGE(Table2[1W Return vs Nifty]))/_xlfn.STDEV.P(Table2[1W Return vs Nifty])</f>
        <v>0.84314171585798015</v>
      </c>
      <c r="O475">
        <v>4351.62</v>
      </c>
      <c r="P475">
        <v>4254.8157780785396</v>
      </c>
      <c r="Q475">
        <v>3964.7144061037802</v>
      </c>
      <c r="R475">
        <v>60.994441104018399</v>
      </c>
      <c r="S475" s="2">
        <f>(Table2[[#This Row],[Close Price]]-Table2[[#This Row],[20D EMA]])/Table2[[#This Row],[20D EMA]]</f>
        <v>2.507801692243351E-2</v>
      </c>
      <c r="T475" s="2">
        <f>(Table2[[#This Row],[Close Price]]-Table2[[#This Row],[50D EMA]])/Table2[[#This Row],[50D EMA]]</f>
        <v>4.8400267523323805E-2</v>
      </c>
      <c r="U475" s="2">
        <f>(Table2[[#This Row],[Close Price]]-Table2[[#This Row],[200D EMA]])/Table2[[#This Row],[200D EMA]]</f>
        <v>0.12511256627528081</v>
      </c>
      <c r="V475">
        <v>0.83879084591187802</v>
      </c>
      <c r="W475">
        <v>4345.45</v>
      </c>
      <c r="X475">
        <v>4450</v>
      </c>
      <c r="Y475">
        <v>4257.8</v>
      </c>
      <c r="Z475">
        <v>4527.25</v>
      </c>
      <c r="AA475">
        <v>4175.1000000000004</v>
      </c>
      <c r="AB475">
        <v>4527.25</v>
      </c>
      <c r="AC475" s="2">
        <f>(Table2[[#This Row],[Close Price]]/Table2[[#This Row],[Day Low]])-1</f>
        <v>2.6533500558054923E-2</v>
      </c>
      <c r="AD475" s="2">
        <f>(Table2[[#This Row],[Day High]]/Table2[[#This Row],[Close Price]])-1</f>
        <v>-2.4099086476488951E-3</v>
      </c>
      <c r="AE475" s="2">
        <f>(Table2[[#This Row],[Close Price]]/Table2[[#This Row],[Current Week Low]])-1</f>
        <v>4.7665461036215939E-2</v>
      </c>
      <c r="AF475" s="2">
        <f>(Table2[[#This Row],[Current Week High]]/Table2[[#This Row],[Close Price]])-1</f>
        <v>1.4907806983130545E-2</v>
      </c>
      <c r="AG475" s="2">
        <f>(Table2[[#This Row],[Close Price]]/Table2[[#This Row],[Current Month Low]])-1</f>
        <v>6.8417522933582386E-2</v>
      </c>
      <c r="AH475" s="2">
        <f>(Table2[[#This Row],[Current Month High]]/Table2[[#This Row],[Close Price]])-1</f>
        <v>1.4907806983130545E-2</v>
      </c>
      <c r="AI475">
        <v>3.1205514767695899</v>
      </c>
      <c r="AJ475">
        <v>47.2073261282072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0.04</v>
      </c>
      <c r="AM475" t="s">
        <v>10196</v>
      </c>
      <c r="AN475">
        <v>5.76</v>
      </c>
      <c r="AO475" t="s">
        <v>10196</v>
      </c>
      <c r="AP475">
        <v>2.777918547397E-3</v>
      </c>
      <c r="AQ475">
        <f>(Table2[[#This Row],[Sharpe Ratio]]-AVERAGE(Table2[Sharpe Ratio]))/_xlfn.STDEV.P(Table2[Sharpe Ratio])</f>
        <v>-0.55650553742687359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-0.17365693830885842</v>
      </c>
      <c r="AS475">
        <f>_xlfn.RANK.AVG(Table2[[#This Row],[1Y Return vs Nifty Z-Score]],Table2[1Y Return vs Nifty Z-Score])</f>
        <v>402</v>
      </c>
      <c r="AT475">
        <f>_xlfn.RANK.AVG(Table2[[#This Row],[6M Return vs Nifty Z-Score]],Table2[6M Return vs Nifty Z-Score])</f>
        <v>482</v>
      </c>
      <c r="AU475">
        <f>_xlfn.RANK.AVG(Table2[[#This Row],[Sharpe Ratio Z-Score]],Table2[Sharpe Ratio Z-Score])</f>
        <v>488</v>
      </c>
      <c r="AV475">
        <f>(Table2[[#This Row],[Rank 1Y]]+Table2[[#This Row],[Rank 6M]]+Table2[[#This Row],[Rank Sharpe]])/3</f>
        <v>457.33333333333331</v>
      </c>
    </row>
    <row r="476" spans="1:48" x14ac:dyDescent="0.3">
      <c r="A476" t="s">
        <v>1724</v>
      </c>
      <c r="B476" t="s">
        <v>1725</v>
      </c>
      <c r="C476" t="s">
        <v>10156</v>
      </c>
      <c r="D476" t="s">
        <v>60</v>
      </c>
      <c r="E476">
        <v>4486.9142924999996</v>
      </c>
      <c r="F476">
        <v>363.9</v>
      </c>
      <c r="G476">
        <v>5.6783095894453703</v>
      </c>
      <c r="H476">
        <f>(Table2[[#This Row],[1Y Return vs Nifty]]-AVERAGE(Table2[1Y Return vs Nifty]))/_xlfn.STDEV.P(Table2[1Y Return vs Nifty])</f>
        <v>-0.4798063712324423</v>
      </c>
      <c r="I476">
        <v>8.2426183134896807</v>
      </c>
      <c r="J476">
        <f>(Table2[[#This Row],[1M Return vs Nifty]]-AVERAGE(Table2[1M Return vs Nifty]))/_xlfn.STDEV.P(Table2[1M Return vs Nifty])</f>
        <v>1.0191054481294417</v>
      </c>
      <c r="K476">
        <v>14.791676859492799</v>
      </c>
      <c r="L476">
        <f>(Table2[[#This Row],[6M Return vs Nifty]]-AVERAGE(Table2[6M Return vs Nifty]))/_xlfn.STDEV.P(Table2[6M Return vs Nifty])</f>
        <v>0.23735695872348744</v>
      </c>
      <c r="M476">
        <v>-0.76825171329083297</v>
      </c>
      <c r="N476">
        <f>(Table2[[#This Row],[1W Return vs Nifty]]-AVERAGE(Table2[1W Return vs Nifty]))/_xlfn.STDEV.P(Table2[1W Return vs Nifty])</f>
        <v>0.22262867500406527</v>
      </c>
      <c r="O476">
        <v>344.1</v>
      </c>
      <c r="P476">
        <v>326.28164354391902</v>
      </c>
      <c r="Q476">
        <v>304.767352285377</v>
      </c>
      <c r="R476">
        <v>63.876754192216303</v>
      </c>
      <c r="S476" s="2">
        <f>(Table2[[#This Row],[Close Price]]-Table2[[#This Row],[20D EMA]])/Table2[[#This Row],[20D EMA]]</f>
        <v>5.754141238012192E-2</v>
      </c>
      <c r="T476" s="2">
        <f>(Table2[[#This Row],[Close Price]]-Table2[[#This Row],[50D EMA]])/Table2[[#This Row],[50D EMA]]</f>
        <v>0.11529412457129956</v>
      </c>
      <c r="U476" s="2">
        <f>(Table2[[#This Row],[Close Price]]-Table2[[#This Row],[200D EMA]])/Table2[[#This Row],[200D EMA]]</f>
        <v>0.19402553216806684</v>
      </c>
      <c r="V476">
        <v>0.98131562744212197</v>
      </c>
      <c r="W476">
        <v>357.95</v>
      </c>
      <c r="X476">
        <v>363.9</v>
      </c>
      <c r="Y476">
        <v>326.05</v>
      </c>
      <c r="Z476">
        <v>370.85</v>
      </c>
      <c r="AA476">
        <v>326.05</v>
      </c>
      <c r="AB476">
        <v>377.95</v>
      </c>
      <c r="AC476" s="2">
        <f>(Table2[[#This Row],[Close Price]]/Table2[[#This Row],[Day Low]])-1</f>
        <v>1.6622433300740314E-2</v>
      </c>
      <c r="AD476" s="2">
        <f>(Table2[[#This Row],[Day High]]/Table2[[#This Row],[Close Price]])-1</f>
        <v>0</v>
      </c>
      <c r="AE476" s="2">
        <f>(Table2[[#This Row],[Close Price]]/Table2[[#This Row],[Current Week Low]])-1</f>
        <v>0.11608648980217739</v>
      </c>
      <c r="AF476" s="2">
        <f>(Table2[[#This Row],[Current Week High]]/Table2[[#This Row],[Close Price]])-1</f>
        <v>1.9098653476229854E-2</v>
      </c>
      <c r="AG476" s="2">
        <f>(Table2[[#This Row],[Close Price]]/Table2[[#This Row],[Current Month Low]])-1</f>
        <v>0.11608648980217739</v>
      </c>
      <c r="AH476" s="2">
        <f>(Table2[[#This Row],[Current Month High]]/Table2[[#This Row],[Close Price]])-1</f>
        <v>3.860950810662267E-2</v>
      </c>
      <c r="AI476">
        <v>3.8609508106622599</v>
      </c>
      <c r="AJ476">
        <v>45.501799280287798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0.13</v>
      </c>
      <c r="AM476" t="s">
        <v>10196</v>
      </c>
      <c r="AN476">
        <v>-0.74</v>
      </c>
      <c r="AO476" t="s">
        <v>10195</v>
      </c>
      <c r="AP476">
        <v>-5.8458666970947003E-2</v>
      </c>
      <c r="AQ476">
        <f>(Table2[[#This Row],[Sharpe Ratio]]-AVERAGE(Table2[Sharpe Ratio]))/_xlfn.STDEV.P(Table2[Sharpe Ratio])</f>
        <v>-1.2606116011470001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-0.26132689052244795</v>
      </c>
      <c r="AS476">
        <f>_xlfn.RANK.AVG(Table2[[#This Row],[1Y Return vs Nifty Z-Score]],Table2[1Y Return vs Nifty Z-Score])</f>
        <v>474</v>
      </c>
      <c r="AT476">
        <f>_xlfn.RANK.AVG(Table2[[#This Row],[6M Return vs Nifty Z-Score]],Table2[6M Return vs Nifty Z-Score])</f>
        <v>247</v>
      </c>
      <c r="AU476">
        <f>_xlfn.RANK.AVG(Table2[[#This Row],[Sharpe Ratio Z-Score]],Table2[Sharpe Ratio Z-Score])</f>
        <v>651</v>
      </c>
      <c r="AV476">
        <f>(Table2[[#This Row],[Rank 1Y]]+Table2[[#This Row],[Rank 6M]]+Table2[[#This Row],[Rank Sharpe]])/3</f>
        <v>457.33333333333331</v>
      </c>
    </row>
    <row r="477" spans="1:48" x14ac:dyDescent="0.3">
      <c r="A477" t="s">
        <v>1294</v>
      </c>
      <c r="B477" t="s">
        <v>1295</v>
      </c>
      <c r="C477" t="s">
        <v>10151</v>
      </c>
      <c r="D477" t="s">
        <v>24</v>
      </c>
      <c r="E477">
        <v>8598.8443320099996</v>
      </c>
      <c r="F477">
        <v>227.77</v>
      </c>
      <c r="G477">
        <v>-16.038786741681101</v>
      </c>
      <c r="H477">
        <f>(Table2[[#This Row],[1Y Return vs Nifty]]-AVERAGE(Table2[1Y Return vs Nifty]))/_xlfn.STDEV.P(Table2[1Y Return vs Nifty])</f>
        <v>-0.77181785083917187</v>
      </c>
      <c r="I477">
        <v>-5.9434682960026102</v>
      </c>
      <c r="J477">
        <f>(Table2[[#This Row],[1M Return vs Nifty]]-AVERAGE(Table2[1M Return vs Nifty]))/_xlfn.STDEV.P(Table2[1M Return vs Nifty])</f>
        <v>-0.45867123183985525</v>
      </c>
      <c r="K477">
        <v>-20.960169676896601</v>
      </c>
      <c r="L477">
        <f>(Table2[[#This Row],[6M Return vs Nifty]]-AVERAGE(Table2[6M Return vs Nifty]))/_xlfn.STDEV.P(Table2[6M Return vs Nifty])</f>
        <v>-0.97169017718916184</v>
      </c>
      <c r="M477">
        <v>-0.74624942113950399</v>
      </c>
      <c r="N477">
        <f>(Table2[[#This Row],[1W Return vs Nifty]]-AVERAGE(Table2[1W Return vs Nifty]))/_xlfn.STDEV.P(Table2[1W Return vs Nifty])</f>
        <v>0.2280995458722988</v>
      </c>
      <c r="O477">
        <v>223.47</v>
      </c>
      <c r="P477">
        <v>223.34540511891501</v>
      </c>
      <c r="Q477">
        <v>221.390179213332</v>
      </c>
      <c r="R477">
        <v>64.278310863143602</v>
      </c>
      <c r="S477" s="2">
        <f>(Table2[[#This Row],[Close Price]]-Table2[[#This Row],[20D EMA]])/Table2[[#This Row],[20D EMA]]</f>
        <v>1.9241956414731334E-2</v>
      </c>
      <c r="T477" s="2">
        <f>(Table2[[#This Row],[Close Price]]-Table2[[#This Row],[50D EMA]])/Table2[[#This Row],[50D EMA]]</f>
        <v>1.9810548055507245E-2</v>
      </c>
      <c r="U477" s="2">
        <f>(Table2[[#This Row],[Close Price]]-Table2[[#This Row],[200D EMA]])/Table2[[#This Row],[200D EMA]]</f>
        <v>2.8817090303361641E-2</v>
      </c>
      <c r="V477">
        <v>1.2896328731620399</v>
      </c>
      <c r="W477">
        <v>228.87</v>
      </c>
      <c r="X477">
        <v>235.99</v>
      </c>
      <c r="Y477">
        <v>219.6</v>
      </c>
      <c r="Z477">
        <v>229.9</v>
      </c>
      <c r="AA477">
        <v>216.33</v>
      </c>
      <c r="AB477">
        <v>229.9</v>
      </c>
      <c r="AC477" s="2">
        <f>(Table2[[#This Row],[Close Price]]/Table2[[#This Row],[Day Low]])-1</f>
        <v>-4.806221872678762E-3</v>
      </c>
      <c r="AD477" s="2">
        <f>(Table2[[#This Row],[Day High]]/Table2[[#This Row],[Close Price]])-1</f>
        <v>3.6089037186635586E-2</v>
      </c>
      <c r="AE477" s="2">
        <f>(Table2[[#This Row],[Close Price]]/Table2[[#This Row],[Current Week Low]])-1</f>
        <v>3.7204007285974505E-2</v>
      </c>
      <c r="AF477" s="2">
        <f>(Table2[[#This Row],[Current Week High]]/Table2[[#This Row],[Close Price]])-1</f>
        <v>9.3515388330334126E-3</v>
      </c>
      <c r="AG477" s="2">
        <f>(Table2[[#This Row],[Close Price]]/Table2[[#This Row],[Current Month Low]])-1</f>
        <v>5.2882170757638791E-2</v>
      </c>
      <c r="AH477" s="2">
        <f>(Table2[[#This Row],[Current Month High]]/Table2[[#This Row],[Close Price]])-1</f>
        <v>9.3515388330334126E-3</v>
      </c>
      <c r="AI477">
        <v>25.806734864117299</v>
      </c>
      <c r="AJ477">
        <v>18.6302083333333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-0.03</v>
      </c>
      <c r="AM477" t="s">
        <v>10195</v>
      </c>
      <c r="AN477">
        <v>1.96</v>
      </c>
      <c r="AO477" t="s">
        <v>10196</v>
      </c>
      <c r="AP477">
        <v>0.12546210240642999</v>
      </c>
      <c r="AQ477">
        <f>(Table2[[#This Row],[Sharpe Ratio]]-AVERAGE(Table2[Sharpe Ratio]))/_xlfn.STDEV.P(Table2[Sharpe Ratio])</f>
        <v>0.85413284233424536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-1.1199468716616447</v>
      </c>
      <c r="AS477">
        <f>_xlfn.RANK.AVG(Table2[[#This Row],[1Y Return vs Nifty Z-Score]],Table2[1Y Return vs Nifty Z-Score])</f>
        <v>601</v>
      </c>
      <c r="AT477">
        <f>_xlfn.RANK.AVG(Table2[[#This Row],[6M Return vs Nifty Z-Score]],Table2[6M Return vs Nifty Z-Score])</f>
        <v>624</v>
      </c>
      <c r="AU477">
        <f>_xlfn.RANK.AVG(Table2[[#This Row],[Sharpe Ratio Z-Score]],Table2[Sharpe Ratio Z-Score])</f>
        <v>151</v>
      </c>
      <c r="AV477">
        <f>(Table2[[#This Row],[Rank 1Y]]+Table2[[#This Row],[Rank 6M]]+Table2[[#This Row],[Rank Sharpe]])/3</f>
        <v>458.66666666666669</v>
      </c>
    </row>
    <row r="478" spans="1:48" x14ac:dyDescent="0.3">
      <c r="A478" t="s">
        <v>405</v>
      </c>
      <c r="B478" t="s">
        <v>406</v>
      </c>
      <c r="C478" t="s">
        <v>10161</v>
      </c>
      <c r="D478" t="s">
        <v>407</v>
      </c>
      <c r="E478">
        <v>59085.853764594998</v>
      </c>
      <c r="F478">
        <v>2199.5500000000002</v>
      </c>
      <c r="G478">
        <v>-7.7684343850396003</v>
      </c>
      <c r="H478">
        <f>(Table2[[#This Row],[1Y Return vs Nifty]]-AVERAGE(Table2[1Y Return vs Nifty]))/_xlfn.STDEV.P(Table2[1Y Return vs Nifty])</f>
        <v>-0.66061339736578162</v>
      </c>
      <c r="I478">
        <v>-5.1785529903004202</v>
      </c>
      <c r="J478">
        <f>(Table2[[#This Row],[1M Return vs Nifty]]-AVERAGE(Table2[1M Return vs Nifty]))/_xlfn.STDEV.P(Table2[1M Return vs Nifty])</f>
        <v>-0.37898935536224243</v>
      </c>
      <c r="K478">
        <v>6.5404711089688297</v>
      </c>
      <c r="L478">
        <f>(Table2[[#This Row],[6M Return vs Nifty]]-AVERAGE(Table2[6M Return vs Nifty]))/_xlfn.STDEV.P(Table2[6M Return vs Nifty])</f>
        <v>-4.1680284019848635E-2</v>
      </c>
      <c r="M478">
        <v>0.20614312093256701</v>
      </c>
      <c r="N478">
        <f>(Table2[[#This Row],[1W Return vs Nifty]]-AVERAGE(Table2[1W Return vs Nifty]))/_xlfn.STDEV.P(Table2[1W Return vs Nifty])</f>
        <v>0.46491199148970919</v>
      </c>
      <c r="O478">
        <v>2284.2600000000002</v>
      </c>
      <c r="P478">
        <v>2240.4690060550301</v>
      </c>
      <c r="Q478">
        <v>2049.4967590729302</v>
      </c>
      <c r="R478">
        <v>25.540928580019301</v>
      </c>
      <c r="S478" s="2">
        <f>(Table2[[#This Row],[Close Price]]-Table2[[#This Row],[20D EMA]])/Table2[[#This Row],[20D EMA]]</f>
        <v>-3.7084219834869946E-2</v>
      </c>
      <c r="T478" s="2">
        <f>(Table2[[#This Row],[Close Price]]-Table2[[#This Row],[50D EMA]])/Table2[[#This Row],[50D EMA]]</f>
        <v>-1.826358942901838E-2</v>
      </c>
      <c r="U478" s="2">
        <f>(Table2[[#This Row],[Close Price]]-Table2[[#This Row],[200D EMA]])/Table2[[#This Row],[200D EMA]]</f>
        <v>7.3214675877284668E-2</v>
      </c>
      <c r="V478">
        <v>0.62343456649810403</v>
      </c>
      <c r="W478">
        <v>2164</v>
      </c>
      <c r="X478">
        <v>2197</v>
      </c>
      <c r="Y478">
        <v>2178.0500000000002</v>
      </c>
      <c r="Z478">
        <v>2314.9</v>
      </c>
      <c r="AA478">
        <v>2178.0500000000002</v>
      </c>
      <c r="AB478">
        <v>2454</v>
      </c>
      <c r="AC478" s="2">
        <f>(Table2[[#This Row],[Close Price]]/Table2[[#This Row],[Day Low]])-1</f>
        <v>1.6427911275415985E-2</v>
      </c>
      <c r="AD478" s="2">
        <f>(Table2[[#This Row],[Day High]]/Table2[[#This Row],[Close Price]])-1</f>
        <v>-1.1593280443727982E-3</v>
      </c>
      <c r="AE478" s="2">
        <f>(Table2[[#This Row],[Close Price]]/Table2[[#This Row],[Current Week Low]])-1</f>
        <v>9.8712150777071628E-3</v>
      </c>
      <c r="AF478" s="2">
        <f>(Table2[[#This Row],[Current Week High]]/Table2[[#This Row],[Close Price]])-1</f>
        <v>5.2442545066036184E-2</v>
      </c>
      <c r="AG478" s="2">
        <f>(Table2[[#This Row],[Close Price]]/Table2[[#This Row],[Current Month Low]])-1</f>
        <v>9.8712150777071628E-3</v>
      </c>
      <c r="AH478" s="2">
        <f>(Table2[[#This Row],[Current Month High]]/Table2[[#This Row],[Close Price]])-1</f>
        <v>0.11568275329044564</v>
      </c>
      <c r="AI478">
        <v>11.5682753290445</v>
      </c>
      <c r="AJ478">
        <v>26.410919540229798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-0.06</v>
      </c>
      <c r="AM478" t="s">
        <v>10195</v>
      </c>
      <c r="AN478">
        <v>-8.59</v>
      </c>
      <c r="AO478" t="s">
        <v>10195</v>
      </c>
      <c r="AP478">
        <v>7.6449942828729998E-3</v>
      </c>
      <c r="AQ478">
        <f>(Table2[[#This Row],[Sharpe Ratio]]-AVERAGE(Table2[Sharpe Ratio]))/_xlfn.STDEV.P(Table2[Sharpe Ratio])</f>
        <v>-0.50054328040476759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-1.1169143256629313</v>
      </c>
      <c r="AS478">
        <f>_xlfn.RANK.AVG(Table2[[#This Row],[1Y Return vs Nifty Z-Score]],Table2[1Y Return vs Nifty Z-Score])</f>
        <v>563</v>
      </c>
      <c r="AT478">
        <f>_xlfn.RANK.AVG(Table2[[#This Row],[6M Return vs Nifty Z-Score]],Table2[6M Return vs Nifty Z-Score])</f>
        <v>340</v>
      </c>
      <c r="AU478">
        <f>_xlfn.RANK.AVG(Table2[[#This Row],[Sharpe Ratio Z-Score]],Table2[Sharpe Ratio Z-Score])</f>
        <v>474</v>
      </c>
      <c r="AV478">
        <f>(Table2[[#This Row],[Rank 1Y]]+Table2[[#This Row],[Rank 6M]]+Table2[[#This Row],[Rank Sharpe]])/3</f>
        <v>459</v>
      </c>
    </row>
    <row r="479" spans="1:48" x14ac:dyDescent="0.3">
      <c r="A479" t="s">
        <v>973</v>
      </c>
      <c r="B479" t="s">
        <v>974</v>
      </c>
      <c r="C479" t="s">
        <v>10156</v>
      </c>
      <c r="D479" t="s">
        <v>60</v>
      </c>
      <c r="E479">
        <v>14270.186088959999</v>
      </c>
      <c r="F479">
        <v>1048.7</v>
      </c>
      <c r="G479">
        <v>15.002751639619399</v>
      </c>
      <c r="H479">
        <f>(Table2[[#This Row],[1Y Return vs Nifty]]-AVERAGE(Table2[1Y Return vs Nifty]))/_xlfn.STDEV.P(Table2[1Y Return vs Nifty])</f>
        <v>-0.35442846259941968</v>
      </c>
      <c r="I479">
        <v>-4.3143326394911901</v>
      </c>
      <c r="J479">
        <f>(Table2[[#This Row],[1M Return vs Nifty]]-AVERAGE(Table2[1M Return vs Nifty]))/_xlfn.STDEV.P(Table2[1M Return vs Nifty])</f>
        <v>-0.28896278806875031</v>
      </c>
      <c r="K479">
        <v>3.1822377174820402</v>
      </c>
      <c r="L479">
        <f>(Table2[[#This Row],[6M Return vs Nifty]]-AVERAGE(Table2[6M Return vs Nifty]))/_xlfn.STDEV.P(Table2[6M Return vs Nifty])</f>
        <v>-0.15524819329051129</v>
      </c>
      <c r="M479">
        <v>2.5066257031394898</v>
      </c>
      <c r="N479">
        <f>(Table2[[#This Row],[1W Return vs Nifty]]-AVERAGE(Table2[1W Return vs Nifty]))/_xlfn.STDEV.P(Table2[1W Return vs Nifty])</f>
        <v>1.0369270822498917</v>
      </c>
      <c r="O479">
        <v>1024.1300000000001</v>
      </c>
      <c r="P479">
        <v>989.84835658605903</v>
      </c>
      <c r="Q479">
        <v>902.07926382053699</v>
      </c>
      <c r="R479">
        <v>62.456548331921901</v>
      </c>
      <c r="S479" s="2">
        <f>(Table2[[#This Row],[Close Price]]-Table2[[#This Row],[20D EMA]])/Table2[[#This Row],[20D EMA]]</f>
        <v>2.3991094880532679E-2</v>
      </c>
      <c r="T479" s="2">
        <f>(Table2[[#This Row],[Close Price]]-Table2[[#This Row],[50D EMA]])/Table2[[#This Row],[50D EMA]]</f>
        <v>5.9455211520396518E-2</v>
      </c>
      <c r="U479" s="2">
        <f>(Table2[[#This Row],[Close Price]]-Table2[[#This Row],[200D EMA]])/Table2[[#This Row],[200D EMA]]</f>
        <v>0.16253642230782098</v>
      </c>
      <c r="V479">
        <v>1.6741088254283101</v>
      </c>
      <c r="W479">
        <v>1032</v>
      </c>
      <c r="X479">
        <v>1077.5</v>
      </c>
      <c r="Y479">
        <v>993.95</v>
      </c>
      <c r="Z479">
        <v>1055.2</v>
      </c>
      <c r="AA479">
        <v>987.1</v>
      </c>
      <c r="AB479">
        <v>1090</v>
      </c>
      <c r="AC479" s="2">
        <f>(Table2[[#This Row],[Close Price]]/Table2[[#This Row],[Day Low]])-1</f>
        <v>1.618217054263571E-2</v>
      </c>
      <c r="AD479" s="2">
        <f>(Table2[[#This Row],[Day High]]/Table2[[#This Row],[Close Price]])-1</f>
        <v>2.7462572709068267E-2</v>
      </c>
      <c r="AE479" s="2">
        <f>(Table2[[#This Row],[Close Price]]/Table2[[#This Row],[Current Week Low]])-1</f>
        <v>5.5083253684792943E-2</v>
      </c>
      <c r="AF479" s="2">
        <f>(Table2[[#This Row],[Current Week High]]/Table2[[#This Row],[Close Price]])-1</f>
        <v>6.198150090588328E-3</v>
      </c>
      <c r="AG479" s="2">
        <f>(Table2[[#This Row],[Close Price]]/Table2[[#This Row],[Current Month Low]])-1</f>
        <v>6.2405024820180399E-2</v>
      </c>
      <c r="AH479" s="2">
        <f>(Table2[[#This Row],[Current Month High]]/Table2[[#This Row],[Close Price]])-1</f>
        <v>3.9382092114045975E-2</v>
      </c>
      <c r="AI479">
        <v>3.9382092114045899</v>
      </c>
      <c r="AJ479">
        <v>40.7651006711409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0.11</v>
      </c>
      <c r="AM479" t="s">
        <v>10196</v>
      </c>
      <c r="AN479">
        <v>3.63</v>
      </c>
      <c r="AO479" t="s">
        <v>10196</v>
      </c>
      <c r="AP479">
        <v>-2.0755594756818999E-2</v>
      </c>
      <c r="AQ479">
        <f>(Table2[[#This Row],[Sharpe Ratio]]-AVERAGE(Table2[Sharpe Ratio]))/_xlfn.STDEV.P(Table2[Sharpe Ratio])</f>
        <v>-0.82709687229437734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-0.58880923400316676</v>
      </c>
      <c r="AS479">
        <f>_xlfn.RANK.AVG(Table2[[#This Row],[1Y Return vs Nifty Z-Score]],Table2[1Y Return vs Nifty Z-Score])</f>
        <v>420</v>
      </c>
      <c r="AT479">
        <f>_xlfn.RANK.AVG(Table2[[#This Row],[6M Return vs Nifty Z-Score]],Table2[6M Return vs Nifty Z-Score])</f>
        <v>377</v>
      </c>
      <c r="AU479">
        <f>_xlfn.RANK.AVG(Table2[[#This Row],[Sharpe Ratio Z-Score]],Table2[Sharpe Ratio Z-Score])</f>
        <v>580</v>
      </c>
      <c r="AV479">
        <f>(Table2[[#This Row],[Rank 1Y]]+Table2[[#This Row],[Rank 6M]]+Table2[[#This Row],[Rank Sharpe]])/3</f>
        <v>459</v>
      </c>
    </row>
    <row r="480" spans="1:48" x14ac:dyDescent="0.3">
      <c r="A480" t="s">
        <v>346</v>
      </c>
      <c r="B480" t="s">
        <v>347</v>
      </c>
      <c r="C480" t="s">
        <v>10151</v>
      </c>
      <c r="D480" t="s">
        <v>51</v>
      </c>
      <c r="E480">
        <v>69961.104965114995</v>
      </c>
      <c r="F480">
        <v>1742.65</v>
      </c>
      <c r="G480">
        <v>10.2853871978744</v>
      </c>
      <c r="H480">
        <f>(Table2[[#This Row],[1Y Return vs Nifty]]-AVERAGE(Table2[1Y Return vs Nifty]))/_xlfn.STDEV.P(Table2[1Y Return vs Nifty])</f>
        <v>-0.41785888393543252</v>
      </c>
      <c r="I480">
        <v>-3.18385319304037</v>
      </c>
      <c r="J480">
        <f>(Table2[[#This Row],[1M Return vs Nifty]]-AVERAGE(Table2[1M Return vs Nifty]))/_xlfn.STDEV.P(Table2[1M Return vs Nifty])</f>
        <v>-0.17119978484333784</v>
      </c>
      <c r="K480">
        <v>10.3475799333517</v>
      </c>
      <c r="L480">
        <f>(Table2[[#This Row],[6M Return vs Nifty]]-AVERAGE(Table2[6M Return vs Nifty]))/_xlfn.STDEV.P(Table2[6M Return vs Nifty])</f>
        <v>8.7067584025031924E-2</v>
      </c>
      <c r="M480">
        <v>-6.9040729847661204</v>
      </c>
      <c r="N480">
        <f>(Table2[[#This Row],[1W Return vs Nifty]]-AVERAGE(Table2[1W Return vs Nifty]))/_xlfn.STDEV.P(Table2[1W Return vs Nifty])</f>
        <v>-1.3030435420505644</v>
      </c>
      <c r="O480">
        <v>1795.45</v>
      </c>
      <c r="P480">
        <v>1751.5351464709499</v>
      </c>
      <c r="Q480">
        <v>1544.95030768687</v>
      </c>
      <c r="R480">
        <v>30.0628904011282</v>
      </c>
      <c r="S480" s="2">
        <f>(Table2[[#This Row],[Close Price]]-Table2[[#This Row],[20D EMA]])/Table2[[#This Row],[20D EMA]]</f>
        <v>-2.9407669386504749E-2</v>
      </c>
      <c r="T480" s="2">
        <f>(Table2[[#This Row],[Close Price]]-Table2[[#This Row],[50D EMA]])/Table2[[#This Row],[50D EMA]]</f>
        <v>-5.0727765805053532E-3</v>
      </c>
      <c r="U480" s="2">
        <f>(Table2[[#This Row],[Close Price]]-Table2[[#This Row],[200D EMA]])/Table2[[#This Row],[200D EMA]]</f>
        <v>0.12796508167898937</v>
      </c>
      <c r="V480">
        <v>1.16236807946998</v>
      </c>
      <c r="W480">
        <v>1711.3</v>
      </c>
      <c r="X480">
        <v>1734.05</v>
      </c>
      <c r="Y480">
        <v>1664.6</v>
      </c>
      <c r="Z480">
        <v>1838.95</v>
      </c>
      <c r="AA480">
        <v>1664.6</v>
      </c>
      <c r="AB480">
        <v>1885.95</v>
      </c>
      <c r="AC480" s="2">
        <f>(Table2[[#This Row],[Close Price]]/Table2[[#This Row],[Day Low]])-1</f>
        <v>1.8319406299304619E-2</v>
      </c>
      <c r="AD480" s="2">
        <f>(Table2[[#This Row],[Day High]]/Table2[[#This Row],[Close Price]])-1</f>
        <v>-4.9350127679109734E-3</v>
      </c>
      <c r="AE480" s="2">
        <f>(Table2[[#This Row],[Close Price]]/Table2[[#This Row],[Current Week Low]])-1</f>
        <v>4.6888141295206243E-2</v>
      </c>
      <c r="AF480" s="2">
        <f>(Table2[[#This Row],[Current Week High]]/Table2[[#This Row],[Close Price]])-1</f>
        <v>5.5260666226723654E-2</v>
      </c>
      <c r="AG480" s="2">
        <f>(Table2[[#This Row],[Close Price]]/Table2[[#This Row],[Current Month Low]])-1</f>
        <v>4.6888141295206243E-2</v>
      </c>
      <c r="AH480" s="2">
        <f>(Table2[[#This Row],[Current Month High]]/Table2[[#This Row],[Close Price]])-1</f>
        <v>8.2231084842050883E-2</v>
      </c>
      <c r="AI480">
        <v>8.2231084842050794</v>
      </c>
      <c r="AJ480">
        <v>47.388675096206697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-0.02</v>
      </c>
      <c r="AM480" t="s">
        <v>10195</v>
      </c>
      <c r="AN480">
        <v>-3.75</v>
      </c>
      <c r="AO480" t="s">
        <v>10195</v>
      </c>
      <c r="AP480">
        <v>-4.7314153683526997E-2</v>
      </c>
      <c r="AQ480">
        <f>(Table2[[#This Row],[Sharpe Ratio]]-AVERAGE(Table2[Sharpe Ratio]))/_xlfn.STDEV.P(Table2[Sharpe Ratio])</f>
        <v>-1.1324705672134321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-2.937505194017735</v>
      </c>
      <c r="AS480">
        <f>_xlfn.RANK.AVG(Table2[[#This Row],[1Y Return vs Nifty Z-Score]],Table2[1Y Return vs Nifty Z-Score])</f>
        <v>449</v>
      </c>
      <c r="AT480">
        <f>_xlfn.RANK.AVG(Table2[[#This Row],[6M Return vs Nifty Z-Score]],Table2[6M Return vs Nifty Z-Score])</f>
        <v>301</v>
      </c>
      <c r="AU480">
        <f>_xlfn.RANK.AVG(Table2[[#This Row],[Sharpe Ratio Z-Score]],Table2[Sharpe Ratio Z-Score])</f>
        <v>631</v>
      </c>
      <c r="AV480">
        <f>(Table2[[#This Row],[Rank 1Y]]+Table2[[#This Row],[Rank 6M]]+Table2[[#This Row],[Rank Sharpe]])/3</f>
        <v>460.33333333333331</v>
      </c>
    </row>
    <row r="481" spans="1:48" x14ac:dyDescent="0.3">
      <c r="A481" t="s">
        <v>161</v>
      </c>
      <c r="B481" t="s">
        <v>162</v>
      </c>
      <c r="C481" t="s">
        <v>10151</v>
      </c>
      <c r="D481" t="s">
        <v>37</v>
      </c>
      <c r="E481">
        <v>163552.49253722501</v>
      </c>
      <c r="F481">
        <v>1632.95</v>
      </c>
      <c r="G481">
        <v>-0.1245689075126</v>
      </c>
      <c r="H481">
        <f>(Table2[[#This Row],[1Y Return vs Nifty]]-AVERAGE(Table2[1Y Return vs Nifty]))/_xlfn.STDEV.P(Table2[1Y Return vs Nifty])</f>
        <v>-0.55783278461838304</v>
      </c>
      <c r="I481">
        <v>5.2102225778594304</v>
      </c>
      <c r="J481">
        <f>(Table2[[#This Row],[1M Return vs Nifty]]-AVERAGE(Table2[1M Return vs Nifty]))/_xlfn.STDEV.P(Table2[1M Return vs Nifty])</f>
        <v>0.7032182111549945</v>
      </c>
      <c r="K481">
        <v>1.9720038577204</v>
      </c>
      <c r="L481">
        <f>(Table2[[#This Row],[6M Return vs Nifty]]-AVERAGE(Table2[6M Return vs Nifty]))/_xlfn.STDEV.P(Table2[6M Return vs Nifty])</f>
        <v>-0.19617558372445709</v>
      </c>
      <c r="M481">
        <v>-0.69328177961645499</v>
      </c>
      <c r="N481">
        <f>(Table2[[#This Row],[1W Return vs Nifty]]-AVERAGE(Table2[1W Return vs Nifty]))/_xlfn.STDEV.P(Table2[1W Return vs Nifty])</f>
        <v>0.24126995216335345</v>
      </c>
      <c r="O481">
        <v>1564.68</v>
      </c>
      <c r="P481">
        <v>1510.6872471644299</v>
      </c>
      <c r="Q481">
        <v>1437.3716910353401</v>
      </c>
      <c r="R481">
        <v>66.017868902212697</v>
      </c>
      <c r="S481" s="2">
        <f>(Table2[[#This Row],[Close Price]]-Table2[[#This Row],[20D EMA]])/Table2[[#This Row],[20D EMA]]</f>
        <v>4.3631924738604687E-2</v>
      </c>
      <c r="T481" s="2">
        <f>(Table2[[#This Row],[Close Price]]-Table2[[#This Row],[50D EMA]])/Table2[[#This Row],[50D EMA]]</f>
        <v>8.0931875916115767E-2</v>
      </c>
      <c r="U481" s="2">
        <f>(Table2[[#This Row],[Close Price]]-Table2[[#This Row],[200D EMA]])/Table2[[#This Row],[200D EMA]]</f>
        <v>0.13606662089176444</v>
      </c>
      <c r="V481">
        <v>1.0566568429713701</v>
      </c>
      <c r="W481">
        <v>1645</v>
      </c>
      <c r="X481">
        <v>1684.7</v>
      </c>
      <c r="Y481">
        <v>1578.05</v>
      </c>
      <c r="Z481">
        <v>1650</v>
      </c>
      <c r="AA481">
        <v>1468.1</v>
      </c>
      <c r="AB481">
        <v>1664.95</v>
      </c>
      <c r="AC481" s="2">
        <f>(Table2[[#This Row],[Close Price]]/Table2[[#This Row],[Day Low]])-1</f>
        <v>-7.3252279635258599E-3</v>
      </c>
      <c r="AD481" s="2">
        <f>(Table2[[#This Row],[Day High]]/Table2[[#This Row],[Close Price]])-1</f>
        <v>3.1691111179154241E-2</v>
      </c>
      <c r="AE481" s="2">
        <f>(Table2[[#This Row],[Close Price]]/Table2[[#This Row],[Current Week Low]])-1</f>
        <v>3.4789772187193035E-2</v>
      </c>
      <c r="AF481" s="2">
        <f>(Table2[[#This Row],[Current Week High]]/Table2[[#This Row],[Close Price]])-1</f>
        <v>1.0441226002020798E-2</v>
      </c>
      <c r="AG481" s="2">
        <f>(Table2[[#This Row],[Close Price]]/Table2[[#This Row],[Current Month Low]])-1</f>
        <v>0.112287991281248</v>
      </c>
      <c r="AH481" s="2">
        <f>(Table2[[#This Row],[Current Month High]]/Table2[[#This Row],[Close Price]])-1</f>
        <v>1.9596435898221021E-2</v>
      </c>
      <c r="AI481">
        <v>1.9596435898221001</v>
      </c>
      <c r="AJ481">
        <v>30.463787800103798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0.06</v>
      </c>
      <c r="AM481" t="s">
        <v>10196</v>
      </c>
      <c r="AN481">
        <v>6.77</v>
      </c>
      <c r="AO481" t="s">
        <v>10196</v>
      </c>
      <c r="AP481">
        <v>2.95958893182E-3</v>
      </c>
      <c r="AQ481">
        <f>(Table2[[#This Row],[Sharpe Ratio]]-AVERAGE(Table2[Sharpe Ratio]))/_xlfn.STDEV.P(Table2[Sharpe Ratio])</f>
        <v>-0.55441666819636626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-0.36393687322085844</v>
      </c>
      <c r="AS481">
        <f>_xlfn.RANK.AVG(Table2[[#This Row],[1Y Return vs Nifty Z-Score]],Table2[1Y Return vs Nifty Z-Score])</f>
        <v>509</v>
      </c>
      <c r="AT481">
        <f>_xlfn.RANK.AVG(Table2[[#This Row],[6M Return vs Nifty Z-Score]],Table2[6M Return vs Nifty Z-Score])</f>
        <v>387</v>
      </c>
      <c r="AU481">
        <f>_xlfn.RANK.AVG(Table2[[#This Row],[Sharpe Ratio Z-Score]],Table2[Sharpe Ratio Z-Score])</f>
        <v>486</v>
      </c>
      <c r="AV481">
        <f>(Table2[[#This Row],[Rank 1Y]]+Table2[[#This Row],[Rank 6M]]+Table2[[#This Row],[Rank Sharpe]])/3</f>
        <v>460.66666666666669</v>
      </c>
    </row>
    <row r="482" spans="1:48" x14ac:dyDescent="0.3">
      <c r="A482" t="s">
        <v>457</v>
      </c>
      <c r="B482" t="s">
        <v>458</v>
      </c>
      <c r="C482" t="s">
        <v>10160</v>
      </c>
      <c r="D482" t="s">
        <v>80</v>
      </c>
      <c r="E482">
        <v>49188.056733904901</v>
      </c>
      <c r="F482">
        <v>2619.35</v>
      </c>
      <c r="G482">
        <v>21.047931650549899</v>
      </c>
      <c r="H482">
        <f>(Table2[[#This Row],[1Y Return vs Nifty]]-AVERAGE(Table2[1Y Return vs Nifty]))/_xlfn.STDEV.P(Table2[1Y Return vs Nifty])</f>
        <v>-0.2731440250961083</v>
      </c>
      <c r="I482">
        <v>-0.254444741437235</v>
      </c>
      <c r="J482">
        <f>(Table2[[#This Row],[1M Return vs Nifty]]-AVERAGE(Table2[1M Return vs Nifty]))/_xlfn.STDEV.P(Table2[1M Return vs Nifty])</f>
        <v>0.13395917936229604</v>
      </c>
      <c r="K482">
        <v>3.10905871928624</v>
      </c>
      <c r="L482">
        <f>(Table2[[#This Row],[6M Return vs Nifty]]-AVERAGE(Table2[6M Return vs Nifty]))/_xlfn.STDEV.P(Table2[6M Return vs Nifty])</f>
        <v>-0.15772294261814487</v>
      </c>
      <c r="M482">
        <v>-1.8862430514066899</v>
      </c>
      <c r="N482">
        <f>(Table2[[#This Row],[1W Return vs Nifty]]-AVERAGE(Table2[1W Return vs Nifty]))/_xlfn.STDEV.P(Table2[1W Return vs Nifty])</f>
        <v>-5.5359918210120464E-2</v>
      </c>
      <c r="O482">
        <v>2653.89</v>
      </c>
      <c r="P482">
        <v>2612.10296031185</v>
      </c>
      <c r="Q482">
        <v>2415.2139722428401</v>
      </c>
      <c r="R482">
        <v>38.951245693255402</v>
      </c>
      <c r="S482" s="2">
        <f>(Table2[[#This Row],[Close Price]]-Table2[[#This Row],[20D EMA]])/Table2[[#This Row],[20D EMA]]</f>
        <v>-1.3014857435688731E-2</v>
      </c>
      <c r="T482" s="2">
        <f>(Table2[[#This Row],[Close Price]]-Table2[[#This Row],[50D EMA]])/Table2[[#This Row],[50D EMA]]</f>
        <v>2.7744081294884052E-3</v>
      </c>
      <c r="U482" s="2">
        <f>(Table2[[#This Row],[Close Price]]-Table2[[#This Row],[200D EMA]])/Table2[[#This Row],[200D EMA]]</f>
        <v>8.4520887218780441E-2</v>
      </c>
      <c r="V482">
        <v>0.71288767058428004</v>
      </c>
      <c r="W482">
        <v>2594.25</v>
      </c>
      <c r="X482">
        <v>2619</v>
      </c>
      <c r="Y482">
        <v>2556.8000000000002</v>
      </c>
      <c r="Z482">
        <v>2699.9</v>
      </c>
      <c r="AA482">
        <v>2556.8000000000002</v>
      </c>
      <c r="AB482">
        <v>2844</v>
      </c>
      <c r="AC482" s="2">
        <f>(Table2[[#This Row],[Close Price]]/Table2[[#This Row],[Day Low]])-1</f>
        <v>9.6752433265876459E-3</v>
      </c>
      <c r="AD482" s="2">
        <f>(Table2[[#This Row],[Day High]]/Table2[[#This Row],[Close Price]])-1</f>
        <v>-1.3362093649182949E-4</v>
      </c>
      <c r="AE482" s="2">
        <f>(Table2[[#This Row],[Close Price]]/Table2[[#This Row],[Current Week Low]])-1</f>
        <v>2.4464173967459146E-2</v>
      </c>
      <c r="AF482" s="2">
        <f>(Table2[[#This Row],[Current Week High]]/Table2[[#This Row],[Close Price]])-1</f>
        <v>3.0751904098345051E-2</v>
      </c>
      <c r="AG482" s="2">
        <f>(Table2[[#This Row],[Close Price]]/Table2[[#This Row],[Current Month Low]])-1</f>
        <v>2.4464173967459146E-2</v>
      </c>
      <c r="AH482" s="2">
        <f>(Table2[[#This Row],[Current Month High]]/Table2[[#This Row],[Close Price]])-1</f>
        <v>8.5765552522572452E-2</v>
      </c>
      <c r="AI482">
        <v>8.5765552522572399</v>
      </c>
      <c r="AJ482">
        <v>47.685498421289999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-0.03</v>
      </c>
      <c r="AM482" t="s">
        <v>10195</v>
      </c>
      <c r="AN482">
        <v>-1.88</v>
      </c>
      <c r="AO482" t="s">
        <v>10195</v>
      </c>
      <c r="AP482">
        <v>-4.0559752485078003E-2</v>
      </c>
      <c r="AQ482">
        <f>(Table2[[#This Row],[Sharpe Ratio]]-AVERAGE(Table2[Sharpe Ratio]))/_xlfn.STDEV.P(Table2[Sharpe Ratio])</f>
        <v>-1.0548076015145729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-1.4070753080766505</v>
      </c>
      <c r="AS482">
        <f>_xlfn.RANK.AVG(Table2[[#This Row],[1Y Return vs Nifty Z-Score]],Table2[1Y Return vs Nifty Z-Score])</f>
        <v>380</v>
      </c>
      <c r="AT482">
        <f>_xlfn.RANK.AVG(Table2[[#This Row],[6M Return vs Nifty Z-Score]],Table2[6M Return vs Nifty Z-Score])</f>
        <v>378</v>
      </c>
      <c r="AU482">
        <f>_xlfn.RANK.AVG(Table2[[#This Row],[Sharpe Ratio Z-Score]],Table2[Sharpe Ratio Z-Score])</f>
        <v>624</v>
      </c>
      <c r="AV482">
        <f>(Table2[[#This Row],[Rank 1Y]]+Table2[[#This Row],[Rank 6M]]+Table2[[#This Row],[Rank Sharpe]])/3</f>
        <v>460.66666666666669</v>
      </c>
    </row>
    <row r="483" spans="1:48" x14ac:dyDescent="0.3">
      <c r="A483" t="s">
        <v>715</v>
      </c>
      <c r="B483" t="s">
        <v>716</v>
      </c>
      <c r="C483" t="s">
        <v>10153</v>
      </c>
      <c r="D483" t="s">
        <v>269</v>
      </c>
      <c r="E483">
        <v>22999.862872170001</v>
      </c>
      <c r="F483">
        <v>1719.45</v>
      </c>
      <c r="G483">
        <v>-1.6108181418328</v>
      </c>
      <c r="H483">
        <f>(Table2[[#This Row],[1Y Return vs Nifty]]-AVERAGE(Table2[1Y Return vs Nifty]))/_xlfn.STDEV.P(Table2[1Y Return vs Nifty])</f>
        <v>-0.57781712466830815</v>
      </c>
      <c r="I483">
        <v>-8.0465348966872501</v>
      </c>
      <c r="J483">
        <f>(Table2[[#This Row],[1M Return vs Nifty]]-AVERAGE(Table2[1M Return vs Nifty]))/_xlfn.STDEV.P(Table2[1M Return vs Nifty])</f>
        <v>-0.67774946422809601</v>
      </c>
      <c r="K483">
        <v>-10.731989114198701</v>
      </c>
      <c r="L483">
        <f>(Table2[[#This Row],[6M Return vs Nifty]]-AVERAGE(Table2[6M Return vs Nifty]))/_xlfn.STDEV.P(Table2[6M Return vs Nifty])</f>
        <v>-0.62579608742961768</v>
      </c>
      <c r="M483">
        <v>0.74900159608335803</v>
      </c>
      <c r="N483">
        <f>(Table2[[#This Row],[1W Return vs Nifty]]-AVERAGE(Table2[1W Return vs Nifty]))/_xlfn.STDEV.P(Table2[1W Return vs Nifty])</f>
        <v>0.59989377415350997</v>
      </c>
      <c r="O483">
        <v>1707.74</v>
      </c>
      <c r="P483">
        <v>1705.8104935895699</v>
      </c>
      <c r="Q483">
        <v>1595.1558821307401</v>
      </c>
      <c r="R483">
        <v>56.7603299560826</v>
      </c>
      <c r="S483" s="2">
        <f>(Table2[[#This Row],[Close Price]]-Table2[[#This Row],[20D EMA]])/Table2[[#This Row],[20D EMA]]</f>
        <v>6.8570157049668195E-3</v>
      </c>
      <c r="T483" s="2">
        <f>(Table2[[#This Row],[Close Price]]-Table2[[#This Row],[50D EMA]])/Table2[[#This Row],[50D EMA]]</f>
        <v>7.9959095466274697E-3</v>
      </c>
      <c r="U483" s="2">
        <f>(Table2[[#This Row],[Close Price]]-Table2[[#This Row],[200D EMA]])/Table2[[#This Row],[200D EMA]]</f>
        <v>7.7919731395299896E-2</v>
      </c>
      <c r="V483">
        <v>0.64440603189227297</v>
      </c>
      <c r="W483">
        <v>1701.4</v>
      </c>
      <c r="X483">
        <v>1727.6</v>
      </c>
      <c r="Y483">
        <v>1651.05</v>
      </c>
      <c r="Z483">
        <v>1757.75</v>
      </c>
      <c r="AA483">
        <v>1636</v>
      </c>
      <c r="AB483">
        <v>1807.9</v>
      </c>
      <c r="AC483" s="2">
        <f>(Table2[[#This Row],[Close Price]]/Table2[[#This Row],[Day Low]])-1</f>
        <v>1.0608910309157116E-2</v>
      </c>
      <c r="AD483" s="2">
        <f>(Table2[[#This Row],[Day High]]/Table2[[#This Row],[Close Price]])-1</f>
        <v>4.739887754805272E-3</v>
      </c>
      <c r="AE483" s="2">
        <f>(Table2[[#This Row],[Close Price]]/Table2[[#This Row],[Current Week Low]])-1</f>
        <v>4.1428182065958108E-2</v>
      </c>
      <c r="AF483" s="2">
        <f>(Table2[[#This Row],[Current Week High]]/Table2[[#This Row],[Close Price]])-1</f>
        <v>2.2274564540986974E-2</v>
      </c>
      <c r="AG483" s="2">
        <f>(Table2[[#This Row],[Close Price]]/Table2[[#This Row],[Current Month Low]])-1</f>
        <v>5.1008557457212778E-2</v>
      </c>
      <c r="AH483" s="2">
        <f>(Table2[[#This Row],[Current Month High]]/Table2[[#This Row],[Close Price]])-1</f>
        <v>5.1440867719328986E-2</v>
      </c>
      <c r="AI483">
        <v>9.6338945593067393</v>
      </c>
      <c r="AJ483">
        <v>50.663745892661503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-0.12</v>
      </c>
      <c r="AM483" t="s">
        <v>10195</v>
      </c>
      <c r="AN483">
        <v>0.19</v>
      </c>
      <c r="AO483" t="s">
        <v>10196</v>
      </c>
      <c r="AP483">
        <v>5.3541687237311002E-2</v>
      </c>
      <c r="AQ483">
        <f>(Table2[[#This Row],[Sharpe Ratio]]-AVERAGE(Table2[Sharpe Ratio]))/_xlfn.STDEV.P(Table2[Sharpe Ratio])</f>
        <v>2.7182743840003454E-2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-1.2542861583325084</v>
      </c>
      <c r="AS483">
        <f>_xlfn.RANK.AVG(Table2[[#This Row],[1Y Return vs Nifty Z-Score]],Table2[1Y Return vs Nifty Z-Score])</f>
        <v>523</v>
      </c>
      <c r="AT483">
        <f>_xlfn.RANK.AVG(Table2[[#This Row],[6M Return vs Nifty Z-Score]],Table2[6M Return vs Nifty Z-Score])</f>
        <v>526</v>
      </c>
      <c r="AU483">
        <f>_xlfn.RANK.AVG(Table2[[#This Row],[Sharpe Ratio Z-Score]],Table2[Sharpe Ratio Z-Score])</f>
        <v>333</v>
      </c>
      <c r="AV483">
        <f>(Table2[[#This Row],[Rank 1Y]]+Table2[[#This Row],[Rank 6M]]+Table2[[#This Row],[Rank Sharpe]])/3</f>
        <v>460.66666666666669</v>
      </c>
    </row>
    <row r="484" spans="1:48" x14ac:dyDescent="0.3">
      <c r="A484" t="s">
        <v>1825</v>
      </c>
      <c r="B484" t="s">
        <v>1826</v>
      </c>
      <c r="C484" t="s">
        <v>10153</v>
      </c>
      <c r="D484" t="s">
        <v>176</v>
      </c>
      <c r="E484">
        <v>3931.8273656050001</v>
      </c>
      <c r="F484">
        <v>275.35000000000002</v>
      </c>
      <c r="G484">
        <v>8.5662495561309502</v>
      </c>
      <c r="H484">
        <f>(Table2[[#This Row],[1Y Return vs Nifty]]-AVERAGE(Table2[1Y Return vs Nifty]))/_xlfn.STDEV.P(Table2[1Y Return vs Nifty])</f>
        <v>-0.44097467799734935</v>
      </c>
      <c r="I484">
        <v>-4.6595778721293097</v>
      </c>
      <c r="J484">
        <f>(Table2[[#This Row],[1M Return vs Nifty]]-AVERAGE(Table2[1M Return vs Nifty]))/_xlfn.STDEV.P(Table2[1M Return vs Nifty])</f>
        <v>-0.32492727691670381</v>
      </c>
      <c r="K484">
        <v>13.094505342989301</v>
      </c>
      <c r="L484">
        <f>(Table2[[#This Row],[6M Return vs Nifty]]-AVERAGE(Table2[6M Return vs Nifty]))/_xlfn.STDEV.P(Table2[6M Return vs Nifty])</f>
        <v>0.17996243060890374</v>
      </c>
      <c r="M484">
        <v>-0.87135400794055096</v>
      </c>
      <c r="N484">
        <f>(Table2[[#This Row],[1W Return vs Nifty]]-AVERAGE(Table2[1W Return vs Nifty]))/_xlfn.STDEV.P(Table2[1W Return vs Nifty])</f>
        <v>0.19699228510579272</v>
      </c>
      <c r="O484">
        <v>268.41000000000003</v>
      </c>
      <c r="P484">
        <v>258.68362549219597</v>
      </c>
      <c r="Q484">
        <v>235.33161782934499</v>
      </c>
      <c r="R484">
        <v>58.639015409464697</v>
      </c>
      <c r="S484" s="2">
        <f>(Table2[[#This Row],[Close Price]]-Table2[[#This Row],[20D EMA]])/Table2[[#This Row],[20D EMA]]</f>
        <v>2.5855966618233289E-2</v>
      </c>
      <c r="T484" s="2">
        <f>(Table2[[#This Row],[Close Price]]-Table2[[#This Row],[50D EMA]])/Table2[[#This Row],[50D EMA]]</f>
        <v>6.4427636175629702E-2</v>
      </c>
      <c r="U484" s="2">
        <f>(Table2[[#This Row],[Close Price]]-Table2[[#This Row],[200D EMA]])/Table2[[#This Row],[200D EMA]]</f>
        <v>0.17005102221187757</v>
      </c>
      <c r="V484">
        <v>0.97546602740372401</v>
      </c>
      <c r="W484">
        <v>271.2</v>
      </c>
      <c r="X484">
        <v>278</v>
      </c>
      <c r="Y484">
        <v>258.05</v>
      </c>
      <c r="Z484">
        <v>281.25</v>
      </c>
      <c r="AA484">
        <v>258.05</v>
      </c>
      <c r="AB484">
        <v>286.89999999999998</v>
      </c>
      <c r="AC484" s="2">
        <f>(Table2[[#This Row],[Close Price]]/Table2[[#This Row],[Day Low]])-1</f>
        <v>1.5302359882006122E-2</v>
      </c>
      <c r="AD484" s="2">
        <f>(Table2[[#This Row],[Day High]]/Table2[[#This Row],[Close Price]])-1</f>
        <v>9.6241147630287127E-3</v>
      </c>
      <c r="AE484" s="2">
        <f>(Table2[[#This Row],[Close Price]]/Table2[[#This Row],[Current Week Low]])-1</f>
        <v>6.7041271071497821E-2</v>
      </c>
      <c r="AF484" s="2">
        <f>(Table2[[#This Row],[Current Week High]]/Table2[[#This Row],[Close Price]])-1</f>
        <v>2.1427274378064132E-2</v>
      </c>
      <c r="AG484" s="2">
        <f>(Table2[[#This Row],[Close Price]]/Table2[[#This Row],[Current Month Low]])-1</f>
        <v>6.7041271071497821E-2</v>
      </c>
      <c r="AH484" s="2">
        <f>(Table2[[#This Row],[Current Month High]]/Table2[[#This Row],[Close Price]])-1</f>
        <v>4.194661340112571E-2</v>
      </c>
      <c r="AI484">
        <v>4.1946613401125701</v>
      </c>
      <c r="AJ484">
        <v>37.847309136420499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-0.06</v>
      </c>
      <c r="AM484" t="s">
        <v>10195</v>
      </c>
      <c r="AN484">
        <v>4.4000000000000004</v>
      </c>
      <c r="AO484" t="s">
        <v>10196</v>
      </c>
      <c r="AP484">
        <v>-5.9985679125181997E-2</v>
      </c>
      <c r="AQ484">
        <f>(Table2[[#This Row],[Sharpe Ratio]]-AVERAGE(Table2[Sharpe Ratio]))/_xlfn.STDEV.P(Table2[Sharpe Ratio])</f>
        <v>-1.2781693814848523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-1.6671166206842087</v>
      </c>
      <c r="AS484">
        <f>_xlfn.RANK.AVG(Table2[[#This Row],[1Y Return vs Nifty Z-Score]],Table2[1Y Return vs Nifty Z-Score])</f>
        <v>457</v>
      </c>
      <c r="AT484">
        <f>_xlfn.RANK.AVG(Table2[[#This Row],[6M Return vs Nifty Z-Score]],Table2[6M Return vs Nifty Z-Score])</f>
        <v>271</v>
      </c>
      <c r="AU484">
        <f>_xlfn.RANK.AVG(Table2[[#This Row],[Sharpe Ratio Z-Score]],Table2[Sharpe Ratio Z-Score])</f>
        <v>654</v>
      </c>
      <c r="AV484">
        <f>(Table2[[#This Row],[Rank 1Y]]+Table2[[#This Row],[Rank 6M]]+Table2[[#This Row],[Rank Sharpe]])/3</f>
        <v>460.66666666666669</v>
      </c>
    </row>
    <row r="485" spans="1:48" x14ac:dyDescent="0.3">
      <c r="A485" t="s">
        <v>16</v>
      </c>
      <c r="B485" t="s">
        <v>17</v>
      </c>
      <c r="C485" t="s">
        <v>10149</v>
      </c>
      <c r="D485" t="s">
        <v>18</v>
      </c>
      <c r="E485">
        <v>2023924.8808274399</v>
      </c>
      <c r="F485">
        <v>2991.4</v>
      </c>
      <c r="G485">
        <v>-4.4656175150012603</v>
      </c>
      <c r="H485">
        <f>(Table2[[#This Row],[1Y Return vs Nifty]]-AVERAGE(Table2[1Y Return vs Nifty]))/_xlfn.STDEV.P(Table2[1Y Return vs Nifty])</f>
        <v>-0.61620320429095377</v>
      </c>
      <c r="I485">
        <v>-0.61753651474609095</v>
      </c>
      <c r="J485">
        <f>(Table2[[#This Row],[1M Return vs Nifty]]-AVERAGE(Table2[1M Return vs Nifty]))/_xlfn.STDEV.P(Table2[1M Return vs Nifty])</f>
        <v>9.6135601228669432E-2</v>
      </c>
      <c r="K485">
        <v>-2.49734186273625</v>
      </c>
      <c r="L485">
        <f>(Table2[[#This Row],[6M Return vs Nifty]]-AVERAGE(Table2[6M Return vs Nifty]))/_xlfn.STDEV.P(Table2[6M Return vs Nifty])</f>
        <v>-0.34731881592706676</v>
      </c>
      <c r="M485">
        <v>-4.7945280652671398</v>
      </c>
      <c r="N485">
        <f>(Table2[[#This Row],[1W Return vs Nifty]]-AVERAGE(Table2[1W Return vs Nifty]))/_xlfn.STDEV.P(Table2[1W Return vs Nifty])</f>
        <v>-0.778505109148249</v>
      </c>
      <c r="O485">
        <v>3077.38</v>
      </c>
      <c r="P485">
        <v>3018.1001764340199</v>
      </c>
      <c r="Q485">
        <v>2801.4491305073602</v>
      </c>
      <c r="R485">
        <v>30.4003650735423</v>
      </c>
      <c r="S485" s="2">
        <f>(Table2[[#This Row],[Close Price]]-Table2[[#This Row],[20D EMA]])/Table2[[#This Row],[20D EMA]]</f>
        <v>-2.7939351006375557E-2</v>
      </c>
      <c r="T485" s="2">
        <f>(Table2[[#This Row],[Close Price]]-Table2[[#This Row],[50D EMA]])/Table2[[#This Row],[50D EMA]]</f>
        <v>-8.8466833018004364E-3</v>
      </c>
      <c r="U485" s="2">
        <f>(Table2[[#This Row],[Close Price]]-Table2[[#This Row],[200D EMA]])/Table2[[#This Row],[200D EMA]]</f>
        <v>6.780450425606642E-2</v>
      </c>
      <c r="V485">
        <v>0.96426060349078901</v>
      </c>
      <c r="W485">
        <v>2954.15</v>
      </c>
      <c r="X485">
        <v>2984.9</v>
      </c>
      <c r="Y485">
        <v>2926</v>
      </c>
      <c r="Z485">
        <v>3075</v>
      </c>
      <c r="AA485">
        <v>2926</v>
      </c>
      <c r="AB485">
        <v>3217.6</v>
      </c>
      <c r="AC485" s="2">
        <f>(Table2[[#This Row],[Close Price]]/Table2[[#This Row],[Day Low]])-1</f>
        <v>1.2609380024710903E-2</v>
      </c>
      <c r="AD485" s="2">
        <f>(Table2[[#This Row],[Day High]]/Table2[[#This Row],[Close Price]])-1</f>
        <v>-2.1728956341512395E-3</v>
      </c>
      <c r="AE485" s="2">
        <f>(Table2[[#This Row],[Close Price]]/Table2[[#This Row],[Current Week Low]])-1</f>
        <v>2.2351332877648789E-2</v>
      </c>
      <c r="AF485" s="2">
        <f>(Table2[[#This Row],[Current Week High]]/Table2[[#This Row],[Close Price]])-1</f>
        <v>2.7946780771544999E-2</v>
      </c>
      <c r="AG485" s="2">
        <f>(Table2[[#This Row],[Close Price]]/Table2[[#This Row],[Current Month Low]])-1</f>
        <v>2.2351332877648789E-2</v>
      </c>
      <c r="AH485" s="2">
        <f>(Table2[[#This Row],[Current Month High]]/Table2[[#This Row],[Close Price]])-1</f>
        <v>7.5616768068462958E-2</v>
      </c>
      <c r="AI485">
        <v>7.5616768068462896</v>
      </c>
      <c r="AJ485">
        <v>34.729541053010799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-0.01</v>
      </c>
      <c r="AM485" t="s">
        <v>10195</v>
      </c>
      <c r="AN485">
        <v>-5.85</v>
      </c>
      <c r="AO485" t="s">
        <v>10195</v>
      </c>
      <c r="AP485">
        <v>2.7941876627017002E-2</v>
      </c>
      <c r="AQ485">
        <f>(Table2[[#This Row],[Sharpe Ratio]]-AVERAGE(Table2[Sharpe Ratio]))/_xlfn.STDEV.P(Table2[Sharpe Ratio])</f>
        <v>-0.26716714076280934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-1.9130586689004097</v>
      </c>
      <c r="AS485">
        <f>_xlfn.RANK.AVG(Table2[[#This Row],[1Y Return vs Nifty Z-Score]],Table2[1Y Return vs Nifty Z-Score])</f>
        <v>540</v>
      </c>
      <c r="AT485">
        <f>_xlfn.RANK.AVG(Table2[[#This Row],[6M Return vs Nifty Z-Score]],Table2[6M Return vs Nifty Z-Score])</f>
        <v>439</v>
      </c>
      <c r="AU485">
        <f>_xlfn.RANK.AVG(Table2[[#This Row],[Sharpe Ratio Z-Score]],Table2[Sharpe Ratio Z-Score])</f>
        <v>407</v>
      </c>
      <c r="AV485">
        <f>(Table2[[#This Row],[Rank 1Y]]+Table2[[#This Row],[Rank 6M]]+Table2[[#This Row],[Rank Sharpe]])/3</f>
        <v>462</v>
      </c>
    </row>
    <row r="486" spans="1:48" x14ac:dyDescent="0.3">
      <c r="A486" t="s">
        <v>1335</v>
      </c>
      <c r="B486" t="s">
        <v>1336</v>
      </c>
      <c r="C486" t="s">
        <v>10161</v>
      </c>
      <c r="D486" t="s">
        <v>235</v>
      </c>
      <c r="E486">
        <v>8235.1231152199998</v>
      </c>
      <c r="F486">
        <v>2133.6999999999998</v>
      </c>
      <c r="G486">
        <v>8.4808992794110996</v>
      </c>
      <c r="H486">
        <f>(Table2[[#This Row],[1Y Return vs Nifty]]-AVERAGE(Table2[1Y Return vs Nifty]))/_xlfn.STDEV.P(Table2[1Y Return vs Nifty])</f>
        <v>-0.44212231118964151</v>
      </c>
      <c r="I486">
        <v>-15.3566698258147</v>
      </c>
      <c r="J486">
        <f>(Table2[[#This Row],[1M Return vs Nifty]]-AVERAGE(Table2[1M Return vs Nifty]))/_xlfn.STDEV.P(Table2[1M Return vs Nifty])</f>
        <v>-1.4392524229415407</v>
      </c>
      <c r="K486">
        <v>7.5380207444374401</v>
      </c>
      <c r="L486">
        <f>(Table2[[#This Row],[6M Return vs Nifty]]-AVERAGE(Table2[6M Return vs Nifty]))/_xlfn.STDEV.P(Table2[6M Return vs Nifty])</f>
        <v>-7.9453962717028551E-3</v>
      </c>
      <c r="M486">
        <v>-3.2886538728616399</v>
      </c>
      <c r="N486">
        <f>(Table2[[#This Row],[1W Return vs Nifty]]-AVERAGE(Table2[1W Return vs Nifty]))/_xlfn.STDEV.P(Table2[1W Return vs Nifty])</f>
        <v>-0.40406942791135908</v>
      </c>
      <c r="O486">
        <v>2137.4699999999998</v>
      </c>
      <c r="P486">
        <v>2179.7352923839098</v>
      </c>
      <c r="Q486">
        <v>1976.8728151018299</v>
      </c>
      <c r="R486">
        <v>53.398125732412403</v>
      </c>
      <c r="S486" s="2">
        <f>(Table2[[#This Row],[Close Price]]-Table2[[#This Row],[20D EMA]])/Table2[[#This Row],[20D EMA]]</f>
        <v>-1.7637674446892738E-3</v>
      </c>
      <c r="T486" s="2">
        <f>(Table2[[#This Row],[Close Price]]-Table2[[#This Row],[50D EMA]])/Table2[[#This Row],[50D EMA]]</f>
        <v>-2.1119671064995522E-2</v>
      </c>
      <c r="U486" s="2">
        <f>(Table2[[#This Row],[Close Price]]-Table2[[#This Row],[200D EMA]])/Table2[[#This Row],[200D EMA]]</f>
        <v>7.9330943144206079E-2</v>
      </c>
      <c r="V486">
        <v>0.36550662753556101</v>
      </c>
      <c r="W486">
        <v>2108.75</v>
      </c>
      <c r="X486">
        <v>2149.8000000000002</v>
      </c>
      <c r="Y486">
        <v>1980.2</v>
      </c>
      <c r="Z486">
        <v>2178</v>
      </c>
      <c r="AA486">
        <v>1980.2</v>
      </c>
      <c r="AB486">
        <v>2313.75</v>
      </c>
      <c r="AC486" s="2">
        <f>(Table2[[#This Row],[Close Price]]/Table2[[#This Row],[Day Low]])-1</f>
        <v>1.1831653823354937E-2</v>
      </c>
      <c r="AD486" s="2">
        <f>(Table2[[#This Row],[Day High]]/Table2[[#This Row],[Close Price]])-1</f>
        <v>7.5455781037636616E-3</v>
      </c>
      <c r="AE486" s="2">
        <f>(Table2[[#This Row],[Close Price]]/Table2[[#This Row],[Current Week Low]])-1</f>
        <v>7.7517422482577425E-2</v>
      </c>
      <c r="AF486" s="2">
        <f>(Table2[[#This Row],[Current Week High]]/Table2[[#This Row],[Close Price]])-1</f>
        <v>2.0762056521535399E-2</v>
      </c>
      <c r="AG486" s="2">
        <f>(Table2[[#This Row],[Close Price]]/Table2[[#This Row],[Current Month Low]])-1</f>
        <v>7.7517422482577425E-2</v>
      </c>
      <c r="AH486" s="2">
        <f>(Table2[[#This Row],[Current Month High]]/Table2[[#This Row],[Close Price]])-1</f>
        <v>8.4383934011341921E-2</v>
      </c>
      <c r="AI486">
        <v>28.556029432441299</v>
      </c>
      <c r="AJ486">
        <v>45.953895615295103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-0.18</v>
      </c>
      <c r="AM486" t="s">
        <v>10195</v>
      </c>
      <c r="AN486">
        <v>-5.78</v>
      </c>
      <c r="AO486" t="s">
        <v>10195</v>
      </c>
      <c r="AP486">
        <v>-3.0716018811575999E-2</v>
      </c>
      <c r="AQ486">
        <f>(Table2[[#This Row],[Sharpe Ratio]]-AVERAGE(Table2[Sharpe Ratio]))/_xlfn.STDEV.P(Table2[Sharpe Ratio])</f>
        <v>-0.94162309734128724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458</v>
      </c>
      <c r="AT486">
        <f>_xlfn.RANK.AVG(Table2[[#This Row],[6M Return vs Nifty Z-Score]],Table2[6M Return vs Nifty Z-Score])</f>
        <v>327</v>
      </c>
      <c r="AU486">
        <f>_xlfn.RANK.AVG(Table2[[#This Row],[Sharpe Ratio Z-Score]],Table2[Sharpe Ratio Z-Score])</f>
        <v>604</v>
      </c>
      <c r="AV486">
        <f>(Table2[[#This Row],[Rank 1Y]]+Table2[[#This Row],[Rank 6M]]+Table2[[#This Row],[Rank Sharpe]])/3</f>
        <v>463</v>
      </c>
    </row>
    <row r="487" spans="1:48" x14ac:dyDescent="0.3">
      <c r="A487" t="s">
        <v>139</v>
      </c>
      <c r="B487" t="s">
        <v>140</v>
      </c>
      <c r="C487" t="s">
        <v>10158</v>
      </c>
      <c r="D487" t="s">
        <v>130</v>
      </c>
      <c r="E487">
        <v>200123.49413377099</v>
      </c>
      <c r="F487">
        <v>160.31</v>
      </c>
      <c r="G487">
        <v>14.6959590821305</v>
      </c>
      <c r="H487">
        <f>(Table2[[#This Row],[1Y Return vs Nifty]]-AVERAGE(Table2[1Y Return vs Nifty]))/_xlfn.STDEV.P(Table2[1Y Return vs Nifty])</f>
        <v>-0.35855364339148821</v>
      </c>
      <c r="I487">
        <v>-13.3899497312251</v>
      </c>
      <c r="J487">
        <f>(Table2[[#This Row],[1M Return vs Nifty]]-AVERAGE(Table2[1M Return vs Nifty]))/_xlfn.STDEV.P(Table2[1M Return vs Nifty])</f>
        <v>-1.2343775217924957</v>
      </c>
      <c r="K487">
        <v>4.8214566225881903</v>
      </c>
      <c r="L487">
        <f>(Table2[[#This Row],[6M Return vs Nifty]]-AVERAGE(Table2[6M Return vs Nifty]))/_xlfn.STDEV.P(Table2[6M Return vs Nifty])</f>
        <v>-9.9813492307018734E-2</v>
      </c>
      <c r="M487">
        <v>-2.7744379665291099</v>
      </c>
      <c r="N487">
        <f>(Table2[[#This Row],[1W Return vs Nifty]]-AVERAGE(Table2[1W Return vs Nifty]))/_xlfn.STDEV.P(Table2[1W Return vs Nifty])</f>
        <v>-0.27620962118813019</v>
      </c>
      <c r="O487">
        <v>167.68</v>
      </c>
      <c r="P487">
        <v>169.05200016848201</v>
      </c>
      <c r="Q487">
        <v>152.080760109289</v>
      </c>
      <c r="R487">
        <v>26.242234938517999</v>
      </c>
      <c r="S487" s="2">
        <f>(Table2[[#This Row],[Close Price]]-Table2[[#This Row],[20D EMA]])/Table2[[#This Row],[20D EMA]]</f>
        <v>-4.3952767175572546E-2</v>
      </c>
      <c r="T487" s="2">
        <f>(Table2[[#This Row],[Close Price]]-Table2[[#This Row],[50D EMA]])/Table2[[#This Row],[50D EMA]]</f>
        <v>-5.171190024234841E-2</v>
      </c>
      <c r="U487" s="2">
        <f>(Table2[[#This Row],[Close Price]]-Table2[[#This Row],[200D EMA]])/Table2[[#This Row],[200D EMA]]</f>
        <v>5.4110986062913313E-2</v>
      </c>
      <c r="V487">
        <v>0.83984738711733098</v>
      </c>
      <c r="W487">
        <v>156.9</v>
      </c>
      <c r="X487">
        <v>158.5</v>
      </c>
      <c r="Y487">
        <v>155</v>
      </c>
      <c r="Z487">
        <v>162.02000000000001</v>
      </c>
      <c r="AA487">
        <v>155</v>
      </c>
      <c r="AB487">
        <v>178.19</v>
      </c>
      <c r="AC487" s="2">
        <f>(Table2[[#This Row],[Close Price]]/Table2[[#This Row],[Day Low]])-1</f>
        <v>2.1733588272785154E-2</v>
      </c>
      <c r="AD487" s="2">
        <f>(Table2[[#This Row],[Day High]]/Table2[[#This Row],[Close Price]])-1</f>
        <v>-1.1290624415195571E-2</v>
      </c>
      <c r="AE487" s="2">
        <f>(Table2[[#This Row],[Close Price]]/Table2[[#This Row],[Current Week Low]])-1</f>
        <v>3.4258064516129005E-2</v>
      </c>
      <c r="AF487" s="2">
        <f>(Table2[[#This Row],[Current Week High]]/Table2[[#This Row],[Close Price]])-1</f>
        <v>1.0666833011041099E-2</v>
      </c>
      <c r="AG487" s="2">
        <f>(Table2[[#This Row],[Close Price]]/Table2[[#This Row],[Current Month Low]])-1</f>
        <v>3.4258064516129005E-2</v>
      </c>
      <c r="AH487" s="2">
        <f>(Table2[[#This Row],[Current Month High]]/Table2[[#This Row],[Close Price]])-1</f>
        <v>0.11153390306281574</v>
      </c>
      <c r="AI487">
        <v>15.151893206911501</v>
      </c>
      <c r="AJ487">
        <v>40.192391779623897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-0.05</v>
      </c>
      <c r="AM487" t="s">
        <v>10195</v>
      </c>
      <c r="AN487">
        <v>-8.24</v>
      </c>
      <c r="AO487" t="s">
        <v>10195</v>
      </c>
      <c r="AP487">
        <v>-3.2719780379917997E-2</v>
      </c>
      <c r="AQ487">
        <f>(Table2[[#This Row],[Sharpe Ratio]]-AVERAGE(Table2[Sharpe Ratio]))/_xlfn.STDEV.P(Table2[Sharpe Ratio])</f>
        <v>-0.96466260319512542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425</v>
      </c>
      <c r="AT487">
        <f>_xlfn.RANK.AVG(Table2[[#This Row],[6M Return vs Nifty Z-Score]],Table2[6M Return vs Nifty Z-Score])</f>
        <v>355</v>
      </c>
      <c r="AU487">
        <f>_xlfn.RANK.AVG(Table2[[#This Row],[Sharpe Ratio Z-Score]],Table2[Sharpe Ratio Z-Score])</f>
        <v>610</v>
      </c>
      <c r="AV487">
        <f>(Table2[[#This Row],[Rank 1Y]]+Table2[[#This Row],[Rank 6M]]+Table2[[#This Row],[Rank Sharpe]])/3</f>
        <v>463.33333333333331</v>
      </c>
    </row>
    <row r="488" spans="1:48" x14ac:dyDescent="0.3">
      <c r="A488" t="s">
        <v>1523</v>
      </c>
      <c r="B488" t="s">
        <v>1524</v>
      </c>
      <c r="C488" t="s">
        <v>10151</v>
      </c>
      <c r="D488" t="s">
        <v>539</v>
      </c>
      <c r="E488">
        <v>6325.0765841250004</v>
      </c>
      <c r="F488">
        <v>310.05</v>
      </c>
      <c r="G488">
        <v>1.3495537846833501</v>
      </c>
      <c r="H488">
        <f>(Table2[[#This Row],[1Y Return vs Nifty]]-AVERAGE(Table2[1Y Return vs Nifty]))/_xlfn.STDEV.P(Table2[1Y Return vs Nifty])</f>
        <v>-0.53801149995368192</v>
      </c>
      <c r="I488">
        <v>-2.8791493272921498</v>
      </c>
      <c r="J488">
        <f>(Table2[[#This Row],[1M Return vs Nifty]]-AVERAGE(Table2[1M Return vs Nifty]))/_xlfn.STDEV.P(Table2[1M Return vs Nifty])</f>
        <v>-0.13945852458640989</v>
      </c>
      <c r="K488">
        <v>-30.205442327294602</v>
      </c>
      <c r="L488">
        <f>(Table2[[#This Row],[6M Return vs Nifty]]-AVERAGE(Table2[6M Return vs Nifty]))/_xlfn.STDEV.P(Table2[6M Return vs Nifty])</f>
        <v>-1.2843445293865496</v>
      </c>
      <c r="M488">
        <v>-2.8599001132361899</v>
      </c>
      <c r="N488">
        <f>(Table2[[#This Row],[1W Return vs Nifty]]-AVERAGE(Table2[1W Return vs Nifty]))/_xlfn.STDEV.P(Table2[1W Return vs Nifty])</f>
        <v>-0.29745978755901092</v>
      </c>
      <c r="O488">
        <v>304.93</v>
      </c>
      <c r="P488">
        <v>310.30093923090902</v>
      </c>
      <c r="Q488">
        <v>318.49787732989</v>
      </c>
      <c r="R488">
        <v>57.0616095133337</v>
      </c>
      <c r="S488" s="2">
        <f>(Table2[[#This Row],[Close Price]]-Table2[[#This Row],[20D EMA]])/Table2[[#This Row],[20D EMA]]</f>
        <v>1.6790738858098595E-2</v>
      </c>
      <c r="T488" s="2">
        <f>(Table2[[#This Row],[Close Price]]-Table2[[#This Row],[50D EMA]])/Table2[[#This Row],[50D EMA]]</f>
        <v>-8.0869633050732227E-4</v>
      </c>
      <c r="U488" s="2">
        <f>(Table2[[#This Row],[Close Price]]-Table2[[#This Row],[200D EMA]])/Table2[[#This Row],[200D EMA]]</f>
        <v>-2.6524124432829258E-2</v>
      </c>
      <c r="V488">
        <v>0.82845328148515396</v>
      </c>
      <c r="W488">
        <v>300.10000000000002</v>
      </c>
      <c r="X488">
        <v>306.35000000000002</v>
      </c>
      <c r="Y488">
        <v>286</v>
      </c>
      <c r="Z488">
        <v>312.2</v>
      </c>
      <c r="AA488">
        <v>285.10000000000002</v>
      </c>
      <c r="AB488">
        <v>319.5</v>
      </c>
      <c r="AC488" s="2">
        <f>(Table2[[#This Row],[Close Price]]/Table2[[#This Row],[Day Low]])-1</f>
        <v>3.3155614795068233E-2</v>
      </c>
      <c r="AD488" s="2">
        <f>(Table2[[#This Row],[Day High]]/Table2[[#This Row],[Close Price]])-1</f>
        <v>-1.193355910337035E-2</v>
      </c>
      <c r="AE488" s="2">
        <f>(Table2[[#This Row],[Close Price]]/Table2[[#This Row],[Current Week Low]])-1</f>
        <v>8.4090909090909216E-2</v>
      </c>
      <c r="AF488" s="2">
        <f>(Table2[[#This Row],[Current Week High]]/Table2[[#This Row],[Close Price]])-1</f>
        <v>6.9343654249314213E-3</v>
      </c>
      <c r="AG488" s="2">
        <f>(Table2[[#This Row],[Close Price]]/Table2[[#This Row],[Current Month Low]])-1</f>
        <v>8.7513153279551004E-2</v>
      </c>
      <c r="AH488" s="2">
        <f>(Table2[[#This Row],[Current Month High]]/Table2[[#This Row],[Close Price]])-1</f>
        <v>3.0478955007256836E-2</v>
      </c>
      <c r="AI488">
        <v>30.714400903080101</v>
      </c>
      <c r="AJ488">
        <v>32.499999999999901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-0.16</v>
      </c>
      <c r="AM488" t="s">
        <v>10195</v>
      </c>
      <c r="AN488">
        <v>1.49</v>
      </c>
      <c r="AO488" t="s">
        <v>10196</v>
      </c>
      <c r="AP488">
        <v>0.100317303523784</v>
      </c>
      <c r="AQ488">
        <f>(Table2[[#This Row],[Sharpe Ratio]]-AVERAGE(Table2[Sharpe Ratio]))/_xlfn.STDEV.P(Table2[Sharpe Ratio])</f>
        <v>0.56501474055846101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498</v>
      </c>
      <c r="AT488">
        <f>_xlfn.RANK.AVG(Table2[[#This Row],[6M Return vs Nifty Z-Score]],Table2[6M Return vs Nifty Z-Score])</f>
        <v>690</v>
      </c>
      <c r="AU488">
        <f>_xlfn.RANK.AVG(Table2[[#This Row],[Sharpe Ratio Z-Score]],Table2[Sharpe Ratio Z-Score])</f>
        <v>203</v>
      </c>
      <c r="AV488">
        <f>(Table2[[#This Row],[Rank 1Y]]+Table2[[#This Row],[Rank 6M]]+Table2[[#This Row],[Rank Sharpe]])/3</f>
        <v>463.66666666666669</v>
      </c>
    </row>
    <row r="489" spans="1:48" x14ac:dyDescent="0.3">
      <c r="A489" t="s">
        <v>1236</v>
      </c>
      <c r="B489" t="s">
        <v>1237</v>
      </c>
      <c r="C489" t="s">
        <v>10151</v>
      </c>
      <c r="D489" t="s">
        <v>491</v>
      </c>
      <c r="E489">
        <v>9273.0792974399992</v>
      </c>
      <c r="F489">
        <v>1041.5999999999999</v>
      </c>
      <c r="G489">
        <v>0.76156565648798402</v>
      </c>
      <c r="H489">
        <f>(Table2[[#This Row],[1Y Return vs Nifty]]-AVERAGE(Table2[1Y Return vs Nifty]))/_xlfn.STDEV.P(Table2[1Y Return vs Nifty])</f>
        <v>-0.54591768044335587</v>
      </c>
      <c r="I489">
        <v>1.7262502203897101</v>
      </c>
      <c r="J489">
        <f>(Table2[[#This Row],[1M Return vs Nifty]]-AVERAGE(Table2[1M Return vs Nifty]))/_xlfn.STDEV.P(Table2[1M Return vs Nifty])</f>
        <v>0.34028985429007957</v>
      </c>
      <c r="K489">
        <v>-9.33195304532296</v>
      </c>
      <c r="L489">
        <f>(Table2[[#This Row],[6M Return vs Nifty]]-AVERAGE(Table2[6M Return vs Nifty]))/_xlfn.STDEV.P(Table2[6M Return vs Nifty])</f>
        <v>-0.57845001266042428</v>
      </c>
      <c r="M489">
        <v>-0.406924847192146</v>
      </c>
      <c r="N489">
        <f>(Table2[[#This Row],[1W Return vs Nifty]]-AVERAGE(Table2[1W Return vs Nifty]))/_xlfn.STDEV.P(Table2[1W Return vs Nifty])</f>
        <v>0.3124726154468806</v>
      </c>
      <c r="O489">
        <v>1055.3900000000001</v>
      </c>
      <c r="P489">
        <v>999.12273970765204</v>
      </c>
      <c r="Q489">
        <v>923.04229132192995</v>
      </c>
      <c r="R489">
        <v>42.123979535824802</v>
      </c>
      <c r="S489" s="2">
        <f>(Table2[[#This Row],[Close Price]]-Table2[[#This Row],[20D EMA]])/Table2[[#This Row],[20D EMA]]</f>
        <v>-1.3066259866021272E-2</v>
      </c>
      <c r="T489" s="2">
        <f>(Table2[[#This Row],[Close Price]]-Table2[[#This Row],[50D EMA]])/Table2[[#This Row],[50D EMA]]</f>
        <v>4.2514556624721513E-2</v>
      </c>
      <c r="U489" s="2">
        <f>(Table2[[#This Row],[Close Price]]-Table2[[#This Row],[200D EMA]])/Table2[[#This Row],[200D EMA]]</f>
        <v>0.12844233660006865</v>
      </c>
      <c r="V489">
        <v>0.665565780021391</v>
      </c>
      <c r="W489">
        <v>1024.7</v>
      </c>
      <c r="X489">
        <v>1055</v>
      </c>
      <c r="Y489">
        <v>1031.05</v>
      </c>
      <c r="Z489">
        <v>1142.3</v>
      </c>
      <c r="AA489">
        <v>1029.55</v>
      </c>
      <c r="AB489">
        <v>1195</v>
      </c>
      <c r="AC489" s="2">
        <f>(Table2[[#This Row],[Close Price]]/Table2[[#This Row],[Day Low]])-1</f>
        <v>1.6492631989850626E-2</v>
      </c>
      <c r="AD489" s="2">
        <f>(Table2[[#This Row],[Day High]]/Table2[[#This Row],[Close Price]])-1</f>
        <v>1.2864823348694321E-2</v>
      </c>
      <c r="AE489" s="2">
        <f>(Table2[[#This Row],[Close Price]]/Table2[[#This Row],[Current Week Low]])-1</f>
        <v>1.0232287473934232E-2</v>
      </c>
      <c r="AF489" s="2">
        <f>(Table2[[#This Row],[Current Week High]]/Table2[[#This Row],[Close Price]])-1</f>
        <v>9.667818740399392E-2</v>
      </c>
      <c r="AG489" s="2">
        <f>(Table2[[#This Row],[Close Price]]/Table2[[#This Row],[Current Month Low]])-1</f>
        <v>1.1704142586566935E-2</v>
      </c>
      <c r="AH489" s="2">
        <f>(Table2[[#This Row],[Current Month High]]/Table2[[#This Row],[Close Price]])-1</f>
        <v>0.14727342549923206</v>
      </c>
      <c r="AI489">
        <v>14.7273425499232</v>
      </c>
      <c r="AJ489">
        <v>34.1144659756647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0.09</v>
      </c>
      <c r="AM489" t="s">
        <v>10196</v>
      </c>
      <c r="AN489">
        <v>-1.34</v>
      </c>
      <c r="AO489" t="s">
        <v>10195</v>
      </c>
      <c r="AP489">
        <v>3.6559793331222001E-2</v>
      </c>
      <c r="AQ489">
        <f>(Table2[[#This Row],[Sharpe Ratio]]-AVERAGE(Table2[Sharpe Ratio]))/_xlfn.STDEV.P(Table2[Sharpe Ratio])</f>
        <v>-0.1680772363094005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-0.63968245967622051</v>
      </c>
      <c r="AS489">
        <f>_xlfn.RANK.AVG(Table2[[#This Row],[1Y Return vs Nifty Z-Score]],Table2[1Y Return vs Nifty Z-Score])</f>
        <v>501</v>
      </c>
      <c r="AT489">
        <f>_xlfn.RANK.AVG(Table2[[#This Row],[6M Return vs Nifty Z-Score]],Table2[6M Return vs Nifty Z-Score])</f>
        <v>510</v>
      </c>
      <c r="AU489">
        <f>_xlfn.RANK.AVG(Table2[[#This Row],[Sharpe Ratio Z-Score]],Table2[Sharpe Ratio Z-Score])</f>
        <v>382</v>
      </c>
      <c r="AV489">
        <f>(Table2[[#This Row],[Rank 1Y]]+Table2[[#This Row],[Rank 6M]]+Table2[[#This Row],[Rank Sharpe]])/3</f>
        <v>464.33333333333331</v>
      </c>
    </row>
    <row r="490" spans="1:48" x14ac:dyDescent="0.3">
      <c r="A490" t="s">
        <v>47</v>
      </c>
      <c r="B490" t="s">
        <v>48</v>
      </c>
      <c r="C490" t="s">
        <v>10150</v>
      </c>
      <c r="D490" t="s">
        <v>21</v>
      </c>
      <c r="E490">
        <v>428570.32264412998</v>
      </c>
      <c r="F490">
        <v>1583.7</v>
      </c>
      <c r="G490">
        <v>18.203313021508901</v>
      </c>
      <c r="H490">
        <f>(Table2[[#This Row],[1Y Return vs Nifty]]-AVERAGE(Table2[1Y Return vs Nifty]))/_xlfn.STDEV.P(Table2[1Y Return vs Nifty])</f>
        <v>-0.31139321283823601</v>
      </c>
      <c r="I490">
        <v>7.4423212142843598</v>
      </c>
      <c r="J490">
        <f>(Table2[[#This Row],[1M Return vs Nifty]]-AVERAGE(Table2[1M Return vs Nifty]))/_xlfn.STDEV.P(Table2[1M Return vs Nifty])</f>
        <v>0.93573782019875162</v>
      </c>
      <c r="K490">
        <v>-13.3318151422322</v>
      </c>
      <c r="L490">
        <f>(Table2[[#This Row],[6M Return vs Nifty]]-AVERAGE(Table2[6M Return vs Nifty]))/_xlfn.STDEV.P(Table2[6M Return vs Nifty])</f>
        <v>-0.71371636337580402</v>
      </c>
      <c r="M490">
        <v>2.65195668270708</v>
      </c>
      <c r="N490">
        <f>(Table2[[#This Row],[1W Return vs Nifty]]-AVERAGE(Table2[1W Return vs Nifty]))/_xlfn.STDEV.P(Table2[1W Return vs Nifty])</f>
        <v>1.0730636364279593</v>
      </c>
      <c r="O490">
        <v>1534.51</v>
      </c>
      <c r="P490">
        <v>1485.2885098378999</v>
      </c>
      <c r="Q490">
        <v>1425.9751149275601</v>
      </c>
      <c r="R490">
        <v>66.074169579104193</v>
      </c>
      <c r="S490" s="2">
        <f>(Table2[[#This Row],[Close Price]]-Table2[[#This Row],[20D EMA]])/Table2[[#This Row],[20D EMA]]</f>
        <v>3.2055835413258994E-2</v>
      </c>
      <c r="T490" s="2">
        <f>(Table2[[#This Row],[Close Price]]-Table2[[#This Row],[50D EMA]])/Table2[[#This Row],[50D EMA]]</f>
        <v>6.6257491059996454E-2</v>
      </c>
      <c r="U490" s="2">
        <f>(Table2[[#This Row],[Close Price]]-Table2[[#This Row],[200D EMA]])/Table2[[#This Row],[200D EMA]]</f>
        <v>0.11060844149475388</v>
      </c>
      <c r="V490">
        <v>1.0812991728654</v>
      </c>
      <c r="W490">
        <v>1562.85</v>
      </c>
      <c r="X490">
        <v>1594</v>
      </c>
      <c r="Y490">
        <v>1551.1</v>
      </c>
      <c r="Z490">
        <v>1600.8</v>
      </c>
      <c r="AA490">
        <v>1455</v>
      </c>
      <c r="AB490">
        <v>1636.4</v>
      </c>
      <c r="AC490" s="2">
        <f>(Table2[[#This Row],[Close Price]]/Table2[[#This Row],[Day Low]])-1</f>
        <v>1.3341011613398734E-2</v>
      </c>
      <c r="AD490" s="2">
        <f>(Table2[[#This Row],[Day High]]/Table2[[#This Row],[Close Price]])-1</f>
        <v>6.503757024689083E-3</v>
      </c>
      <c r="AE490" s="2">
        <f>(Table2[[#This Row],[Close Price]]/Table2[[#This Row],[Current Week Low]])-1</f>
        <v>2.1017342531107097E-2</v>
      </c>
      <c r="AF490" s="2">
        <f>(Table2[[#This Row],[Current Week High]]/Table2[[#This Row],[Close Price]])-1</f>
        <v>1.0797499526425502E-2</v>
      </c>
      <c r="AG490" s="2">
        <f>(Table2[[#This Row],[Close Price]]/Table2[[#This Row],[Current Month Low]])-1</f>
        <v>8.8453608247422766E-2</v>
      </c>
      <c r="AH490" s="2">
        <f>(Table2[[#This Row],[Current Month High]]/Table2[[#This Row],[Close Price]])-1</f>
        <v>3.3276504388457528E-2</v>
      </c>
      <c r="AI490">
        <v>7.1762328723874402</v>
      </c>
      <c r="AJ490">
        <v>44.498175182481702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-0.03</v>
      </c>
      <c r="AM490" t="s">
        <v>10195</v>
      </c>
      <c r="AN490">
        <v>4.2300000000000004</v>
      </c>
      <c r="AO490" t="s">
        <v>10196</v>
      </c>
      <c r="AP490">
        <v>1.7181946414915002E-2</v>
      </c>
      <c r="AQ490">
        <f>(Table2[[#This Row],[Sharpe Ratio]]-AVERAGE(Table2[Sharpe Ratio]))/_xlfn.STDEV.P(Table2[Sharpe Ratio])</f>
        <v>-0.39088618948862214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0.59280569092404878</v>
      </c>
      <c r="AS490">
        <f>_xlfn.RANK.AVG(Table2[[#This Row],[1Y Return vs Nifty Z-Score]],Table2[1Y Return vs Nifty Z-Score])</f>
        <v>401</v>
      </c>
      <c r="AT490">
        <f>_xlfn.RANK.AVG(Table2[[#This Row],[6M Return vs Nifty Z-Score]],Table2[6M Return vs Nifty Z-Score])</f>
        <v>560</v>
      </c>
      <c r="AU490">
        <f>_xlfn.RANK.AVG(Table2[[#This Row],[Sharpe Ratio Z-Score]],Table2[Sharpe Ratio Z-Score])</f>
        <v>435</v>
      </c>
      <c r="AV490">
        <f>(Table2[[#This Row],[Rank 1Y]]+Table2[[#This Row],[Rank 6M]]+Table2[[#This Row],[Rank Sharpe]])/3</f>
        <v>465.33333333333331</v>
      </c>
    </row>
    <row r="491" spans="1:48" x14ac:dyDescent="0.3">
      <c r="A491" t="s">
        <v>685</v>
      </c>
      <c r="B491" t="s">
        <v>686</v>
      </c>
      <c r="C491" t="s">
        <v>10156</v>
      </c>
      <c r="D491" t="s">
        <v>293</v>
      </c>
      <c r="E491">
        <v>25229.130987500001</v>
      </c>
      <c r="F491">
        <v>3031.3</v>
      </c>
      <c r="G491">
        <v>6.54063097142493</v>
      </c>
      <c r="H491">
        <f>(Table2[[#This Row],[1Y Return vs Nifty]]-AVERAGE(Table2[1Y Return vs Nifty]))/_xlfn.STDEV.P(Table2[1Y Return vs Nifty])</f>
        <v>-0.46821146283359416</v>
      </c>
      <c r="I491">
        <v>11.9515197621686</v>
      </c>
      <c r="J491">
        <f>(Table2[[#This Row],[1M Return vs Nifty]]-AVERAGE(Table2[1M Return vs Nifty]))/_xlfn.STDEV.P(Table2[1M Return vs Nifty])</f>
        <v>1.4054648592932375</v>
      </c>
      <c r="K491">
        <v>11.2277885754176</v>
      </c>
      <c r="L491">
        <f>(Table2[[#This Row],[6M Return vs Nifty]]-AVERAGE(Table2[6M Return vs Nifty]))/_xlfn.STDEV.P(Table2[6M Return vs Nifty])</f>
        <v>0.11683426297438766</v>
      </c>
      <c r="M491">
        <v>3.0570824041073901</v>
      </c>
      <c r="N491">
        <f>(Table2[[#This Row],[1W Return vs Nifty]]-AVERAGE(Table2[1W Return vs Nifty]))/_xlfn.STDEV.P(Table2[1W Return vs Nifty])</f>
        <v>1.1737981640824873</v>
      </c>
      <c r="O491">
        <v>2928.28</v>
      </c>
      <c r="P491">
        <v>2773.1260109407899</v>
      </c>
      <c r="Q491">
        <v>2524.7897959061602</v>
      </c>
      <c r="R491">
        <v>69.989562330526397</v>
      </c>
      <c r="S491" s="2">
        <f>(Table2[[#This Row],[Close Price]]-Table2[[#This Row],[20D EMA]])/Table2[[#This Row],[20D EMA]]</f>
        <v>3.5181061920308156E-2</v>
      </c>
      <c r="T491" s="2">
        <f>(Table2[[#This Row],[Close Price]]-Table2[[#This Row],[50D EMA]])/Table2[[#This Row],[50D EMA]]</f>
        <v>9.3098542237402368E-2</v>
      </c>
      <c r="U491" s="2">
        <f>(Table2[[#This Row],[Close Price]]-Table2[[#This Row],[200D EMA]])/Table2[[#This Row],[200D EMA]]</f>
        <v>0.20061480164215051</v>
      </c>
      <c r="V491">
        <v>1.1968381818545499</v>
      </c>
      <c r="W491">
        <v>2964.15</v>
      </c>
      <c r="X491">
        <v>3032.35</v>
      </c>
      <c r="Y491">
        <v>2976.25</v>
      </c>
      <c r="Z491">
        <v>3095</v>
      </c>
      <c r="AA491">
        <v>2775</v>
      </c>
      <c r="AB491">
        <v>3095</v>
      </c>
      <c r="AC491" s="2">
        <f>(Table2[[#This Row],[Close Price]]/Table2[[#This Row],[Day Low]])-1</f>
        <v>2.2654049221530581E-2</v>
      </c>
      <c r="AD491" s="2">
        <f>(Table2[[#This Row],[Day High]]/Table2[[#This Row],[Close Price]])-1</f>
        <v>3.4638603899317388E-4</v>
      </c>
      <c r="AE491" s="2">
        <f>(Table2[[#This Row],[Close Price]]/Table2[[#This Row],[Current Week Low]])-1</f>
        <v>1.8496430071398562E-2</v>
      </c>
      <c r="AF491" s="2">
        <f>(Table2[[#This Row],[Current Week High]]/Table2[[#This Row],[Close Price]])-1</f>
        <v>2.101408636558566E-2</v>
      </c>
      <c r="AG491" s="2">
        <f>(Table2[[#This Row],[Close Price]]/Table2[[#This Row],[Current Month Low]])-1</f>
        <v>9.2360360360360438E-2</v>
      </c>
      <c r="AH491" s="2">
        <f>(Table2[[#This Row],[Current Month High]]/Table2[[#This Row],[Close Price]])-1</f>
        <v>2.101408636558566E-2</v>
      </c>
      <c r="AI491">
        <v>2.1014086365585598</v>
      </c>
      <c r="AJ491">
        <v>55.955137109636198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0.19</v>
      </c>
      <c r="AM491" t="s">
        <v>10196</v>
      </c>
      <c r="AN491">
        <v>5.07</v>
      </c>
      <c r="AO491" t="s">
        <v>10196</v>
      </c>
      <c r="AP491">
        <v>-5.6783004986661001E-2</v>
      </c>
      <c r="AQ491">
        <f>(Table2[[#This Row],[Sharpe Ratio]]-AVERAGE(Table2[Sharpe Ratio]))/_xlfn.STDEV.P(Table2[Sharpe Ratio])</f>
        <v>-1.2413446261206469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0.98654119739587154</v>
      </c>
      <c r="AS491">
        <f>_xlfn.RANK.AVG(Table2[[#This Row],[1Y Return vs Nifty Z-Score]],Table2[1Y Return vs Nifty Z-Score])</f>
        <v>465</v>
      </c>
      <c r="AT491">
        <f>_xlfn.RANK.AVG(Table2[[#This Row],[6M Return vs Nifty Z-Score]],Table2[6M Return vs Nifty Z-Score])</f>
        <v>290</v>
      </c>
      <c r="AU491">
        <f>_xlfn.RANK.AVG(Table2[[#This Row],[Sharpe Ratio Z-Score]],Table2[Sharpe Ratio Z-Score])</f>
        <v>647</v>
      </c>
      <c r="AV491">
        <f>(Table2[[#This Row],[Rank 1Y]]+Table2[[#This Row],[Rank 6M]]+Table2[[#This Row],[Rank Sharpe]])/3</f>
        <v>467.33333333333331</v>
      </c>
    </row>
    <row r="492" spans="1:48" x14ac:dyDescent="0.3">
      <c r="A492" t="s">
        <v>397</v>
      </c>
      <c r="B492" t="s">
        <v>398</v>
      </c>
      <c r="C492" t="s">
        <v>10155</v>
      </c>
      <c r="D492" t="s">
        <v>399</v>
      </c>
      <c r="E492">
        <v>60632.970057550003</v>
      </c>
      <c r="F492">
        <v>3136.45</v>
      </c>
      <c r="G492">
        <v>8.02445124698556</v>
      </c>
      <c r="H492">
        <f>(Table2[[#This Row],[1Y Return vs Nifty]]-AVERAGE(Table2[1Y Return vs Nifty]))/_xlfn.STDEV.P(Table2[1Y Return vs Nifty])</f>
        <v>-0.4482597829436864</v>
      </c>
      <c r="I492">
        <v>-4.2979686554357004</v>
      </c>
      <c r="J492">
        <f>(Table2[[#This Row],[1M Return vs Nifty]]-AVERAGE(Table2[1M Return vs Nifty]))/_xlfn.STDEV.P(Table2[1M Return vs Nifty])</f>
        <v>-0.2872581379637375</v>
      </c>
      <c r="K492">
        <v>1.74727531521697</v>
      </c>
      <c r="L492">
        <f>(Table2[[#This Row],[6M Return vs Nifty]]-AVERAGE(Table2[6M Return vs Nifty]))/_xlfn.STDEV.P(Table2[6M Return vs Nifty])</f>
        <v>-0.20377539819543952</v>
      </c>
      <c r="M492">
        <v>2.5653549640746398</v>
      </c>
      <c r="N492">
        <f>(Table2[[#This Row],[1W Return vs Nifty]]-AVERAGE(Table2[1W Return vs Nifty]))/_xlfn.STDEV.P(Table2[1W Return vs Nifty])</f>
        <v>1.0515301154499392</v>
      </c>
      <c r="O492">
        <v>3154.01</v>
      </c>
      <c r="P492">
        <v>3042.1368685164598</v>
      </c>
      <c r="Q492">
        <v>2680.53688137269</v>
      </c>
      <c r="R492">
        <v>44.956953469101599</v>
      </c>
      <c r="S492" s="2">
        <f>(Table2[[#This Row],[Close Price]]-Table2[[#This Row],[20D EMA]])/Table2[[#This Row],[20D EMA]]</f>
        <v>-5.5675156388218169E-3</v>
      </c>
      <c r="T492" s="2">
        <f>(Table2[[#This Row],[Close Price]]-Table2[[#This Row],[50D EMA]])/Table2[[#This Row],[50D EMA]]</f>
        <v>3.1002264381856402E-2</v>
      </c>
      <c r="U492" s="2">
        <f>(Table2[[#This Row],[Close Price]]-Table2[[#This Row],[200D EMA]])/Table2[[#This Row],[200D EMA]]</f>
        <v>0.17008276282094612</v>
      </c>
      <c r="V492">
        <v>0.87088205693666798</v>
      </c>
      <c r="W492">
        <v>3090.7</v>
      </c>
      <c r="X492">
        <v>3134.45</v>
      </c>
      <c r="Y492">
        <v>3046.05</v>
      </c>
      <c r="Z492">
        <v>3195</v>
      </c>
      <c r="AA492">
        <v>3046.05</v>
      </c>
      <c r="AB492">
        <v>3248.85</v>
      </c>
      <c r="AC492" s="2">
        <f>(Table2[[#This Row],[Close Price]]/Table2[[#This Row],[Day Low]])-1</f>
        <v>1.4802471931924854E-2</v>
      </c>
      <c r="AD492" s="2">
        <f>(Table2[[#This Row],[Day High]]/Table2[[#This Row],[Close Price]])-1</f>
        <v>-6.3766360056749516E-4</v>
      </c>
      <c r="AE492" s="2">
        <f>(Table2[[#This Row],[Close Price]]/Table2[[#This Row],[Current Week Low]])-1</f>
        <v>2.9677779419247763E-2</v>
      </c>
      <c r="AF492" s="2">
        <f>(Table2[[#This Row],[Current Week High]]/Table2[[#This Row],[Close Price]])-1</f>
        <v>1.8667601906614317E-2</v>
      </c>
      <c r="AG492" s="2">
        <f>(Table2[[#This Row],[Close Price]]/Table2[[#This Row],[Current Month Low]])-1</f>
        <v>2.9677779419247763E-2</v>
      </c>
      <c r="AH492" s="2">
        <f>(Table2[[#This Row],[Current Month High]]/Table2[[#This Row],[Close Price]])-1</f>
        <v>3.5836694351894627E-2</v>
      </c>
      <c r="AI492">
        <v>7.2534234564555398</v>
      </c>
      <c r="AJ492">
        <v>42.968821223447797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0.13</v>
      </c>
      <c r="AM492" t="s">
        <v>10196</v>
      </c>
      <c r="AN492">
        <v>-1.29</v>
      </c>
      <c r="AO492" t="s">
        <v>10195</v>
      </c>
      <c r="AP492">
        <v>-7.8770716466870002E-3</v>
      </c>
      <c r="AQ492">
        <f>(Table2[[#This Row],[Sharpe Ratio]]-AVERAGE(Table2[Sharpe Ratio]))/_xlfn.STDEV.P(Table2[Sharpe Ratio])</f>
        <v>-0.67901797245291962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-0.56678117610584389</v>
      </c>
      <c r="AS492">
        <f>_xlfn.RANK.AVG(Table2[[#This Row],[1Y Return vs Nifty Z-Score]],Table2[1Y Return vs Nifty Z-Score])</f>
        <v>461</v>
      </c>
      <c r="AT492">
        <f>_xlfn.RANK.AVG(Table2[[#This Row],[6M Return vs Nifty Z-Score]],Table2[6M Return vs Nifty Z-Score])</f>
        <v>391</v>
      </c>
      <c r="AU492">
        <f>_xlfn.RANK.AVG(Table2[[#This Row],[Sharpe Ratio Z-Score]],Table2[Sharpe Ratio Z-Score])</f>
        <v>555</v>
      </c>
      <c r="AV492">
        <f>(Table2[[#This Row],[Rank 1Y]]+Table2[[#This Row],[Rank 6M]]+Table2[[#This Row],[Rank Sharpe]])/3</f>
        <v>469</v>
      </c>
    </row>
    <row r="493" spans="1:48" x14ac:dyDescent="0.3">
      <c r="A493" t="s">
        <v>994</v>
      </c>
      <c r="B493" t="s">
        <v>995</v>
      </c>
      <c r="C493" t="s">
        <v>631</v>
      </c>
      <c r="D493" t="s">
        <v>631</v>
      </c>
      <c r="E493">
        <v>13440.905765506999</v>
      </c>
      <c r="F493">
        <v>27.07</v>
      </c>
      <c r="G493">
        <v>57.577274634586999</v>
      </c>
      <c r="H493">
        <f>(Table2[[#This Row],[1Y Return vs Nifty]]-AVERAGE(Table2[1Y Return vs Nifty]))/_xlfn.STDEV.P(Table2[1Y Return vs Nifty])</f>
        <v>0.2180352435864045</v>
      </c>
      <c r="I493">
        <v>-13.819398762094799</v>
      </c>
      <c r="J493">
        <f>(Table2[[#This Row],[1M Return vs Nifty]]-AVERAGE(Table2[1M Return vs Nifty]))/_xlfn.STDEV.P(Table2[1M Return vs Nifty])</f>
        <v>-1.2791135917548777</v>
      </c>
      <c r="K493">
        <v>-31.764592548366601</v>
      </c>
      <c r="L493">
        <f>(Table2[[#This Row],[6M Return vs Nifty]]-AVERAGE(Table2[6M Return vs Nifty]))/_xlfn.STDEV.P(Table2[6M Return vs Nifty])</f>
        <v>-1.3370714873445386</v>
      </c>
      <c r="M493">
        <v>-2.7255744012368401</v>
      </c>
      <c r="N493">
        <f>(Table2[[#This Row],[1W Return vs Nifty]]-AVERAGE(Table2[1W Return vs Nifty]))/_xlfn.STDEV.P(Table2[1W Return vs Nifty])</f>
        <v>-0.26405969362436232</v>
      </c>
      <c r="O493">
        <v>26.96</v>
      </c>
      <c r="P493">
        <v>27.165792035732998</v>
      </c>
      <c r="Q493">
        <v>25.4221992166616</v>
      </c>
      <c r="R493">
        <v>53.883222707205697</v>
      </c>
      <c r="S493" s="2">
        <f>(Table2[[#This Row],[Close Price]]-Table2[[#This Row],[20D EMA]])/Table2[[#This Row],[20D EMA]]</f>
        <v>4.0801186943619965E-3</v>
      </c>
      <c r="T493" s="2">
        <f>(Table2[[#This Row],[Close Price]]-Table2[[#This Row],[50D EMA]])/Table2[[#This Row],[50D EMA]]</f>
        <v>-3.5262007309411958E-3</v>
      </c>
      <c r="U493" s="2">
        <f>(Table2[[#This Row],[Close Price]]-Table2[[#This Row],[200D EMA]])/Table2[[#This Row],[200D EMA]]</f>
        <v>6.4817397161235329E-2</v>
      </c>
      <c r="V493">
        <v>1.16314277910468</v>
      </c>
      <c r="W493">
        <v>26.53</v>
      </c>
      <c r="X493">
        <v>27.4</v>
      </c>
      <c r="Y493">
        <v>24.61</v>
      </c>
      <c r="Z493">
        <v>27.27</v>
      </c>
      <c r="AA493">
        <v>24.61</v>
      </c>
      <c r="AB493">
        <v>29.85</v>
      </c>
      <c r="AC493" s="2">
        <f>(Table2[[#This Row],[Close Price]]/Table2[[#This Row],[Day Low]])-1</f>
        <v>2.0354315868827744E-2</v>
      </c>
      <c r="AD493" s="2">
        <f>(Table2[[#This Row],[Day High]]/Table2[[#This Row],[Close Price]])-1</f>
        <v>1.2190616919098618E-2</v>
      </c>
      <c r="AE493" s="2">
        <f>(Table2[[#This Row],[Close Price]]/Table2[[#This Row],[Current Week Low]])-1</f>
        <v>9.9959366111336934E-2</v>
      </c>
      <c r="AF493" s="2">
        <f>(Table2[[#This Row],[Current Week High]]/Table2[[#This Row],[Close Price]])-1</f>
        <v>7.3882526782416136E-3</v>
      </c>
      <c r="AG493" s="2">
        <f>(Table2[[#This Row],[Close Price]]/Table2[[#This Row],[Current Month Low]])-1</f>
        <v>9.9959366111336934E-2</v>
      </c>
      <c r="AH493" s="2">
        <f>(Table2[[#This Row],[Current Month High]]/Table2[[#This Row],[Close Price]])-1</f>
        <v>0.10269671222755816</v>
      </c>
      <c r="AI493">
        <v>44.255633542667098</v>
      </c>
      <c r="AJ493">
        <v>86.048109965635703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-0.09</v>
      </c>
      <c r="AM493" t="s">
        <v>10195</v>
      </c>
      <c r="AN493">
        <v>-4.28</v>
      </c>
      <c r="AO493" t="s">
        <v>10195</v>
      </c>
      <c r="AP493">
        <v>4.37237583528E-4</v>
      </c>
      <c r="AQ493">
        <f>(Table2[[#This Row],[Sharpe Ratio]]-AVERAGE(Table2[Sharpe Ratio]))/_xlfn.STDEV.P(Table2[Sharpe Ratio])</f>
        <v>-0.58341898542440662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221</v>
      </c>
      <c r="AT493">
        <f>_xlfn.RANK.AVG(Table2[[#This Row],[6M Return vs Nifty Z-Score]],Table2[6M Return vs Nifty Z-Score])</f>
        <v>696</v>
      </c>
      <c r="AU493">
        <f>_xlfn.RANK.AVG(Table2[[#This Row],[Sharpe Ratio Z-Score]],Table2[Sharpe Ratio Z-Score])</f>
        <v>493</v>
      </c>
      <c r="AV493">
        <f>(Table2[[#This Row],[Rank 1Y]]+Table2[[#This Row],[Rank 6M]]+Table2[[#This Row],[Rank Sharpe]])/3</f>
        <v>470</v>
      </c>
    </row>
    <row r="494" spans="1:48" x14ac:dyDescent="0.3">
      <c r="A494" t="s">
        <v>387</v>
      </c>
      <c r="B494" t="s">
        <v>388</v>
      </c>
      <c r="C494" t="s">
        <v>10156</v>
      </c>
      <c r="D494" t="s">
        <v>60</v>
      </c>
      <c r="E494">
        <v>62091.897975</v>
      </c>
      <c r="F494">
        <v>5193.1499999999996</v>
      </c>
      <c r="G494">
        <v>13.218952667951299</v>
      </c>
      <c r="H494">
        <f>(Table2[[#This Row],[1Y Return vs Nifty]]-AVERAGE(Table2[1Y Return vs Nifty]))/_xlfn.STDEV.P(Table2[1Y Return vs Nifty])</f>
        <v>-0.37841370303375843</v>
      </c>
      <c r="I494">
        <v>-1.9132335517777601</v>
      </c>
      <c r="J494">
        <f>(Table2[[#This Row],[1M Return vs Nifty]]-AVERAGE(Table2[1M Return vs Nifty]))/_xlfn.STDEV.P(Table2[1M Return vs Nifty])</f>
        <v>-3.8838258605902863E-2</v>
      </c>
      <c r="K494">
        <v>-9.9235858738932894</v>
      </c>
      <c r="L494">
        <f>(Table2[[#This Row],[6M Return vs Nifty]]-AVERAGE(Table2[6M Return vs Nifty]))/_xlfn.STDEV.P(Table2[6M Return vs Nifty])</f>
        <v>-0.59845770586213876</v>
      </c>
      <c r="M494">
        <v>-0.884898648536659</v>
      </c>
      <c r="N494">
        <f>(Table2[[#This Row],[1W Return vs Nifty]]-AVERAGE(Table2[1W Return vs Nifty]))/_xlfn.STDEV.P(Table2[1W Return vs Nifty])</f>
        <v>0.19362440965225891</v>
      </c>
      <c r="O494">
        <v>5167.76</v>
      </c>
      <c r="P494">
        <v>5112.9111959510601</v>
      </c>
      <c r="Q494">
        <v>4778.19957167754</v>
      </c>
      <c r="R494">
        <v>50.698936387386901</v>
      </c>
      <c r="S494" s="2">
        <f>(Table2[[#This Row],[Close Price]]-Table2[[#This Row],[20D EMA]])/Table2[[#This Row],[20D EMA]]</f>
        <v>4.9131538616343281E-3</v>
      </c>
      <c r="T494" s="2">
        <f>(Table2[[#This Row],[Close Price]]-Table2[[#This Row],[50D EMA]])/Table2[[#This Row],[50D EMA]]</f>
        <v>1.5693369388555201E-2</v>
      </c>
      <c r="U494" s="2">
        <f>(Table2[[#This Row],[Close Price]]-Table2[[#This Row],[200D EMA]])/Table2[[#This Row],[200D EMA]]</f>
        <v>8.6842422987530837E-2</v>
      </c>
      <c r="V494">
        <v>0.85062241890071399</v>
      </c>
      <c r="W494">
        <v>5139.05</v>
      </c>
      <c r="X494">
        <v>5191.45</v>
      </c>
      <c r="Y494">
        <v>5030.3999999999996</v>
      </c>
      <c r="Z494">
        <v>5271.75</v>
      </c>
      <c r="AA494">
        <v>4872</v>
      </c>
      <c r="AB494">
        <v>5450</v>
      </c>
      <c r="AC494" s="2">
        <f>(Table2[[#This Row],[Close Price]]/Table2[[#This Row],[Day Low]])-1</f>
        <v>1.0527237524445177E-2</v>
      </c>
      <c r="AD494" s="2">
        <f>(Table2[[#This Row],[Day High]]/Table2[[#This Row],[Close Price]])-1</f>
        <v>-3.2735430326480408E-4</v>
      </c>
      <c r="AE494" s="2">
        <f>(Table2[[#This Row],[Close Price]]/Table2[[#This Row],[Current Week Low]])-1</f>
        <v>3.2353291984732913E-2</v>
      </c>
      <c r="AF494" s="2">
        <f>(Table2[[#This Row],[Current Week High]]/Table2[[#This Row],[Close Price]])-1</f>
        <v>1.5135322492129122E-2</v>
      </c>
      <c r="AG494" s="2">
        <f>(Table2[[#This Row],[Close Price]]/Table2[[#This Row],[Current Month Low]])-1</f>
        <v>6.5917487684729048E-2</v>
      </c>
      <c r="AH494" s="2">
        <f>(Table2[[#This Row],[Current Month High]]/Table2[[#This Row],[Close Price]])-1</f>
        <v>4.9459383996225847E-2</v>
      </c>
      <c r="AI494">
        <v>7.4261286502411901</v>
      </c>
      <c r="AJ494">
        <v>50.657093124455997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-7.0000000000000007E-2</v>
      </c>
      <c r="AM494" t="s">
        <v>10195</v>
      </c>
      <c r="AN494">
        <v>2.56</v>
      </c>
      <c r="AO494" t="s">
        <v>10196</v>
      </c>
      <c r="AP494">
        <v>9.5362171968559999E-3</v>
      </c>
      <c r="AQ494">
        <f>(Table2[[#This Row],[Sharpe Ratio]]-AVERAGE(Table2[Sharpe Ratio]))/_xlfn.STDEV.P(Table2[Sharpe Ratio])</f>
        <v>-0.47879775833964555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-1.3008830161891867</v>
      </c>
      <c r="AS494">
        <f>_xlfn.RANK.AVG(Table2[[#This Row],[1Y Return vs Nifty Z-Score]],Table2[1Y Return vs Nifty Z-Score])</f>
        <v>432</v>
      </c>
      <c r="AT494">
        <f>_xlfn.RANK.AVG(Table2[[#This Row],[6M Return vs Nifty Z-Score]],Table2[6M Return vs Nifty Z-Score])</f>
        <v>515</v>
      </c>
      <c r="AU494">
        <f>_xlfn.RANK.AVG(Table2[[#This Row],[Sharpe Ratio Z-Score]],Table2[Sharpe Ratio Z-Score])</f>
        <v>466</v>
      </c>
      <c r="AV494">
        <f>(Table2[[#This Row],[Rank 1Y]]+Table2[[#This Row],[Rank 6M]]+Table2[[#This Row],[Rank Sharpe]])/3</f>
        <v>471</v>
      </c>
    </row>
    <row r="495" spans="1:48" x14ac:dyDescent="0.3">
      <c r="A495" t="s">
        <v>1649</v>
      </c>
      <c r="B495" t="s">
        <v>1650</v>
      </c>
      <c r="C495" t="s">
        <v>10155</v>
      </c>
      <c r="D495" t="s">
        <v>200</v>
      </c>
      <c r="E495">
        <v>5102.9360015350003</v>
      </c>
      <c r="F495">
        <v>127.91</v>
      </c>
      <c r="G495">
        <v>-6.3197305689182297</v>
      </c>
      <c r="H495">
        <f>(Table2[[#This Row],[1Y Return vs Nifty]]-AVERAGE(Table2[1Y Return vs Nifty]))/_xlfn.STDEV.P(Table2[1Y Return vs Nifty])</f>
        <v>-0.64113389889106209</v>
      </c>
      <c r="I495">
        <v>-7.08328514715536</v>
      </c>
      <c r="J495">
        <f>(Table2[[#This Row],[1M Return vs Nifty]]-AVERAGE(Table2[1M Return vs Nifty]))/_xlfn.STDEV.P(Table2[1M Return vs Nifty])</f>
        <v>-0.57740692043649022</v>
      </c>
      <c r="K495">
        <v>2.0656116677071399</v>
      </c>
      <c r="L495">
        <f>(Table2[[#This Row],[6M Return vs Nifty]]-AVERAGE(Table2[6M Return vs Nifty]))/_xlfn.STDEV.P(Table2[6M Return vs Nifty])</f>
        <v>-0.19300997787390811</v>
      </c>
      <c r="M495">
        <v>-1.7503423828653499</v>
      </c>
      <c r="N495">
        <f>(Table2[[#This Row],[1W Return vs Nifty]]-AVERAGE(Table2[1W Return vs Nifty]))/_xlfn.STDEV.P(Table2[1W Return vs Nifty])</f>
        <v>-2.1568211265107044E-2</v>
      </c>
      <c r="O495">
        <v>126.36</v>
      </c>
      <c r="P495">
        <v>126.87723836034699</v>
      </c>
      <c r="Q495">
        <v>122.16177922579099</v>
      </c>
      <c r="R495">
        <v>58.0531469886119</v>
      </c>
      <c r="S495" s="2">
        <f>(Table2[[#This Row],[Close Price]]-Table2[[#This Row],[20D EMA]])/Table2[[#This Row],[20D EMA]]</f>
        <v>1.2266540044317799E-2</v>
      </c>
      <c r="T495" s="2">
        <f>(Table2[[#This Row],[Close Price]]-Table2[[#This Row],[50D EMA]])/Table2[[#This Row],[50D EMA]]</f>
        <v>8.1398496136858914E-3</v>
      </c>
      <c r="U495" s="2">
        <f>(Table2[[#This Row],[Close Price]]-Table2[[#This Row],[200D EMA]])/Table2[[#This Row],[200D EMA]]</f>
        <v>4.7054167110521496E-2</v>
      </c>
      <c r="V495">
        <v>0.82403635319340596</v>
      </c>
      <c r="W495">
        <v>126.34</v>
      </c>
      <c r="X495">
        <v>129.69999999999999</v>
      </c>
      <c r="Y495">
        <v>121.96</v>
      </c>
      <c r="Z495">
        <v>128.66</v>
      </c>
      <c r="AA495">
        <v>121.96</v>
      </c>
      <c r="AB495">
        <v>131.4</v>
      </c>
      <c r="AC495" s="2">
        <f>(Table2[[#This Row],[Close Price]]/Table2[[#This Row],[Day Low]])-1</f>
        <v>1.2426784866233831E-2</v>
      </c>
      <c r="AD495" s="2">
        <f>(Table2[[#This Row],[Day High]]/Table2[[#This Row],[Close Price]])-1</f>
        <v>1.3994214682198303E-2</v>
      </c>
      <c r="AE495" s="2">
        <f>(Table2[[#This Row],[Close Price]]/Table2[[#This Row],[Current Week Low]])-1</f>
        <v>4.8786487372909138E-2</v>
      </c>
      <c r="AF495" s="2">
        <f>(Table2[[#This Row],[Current Week High]]/Table2[[#This Row],[Close Price]])-1</f>
        <v>5.8634977718707848E-3</v>
      </c>
      <c r="AG495" s="2">
        <f>(Table2[[#This Row],[Close Price]]/Table2[[#This Row],[Current Month Low]])-1</f>
        <v>4.8786487372909138E-2</v>
      </c>
      <c r="AH495" s="2">
        <f>(Table2[[#This Row],[Current Month High]]/Table2[[#This Row],[Close Price]])-1</f>
        <v>2.7284809631772378E-2</v>
      </c>
      <c r="AI495">
        <v>12.5791572199202</v>
      </c>
      <c r="AJ495">
        <v>24.973131411822099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-0.15</v>
      </c>
      <c r="AM495" t="s">
        <v>10195</v>
      </c>
      <c r="AN495">
        <v>0.01</v>
      </c>
      <c r="AO495" t="s">
        <v>10196</v>
      </c>
      <c r="AP495">
        <v>7.3472419716910002E-3</v>
      </c>
      <c r="AQ495">
        <f>(Table2[[#This Row],[Sharpe Ratio]]-AVERAGE(Table2[Sharpe Ratio]))/_xlfn.STDEV.P(Table2[Sharpe Ratio])</f>
        <v>-0.50396687442156851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552</v>
      </c>
      <c r="AT495">
        <f>_xlfn.RANK.AVG(Table2[[#This Row],[6M Return vs Nifty Z-Score]],Table2[6M Return vs Nifty Z-Score])</f>
        <v>385</v>
      </c>
      <c r="AU495">
        <f>_xlfn.RANK.AVG(Table2[[#This Row],[Sharpe Ratio Z-Score]],Table2[Sharpe Ratio Z-Score])</f>
        <v>476</v>
      </c>
      <c r="AV495">
        <f>(Table2[[#This Row],[Rank 1Y]]+Table2[[#This Row],[Rank 6M]]+Table2[[#This Row],[Rank Sharpe]])/3</f>
        <v>471</v>
      </c>
    </row>
    <row r="496" spans="1:48" x14ac:dyDescent="0.3">
      <c r="A496" t="s">
        <v>1158</v>
      </c>
      <c r="B496" t="s">
        <v>1159</v>
      </c>
      <c r="C496" t="s">
        <v>10159</v>
      </c>
      <c r="D496" t="s">
        <v>527</v>
      </c>
      <c r="E496">
        <v>10364.39040672</v>
      </c>
      <c r="F496">
        <v>1625.4</v>
      </c>
      <c r="G496">
        <v>-9.9372765730541897</v>
      </c>
      <c r="H496">
        <f>(Table2[[#This Row],[1Y Return vs Nifty]]-AVERAGE(Table2[1Y Return vs Nifty]))/_xlfn.STDEV.P(Table2[1Y Return vs Nifty])</f>
        <v>-0.68977598921043404</v>
      </c>
      <c r="I496">
        <v>-5.0403729060259002</v>
      </c>
      <c r="J496">
        <f>(Table2[[#This Row],[1M Return vs Nifty]]-AVERAGE(Table2[1M Return vs Nifty]))/_xlfn.STDEV.P(Table2[1M Return vs Nifty])</f>
        <v>-0.36459501872817435</v>
      </c>
      <c r="K496">
        <v>-0.833605704460193</v>
      </c>
      <c r="L496">
        <f>(Table2[[#This Row],[6M Return vs Nifty]]-AVERAGE(Table2[6M Return vs Nifty]))/_xlfn.STDEV.P(Table2[6M Return vs Nifty])</f>
        <v>-0.29105499651761119</v>
      </c>
      <c r="M496">
        <v>1.1445228658581501</v>
      </c>
      <c r="N496">
        <f>(Table2[[#This Row],[1W Return vs Nifty]]-AVERAGE(Table2[1W Return vs Nifty]))/_xlfn.STDEV.P(Table2[1W Return vs Nifty])</f>
        <v>0.6982401545076562</v>
      </c>
      <c r="O496">
        <v>1554.56</v>
      </c>
      <c r="P496">
        <v>1521.6226618232399</v>
      </c>
      <c r="Q496">
        <v>1454.3472286623801</v>
      </c>
      <c r="R496">
        <v>77.284128554642905</v>
      </c>
      <c r="S496" s="2">
        <f>(Table2[[#This Row],[Close Price]]-Table2[[#This Row],[20D EMA]])/Table2[[#This Row],[20D EMA]]</f>
        <v>4.5569164265129782E-2</v>
      </c>
      <c r="T496" s="2">
        <f>(Table2[[#This Row],[Close Price]]-Table2[[#This Row],[50D EMA]])/Table2[[#This Row],[50D EMA]]</f>
        <v>6.8201756440990441E-2</v>
      </c>
      <c r="U496" s="2">
        <f>(Table2[[#This Row],[Close Price]]-Table2[[#This Row],[200D EMA]])/Table2[[#This Row],[200D EMA]]</f>
        <v>0.11761480887541824</v>
      </c>
      <c r="V496">
        <v>1.0124377016519801</v>
      </c>
      <c r="W496">
        <v>1582.25</v>
      </c>
      <c r="X496">
        <v>1608.9</v>
      </c>
      <c r="Y496">
        <v>1485</v>
      </c>
      <c r="Z496">
        <v>1636</v>
      </c>
      <c r="AA496">
        <v>1485</v>
      </c>
      <c r="AB496">
        <v>1636</v>
      </c>
      <c r="AC496" s="2">
        <f>(Table2[[#This Row],[Close Price]]/Table2[[#This Row],[Day Low]])-1</f>
        <v>2.7271290883235988E-2</v>
      </c>
      <c r="AD496" s="2">
        <f>(Table2[[#This Row],[Day High]]/Table2[[#This Row],[Close Price]])-1</f>
        <v>-1.015134736064971E-2</v>
      </c>
      <c r="AE496" s="2">
        <f>(Table2[[#This Row],[Close Price]]/Table2[[#This Row],[Current Week Low]])-1</f>
        <v>9.454545454545471E-2</v>
      </c>
      <c r="AF496" s="2">
        <f>(Table2[[#This Row],[Current Week High]]/Table2[[#This Row],[Close Price]])-1</f>
        <v>6.521471637750631E-3</v>
      </c>
      <c r="AG496" s="2">
        <f>(Table2[[#This Row],[Close Price]]/Table2[[#This Row],[Current Month Low]])-1</f>
        <v>9.454545454545471E-2</v>
      </c>
      <c r="AH496" s="2">
        <f>(Table2[[#This Row],[Current Month High]]/Table2[[#This Row],[Close Price]])-1</f>
        <v>6.521471637750631E-3</v>
      </c>
      <c r="AI496">
        <v>3.3591731266149698</v>
      </c>
      <c r="AJ496">
        <v>33.9983511953833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0.02</v>
      </c>
      <c r="AM496" t="s">
        <v>10196</v>
      </c>
      <c r="AN496">
        <v>2.72</v>
      </c>
      <c r="AO496" t="s">
        <v>10196</v>
      </c>
      <c r="AP496">
        <v>1.9271116778325E-2</v>
      </c>
      <c r="AQ496">
        <f>(Table2[[#This Row],[Sharpe Ratio]]-AVERAGE(Table2[Sharpe Ratio]))/_xlfn.STDEV.P(Table2[Sharpe Ratio])</f>
        <v>-0.36686464242537664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-1.01405049237394</v>
      </c>
      <c r="AS496">
        <f>_xlfn.RANK.AVG(Table2[[#This Row],[1Y Return vs Nifty Z-Score]],Table2[1Y Return vs Nifty Z-Score])</f>
        <v>567</v>
      </c>
      <c r="AT496">
        <f>_xlfn.RANK.AVG(Table2[[#This Row],[6M Return vs Nifty Z-Score]],Table2[6M Return vs Nifty Z-Score])</f>
        <v>419</v>
      </c>
      <c r="AU496">
        <f>_xlfn.RANK.AVG(Table2[[#This Row],[Sharpe Ratio Z-Score]],Table2[Sharpe Ratio Z-Score])</f>
        <v>430</v>
      </c>
      <c r="AV496">
        <f>(Table2[[#This Row],[Rank 1Y]]+Table2[[#This Row],[Rank 6M]]+Table2[[#This Row],[Rank Sharpe]])/3</f>
        <v>472</v>
      </c>
    </row>
    <row r="497" spans="1:48" x14ac:dyDescent="0.3">
      <c r="A497" t="s">
        <v>309</v>
      </c>
      <c r="B497" t="s">
        <v>310</v>
      </c>
      <c r="C497" t="s">
        <v>10153</v>
      </c>
      <c r="D497" t="s">
        <v>176</v>
      </c>
      <c r="E497">
        <v>85180.487652084994</v>
      </c>
      <c r="F497">
        <v>657.95</v>
      </c>
      <c r="G497">
        <v>1.51578388439836</v>
      </c>
      <c r="H497">
        <f>(Table2[[#This Row],[1Y Return vs Nifty]]-AVERAGE(Table2[1Y Return vs Nifty]))/_xlfn.STDEV.P(Table2[1Y Return vs Nifty])</f>
        <v>-0.53577634399024943</v>
      </c>
      <c r="I497">
        <v>6.5700807503058298</v>
      </c>
      <c r="J497">
        <f>(Table2[[#This Row],[1M Return vs Nifty]]-AVERAGE(Table2[1M Return vs Nifty]))/_xlfn.STDEV.P(Table2[1M Return vs Nifty])</f>
        <v>0.84487579091080245</v>
      </c>
      <c r="K497">
        <v>10.4286482710424</v>
      </c>
      <c r="L497">
        <f>(Table2[[#This Row],[6M Return vs Nifty]]-AVERAGE(Table2[6M Return vs Nifty]))/_xlfn.STDEV.P(Table2[6M Return vs Nifty])</f>
        <v>8.9809133091550142E-2</v>
      </c>
      <c r="M497">
        <v>1.67287480626005</v>
      </c>
      <c r="N497">
        <f>(Table2[[#This Row],[1W Return vs Nifty]]-AVERAGE(Table2[1W Return vs Nifty]))/_xlfn.STDEV.P(Table2[1W Return vs Nifty])</f>
        <v>0.82961488669640304</v>
      </c>
      <c r="O497">
        <v>646.83000000000004</v>
      </c>
      <c r="P497">
        <v>620.05275043731501</v>
      </c>
      <c r="Q497">
        <v>566.61592627303696</v>
      </c>
      <c r="R497">
        <v>53.703302379150699</v>
      </c>
      <c r="S497" s="2">
        <f>(Table2[[#This Row],[Close Price]]-Table2[[#This Row],[20D EMA]])/Table2[[#This Row],[20D EMA]]</f>
        <v>1.7191534097057967E-2</v>
      </c>
      <c r="T497" s="2">
        <f>(Table2[[#This Row],[Close Price]]-Table2[[#This Row],[50D EMA]])/Table2[[#This Row],[50D EMA]]</f>
        <v>6.1119395948097323E-2</v>
      </c>
      <c r="U497" s="2">
        <f>(Table2[[#This Row],[Close Price]]-Table2[[#This Row],[200D EMA]])/Table2[[#This Row],[200D EMA]]</f>
        <v>0.16119221061737621</v>
      </c>
      <c r="V497">
        <v>0.85506200358586504</v>
      </c>
      <c r="W497">
        <v>653.95000000000005</v>
      </c>
      <c r="X497">
        <v>670.9</v>
      </c>
      <c r="Y497">
        <v>649.1</v>
      </c>
      <c r="Z497">
        <v>680</v>
      </c>
      <c r="AA497">
        <v>601</v>
      </c>
      <c r="AB497">
        <v>686.25</v>
      </c>
      <c r="AC497" s="2">
        <f>(Table2[[#This Row],[Close Price]]/Table2[[#This Row],[Day Low]])-1</f>
        <v>6.1166755868184985E-3</v>
      </c>
      <c r="AD497" s="2">
        <f>(Table2[[#This Row],[Day High]]/Table2[[#This Row],[Close Price]])-1</f>
        <v>1.9682346682878604E-2</v>
      </c>
      <c r="AE497" s="2">
        <f>(Table2[[#This Row],[Close Price]]/Table2[[#This Row],[Current Week Low]])-1</f>
        <v>1.363426282545066E-2</v>
      </c>
      <c r="AF497" s="2">
        <f>(Table2[[#This Row],[Current Week High]]/Table2[[#This Row],[Close Price]])-1</f>
        <v>3.3513184892469017E-2</v>
      </c>
      <c r="AG497" s="2">
        <f>(Table2[[#This Row],[Close Price]]/Table2[[#This Row],[Current Month Low]])-1</f>
        <v>9.4758735440931829E-2</v>
      </c>
      <c r="AH497" s="2">
        <f>(Table2[[#This Row],[Current Month High]]/Table2[[#This Row],[Close Price]])-1</f>
        <v>4.3012386959495386E-2</v>
      </c>
      <c r="AI497">
        <v>4.3012386959495297</v>
      </c>
      <c r="AJ497">
        <v>35.297141682089197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0.09</v>
      </c>
      <c r="AM497" t="s">
        <v>10196</v>
      </c>
      <c r="AN497">
        <v>6.92</v>
      </c>
      <c r="AO497" t="s">
        <v>10196</v>
      </c>
      <c r="AP497">
        <v>-3.9737987556762999E-2</v>
      </c>
      <c r="AQ497">
        <f>(Table2[[#This Row],[Sharpe Ratio]]-AVERAGE(Table2[Sharpe Ratio]))/_xlfn.STDEV.P(Table2[Sharpe Ratio])</f>
        <v>-1.0453588436506027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0.18316462305790349</v>
      </c>
      <c r="AS497">
        <f>_xlfn.RANK.AVG(Table2[[#This Row],[1Y Return vs Nifty Z-Score]],Table2[1Y Return vs Nifty Z-Score])</f>
        <v>496</v>
      </c>
      <c r="AT497">
        <f>_xlfn.RANK.AVG(Table2[[#This Row],[6M Return vs Nifty Z-Score]],Table2[6M Return vs Nifty Z-Score])</f>
        <v>300</v>
      </c>
      <c r="AU497">
        <f>_xlfn.RANK.AVG(Table2[[#This Row],[Sharpe Ratio Z-Score]],Table2[Sharpe Ratio Z-Score])</f>
        <v>621</v>
      </c>
      <c r="AV497">
        <f>(Table2[[#This Row],[Rank 1Y]]+Table2[[#This Row],[Rank 6M]]+Table2[[#This Row],[Rank Sharpe]])/3</f>
        <v>472.33333333333331</v>
      </c>
    </row>
    <row r="498" spans="1:48" x14ac:dyDescent="0.3">
      <c r="A498" t="s">
        <v>691</v>
      </c>
      <c r="B498" t="s">
        <v>692</v>
      </c>
      <c r="C498" t="s">
        <v>10165</v>
      </c>
      <c r="D498" t="s">
        <v>286</v>
      </c>
      <c r="E498">
        <v>24952.2953426399</v>
      </c>
      <c r="F498">
        <v>499.9</v>
      </c>
      <c r="G498">
        <v>-2.5147817761842002</v>
      </c>
      <c r="H498">
        <f>(Table2[[#This Row],[1Y Return vs Nifty]]-AVERAGE(Table2[1Y Return vs Nifty]))/_xlfn.STDEV.P(Table2[1Y Return vs Nifty])</f>
        <v>-0.58997196131648799</v>
      </c>
      <c r="I498">
        <v>1.8144256648616599</v>
      </c>
      <c r="J498">
        <f>(Table2[[#This Row],[1M Return vs Nifty]]-AVERAGE(Table2[1M Return vs Nifty]))/_xlfn.STDEV.P(Table2[1M Return vs Nifty])</f>
        <v>0.34947516516357907</v>
      </c>
      <c r="K498">
        <v>11.760799511120601</v>
      </c>
      <c r="L498">
        <f>(Table2[[#This Row],[6M Return vs Nifty]]-AVERAGE(Table2[6M Return vs Nifty]))/_xlfn.STDEV.P(Table2[6M Return vs Nifty])</f>
        <v>0.13485949544918882</v>
      </c>
      <c r="M498">
        <v>5.1224553918556097</v>
      </c>
      <c r="N498">
        <f>(Table2[[#This Row],[1W Return vs Nifty]]-AVERAGE(Table2[1W Return vs Nifty]))/_xlfn.STDEV.P(Table2[1W Return vs Nifty])</f>
        <v>1.687353244298331</v>
      </c>
      <c r="O498">
        <v>497.53</v>
      </c>
      <c r="P498">
        <v>474.05258735187601</v>
      </c>
      <c r="Q498">
        <v>429.234138659726</v>
      </c>
      <c r="R498">
        <v>48.5829860803617</v>
      </c>
      <c r="S498" s="2">
        <f>(Table2[[#This Row],[Close Price]]-Table2[[#This Row],[20D EMA]])/Table2[[#This Row],[20D EMA]]</f>
        <v>4.7635318473257986E-3</v>
      </c>
      <c r="T498" s="2">
        <f>(Table2[[#This Row],[Close Price]]-Table2[[#This Row],[50D EMA]])/Table2[[#This Row],[50D EMA]]</f>
        <v>5.4524357292323244E-2</v>
      </c>
      <c r="U498" s="2">
        <f>(Table2[[#This Row],[Close Price]]-Table2[[#This Row],[200D EMA]])/Table2[[#This Row],[200D EMA]]</f>
        <v>0.16463243478472273</v>
      </c>
      <c r="V498">
        <v>0.75551180813246099</v>
      </c>
      <c r="W498">
        <v>495</v>
      </c>
      <c r="X498">
        <v>506.7</v>
      </c>
      <c r="Y498">
        <v>487.35</v>
      </c>
      <c r="Z498">
        <v>523.5</v>
      </c>
      <c r="AA498">
        <v>477</v>
      </c>
      <c r="AB498">
        <v>523.5</v>
      </c>
      <c r="AC498" s="2">
        <f>(Table2[[#This Row],[Close Price]]/Table2[[#This Row],[Day Low]])-1</f>
        <v>9.8989898989898517E-3</v>
      </c>
      <c r="AD498" s="2">
        <f>(Table2[[#This Row],[Day High]]/Table2[[#This Row],[Close Price]])-1</f>
        <v>1.3602720544108937E-2</v>
      </c>
      <c r="AE498" s="2">
        <f>(Table2[[#This Row],[Close Price]]/Table2[[#This Row],[Current Week Low]])-1</f>
        <v>2.5751513286139227E-2</v>
      </c>
      <c r="AF498" s="2">
        <f>(Table2[[#This Row],[Current Week High]]/Table2[[#This Row],[Close Price]])-1</f>
        <v>4.7209441888377723E-2</v>
      </c>
      <c r="AG498" s="2">
        <f>(Table2[[#This Row],[Close Price]]/Table2[[#This Row],[Current Month Low]])-1</f>
        <v>4.8008385744234827E-2</v>
      </c>
      <c r="AH498" s="2">
        <f>(Table2[[#This Row],[Current Month High]]/Table2[[#This Row],[Close Price]])-1</f>
        <v>4.7209441888377723E-2</v>
      </c>
      <c r="AI498">
        <v>4.7209441888377697</v>
      </c>
      <c r="AJ498">
        <v>48.735495388277201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0.19</v>
      </c>
      <c r="AM498" t="s">
        <v>10196</v>
      </c>
      <c r="AN498">
        <v>2.11</v>
      </c>
      <c r="AO498" t="s">
        <v>10196</v>
      </c>
      <c r="AP498">
        <v>-3.1337702882056999E-2</v>
      </c>
      <c r="AQ498">
        <f>(Table2[[#This Row],[Sharpe Ratio]]-AVERAGE(Table2[Sharpe Ratio]))/_xlfn.STDEV.P(Table2[Sharpe Ratio])</f>
        <v>-0.9487713000054081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0.63294464358920277</v>
      </c>
      <c r="AS498">
        <f>_xlfn.RANK.AVG(Table2[[#This Row],[1Y Return vs Nifty Z-Score]],Table2[1Y Return vs Nifty Z-Score])</f>
        <v>530</v>
      </c>
      <c r="AT498">
        <f>_xlfn.RANK.AVG(Table2[[#This Row],[6M Return vs Nifty Z-Score]],Table2[6M Return vs Nifty Z-Score])</f>
        <v>283</v>
      </c>
      <c r="AU498">
        <f>_xlfn.RANK.AVG(Table2[[#This Row],[Sharpe Ratio Z-Score]],Table2[Sharpe Ratio Z-Score])</f>
        <v>605</v>
      </c>
      <c r="AV498">
        <f>(Table2[[#This Row],[Rank 1Y]]+Table2[[#This Row],[Rank 6M]]+Table2[[#This Row],[Rank Sharpe]])/3</f>
        <v>472.66666666666669</v>
      </c>
    </row>
    <row r="499" spans="1:48" x14ac:dyDescent="0.3">
      <c r="A499" t="s">
        <v>412</v>
      </c>
      <c r="B499" t="s">
        <v>413</v>
      </c>
      <c r="C499" t="s">
        <v>10155</v>
      </c>
      <c r="D499" t="s">
        <v>399</v>
      </c>
      <c r="E499">
        <v>58219.293863894898</v>
      </c>
      <c r="F499">
        <v>137272.65</v>
      </c>
      <c r="G499">
        <v>9.53257341459536</v>
      </c>
      <c r="H499">
        <f>(Table2[[#This Row],[1Y Return vs Nifty]]-AVERAGE(Table2[1Y Return vs Nifty]))/_xlfn.STDEV.P(Table2[1Y Return vs Nifty])</f>
        <v>-0.42798133600599664</v>
      </c>
      <c r="I499">
        <v>1.3791050884515901</v>
      </c>
      <c r="J499">
        <f>(Table2[[#This Row],[1M Return vs Nifty]]-AVERAGE(Table2[1M Return vs Nifty]))/_xlfn.STDEV.P(Table2[1M Return vs Nifty])</f>
        <v>0.30412745131985136</v>
      </c>
      <c r="K499">
        <v>-15.5823901993368</v>
      </c>
      <c r="L499">
        <f>(Table2[[#This Row],[6M Return vs Nifty]]-AVERAGE(Table2[6M Return vs Nifty]))/_xlfn.STDEV.P(Table2[6M Return vs Nifty])</f>
        <v>-0.78982575605232452</v>
      </c>
      <c r="M499">
        <v>0.32407912250197801</v>
      </c>
      <c r="N499">
        <f>(Table2[[#This Row],[1W Return vs Nifty]]-AVERAGE(Table2[1W Return vs Nifty]))/_xlfn.STDEV.P(Table2[1W Return vs Nifty])</f>
        <v>0.49423678323705733</v>
      </c>
      <c r="O499">
        <v>130517.49</v>
      </c>
      <c r="P499">
        <v>129648.100595682</v>
      </c>
      <c r="Q499">
        <v>125496.45759103</v>
      </c>
      <c r="R499">
        <v>72.381049959130294</v>
      </c>
      <c r="S499" s="2">
        <f>(Table2[[#This Row],[Close Price]]-Table2[[#This Row],[20D EMA]])/Table2[[#This Row],[20D EMA]]</f>
        <v>5.1756741567739226E-2</v>
      </c>
      <c r="T499" s="2">
        <f>(Table2[[#This Row],[Close Price]]-Table2[[#This Row],[50D EMA]])/Table2[[#This Row],[50D EMA]]</f>
        <v>5.8809572753370003E-2</v>
      </c>
      <c r="U499" s="2">
        <f>(Table2[[#This Row],[Close Price]]-Table2[[#This Row],[200D EMA]])/Table2[[#This Row],[200D EMA]]</f>
        <v>9.3836851135244356E-2</v>
      </c>
      <c r="V499">
        <v>1.3014039402808799</v>
      </c>
      <c r="W499">
        <v>134500.15</v>
      </c>
      <c r="X499">
        <v>139995</v>
      </c>
      <c r="Y499">
        <v>126225.60000000001</v>
      </c>
      <c r="Z499">
        <v>137876</v>
      </c>
      <c r="AA499">
        <v>126225.60000000001</v>
      </c>
      <c r="AB499">
        <v>137876</v>
      </c>
      <c r="AC499" s="2">
        <f>(Table2[[#This Row],[Close Price]]/Table2[[#This Row],[Day Low]])-1</f>
        <v>2.0613359910750972E-2</v>
      </c>
      <c r="AD499" s="2">
        <f>(Table2[[#This Row],[Day High]]/Table2[[#This Row],[Close Price]])-1</f>
        <v>1.9831699905261679E-2</v>
      </c>
      <c r="AE499" s="2">
        <f>(Table2[[#This Row],[Close Price]]/Table2[[#This Row],[Current Week Low]])-1</f>
        <v>8.7518300566604479E-2</v>
      </c>
      <c r="AF499" s="2">
        <f>(Table2[[#This Row],[Current Week High]]/Table2[[#This Row],[Close Price]])-1</f>
        <v>4.3952673748193227E-3</v>
      </c>
      <c r="AG499" s="2">
        <f>(Table2[[#This Row],[Close Price]]/Table2[[#This Row],[Current Month Low]])-1</f>
        <v>8.7518300566604479E-2</v>
      </c>
      <c r="AH499" s="2">
        <f>(Table2[[#This Row],[Current Month High]]/Table2[[#This Row],[Close Price]])-1</f>
        <v>4.3952673748193227E-3</v>
      </c>
      <c r="AI499">
        <v>10.3242342884762</v>
      </c>
      <c r="AJ499">
        <v>35.377300109812502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-0.03</v>
      </c>
      <c r="AM499" t="s">
        <v>10195</v>
      </c>
      <c r="AN499">
        <v>6.45</v>
      </c>
      <c r="AO499" t="s">
        <v>10196</v>
      </c>
      <c r="AP499">
        <v>3.6023313844256999E-2</v>
      </c>
      <c r="AQ499">
        <f>(Table2[[#This Row],[Sharpe Ratio]]-AVERAGE(Table2[Sharpe Ratio]))/_xlfn.STDEV.P(Table2[Sharpe Ratio])</f>
        <v>-0.17424574581456168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-0.59368860331597406</v>
      </c>
      <c r="AS499">
        <f>_xlfn.RANK.AVG(Table2[[#This Row],[1Y Return vs Nifty Z-Score]],Table2[1Y Return vs Nifty Z-Score])</f>
        <v>454</v>
      </c>
      <c r="AT499">
        <f>_xlfn.RANK.AVG(Table2[[#This Row],[6M Return vs Nifty Z-Score]],Table2[6M Return vs Nifty Z-Score])</f>
        <v>582</v>
      </c>
      <c r="AU499">
        <f>_xlfn.RANK.AVG(Table2[[#This Row],[Sharpe Ratio Z-Score]],Table2[Sharpe Ratio Z-Score])</f>
        <v>383</v>
      </c>
      <c r="AV499">
        <f>(Table2[[#This Row],[Rank 1Y]]+Table2[[#This Row],[Rank 6M]]+Table2[[#This Row],[Rank Sharpe]])/3</f>
        <v>473</v>
      </c>
    </row>
    <row r="500" spans="1:48" x14ac:dyDescent="0.3">
      <c r="A500" t="s">
        <v>540</v>
      </c>
      <c r="B500" t="s">
        <v>541</v>
      </c>
      <c r="C500" t="s">
        <v>10151</v>
      </c>
      <c r="D500" t="s">
        <v>51</v>
      </c>
      <c r="E500">
        <v>36872.120979239997</v>
      </c>
      <c r="F500">
        <v>298.7</v>
      </c>
      <c r="G500">
        <v>-31.120032967324502</v>
      </c>
      <c r="H500">
        <f>(Table2[[#This Row],[1Y Return vs Nifty]]-AVERAGE(Table2[1Y Return vs Nifty]))/_xlfn.STDEV.P(Table2[1Y Return vs Nifty])</f>
        <v>-0.97460265031310356</v>
      </c>
      <c r="I500">
        <v>-6.8630822632994501</v>
      </c>
      <c r="J500">
        <f>(Table2[[#This Row],[1M Return vs Nifty]]-AVERAGE(Table2[1M Return vs Nifty]))/_xlfn.STDEV.P(Table2[1M Return vs Nifty])</f>
        <v>-0.55446819916810952</v>
      </c>
      <c r="K500">
        <v>-4.20032577496392</v>
      </c>
      <c r="L500">
        <f>(Table2[[#This Row],[6M Return vs Nifty]]-AVERAGE(Table2[6M Return vs Nifty]))/_xlfn.STDEV.P(Table2[6M Return vs Nifty])</f>
        <v>-0.40490990620791362</v>
      </c>
      <c r="M500">
        <v>-0.209860891498338</v>
      </c>
      <c r="N500">
        <f>(Table2[[#This Row],[1W Return vs Nifty]]-AVERAGE(Table2[1W Return vs Nifty]))/_xlfn.STDEV.P(Table2[1W Return vs Nifty])</f>
        <v>0.36147257631318502</v>
      </c>
      <c r="O500">
        <v>297.19</v>
      </c>
      <c r="P500">
        <v>291.30054020269898</v>
      </c>
      <c r="Q500">
        <v>281.68996352008298</v>
      </c>
      <c r="R500">
        <v>52.924454115646498</v>
      </c>
      <c r="S500" s="2">
        <f>(Table2[[#This Row],[Close Price]]-Table2[[#This Row],[20D EMA]])/Table2[[#This Row],[20D EMA]]</f>
        <v>5.0809246609912545E-3</v>
      </c>
      <c r="T500" s="2">
        <f>(Table2[[#This Row],[Close Price]]-Table2[[#This Row],[50D EMA]])/Table2[[#This Row],[50D EMA]]</f>
        <v>2.5401462668597028E-2</v>
      </c>
      <c r="U500" s="2">
        <f>(Table2[[#This Row],[Close Price]]-Table2[[#This Row],[200D EMA]])/Table2[[#This Row],[200D EMA]]</f>
        <v>6.0385667516706827E-2</v>
      </c>
      <c r="V500">
        <v>0.81803122306846998</v>
      </c>
      <c r="W500">
        <v>289.35000000000002</v>
      </c>
      <c r="X500">
        <v>296</v>
      </c>
      <c r="Y500">
        <v>281</v>
      </c>
      <c r="Z500">
        <v>305.55</v>
      </c>
      <c r="AA500">
        <v>281</v>
      </c>
      <c r="AB500">
        <v>309.25</v>
      </c>
      <c r="AC500" s="2">
        <f>(Table2[[#This Row],[Close Price]]/Table2[[#This Row],[Day Low]])-1</f>
        <v>3.2313806808363488E-2</v>
      </c>
      <c r="AD500" s="2">
        <f>(Table2[[#This Row],[Day High]]/Table2[[#This Row],[Close Price]])-1</f>
        <v>-9.0391697355205469E-3</v>
      </c>
      <c r="AE500" s="2">
        <f>(Table2[[#This Row],[Close Price]]/Table2[[#This Row],[Current Week Low]])-1</f>
        <v>6.2989323843416267E-2</v>
      </c>
      <c r="AF500" s="2">
        <f>(Table2[[#This Row],[Current Week High]]/Table2[[#This Row],[Close Price]])-1</f>
        <v>2.2932708403080149E-2</v>
      </c>
      <c r="AG500" s="2">
        <f>(Table2[[#This Row],[Close Price]]/Table2[[#This Row],[Current Month Low]])-1</f>
        <v>6.2989323843416267E-2</v>
      </c>
      <c r="AH500" s="2">
        <f>(Table2[[#This Row],[Current Month High]]/Table2[[#This Row],[Close Price]])-1</f>
        <v>3.5319718781386067E-2</v>
      </c>
      <c r="AI500">
        <v>8.9219953130231104</v>
      </c>
      <c r="AJ500">
        <v>25.847903939329999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0.08</v>
      </c>
      <c r="AM500" t="s">
        <v>10196</v>
      </c>
      <c r="AN500">
        <v>-0.6</v>
      </c>
      <c r="AO500" t="s">
        <v>10195</v>
      </c>
      <c r="AP500">
        <v>6.2998063762010004E-2</v>
      </c>
      <c r="AQ500">
        <f>(Table2[[#This Row],[Sharpe Ratio]]-AVERAGE(Table2[Sharpe Ratio]))/_xlfn.STDEV.P(Table2[Sharpe Ratio])</f>
        <v>0.13591336615510083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-1.4365948132208408</v>
      </c>
      <c r="AS500">
        <f>_xlfn.RANK.AVG(Table2[[#This Row],[1Y Return vs Nifty Z-Score]],Table2[1Y Return vs Nifty Z-Score])</f>
        <v>675</v>
      </c>
      <c r="AT500">
        <f>_xlfn.RANK.AVG(Table2[[#This Row],[6M Return vs Nifty Z-Score]],Table2[6M Return vs Nifty Z-Score])</f>
        <v>457</v>
      </c>
      <c r="AU500">
        <f>_xlfn.RANK.AVG(Table2[[#This Row],[Sharpe Ratio Z-Score]],Table2[Sharpe Ratio Z-Score])</f>
        <v>292</v>
      </c>
      <c r="AV500">
        <f>(Table2[[#This Row],[Rank 1Y]]+Table2[[#This Row],[Rank 6M]]+Table2[[#This Row],[Rank Sharpe]])/3</f>
        <v>474.66666666666669</v>
      </c>
    </row>
    <row r="501" spans="1:48" x14ac:dyDescent="0.3">
      <c r="A501" t="s">
        <v>229</v>
      </c>
      <c r="B501" t="s">
        <v>230</v>
      </c>
      <c r="C501" t="s">
        <v>10156</v>
      </c>
      <c r="D501" t="s">
        <v>60</v>
      </c>
      <c r="E501">
        <v>113586.452114805</v>
      </c>
      <c r="F501">
        <v>6820.15</v>
      </c>
      <c r="G501">
        <v>2.3929215529861998</v>
      </c>
      <c r="H501">
        <f>(Table2[[#This Row],[1Y Return vs Nifty]]-AVERAGE(Table2[1Y Return vs Nifty]))/_xlfn.STDEV.P(Table2[1Y Return vs Nifty])</f>
        <v>-0.52398221348045271</v>
      </c>
      <c r="I501">
        <v>10.9401414953012</v>
      </c>
      <c r="J501">
        <f>(Table2[[#This Row],[1M Return vs Nifty]]-AVERAGE(Table2[1M Return vs Nifty]))/_xlfn.STDEV.P(Table2[1M Return vs Nifty])</f>
        <v>1.3001087270104741</v>
      </c>
      <c r="K501">
        <v>1.7597375180247199</v>
      </c>
      <c r="L501">
        <f>(Table2[[#This Row],[6M Return vs Nifty]]-AVERAGE(Table2[6M Return vs Nifty]))/_xlfn.STDEV.P(Table2[6M Return vs Nifty])</f>
        <v>-0.20335395449192237</v>
      </c>
      <c r="M501">
        <v>4.7768661220039501</v>
      </c>
      <c r="N501">
        <f>(Table2[[#This Row],[1W Return vs Nifty]]-AVERAGE(Table2[1W Return vs Nifty]))/_xlfn.STDEV.P(Table2[1W Return vs Nifty])</f>
        <v>1.6014224578238254</v>
      </c>
      <c r="O501">
        <v>6561.53</v>
      </c>
      <c r="P501">
        <v>6330.37818459147</v>
      </c>
      <c r="Q501">
        <v>5956.0573483872204</v>
      </c>
      <c r="R501">
        <v>70.185844651660304</v>
      </c>
      <c r="S501" s="2">
        <f>(Table2[[#This Row],[Close Price]]-Table2[[#This Row],[20D EMA]])/Table2[[#This Row],[20D EMA]]</f>
        <v>3.9414587756209284E-2</v>
      </c>
      <c r="T501" s="2">
        <f>(Table2[[#This Row],[Close Price]]-Table2[[#This Row],[50D EMA]])/Table2[[#This Row],[50D EMA]]</f>
        <v>7.7368492233317807E-2</v>
      </c>
      <c r="U501" s="2">
        <f>(Table2[[#This Row],[Close Price]]-Table2[[#This Row],[200D EMA]])/Table2[[#This Row],[200D EMA]]</f>
        <v>0.14507796031325287</v>
      </c>
      <c r="V501">
        <v>0.86765246911078697</v>
      </c>
      <c r="W501">
        <v>6757.05</v>
      </c>
      <c r="X501">
        <v>6850.55</v>
      </c>
      <c r="Y501">
        <v>6580</v>
      </c>
      <c r="Z501">
        <v>6938.9</v>
      </c>
      <c r="AA501">
        <v>6284.25</v>
      </c>
      <c r="AB501">
        <v>6938.9</v>
      </c>
      <c r="AC501" s="2">
        <f>(Table2[[#This Row],[Close Price]]/Table2[[#This Row],[Day Low]])-1</f>
        <v>9.3383947136693735E-3</v>
      </c>
      <c r="AD501" s="2">
        <f>(Table2[[#This Row],[Day High]]/Table2[[#This Row],[Close Price]])-1</f>
        <v>4.4573799696487892E-3</v>
      </c>
      <c r="AE501" s="2">
        <f>(Table2[[#This Row],[Close Price]]/Table2[[#This Row],[Current Week Low]])-1</f>
        <v>3.6496960486322116E-2</v>
      </c>
      <c r="AF501" s="2">
        <f>(Table2[[#This Row],[Current Week High]]/Table2[[#This Row],[Close Price]])-1</f>
        <v>1.7411640506440396E-2</v>
      </c>
      <c r="AG501" s="2">
        <f>(Table2[[#This Row],[Close Price]]/Table2[[#This Row],[Current Month Low]])-1</f>
        <v>8.5276683772924411E-2</v>
      </c>
      <c r="AH501" s="2">
        <f>(Table2[[#This Row],[Current Month High]]/Table2[[#This Row],[Close Price]])-1</f>
        <v>1.7411640506440396E-2</v>
      </c>
      <c r="AI501">
        <v>1.74116405064403</v>
      </c>
      <c r="AJ501">
        <v>31.016895428917199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</v>
      </c>
      <c r="AM501" t="s">
        <v>10197</v>
      </c>
      <c r="AN501">
        <v>4.5999999999999996</v>
      </c>
      <c r="AO501" t="s">
        <v>10196</v>
      </c>
      <c r="AP501">
        <v>-2.2981165146929998E-3</v>
      </c>
      <c r="AQ501">
        <f>(Table2[[#This Row],[Sharpe Ratio]]-AVERAGE(Table2[Sharpe Ratio]))/_xlfn.STDEV.P(Table2[Sharpe Ratio])</f>
        <v>-0.61487043541425224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1.5593245814476722</v>
      </c>
      <c r="AS501">
        <f>_xlfn.RANK.AVG(Table2[[#This Row],[1Y Return vs Nifty Z-Score]],Table2[1Y Return vs Nifty Z-Score])</f>
        <v>493</v>
      </c>
      <c r="AT501">
        <f>_xlfn.RANK.AVG(Table2[[#This Row],[6M Return vs Nifty Z-Score]],Table2[6M Return vs Nifty Z-Score])</f>
        <v>389</v>
      </c>
      <c r="AU501">
        <f>_xlfn.RANK.AVG(Table2[[#This Row],[Sharpe Ratio Z-Score]],Table2[Sharpe Ratio Z-Score])</f>
        <v>543</v>
      </c>
      <c r="AV501">
        <f>(Table2[[#This Row],[Rank 1Y]]+Table2[[#This Row],[Rank 6M]]+Table2[[#This Row],[Rank Sharpe]])/3</f>
        <v>475</v>
      </c>
    </row>
    <row r="502" spans="1:48" x14ac:dyDescent="0.3">
      <c r="A502" t="s">
        <v>427</v>
      </c>
      <c r="B502" t="s">
        <v>428</v>
      </c>
      <c r="C502" t="s">
        <v>10151</v>
      </c>
      <c r="D502" t="s">
        <v>32</v>
      </c>
      <c r="E502">
        <v>54786.805099443998</v>
      </c>
      <c r="F502">
        <v>120.34</v>
      </c>
      <c r="G502">
        <v>18.5668793098972</v>
      </c>
      <c r="H502">
        <f>(Table2[[#This Row],[1Y Return vs Nifty]]-AVERAGE(Table2[1Y Return vs Nifty]))/_xlfn.STDEV.P(Table2[1Y Return vs Nifty])</f>
        <v>-0.30650464356596041</v>
      </c>
      <c r="I502">
        <v>-4.5844682205643297</v>
      </c>
      <c r="J502">
        <f>(Table2[[#This Row],[1M Return vs Nifty]]-AVERAGE(Table2[1M Return vs Nifty]))/_xlfn.STDEV.P(Table2[1M Return vs Nifty])</f>
        <v>-0.31710304077753654</v>
      </c>
      <c r="K502">
        <v>-23.4156240803594</v>
      </c>
      <c r="L502">
        <f>(Table2[[#This Row],[6M Return vs Nifty]]-AVERAGE(Table2[6M Return vs Nifty]))/_xlfn.STDEV.P(Table2[6M Return vs Nifty])</f>
        <v>-1.0547281291128225</v>
      </c>
      <c r="M502">
        <v>-2.2135971067388498</v>
      </c>
      <c r="N502">
        <f>(Table2[[#This Row],[1W Return vs Nifty]]-AVERAGE(Table2[1W Return vs Nifty]))/_xlfn.STDEV.P(Table2[1W Return vs Nifty])</f>
        <v>-0.13675651782788556</v>
      </c>
      <c r="O502">
        <v>121.72</v>
      </c>
      <c r="P502">
        <v>124.697265330769</v>
      </c>
      <c r="Q502">
        <v>121.12545178076201</v>
      </c>
      <c r="R502">
        <v>44.792464814286497</v>
      </c>
      <c r="S502" s="2">
        <f>(Table2[[#This Row],[Close Price]]-Table2[[#This Row],[20D EMA]])/Table2[[#This Row],[20D EMA]]</f>
        <v>-1.1337495892211596E-2</v>
      </c>
      <c r="T502" s="2">
        <f>(Table2[[#This Row],[Close Price]]-Table2[[#This Row],[50D EMA]])/Table2[[#This Row],[50D EMA]]</f>
        <v>-3.4942749700332384E-2</v>
      </c>
      <c r="U502" s="2">
        <f>(Table2[[#This Row],[Close Price]]-Table2[[#This Row],[200D EMA]])/Table2[[#This Row],[200D EMA]]</f>
        <v>-6.4846138380864528E-3</v>
      </c>
      <c r="V502">
        <v>0.68388023317790103</v>
      </c>
      <c r="W502">
        <v>119</v>
      </c>
      <c r="X502">
        <v>119.99</v>
      </c>
      <c r="Y502">
        <v>117</v>
      </c>
      <c r="Z502">
        <v>122.46</v>
      </c>
      <c r="AA502">
        <v>117</v>
      </c>
      <c r="AB502">
        <v>125.9</v>
      </c>
      <c r="AC502" s="2">
        <f>(Table2[[#This Row],[Close Price]]/Table2[[#This Row],[Day Low]])-1</f>
        <v>1.1260504201680677E-2</v>
      </c>
      <c r="AD502" s="2">
        <f>(Table2[[#This Row],[Day High]]/Table2[[#This Row],[Close Price]])-1</f>
        <v>-2.9084261259764155E-3</v>
      </c>
      <c r="AE502" s="2">
        <f>(Table2[[#This Row],[Close Price]]/Table2[[#This Row],[Current Week Low]])-1</f>
        <v>2.8547008547008534E-2</v>
      </c>
      <c r="AF502" s="2">
        <f>(Table2[[#This Row],[Current Week High]]/Table2[[#This Row],[Close Price]])-1</f>
        <v>1.7616752534485469E-2</v>
      </c>
      <c r="AG502" s="2">
        <f>(Table2[[#This Row],[Close Price]]/Table2[[#This Row],[Current Month Low]])-1</f>
        <v>2.8547008547008534E-2</v>
      </c>
      <c r="AH502" s="2">
        <f>(Table2[[#This Row],[Current Month High]]/Table2[[#This Row],[Close Price]])-1</f>
        <v>4.6202426458368029E-2</v>
      </c>
      <c r="AI502">
        <v>31.2531161708492</v>
      </c>
      <c r="AJ502">
        <v>47.114914425427799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-0.22</v>
      </c>
      <c r="AM502" t="s">
        <v>10195</v>
      </c>
      <c r="AN502">
        <v>-0.09</v>
      </c>
      <c r="AO502" t="s">
        <v>10195</v>
      </c>
      <c r="AP502">
        <v>3.4911938401572001E-2</v>
      </c>
      <c r="AQ502">
        <f>(Table2[[#This Row],[Sharpe Ratio]]-AVERAGE(Table2[Sharpe Ratio]))/_xlfn.STDEV.P(Table2[Sharpe Ratio])</f>
        <v>-0.18702448227807225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396</v>
      </c>
      <c r="AT502">
        <f>_xlfn.RANK.AVG(Table2[[#This Row],[6M Return vs Nifty Z-Score]],Table2[6M Return vs Nifty Z-Score])</f>
        <v>645</v>
      </c>
      <c r="AU502">
        <f>_xlfn.RANK.AVG(Table2[[#This Row],[Sharpe Ratio Z-Score]],Table2[Sharpe Ratio Z-Score])</f>
        <v>386</v>
      </c>
      <c r="AV502">
        <f>(Table2[[#This Row],[Rank 1Y]]+Table2[[#This Row],[Rank 6M]]+Table2[[#This Row],[Rank Sharpe]])/3</f>
        <v>475.66666666666669</v>
      </c>
    </row>
    <row r="503" spans="1:48" x14ac:dyDescent="0.3">
      <c r="A503" t="s">
        <v>402</v>
      </c>
      <c r="B503" t="s">
        <v>403</v>
      </c>
      <c r="C503" t="s">
        <v>10153</v>
      </c>
      <c r="D503" t="s">
        <v>404</v>
      </c>
      <c r="E503">
        <v>59689.331311169997</v>
      </c>
      <c r="F503">
        <v>1648.9</v>
      </c>
      <c r="G503">
        <v>2.96758396247116</v>
      </c>
      <c r="H503">
        <f>(Table2[[#This Row],[1Y Return vs Nifty]]-AVERAGE(Table2[1Y Return vs Nifty]))/_xlfn.STDEV.P(Table2[1Y Return vs Nifty])</f>
        <v>-0.51625521269225083</v>
      </c>
      <c r="I503">
        <v>6.9945982812635403</v>
      </c>
      <c r="J503">
        <f>(Table2[[#This Row],[1M Return vs Nifty]]-AVERAGE(Table2[1M Return vs Nifty]))/_xlfn.STDEV.P(Table2[1M Return vs Nifty])</f>
        <v>0.88909814234263984</v>
      </c>
      <c r="K503">
        <v>-10.061134451306501</v>
      </c>
      <c r="L503">
        <f>(Table2[[#This Row],[6M Return vs Nifty]]-AVERAGE(Table2[6M Return vs Nifty]))/_xlfn.STDEV.P(Table2[6M Return vs Nifty])</f>
        <v>-0.60310928975728195</v>
      </c>
      <c r="M503">
        <v>4.2026078603231696</v>
      </c>
      <c r="N503">
        <f>(Table2[[#This Row],[1W Return vs Nifty]]-AVERAGE(Table2[1W Return vs Nifty]))/_xlfn.STDEV.P(Table2[1W Return vs Nifty])</f>
        <v>1.4586331169195395</v>
      </c>
      <c r="O503">
        <v>1590.99</v>
      </c>
      <c r="P503">
        <v>1536.4144726022701</v>
      </c>
      <c r="Q503">
        <v>1450.7080340213399</v>
      </c>
      <c r="R503">
        <v>65.910033886203195</v>
      </c>
      <c r="S503" s="2">
        <f>(Table2[[#This Row],[Close Price]]-Table2[[#This Row],[20D EMA]])/Table2[[#This Row],[20D EMA]]</f>
        <v>3.6398720293653687E-2</v>
      </c>
      <c r="T503" s="2">
        <f>(Table2[[#This Row],[Close Price]]-Table2[[#This Row],[50D EMA]])/Table2[[#This Row],[50D EMA]]</f>
        <v>7.3213009512472255E-2</v>
      </c>
      <c r="U503" s="2">
        <f>(Table2[[#This Row],[Close Price]]-Table2[[#This Row],[200D EMA]])/Table2[[#This Row],[200D EMA]]</f>
        <v>0.13661740428173899</v>
      </c>
      <c r="V503">
        <v>1.03373914290061</v>
      </c>
      <c r="W503">
        <v>1623.95</v>
      </c>
      <c r="X503">
        <v>1654.95</v>
      </c>
      <c r="Y503">
        <v>1554.7</v>
      </c>
      <c r="Z503">
        <v>1655</v>
      </c>
      <c r="AA503">
        <v>1541.05</v>
      </c>
      <c r="AB503">
        <v>1764.4</v>
      </c>
      <c r="AC503" s="2">
        <f>(Table2[[#This Row],[Close Price]]/Table2[[#This Row],[Day Low]])-1</f>
        <v>1.5363773515194357E-2</v>
      </c>
      <c r="AD503" s="2">
        <f>(Table2[[#This Row],[Day High]]/Table2[[#This Row],[Close Price]])-1</f>
        <v>3.6691127418277958E-3</v>
      </c>
      <c r="AE503" s="2">
        <f>(Table2[[#This Row],[Close Price]]/Table2[[#This Row],[Current Week Low]])-1</f>
        <v>6.0590467614330734E-2</v>
      </c>
      <c r="AF503" s="2">
        <f>(Table2[[#This Row],[Current Week High]]/Table2[[#This Row],[Close Price]])-1</f>
        <v>3.6994359876281191E-3</v>
      </c>
      <c r="AG503" s="2">
        <f>(Table2[[#This Row],[Close Price]]/Table2[[#This Row],[Current Month Low]])-1</f>
        <v>6.9984750657019701E-2</v>
      </c>
      <c r="AH503" s="2">
        <f>(Table2[[#This Row],[Current Month High]]/Table2[[#This Row],[Close Price]])-1</f>
        <v>7.0046697798532342E-2</v>
      </c>
      <c r="AI503">
        <v>7.0046697798532298</v>
      </c>
      <c r="AJ503">
        <v>40.937646907987499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0.01</v>
      </c>
      <c r="AM503" t="s">
        <v>10196</v>
      </c>
      <c r="AN503">
        <v>0.04</v>
      </c>
      <c r="AO503" t="s">
        <v>10196</v>
      </c>
      <c r="AP503">
        <v>2.4549082944304999E-2</v>
      </c>
      <c r="AQ503">
        <f>(Table2[[#This Row],[Sharpe Ratio]]-AVERAGE(Table2[Sharpe Ratio]))/_xlfn.STDEV.P(Table2[Sharpe Ratio])</f>
        <v>-0.30617791487321833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0.92218884193942818</v>
      </c>
      <c r="AS503">
        <f>_xlfn.RANK.AVG(Table2[[#This Row],[1Y Return vs Nifty Z-Score]],Table2[1Y Return vs Nifty Z-Score])</f>
        <v>489</v>
      </c>
      <c r="AT503">
        <f>_xlfn.RANK.AVG(Table2[[#This Row],[6M Return vs Nifty Z-Score]],Table2[6M Return vs Nifty Z-Score])</f>
        <v>516</v>
      </c>
      <c r="AU503">
        <f>_xlfn.RANK.AVG(Table2[[#This Row],[Sharpe Ratio Z-Score]],Table2[Sharpe Ratio Z-Score])</f>
        <v>422</v>
      </c>
      <c r="AV503">
        <f>(Table2[[#This Row],[Rank 1Y]]+Table2[[#This Row],[Rank 6M]]+Table2[[#This Row],[Rank Sharpe]])/3</f>
        <v>475.66666666666669</v>
      </c>
    </row>
    <row r="504" spans="1:48" x14ac:dyDescent="0.3">
      <c r="A504" t="s">
        <v>1815</v>
      </c>
      <c r="B504" t="s">
        <v>1816</v>
      </c>
      <c r="C504" t="s">
        <v>10161</v>
      </c>
      <c r="D504" t="s">
        <v>1429</v>
      </c>
      <c r="E504">
        <v>4003.0437264099901</v>
      </c>
      <c r="F504">
        <v>554.35</v>
      </c>
      <c r="G504">
        <v>3.65927478616991</v>
      </c>
      <c r="H504">
        <f>(Table2[[#This Row],[1Y Return vs Nifty]]-AVERAGE(Table2[1Y Return vs Nifty]))/_xlfn.STDEV.P(Table2[1Y Return vs Nifty])</f>
        <v>-0.50695462951211478</v>
      </c>
      <c r="I504">
        <v>-0.23379999325641701</v>
      </c>
      <c r="J504">
        <f>(Table2[[#This Row],[1M Return vs Nifty]]-AVERAGE(Table2[1M Return vs Nifty]))/_xlfn.STDEV.P(Table2[1M Return vs Nifty])</f>
        <v>0.13610976029876357</v>
      </c>
      <c r="K504">
        <v>4.66861548020416</v>
      </c>
      <c r="L504">
        <f>(Table2[[#This Row],[6M Return vs Nifty]]-AVERAGE(Table2[6M Return vs Nifty]))/_xlfn.STDEV.P(Table2[6M Return vs Nifty])</f>
        <v>-0.10498223639582942</v>
      </c>
      <c r="M504">
        <v>-2.0072360720026099</v>
      </c>
      <c r="N504">
        <f>(Table2[[#This Row],[1W Return vs Nifty]]-AVERAGE(Table2[1W Return vs Nifty]))/_xlfn.STDEV.P(Table2[1W Return vs Nifty])</f>
        <v>-8.5444837866903392E-2</v>
      </c>
      <c r="O504">
        <v>540.37</v>
      </c>
      <c r="P504">
        <v>505.31685138577598</v>
      </c>
      <c r="Q504">
        <v>466.65122998593699</v>
      </c>
      <c r="R504">
        <v>57.758081000218098</v>
      </c>
      <c r="S504" s="2">
        <f>(Table2[[#This Row],[Close Price]]-Table2[[#This Row],[20D EMA]])/Table2[[#This Row],[20D EMA]]</f>
        <v>2.5871162351722002E-2</v>
      </c>
      <c r="T504" s="2">
        <f>(Table2[[#This Row],[Close Price]]-Table2[[#This Row],[50D EMA]])/Table2[[#This Row],[50D EMA]]</f>
        <v>9.7034461605141453E-2</v>
      </c>
      <c r="U504" s="2">
        <f>(Table2[[#This Row],[Close Price]]-Table2[[#This Row],[200D EMA]])/Table2[[#This Row],[200D EMA]]</f>
        <v>0.18793215227720694</v>
      </c>
      <c r="V504">
        <v>0.57312283899316896</v>
      </c>
      <c r="W504">
        <v>545</v>
      </c>
      <c r="X504">
        <v>564.79999999999995</v>
      </c>
      <c r="Y504">
        <v>526.4</v>
      </c>
      <c r="Z504">
        <v>562.5</v>
      </c>
      <c r="AA504">
        <v>519</v>
      </c>
      <c r="AB504">
        <v>582.6</v>
      </c>
      <c r="AC504" s="2">
        <f>(Table2[[#This Row],[Close Price]]/Table2[[#This Row],[Day Low]])-1</f>
        <v>1.7155963302752264E-2</v>
      </c>
      <c r="AD504" s="2">
        <f>(Table2[[#This Row],[Day High]]/Table2[[#This Row],[Close Price]])-1</f>
        <v>1.8850906467033246E-2</v>
      </c>
      <c r="AE504" s="2">
        <f>(Table2[[#This Row],[Close Price]]/Table2[[#This Row],[Current Week Low]])-1</f>
        <v>5.3096504559270619E-2</v>
      </c>
      <c r="AF504" s="2">
        <f>(Table2[[#This Row],[Current Week High]]/Table2[[#This Row],[Close Price]])-1</f>
        <v>1.4701903129791694E-2</v>
      </c>
      <c r="AG504" s="2">
        <f>(Table2[[#This Row],[Close Price]]/Table2[[#This Row],[Current Month Low]])-1</f>
        <v>6.8111753371868922E-2</v>
      </c>
      <c r="AH504" s="2">
        <f>(Table2[[#This Row],[Current Month High]]/Table2[[#This Row],[Close Price]])-1</f>
        <v>5.09605844682961E-2</v>
      </c>
      <c r="AI504">
        <v>5.09605844682961</v>
      </c>
      <c r="AJ504">
        <v>49.440625421215799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0.13</v>
      </c>
      <c r="AM504" t="s">
        <v>10196</v>
      </c>
      <c r="AN504">
        <v>-2.4500000000000002</v>
      </c>
      <c r="AO504" t="s">
        <v>10195</v>
      </c>
      <c r="AP504">
        <v>-2.5928543096580998E-2</v>
      </c>
      <c r="AQ504">
        <f>(Table2[[#This Row],[Sharpe Ratio]]-AVERAGE(Table2[Sharpe Ratio]))/_xlfn.STDEV.P(Table2[Sharpe Ratio])</f>
        <v>-0.88657609149817007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-1.4478480349742544</v>
      </c>
      <c r="AS504">
        <f>_xlfn.RANK.AVG(Table2[[#This Row],[1Y Return vs Nifty Z-Score]],Table2[1Y Return vs Nifty Z-Score])</f>
        <v>482</v>
      </c>
      <c r="AT504">
        <f>_xlfn.RANK.AVG(Table2[[#This Row],[6M Return vs Nifty Z-Score]],Table2[6M Return vs Nifty Z-Score])</f>
        <v>357</v>
      </c>
      <c r="AU504">
        <f>_xlfn.RANK.AVG(Table2[[#This Row],[Sharpe Ratio Z-Score]],Table2[Sharpe Ratio Z-Score])</f>
        <v>591</v>
      </c>
      <c r="AV504">
        <f>(Table2[[#This Row],[Rank 1Y]]+Table2[[#This Row],[Rank 6M]]+Table2[[#This Row],[Rank Sharpe]])/3</f>
        <v>476.66666666666669</v>
      </c>
    </row>
    <row r="505" spans="1:48" x14ac:dyDescent="0.3">
      <c r="A505" t="s">
        <v>90</v>
      </c>
      <c r="B505" t="s">
        <v>91</v>
      </c>
      <c r="C505" t="s">
        <v>10163</v>
      </c>
      <c r="D505" t="s">
        <v>92</v>
      </c>
      <c r="E505">
        <v>308555.49303040002</v>
      </c>
      <c r="F505">
        <v>3478.4</v>
      </c>
      <c r="G505">
        <v>-7.3444015597338597</v>
      </c>
      <c r="H505">
        <f>(Table2[[#This Row],[1Y Return vs Nifty]]-AVERAGE(Table2[1Y Return vs Nifty]))/_xlfn.STDEV.P(Table2[1Y Return vs Nifty])</f>
        <v>-0.65491178556504204</v>
      </c>
      <c r="I505">
        <v>-1.3157712559702599</v>
      </c>
      <c r="J505">
        <f>(Table2[[#This Row],[1M Return vs Nifty]]-AVERAGE(Table2[1M Return vs Nifty]))/_xlfn.STDEV.P(Table2[1M Return vs Nifty])</f>
        <v>2.3399895735722195E-2</v>
      </c>
      <c r="K505">
        <v>-21.476995449949001</v>
      </c>
      <c r="L505">
        <f>(Table2[[#This Row],[6M Return vs Nifty]]-AVERAGE(Table2[6M Return vs Nifty]))/_xlfn.STDEV.P(Table2[6M Return vs Nifty])</f>
        <v>-0.98916806382192179</v>
      </c>
      <c r="M505">
        <v>8.0769457866184293</v>
      </c>
      <c r="N505">
        <f>(Table2[[#This Row],[1W Return vs Nifty]]-AVERAGE(Table2[1W Return vs Nifty]))/_xlfn.STDEV.P(Table2[1W Return vs Nifty])</f>
        <v>2.4219874051399493</v>
      </c>
      <c r="O505">
        <v>3324.57</v>
      </c>
      <c r="P505">
        <v>3369.5882018919701</v>
      </c>
      <c r="Q505">
        <v>3387.8657706104</v>
      </c>
      <c r="R505">
        <v>77.356946338302095</v>
      </c>
      <c r="S505" s="2">
        <f>(Table2[[#This Row],[Close Price]]-Table2[[#This Row],[20D EMA]])/Table2[[#This Row],[20D EMA]]</f>
        <v>4.6270645527090697E-2</v>
      </c>
      <c r="T505" s="2">
        <f>(Table2[[#This Row],[Close Price]]-Table2[[#This Row],[50D EMA]])/Table2[[#This Row],[50D EMA]]</f>
        <v>3.2292313359517898E-2</v>
      </c>
      <c r="U505" s="2">
        <f>(Table2[[#This Row],[Close Price]]-Table2[[#This Row],[200D EMA]])/Table2[[#This Row],[200D EMA]]</f>
        <v>2.6723086308489827E-2</v>
      </c>
      <c r="V505">
        <v>1.19065163810477</v>
      </c>
      <c r="W505">
        <v>3396.15</v>
      </c>
      <c r="X505">
        <v>3454.4</v>
      </c>
      <c r="Y505">
        <v>3223.2</v>
      </c>
      <c r="Z505">
        <v>3552.5</v>
      </c>
      <c r="AA505">
        <v>3126.1</v>
      </c>
      <c r="AB505">
        <v>3552.5</v>
      </c>
      <c r="AC505" s="2">
        <f>(Table2[[#This Row],[Close Price]]/Table2[[#This Row],[Day Low]])-1</f>
        <v>2.4218600474066321E-2</v>
      </c>
      <c r="AD505" s="2">
        <f>(Table2[[#This Row],[Day High]]/Table2[[#This Row],[Close Price]])-1</f>
        <v>-6.8997240110395541E-3</v>
      </c>
      <c r="AE505" s="2">
        <f>(Table2[[#This Row],[Close Price]]/Table2[[#This Row],[Current Week Low]])-1</f>
        <v>7.9175974187143394E-2</v>
      </c>
      <c r="AF505" s="2">
        <f>(Table2[[#This Row],[Current Week High]]/Table2[[#This Row],[Close Price]])-1</f>
        <v>2.1302897884084571E-2</v>
      </c>
      <c r="AG505" s="2">
        <f>(Table2[[#This Row],[Close Price]]/Table2[[#This Row],[Current Month Low]])-1</f>
        <v>0.11269633089152631</v>
      </c>
      <c r="AH505" s="2">
        <f>(Table2[[#This Row],[Current Month High]]/Table2[[#This Row],[Close Price]])-1</f>
        <v>2.1302897884084571E-2</v>
      </c>
      <c r="AI505">
        <v>11.745342686292499</v>
      </c>
      <c r="AJ505">
        <v>20.675120123506002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-0.05</v>
      </c>
      <c r="AM505" t="s">
        <v>10195</v>
      </c>
      <c r="AN505">
        <v>6.39</v>
      </c>
      <c r="AO505" t="s">
        <v>10196</v>
      </c>
      <c r="AP505">
        <v>7.9834164512632005E-2</v>
      </c>
      <c r="AQ505">
        <f>(Table2[[#This Row],[Sharpe Ratio]]-AVERAGE(Table2[Sharpe Ratio]))/_xlfn.STDEV.P(Table2[Sharpe Ratio])</f>
        <v>0.32949699802439936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558</v>
      </c>
      <c r="AT505">
        <f>_xlfn.RANK.AVG(Table2[[#This Row],[6M Return vs Nifty Z-Score]],Table2[6M Return vs Nifty Z-Score])</f>
        <v>628</v>
      </c>
      <c r="AU505">
        <f>_xlfn.RANK.AVG(Table2[[#This Row],[Sharpe Ratio Z-Score]],Table2[Sharpe Ratio Z-Score])</f>
        <v>246</v>
      </c>
      <c r="AV505">
        <f>(Table2[[#This Row],[Rank 1Y]]+Table2[[#This Row],[Rank 6M]]+Table2[[#This Row],[Rank Sharpe]])/3</f>
        <v>477.33333333333331</v>
      </c>
    </row>
    <row r="506" spans="1:48" x14ac:dyDescent="0.3">
      <c r="A506" t="s">
        <v>1222</v>
      </c>
      <c r="B506" t="s">
        <v>1223</v>
      </c>
      <c r="C506" t="s">
        <v>10165</v>
      </c>
      <c r="D506" t="s">
        <v>370</v>
      </c>
      <c r="E506">
        <v>9440.3311632299992</v>
      </c>
      <c r="F506">
        <v>236.91</v>
      </c>
      <c r="G506">
        <v>17.338228255742901</v>
      </c>
      <c r="H506">
        <f>(Table2[[#This Row],[1Y Return vs Nifty]]-AVERAGE(Table2[1Y Return vs Nifty]))/_xlfn.STDEV.P(Table2[1Y Return vs Nifty])</f>
        <v>-0.32302527812840581</v>
      </c>
      <c r="I506">
        <v>-5.8589733728801203</v>
      </c>
      <c r="J506">
        <f>(Table2[[#This Row],[1M Return vs Nifty]]-AVERAGE(Table2[1M Return vs Nifty]))/_xlfn.STDEV.P(Table2[1M Return vs Nifty])</f>
        <v>-0.44986932399850149</v>
      </c>
      <c r="K506">
        <v>-34.361534304570696</v>
      </c>
      <c r="L506">
        <f>(Table2[[#This Row],[6M Return vs Nifty]]-AVERAGE(Table2[6M Return vs Nifty]))/_xlfn.STDEV.P(Table2[6M Return vs Nifty])</f>
        <v>-1.4248942236967634</v>
      </c>
      <c r="M506">
        <v>-5.0113841182786496</v>
      </c>
      <c r="N506">
        <f>(Table2[[#This Row],[1W Return vs Nifty]]-AVERAGE(Table2[1W Return vs Nifty]))/_xlfn.STDEV.P(Table2[1W Return vs Nifty])</f>
        <v>-0.83242637584450607</v>
      </c>
      <c r="O506">
        <v>244.28</v>
      </c>
      <c r="P506">
        <v>238.60908000861599</v>
      </c>
      <c r="Q506">
        <v>222.643805282329</v>
      </c>
      <c r="R506">
        <v>35.8337130105093</v>
      </c>
      <c r="S506" s="2">
        <f>(Table2[[#This Row],[Close Price]]-Table2[[#This Row],[20D EMA]])/Table2[[#This Row],[20D EMA]]</f>
        <v>-3.0170296381201916E-2</v>
      </c>
      <c r="T506" s="2">
        <f>(Table2[[#This Row],[Close Price]]-Table2[[#This Row],[50D EMA]])/Table2[[#This Row],[50D EMA]]</f>
        <v>-7.1207684491916279E-3</v>
      </c>
      <c r="U506" s="2">
        <f>(Table2[[#This Row],[Close Price]]-Table2[[#This Row],[200D EMA]])/Table2[[#This Row],[200D EMA]]</f>
        <v>6.4076315528206126E-2</v>
      </c>
      <c r="V506">
        <v>0.88089203507537195</v>
      </c>
      <c r="W506">
        <v>231.38</v>
      </c>
      <c r="X506">
        <v>236.49</v>
      </c>
      <c r="Y506">
        <v>229</v>
      </c>
      <c r="Z506">
        <v>256.99</v>
      </c>
      <c r="AA506">
        <v>229</v>
      </c>
      <c r="AB506">
        <v>267</v>
      </c>
      <c r="AC506" s="2">
        <f>(Table2[[#This Row],[Close Price]]/Table2[[#This Row],[Day Low]])-1</f>
        <v>2.3900077794104968E-2</v>
      </c>
      <c r="AD506" s="2">
        <f>(Table2[[#This Row],[Day High]]/Table2[[#This Row],[Close Price]])-1</f>
        <v>-1.7728251234645498E-3</v>
      </c>
      <c r="AE506" s="2">
        <f>(Table2[[#This Row],[Close Price]]/Table2[[#This Row],[Current Week Low]])-1</f>
        <v>3.4541484716157145E-2</v>
      </c>
      <c r="AF506" s="2">
        <f>(Table2[[#This Row],[Current Week High]]/Table2[[#This Row],[Close Price]])-1</f>
        <v>8.475792495040313E-2</v>
      </c>
      <c r="AG506" s="2">
        <f>(Table2[[#This Row],[Close Price]]/Table2[[#This Row],[Current Month Low]])-1</f>
        <v>3.4541484716157145E-2</v>
      </c>
      <c r="AH506" s="2">
        <f>(Table2[[#This Row],[Current Month High]]/Table2[[#This Row],[Close Price]])-1</f>
        <v>0.12701025705964297</v>
      </c>
      <c r="AI506">
        <v>36.022118103921301</v>
      </c>
      <c r="AJ506">
        <v>62.100581594252397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-0.06</v>
      </c>
      <c r="AM506" t="s">
        <v>10195</v>
      </c>
      <c r="AN506">
        <v>-2.7</v>
      </c>
      <c r="AO506" t="s">
        <v>10195</v>
      </c>
      <c r="AP506">
        <v>5.6626869149936997E-2</v>
      </c>
      <c r="AQ506">
        <f>(Table2[[#This Row],[Sharpe Ratio]]-AVERAGE(Table2[Sharpe Ratio]))/_xlfn.STDEV.P(Table2[Sharpe Ratio])</f>
        <v>6.2656558618733871E-2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-2.9675586430494429</v>
      </c>
      <c r="AS506">
        <f>_xlfn.RANK.AVG(Table2[[#This Row],[1Y Return vs Nifty Z-Score]],Table2[1Y Return vs Nifty Z-Score])</f>
        <v>405</v>
      </c>
      <c r="AT506">
        <f>_xlfn.RANK.AVG(Table2[[#This Row],[6M Return vs Nifty Z-Score]],Table2[6M Return vs Nifty Z-Score])</f>
        <v>711</v>
      </c>
      <c r="AU506">
        <f>_xlfn.RANK.AVG(Table2[[#This Row],[Sharpe Ratio Z-Score]],Table2[Sharpe Ratio Z-Score])</f>
        <v>317</v>
      </c>
      <c r="AV506">
        <f>(Table2[[#This Row],[Rank 1Y]]+Table2[[#This Row],[Rank 6M]]+Table2[[#This Row],[Rank Sharpe]])/3</f>
        <v>477.66666666666669</v>
      </c>
    </row>
    <row r="507" spans="1:48" x14ac:dyDescent="0.3">
      <c r="A507" t="s">
        <v>1666</v>
      </c>
      <c r="B507" t="s">
        <v>1667</v>
      </c>
      <c r="C507" t="s">
        <v>10165</v>
      </c>
      <c r="D507" t="s">
        <v>286</v>
      </c>
      <c r="E507">
        <v>4936.9343821000002</v>
      </c>
      <c r="F507">
        <v>296.2</v>
      </c>
      <c r="G507">
        <v>16.913466560766299</v>
      </c>
      <c r="H507">
        <f>(Table2[[#This Row],[1Y Return vs Nifty]]-AVERAGE(Table2[1Y Return vs Nifty]))/_xlfn.STDEV.P(Table2[1Y Return vs Nifty])</f>
        <v>-0.32873669042492926</v>
      </c>
      <c r="I507">
        <v>-2.50784721144759</v>
      </c>
      <c r="J507">
        <f>(Table2[[#This Row],[1M Return vs Nifty]]-AVERAGE(Table2[1M Return vs Nifty]))/_xlfn.STDEV.P(Table2[1M Return vs Nifty])</f>
        <v>-0.10077966810380547</v>
      </c>
      <c r="K507">
        <v>-2.4205770977521901</v>
      </c>
      <c r="L507">
        <f>(Table2[[#This Row],[6M Return vs Nifty]]-AVERAGE(Table2[6M Return vs Nifty]))/_xlfn.STDEV.P(Table2[6M Return vs Nifty])</f>
        <v>-0.34472280402182098</v>
      </c>
      <c r="M507">
        <v>-6.4275479663282802</v>
      </c>
      <c r="N507">
        <f>(Table2[[#This Row],[1W Return vs Nifty]]-AVERAGE(Table2[1W Return vs Nifty]))/_xlfn.STDEV.P(Table2[1W Return vs Nifty])</f>
        <v>-1.1845555761865825</v>
      </c>
      <c r="O507">
        <v>293.29000000000002</v>
      </c>
      <c r="P507">
        <v>282.20004975685902</v>
      </c>
      <c r="Q507">
        <v>262.33892058423601</v>
      </c>
      <c r="R507">
        <v>50.3229837452567</v>
      </c>
      <c r="S507" s="2">
        <f>(Table2[[#This Row],[Close Price]]-Table2[[#This Row],[20D EMA]])/Table2[[#This Row],[20D EMA]]</f>
        <v>9.9219202836781616E-3</v>
      </c>
      <c r="T507" s="2">
        <f>(Table2[[#This Row],[Close Price]]-Table2[[#This Row],[50D EMA]])/Table2[[#This Row],[50D EMA]]</f>
        <v>4.9610020463154422E-2</v>
      </c>
      <c r="U507" s="2">
        <f>(Table2[[#This Row],[Close Price]]-Table2[[#This Row],[200D EMA]])/Table2[[#This Row],[200D EMA]]</f>
        <v>0.1290737925594663</v>
      </c>
      <c r="V507">
        <v>1.5788511765373801</v>
      </c>
      <c r="W507">
        <v>292.5</v>
      </c>
      <c r="X507">
        <v>309.55</v>
      </c>
      <c r="Y507">
        <v>281.10000000000002</v>
      </c>
      <c r="Z507">
        <v>305.14999999999998</v>
      </c>
      <c r="AA507">
        <v>276.8</v>
      </c>
      <c r="AB507">
        <v>319.75</v>
      </c>
      <c r="AC507" s="2">
        <f>(Table2[[#This Row],[Close Price]]/Table2[[#This Row],[Day Low]])-1</f>
        <v>1.264957264957256E-2</v>
      </c>
      <c r="AD507" s="2">
        <f>(Table2[[#This Row],[Day High]]/Table2[[#This Row],[Close Price]])-1</f>
        <v>4.5070898041863705E-2</v>
      </c>
      <c r="AE507" s="2">
        <f>(Table2[[#This Row],[Close Price]]/Table2[[#This Row],[Current Week Low]])-1</f>
        <v>5.3717538242618268E-2</v>
      </c>
      <c r="AF507" s="2">
        <f>(Table2[[#This Row],[Current Week High]]/Table2[[#This Row],[Close Price]])-1</f>
        <v>3.0216070222822466E-2</v>
      </c>
      <c r="AG507" s="2">
        <f>(Table2[[#This Row],[Close Price]]/Table2[[#This Row],[Current Month Low]])-1</f>
        <v>7.0086705202311972E-2</v>
      </c>
      <c r="AH507" s="2">
        <f>(Table2[[#This Row],[Current Month High]]/Table2[[#This Row],[Close Price]])-1</f>
        <v>7.9507089804186304E-2</v>
      </c>
      <c r="AI507">
        <v>7.9507089804186304</v>
      </c>
      <c r="AJ507">
        <v>42.438086078384202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0.08</v>
      </c>
      <c r="AM507" t="s">
        <v>10196</v>
      </c>
      <c r="AN507">
        <v>-3.33</v>
      </c>
      <c r="AO507" t="s">
        <v>10195</v>
      </c>
      <c r="AP507">
        <v>-2.4153426226999002E-2</v>
      </c>
      <c r="AQ507">
        <f>(Table2[[#This Row],[Sharpe Ratio]]-AVERAGE(Table2[Sharpe Ratio]))/_xlfn.STDEV.P(Table2[Sharpe Ratio])</f>
        <v>-0.86616557152706297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-2.8249603102642014</v>
      </c>
      <c r="AS507">
        <f>_xlfn.RANK.AVG(Table2[[#This Row],[1Y Return vs Nifty Z-Score]],Table2[1Y Return vs Nifty Z-Score])</f>
        <v>408</v>
      </c>
      <c r="AT507">
        <f>_xlfn.RANK.AVG(Table2[[#This Row],[6M Return vs Nifty Z-Score]],Table2[6M Return vs Nifty Z-Score])</f>
        <v>438</v>
      </c>
      <c r="AU507">
        <f>_xlfn.RANK.AVG(Table2[[#This Row],[Sharpe Ratio Z-Score]],Table2[Sharpe Ratio Z-Score])</f>
        <v>587</v>
      </c>
      <c r="AV507">
        <f>(Table2[[#This Row],[Rank 1Y]]+Table2[[#This Row],[Rank 6M]]+Table2[[#This Row],[Rank Sharpe]])/3</f>
        <v>477.66666666666669</v>
      </c>
    </row>
    <row r="508" spans="1:48" x14ac:dyDescent="0.3">
      <c r="A508" t="s">
        <v>2026</v>
      </c>
      <c r="B508" t="s">
        <v>2027</v>
      </c>
      <c r="C508" t="s">
        <v>10151</v>
      </c>
      <c r="D508" t="s">
        <v>572</v>
      </c>
      <c r="E508">
        <v>3054.3463009900001</v>
      </c>
      <c r="F508">
        <v>1021.7</v>
      </c>
      <c r="G508">
        <v>11.5743442695257</v>
      </c>
      <c r="H508">
        <f>(Table2[[#This Row],[1Y Return vs Nifty]]-AVERAGE(Table2[1Y Return vs Nifty]))/_xlfn.STDEV.P(Table2[1Y Return vs Nifty])</f>
        <v>-0.40052736521379823</v>
      </c>
      <c r="I508">
        <v>-9.4221362242874491</v>
      </c>
      <c r="J508">
        <f>(Table2[[#This Row],[1M Return vs Nifty]]-AVERAGE(Table2[1M Return vs Nifty]))/_xlfn.STDEV.P(Table2[1M Return vs Nifty])</f>
        <v>-0.82104702181541245</v>
      </c>
      <c r="K508">
        <v>-10.363026779317501</v>
      </c>
      <c r="L508">
        <f>(Table2[[#This Row],[6M Return vs Nifty]]-AVERAGE(Table2[6M Return vs Nifty]))/_xlfn.STDEV.P(Table2[6M Return vs Nifty])</f>
        <v>-0.61331861011124444</v>
      </c>
      <c r="M508">
        <v>-1.67002081191022</v>
      </c>
      <c r="N508">
        <f>(Table2[[#This Row],[1W Return vs Nifty]]-AVERAGE(Table2[1W Return vs Nifty]))/_xlfn.STDEV.P(Table2[1W Return vs Nifty])</f>
        <v>-1.5962492710186059E-3</v>
      </c>
      <c r="O508">
        <v>1052.23</v>
      </c>
      <c r="P508">
        <v>1068.8614635398001</v>
      </c>
      <c r="Q508">
        <v>1014.47932673221</v>
      </c>
      <c r="R508">
        <v>37.823143430503201</v>
      </c>
      <c r="S508" s="2">
        <f>(Table2[[#This Row],[Close Price]]-Table2[[#This Row],[20D EMA]])/Table2[[#This Row],[20D EMA]]</f>
        <v>-2.9014569058095636E-2</v>
      </c>
      <c r="T508" s="2">
        <f>(Table2[[#This Row],[Close Price]]-Table2[[#This Row],[50D EMA]])/Table2[[#This Row],[50D EMA]]</f>
        <v>-4.4123083438346755E-2</v>
      </c>
      <c r="U508" s="2">
        <f>(Table2[[#This Row],[Close Price]]-Table2[[#This Row],[200D EMA]])/Table2[[#This Row],[200D EMA]]</f>
        <v>7.1176149947273278E-3</v>
      </c>
      <c r="V508">
        <v>1.8540240702358</v>
      </c>
      <c r="W508">
        <v>1009</v>
      </c>
      <c r="X508">
        <v>1022.9</v>
      </c>
      <c r="Y508">
        <v>980.65</v>
      </c>
      <c r="Z508">
        <v>1043.2</v>
      </c>
      <c r="AA508">
        <v>980.65</v>
      </c>
      <c r="AB508">
        <v>1162</v>
      </c>
      <c r="AC508" s="2">
        <f>(Table2[[#This Row],[Close Price]]/Table2[[#This Row],[Day Low]])-1</f>
        <v>1.2586719524281476E-2</v>
      </c>
      <c r="AD508" s="2">
        <f>(Table2[[#This Row],[Day High]]/Table2[[#This Row],[Close Price]])-1</f>
        <v>1.1745130664577719E-3</v>
      </c>
      <c r="AE508" s="2">
        <f>(Table2[[#This Row],[Close Price]]/Table2[[#This Row],[Current Week Low]])-1</f>
        <v>4.1859990822413762E-2</v>
      </c>
      <c r="AF508" s="2">
        <f>(Table2[[#This Row],[Current Week High]]/Table2[[#This Row],[Close Price]])-1</f>
        <v>2.1043359107369985E-2</v>
      </c>
      <c r="AG508" s="2">
        <f>(Table2[[#This Row],[Close Price]]/Table2[[#This Row],[Current Month Low]])-1</f>
        <v>4.1859990822413762E-2</v>
      </c>
      <c r="AH508" s="2">
        <f>(Table2[[#This Row],[Current Month High]]/Table2[[#This Row],[Close Price]])-1</f>
        <v>0.1373201526866985</v>
      </c>
      <c r="AI508">
        <v>23.710482529118099</v>
      </c>
      <c r="AJ508">
        <v>46.019722738316403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-0.19</v>
      </c>
      <c r="AM508" t="s">
        <v>10195</v>
      </c>
      <c r="AN508">
        <v>-8.4700000000000006</v>
      </c>
      <c r="AO508" t="s">
        <v>10195</v>
      </c>
      <c r="AP508">
        <v>6.9109563567210002E-3</v>
      </c>
      <c r="AQ508">
        <f>(Table2[[#This Row],[Sharpe Ratio]]-AVERAGE(Table2[Sharpe Ratio]))/_xlfn.STDEV.P(Table2[Sharpe Ratio])</f>
        <v>-0.50898334201874085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441</v>
      </c>
      <c r="AT508">
        <f>_xlfn.RANK.AVG(Table2[[#This Row],[6M Return vs Nifty Z-Score]],Table2[6M Return vs Nifty Z-Score])</f>
        <v>519</v>
      </c>
      <c r="AU508">
        <f>_xlfn.RANK.AVG(Table2[[#This Row],[Sharpe Ratio Z-Score]],Table2[Sharpe Ratio Z-Score])</f>
        <v>479</v>
      </c>
      <c r="AV508">
        <f>(Table2[[#This Row],[Rank 1Y]]+Table2[[#This Row],[Rank 6M]]+Table2[[#This Row],[Rank Sharpe]])/3</f>
        <v>479.66666666666669</v>
      </c>
    </row>
    <row r="509" spans="1:48" x14ac:dyDescent="0.3">
      <c r="A509" t="s">
        <v>223</v>
      </c>
      <c r="B509" t="s">
        <v>224</v>
      </c>
      <c r="C509" t="s">
        <v>10157</v>
      </c>
      <c r="D509" t="s">
        <v>225</v>
      </c>
      <c r="E509">
        <v>115587.35181245999</v>
      </c>
      <c r="F509">
        <v>1036.2</v>
      </c>
      <c r="G509">
        <v>9.9052418782222507</v>
      </c>
      <c r="H509">
        <f>(Table2[[#This Row],[1Y Return vs Nifty]]-AVERAGE(Table2[1Y Return vs Nifty]))/_xlfn.STDEV.P(Table2[1Y Return vs Nifty])</f>
        <v>-0.42297037745945831</v>
      </c>
      <c r="I509">
        <v>-1.92043687743839</v>
      </c>
      <c r="J509">
        <f>(Table2[[#This Row],[1M Return vs Nifty]]-AVERAGE(Table2[1M Return vs Nifty]))/_xlfn.STDEV.P(Table2[1M Return vs Nifty])</f>
        <v>-3.9588635152481989E-2</v>
      </c>
      <c r="K509">
        <v>-13.7997206691401</v>
      </c>
      <c r="L509">
        <f>(Table2[[#This Row],[6M Return vs Nifty]]-AVERAGE(Table2[6M Return vs Nifty]))/_xlfn.STDEV.P(Table2[6M Return vs Nifty])</f>
        <v>-0.72953987717976609</v>
      </c>
      <c r="M509">
        <v>1.2717385189458199</v>
      </c>
      <c r="N509">
        <f>(Table2[[#This Row],[1W Return vs Nifty]]-AVERAGE(Table2[1W Return vs Nifty]))/_xlfn.STDEV.P(Table2[1W Return vs Nifty])</f>
        <v>0.72987233199506385</v>
      </c>
      <c r="O509">
        <v>1016.77</v>
      </c>
      <c r="P509">
        <v>1025.66800677625</v>
      </c>
      <c r="Q509">
        <v>1049.69814866468</v>
      </c>
      <c r="R509">
        <v>68.444988773098501</v>
      </c>
      <c r="S509" s="2">
        <f>(Table2[[#This Row],[Close Price]]-Table2[[#This Row],[20D EMA]])/Table2[[#This Row],[20D EMA]]</f>
        <v>1.9109533129419695E-2</v>
      </c>
      <c r="T509" s="2">
        <f>(Table2[[#This Row],[Close Price]]-Table2[[#This Row],[50D EMA]])/Table2[[#This Row],[50D EMA]]</f>
        <v>1.0268423265782568E-2</v>
      </c>
      <c r="U509" s="2">
        <f>(Table2[[#This Row],[Close Price]]-Table2[[#This Row],[200D EMA]])/Table2[[#This Row],[200D EMA]]</f>
        <v>-1.2859076375290348E-2</v>
      </c>
      <c r="V509">
        <v>0.389738803819008</v>
      </c>
      <c r="W509">
        <v>1025.05</v>
      </c>
      <c r="X509">
        <v>1054</v>
      </c>
      <c r="Y509">
        <v>975</v>
      </c>
      <c r="Z509">
        <v>1047</v>
      </c>
      <c r="AA509">
        <v>975</v>
      </c>
      <c r="AB509">
        <v>1063.3499999999999</v>
      </c>
      <c r="AC509" s="2">
        <f>(Table2[[#This Row],[Close Price]]/Table2[[#This Row],[Day Low]])-1</f>
        <v>1.0877518169845501E-2</v>
      </c>
      <c r="AD509" s="2">
        <f>(Table2[[#This Row],[Day High]]/Table2[[#This Row],[Close Price]])-1</f>
        <v>1.7178150936112635E-2</v>
      </c>
      <c r="AE509" s="2">
        <f>(Table2[[#This Row],[Close Price]]/Table2[[#This Row],[Current Week Low]])-1</f>
        <v>6.276923076923091E-2</v>
      </c>
      <c r="AF509" s="2">
        <f>(Table2[[#This Row],[Current Week High]]/Table2[[#This Row],[Close Price]])-1</f>
        <v>1.0422698320787349E-2</v>
      </c>
      <c r="AG509" s="2">
        <f>(Table2[[#This Row],[Close Price]]/Table2[[#This Row],[Current Month Low]])-1</f>
        <v>6.276923076923091E-2</v>
      </c>
      <c r="AH509" s="2">
        <f>(Table2[[#This Row],[Current Month High]]/Table2[[#This Row],[Close Price]])-1</f>
        <v>2.6201505500868416E-2</v>
      </c>
      <c r="AI509">
        <v>20.633082416521901</v>
      </c>
      <c r="AJ509">
        <v>51.049562682215701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-0.08</v>
      </c>
      <c r="AM509" t="s">
        <v>10195</v>
      </c>
      <c r="AN509">
        <v>2.33</v>
      </c>
      <c r="AO509" t="s">
        <v>10196</v>
      </c>
      <c r="AP509">
        <v>2.0897896452969002E-2</v>
      </c>
      <c r="AQ509">
        <f>(Table2[[#This Row],[Sharpe Ratio]]-AVERAGE(Table2[Sharpe Ratio]))/_xlfn.STDEV.P(Table2[Sharpe Ratio])</f>
        <v>-0.34815972242440152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453</v>
      </c>
      <c r="AT509">
        <f>_xlfn.RANK.AVG(Table2[[#This Row],[6M Return vs Nifty Z-Score]],Table2[6M Return vs Nifty Z-Score])</f>
        <v>564</v>
      </c>
      <c r="AU509">
        <f>_xlfn.RANK.AVG(Table2[[#This Row],[Sharpe Ratio Z-Score]],Table2[Sharpe Ratio Z-Score])</f>
        <v>427</v>
      </c>
      <c r="AV509">
        <f>(Table2[[#This Row],[Rank 1Y]]+Table2[[#This Row],[Rank 6M]]+Table2[[#This Row],[Rank Sharpe]])/3</f>
        <v>481.33333333333331</v>
      </c>
    </row>
    <row r="510" spans="1:48" x14ac:dyDescent="0.3">
      <c r="A510" t="s">
        <v>622</v>
      </c>
      <c r="B510" t="s">
        <v>623</v>
      </c>
      <c r="C510" t="s">
        <v>10155</v>
      </c>
      <c r="D510" t="s">
        <v>200</v>
      </c>
      <c r="E510">
        <v>29198.888485439998</v>
      </c>
      <c r="F510">
        <v>15394.1</v>
      </c>
      <c r="G510">
        <v>3.5951245908038998</v>
      </c>
      <c r="H510">
        <f>(Table2[[#This Row],[1Y Return vs Nifty]]-AVERAGE(Table2[1Y Return vs Nifty]))/_xlfn.STDEV.P(Table2[1Y Return vs Nifty])</f>
        <v>-0.50781720308918366</v>
      </c>
      <c r="I510">
        <v>-5.9097021605626701</v>
      </c>
      <c r="J510">
        <f>(Table2[[#This Row],[1M Return vs Nifty]]-AVERAGE(Table2[1M Return vs Nifty]))/_xlfn.STDEV.P(Table2[1M Return vs Nifty])</f>
        <v>-0.45515378485821628</v>
      </c>
      <c r="K510">
        <v>-24.659406926086699</v>
      </c>
      <c r="L510">
        <f>(Table2[[#This Row],[6M Return vs Nifty]]-AVERAGE(Table2[6M Return vs Nifty]))/_xlfn.STDEV.P(Table2[6M Return vs Nifty])</f>
        <v>-1.0967900708867466</v>
      </c>
      <c r="M510">
        <v>-1.8425332969534201</v>
      </c>
      <c r="N510">
        <f>(Table2[[#This Row],[1W Return vs Nifty]]-AVERAGE(Table2[1W Return vs Nifty]))/_xlfn.STDEV.P(Table2[1W Return vs Nifty])</f>
        <v>-4.4491485928096111E-2</v>
      </c>
      <c r="O510">
        <v>15749.38</v>
      </c>
      <c r="P510">
        <v>15605.232057789</v>
      </c>
      <c r="Q510">
        <v>14851.6546613876</v>
      </c>
      <c r="R510">
        <v>37.245742199392502</v>
      </c>
      <c r="S510" s="2">
        <f>(Table2[[#This Row],[Close Price]]-Table2[[#This Row],[20D EMA]])/Table2[[#This Row],[20D EMA]]</f>
        <v>-2.2558348328632547E-2</v>
      </c>
      <c r="T510" s="2">
        <f>(Table2[[#This Row],[Close Price]]-Table2[[#This Row],[50D EMA]])/Table2[[#This Row],[50D EMA]]</f>
        <v>-1.352956860924207E-2</v>
      </c>
      <c r="U510" s="2">
        <f>(Table2[[#This Row],[Close Price]]-Table2[[#This Row],[200D EMA]])/Table2[[#This Row],[200D EMA]]</f>
        <v>3.6524235917139179E-2</v>
      </c>
      <c r="V510">
        <v>0.22938793628580501</v>
      </c>
      <c r="W510">
        <v>15162.05</v>
      </c>
      <c r="X510">
        <v>15394.1</v>
      </c>
      <c r="Y510">
        <v>14835.05</v>
      </c>
      <c r="Z510">
        <v>15753.85</v>
      </c>
      <c r="AA510">
        <v>14835.05</v>
      </c>
      <c r="AB510">
        <v>16398</v>
      </c>
      <c r="AC510" s="2">
        <f>(Table2[[#This Row],[Close Price]]/Table2[[#This Row],[Day Low]])-1</f>
        <v>1.530465867082631E-2</v>
      </c>
      <c r="AD510" s="2">
        <f>(Table2[[#This Row],[Day High]]/Table2[[#This Row],[Close Price]])-1</f>
        <v>0</v>
      </c>
      <c r="AE510" s="2">
        <f>(Table2[[#This Row],[Close Price]]/Table2[[#This Row],[Current Week Low]])-1</f>
        <v>3.7684402816303253E-2</v>
      </c>
      <c r="AF510" s="2">
        <f>(Table2[[#This Row],[Current Week High]]/Table2[[#This Row],[Close Price]])-1</f>
        <v>2.3369342800163784E-2</v>
      </c>
      <c r="AG510" s="2">
        <f>(Table2[[#This Row],[Close Price]]/Table2[[#This Row],[Current Month Low]])-1</f>
        <v>3.7684402816303253E-2</v>
      </c>
      <c r="AH510" s="2">
        <f>(Table2[[#This Row],[Current Month High]]/Table2[[#This Row],[Close Price]])-1</f>
        <v>6.5213296003014065E-2</v>
      </c>
      <c r="AI510">
        <v>18.551912745792201</v>
      </c>
      <c r="AJ510">
        <v>31.7531164279509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0.02</v>
      </c>
      <c r="AM510" t="s">
        <v>10196</v>
      </c>
      <c r="AN510">
        <v>-2.13</v>
      </c>
      <c r="AO510" t="s">
        <v>10195</v>
      </c>
      <c r="AP510">
        <v>6.1333304893203003E-2</v>
      </c>
      <c r="AQ510">
        <f>(Table2[[#This Row],[Sharpe Ratio]]-AVERAGE(Table2[Sharpe Ratio]))/_xlfn.STDEV.P(Table2[Sharpe Ratio])</f>
        <v>0.1167717565399185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-1.9874807882223242</v>
      </c>
      <c r="AS510">
        <f>_xlfn.RANK.AVG(Table2[[#This Row],[1Y Return vs Nifty Z-Score]],Table2[1Y Return vs Nifty Z-Score])</f>
        <v>484</v>
      </c>
      <c r="AT510">
        <f>_xlfn.RANK.AVG(Table2[[#This Row],[6M Return vs Nifty Z-Score]],Table2[6M Return vs Nifty Z-Score])</f>
        <v>660</v>
      </c>
      <c r="AU510">
        <f>_xlfn.RANK.AVG(Table2[[#This Row],[Sharpe Ratio Z-Score]],Table2[Sharpe Ratio Z-Score])</f>
        <v>301</v>
      </c>
      <c r="AV510">
        <f>(Table2[[#This Row],[Rank 1Y]]+Table2[[#This Row],[Rank 6M]]+Table2[[#This Row],[Rank Sharpe]])/3</f>
        <v>481.66666666666669</v>
      </c>
    </row>
    <row r="511" spans="1:48" x14ac:dyDescent="0.3">
      <c r="A511" t="s">
        <v>761</v>
      </c>
      <c r="B511" t="s">
        <v>762</v>
      </c>
      <c r="C511" t="s">
        <v>10150</v>
      </c>
      <c r="D511" t="s">
        <v>283</v>
      </c>
      <c r="E511">
        <v>20741.294854399999</v>
      </c>
      <c r="F511">
        <v>1885.75</v>
      </c>
      <c r="G511">
        <v>3.1129683442168701</v>
      </c>
      <c r="H511">
        <f>(Table2[[#This Row],[1Y Return vs Nifty]]-AVERAGE(Table2[1Y Return vs Nifty]))/_xlfn.STDEV.P(Table2[1Y Return vs Nifty])</f>
        <v>-0.51430035151845632</v>
      </c>
      <c r="I511">
        <v>-4.4368325386525003</v>
      </c>
      <c r="J511">
        <f>(Table2[[#This Row],[1M Return vs Nifty]]-AVERAGE(Table2[1M Return vs Nifty]))/_xlfn.STDEV.P(Table2[1M Return vs Nifty])</f>
        <v>-0.30172370651387276</v>
      </c>
      <c r="K511">
        <v>-21.5302969045986</v>
      </c>
      <c r="L511">
        <f>(Table2[[#This Row],[6M Return vs Nifty]]-AVERAGE(Table2[6M Return vs Nifty]))/_xlfn.STDEV.P(Table2[6M Return vs Nifty])</f>
        <v>-0.99097059928029274</v>
      </c>
      <c r="M511">
        <v>1.8666169505911201</v>
      </c>
      <c r="N511">
        <f>(Table2[[#This Row],[1W Return vs Nifty]]-AVERAGE(Table2[1W Return vs Nifty]))/_xlfn.STDEV.P(Table2[1W Return vs Nifty])</f>
        <v>0.8777888790277395</v>
      </c>
      <c r="O511">
        <v>1841.87</v>
      </c>
      <c r="P511">
        <v>1846.88945055164</v>
      </c>
      <c r="Q511">
        <v>1833.73152636341</v>
      </c>
      <c r="R511">
        <v>63.421040419918803</v>
      </c>
      <c r="S511" s="2">
        <f>(Table2[[#This Row],[Close Price]]-Table2[[#This Row],[20D EMA]])/Table2[[#This Row],[20D EMA]]</f>
        <v>2.3823614044422306E-2</v>
      </c>
      <c r="T511" s="2">
        <f>(Table2[[#This Row],[Close Price]]-Table2[[#This Row],[50D EMA]])/Table2[[#This Row],[50D EMA]]</f>
        <v>2.1041080415913828E-2</v>
      </c>
      <c r="U511" s="2">
        <f>(Table2[[#This Row],[Close Price]]-Table2[[#This Row],[200D EMA]])/Table2[[#This Row],[200D EMA]]</f>
        <v>2.8367551568331893E-2</v>
      </c>
      <c r="V511">
        <v>1.59656343441437</v>
      </c>
      <c r="W511">
        <v>1861.25</v>
      </c>
      <c r="X511">
        <v>1904.9</v>
      </c>
      <c r="Y511">
        <v>1818.4</v>
      </c>
      <c r="Z511">
        <v>1905</v>
      </c>
      <c r="AA511">
        <v>1763.25</v>
      </c>
      <c r="AB511">
        <v>1940</v>
      </c>
      <c r="AC511" s="2">
        <f>(Table2[[#This Row],[Close Price]]/Table2[[#This Row],[Day Low]])-1</f>
        <v>1.3163196776359909E-2</v>
      </c>
      <c r="AD511" s="2">
        <f>(Table2[[#This Row],[Day High]]/Table2[[#This Row],[Close Price]])-1</f>
        <v>1.0155110698661041E-2</v>
      </c>
      <c r="AE511" s="2">
        <f>(Table2[[#This Row],[Close Price]]/Table2[[#This Row],[Current Week Low]])-1</f>
        <v>3.7038055433348038E-2</v>
      </c>
      <c r="AF511" s="2">
        <f>(Table2[[#This Row],[Current Week High]]/Table2[[#This Row],[Close Price]])-1</f>
        <v>1.0208139997348598E-2</v>
      </c>
      <c r="AG511" s="2">
        <f>(Table2[[#This Row],[Close Price]]/Table2[[#This Row],[Current Month Low]])-1</f>
        <v>6.9473982702396242E-2</v>
      </c>
      <c r="AH511" s="2">
        <f>(Table2[[#This Row],[Current Month High]]/Table2[[#This Row],[Close Price]])-1</f>
        <v>2.8768394537982189E-2</v>
      </c>
      <c r="AI511">
        <v>30.396394007689199</v>
      </c>
      <c r="AJ511">
        <v>32.789944370114704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-0.12</v>
      </c>
      <c r="AM511" t="s">
        <v>10195</v>
      </c>
      <c r="AN511">
        <v>5.2</v>
      </c>
      <c r="AO511" t="s">
        <v>10196</v>
      </c>
      <c r="AP511">
        <v>5.3858513104652998E-2</v>
      </c>
      <c r="AQ511">
        <f>(Table2[[#This Row],[Sharpe Ratio]]-AVERAGE(Table2[Sharpe Ratio]))/_xlfn.STDEV.P(Table2[Sharpe Ratio])</f>
        <v>3.0825648036091634E-2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488</v>
      </c>
      <c r="AT511">
        <f>_xlfn.RANK.AVG(Table2[[#This Row],[6M Return vs Nifty Z-Score]],Table2[6M Return vs Nifty Z-Score])</f>
        <v>629</v>
      </c>
      <c r="AU511">
        <f>_xlfn.RANK.AVG(Table2[[#This Row],[Sharpe Ratio Z-Score]],Table2[Sharpe Ratio Z-Score])</f>
        <v>329</v>
      </c>
      <c r="AV511">
        <f>(Table2[[#This Row],[Rank 1Y]]+Table2[[#This Row],[Rank 6M]]+Table2[[#This Row],[Rank Sharpe]])/3</f>
        <v>482</v>
      </c>
    </row>
    <row r="512" spans="1:48" x14ac:dyDescent="0.3">
      <c r="A512" t="s">
        <v>1864</v>
      </c>
      <c r="B512" t="s">
        <v>1865</v>
      </c>
      <c r="C512" t="s">
        <v>10150</v>
      </c>
      <c r="D512" t="s">
        <v>21</v>
      </c>
      <c r="E512">
        <v>3767.688359625</v>
      </c>
      <c r="F512">
        <v>638.25</v>
      </c>
      <c r="G512">
        <v>-7.0441815658505504</v>
      </c>
      <c r="H512">
        <f>(Table2[[#This Row],[1Y Return vs Nifty]]-AVERAGE(Table2[1Y Return vs Nifty]))/_xlfn.STDEV.P(Table2[1Y Return vs Nifty])</f>
        <v>-0.65087498049291381</v>
      </c>
      <c r="I512">
        <v>-1.5087962372177199</v>
      </c>
      <c r="J512">
        <f>(Table2[[#This Row],[1M Return vs Nifty]]-AVERAGE(Table2[1M Return vs Nifty]))/_xlfn.STDEV.P(Table2[1M Return vs Nifty])</f>
        <v>3.2923196443609363E-3</v>
      </c>
      <c r="K512">
        <v>-21.4020177558555</v>
      </c>
      <c r="L512">
        <f>(Table2[[#This Row],[6M Return vs Nifty]]-AVERAGE(Table2[6M Return vs Nifty]))/_xlfn.STDEV.P(Table2[6M Return vs Nifty])</f>
        <v>-0.98663248663966874</v>
      </c>
      <c r="M512">
        <v>-2.6451430983758799</v>
      </c>
      <c r="N512">
        <f>(Table2[[#This Row],[1W Return vs Nifty]]-AVERAGE(Table2[1W Return vs Nifty]))/_xlfn.STDEV.P(Table2[1W Return vs Nifty])</f>
        <v>-0.2440604467872769</v>
      </c>
      <c r="O512">
        <v>636.20000000000005</v>
      </c>
      <c r="P512">
        <v>616.38422634184599</v>
      </c>
      <c r="Q512">
        <v>595.13619892938902</v>
      </c>
      <c r="R512">
        <v>48.494620155929901</v>
      </c>
      <c r="S512" s="2">
        <f>(Table2[[#This Row],[Close Price]]-Table2[[#This Row],[20D EMA]])/Table2[[#This Row],[20D EMA]]</f>
        <v>3.2222571518389725E-3</v>
      </c>
      <c r="T512" s="2">
        <f>(Table2[[#This Row],[Close Price]]-Table2[[#This Row],[50D EMA]])/Table2[[#This Row],[50D EMA]]</f>
        <v>3.547425895033738E-2</v>
      </c>
      <c r="U512" s="2">
        <f>(Table2[[#This Row],[Close Price]]-Table2[[#This Row],[200D EMA]])/Table2[[#This Row],[200D EMA]]</f>
        <v>7.2443587111941557E-2</v>
      </c>
      <c r="V512">
        <v>1.09161806158268</v>
      </c>
      <c r="W512">
        <v>626.5</v>
      </c>
      <c r="X512">
        <v>637.35</v>
      </c>
      <c r="Y512">
        <v>600</v>
      </c>
      <c r="Z512">
        <v>658.55</v>
      </c>
      <c r="AA512">
        <v>600</v>
      </c>
      <c r="AB512">
        <v>689.7</v>
      </c>
      <c r="AC512" s="2">
        <f>(Table2[[#This Row],[Close Price]]/Table2[[#This Row],[Day Low]])-1</f>
        <v>1.875498802873099E-2</v>
      </c>
      <c r="AD512" s="2">
        <f>(Table2[[#This Row],[Day High]]/Table2[[#This Row],[Close Price]])-1</f>
        <v>-1.4101057579317677E-3</v>
      </c>
      <c r="AE512" s="2">
        <f>(Table2[[#This Row],[Close Price]]/Table2[[#This Row],[Current Week Low]])-1</f>
        <v>6.3749999999999973E-2</v>
      </c>
      <c r="AF512" s="2">
        <f>(Table2[[#This Row],[Current Week High]]/Table2[[#This Row],[Close Price]])-1</f>
        <v>3.1805718762240476E-2</v>
      </c>
      <c r="AG512" s="2">
        <f>(Table2[[#This Row],[Close Price]]/Table2[[#This Row],[Current Month Low]])-1</f>
        <v>6.3749999999999973E-2</v>
      </c>
      <c r="AH512" s="2">
        <f>(Table2[[#This Row],[Current Month High]]/Table2[[#This Row],[Close Price]])-1</f>
        <v>8.0611045828437256E-2</v>
      </c>
      <c r="AI512">
        <v>24.0109674892283</v>
      </c>
      <c r="AJ512">
        <v>41.8333333333333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-0.1</v>
      </c>
      <c r="AM512" t="s">
        <v>10195</v>
      </c>
      <c r="AN512">
        <v>-5.67</v>
      </c>
      <c r="AO512" t="s">
        <v>10195</v>
      </c>
      <c r="AP512">
        <v>7.0365860611605005E-2</v>
      </c>
      <c r="AQ512">
        <f>(Table2[[#This Row],[Sharpe Ratio]]-AVERAGE(Table2[Sharpe Ratio]))/_xlfn.STDEV.P(Table2[Sharpe Ratio])</f>
        <v>0.22062923321636693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-1.6576463610591314</v>
      </c>
      <c r="AS512">
        <f>_xlfn.RANK.AVG(Table2[[#This Row],[1Y Return vs Nifty Z-Score]],Table2[1Y Return vs Nifty Z-Score])</f>
        <v>556</v>
      </c>
      <c r="AT512">
        <f>_xlfn.RANK.AVG(Table2[[#This Row],[6M Return vs Nifty Z-Score]],Table2[6M Return vs Nifty Z-Score])</f>
        <v>627</v>
      </c>
      <c r="AU512">
        <f>_xlfn.RANK.AVG(Table2[[#This Row],[Sharpe Ratio Z-Score]],Table2[Sharpe Ratio Z-Score])</f>
        <v>269</v>
      </c>
      <c r="AV512">
        <f>(Table2[[#This Row],[Rank 1Y]]+Table2[[#This Row],[Rank 6M]]+Table2[[#This Row],[Rank Sharpe]])/3</f>
        <v>484</v>
      </c>
    </row>
    <row r="513" spans="1:48" x14ac:dyDescent="0.3">
      <c r="A513" t="s">
        <v>530</v>
      </c>
      <c r="B513" t="s">
        <v>531</v>
      </c>
      <c r="C513" t="s">
        <v>10151</v>
      </c>
      <c r="D513" t="s">
        <v>37</v>
      </c>
      <c r="E513">
        <v>37755.555947399997</v>
      </c>
      <c r="F513">
        <v>1094</v>
      </c>
      <c r="G513">
        <v>3.77498004464183</v>
      </c>
      <c r="H513">
        <f>(Table2[[#This Row],[1Y Return vs Nifty]]-AVERAGE(Table2[1Y Return vs Nifty]))/_xlfn.STDEV.P(Table2[1Y Return vs Nifty])</f>
        <v>-0.50539883847957978</v>
      </c>
      <c r="I513">
        <v>0.7187546853533</v>
      </c>
      <c r="J513">
        <f>(Table2[[#This Row],[1M Return vs Nifty]]-AVERAGE(Table2[1M Return vs Nifty]))/_xlfn.STDEV.P(Table2[1M Return vs Nifty])</f>
        <v>0.23533818947691221</v>
      </c>
      <c r="K513">
        <v>8.6860717298838495</v>
      </c>
      <c r="L513">
        <f>(Table2[[#This Row],[6M Return vs Nifty]]-AVERAGE(Table2[6M Return vs Nifty]))/_xlfn.STDEV.P(Table2[6M Return vs Nifty])</f>
        <v>3.0879109042249962E-2</v>
      </c>
      <c r="M513">
        <v>0.361857157423355</v>
      </c>
      <c r="N513">
        <f>(Table2[[#This Row],[1W Return vs Nifty]]-AVERAGE(Table2[1W Return vs Nifty]))/_xlfn.STDEV.P(Table2[1W Return vs Nifty])</f>
        <v>0.503630293208153</v>
      </c>
      <c r="O513">
        <v>1019.8</v>
      </c>
      <c r="P513">
        <v>999.48274991385199</v>
      </c>
      <c r="Q513">
        <v>953.17431863609499</v>
      </c>
      <c r="R513">
        <v>78.008351224550296</v>
      </c>
      <c r="S513" s="2">
        <f>(Table2[[#This Row],[Close Price]]-Table2[[#This Row],[20D EMA]])/Table2[[#This Row],[20D EMA]]</f>
        <v>7.2759364581290495E-2</v>
      </c>
      <c r="T513" s="2">
        <f>(Table2[[#This Row],[Close Price]]-Table2[[#This Row],[50D EMA]])/Table2[[#This Row],[50D EMA]]</f>
        <v>9.4566164442852763E-2</v>
      </c>
      <c r="U513" s="2">
        <f>(Table2[[#This Row],[Close Price]]-Table2[[#This Row],[200D EMA]])/Table2[[#This Row],[200D EMA]]</f>
        <v>0.1477438896648135</v>
      </c>
      <c r="V513">
        <v>0.895822221165125</v>
      </c>
      <c r="W513">
        <v>1078.75</v>
      </c>
      <c r="X513">
        <v>1094.7</v>
      </c>
      <c r="Y513">
        <v>995</v>
      </c>
      <c r="Z513">
        <v>1098</v>
      </c>
      <c r="AA513">
        <v>967.7</v>
      </c>
      <c r="AB513">
        <v>1098</v>
      </c>
      <c r="AC513" s="2">
        <f>(Table2[[#This Row],[Close Price]]/Table2[[#This Row],[Day Low]])-1</f>
        <v>1.4136732329084634E-2</v>
      </c>
      <c r="AD513" s="2">
        <f>(Table2[[#This Row],[Day High]]/Table2[[#This Row],[Close Price]])-1</f>
        <v>6.3985374771480252E-4</v>
      </c>
      <c r="AE513" s="2">
        <f>(Table2[[#This Row],[Close Price]]/Table2[[#This Row],[Current Week Low]])-1</f>
        <v>9.9497487437185894E-2</v>
      </c>
      <c r="AF513" s="2">
        <f>(Table2[[#This Row],[Current Week High]]/Table2[[#This Row],[Close Price]])-1</f>
        <v>3.6563071297988081E-3</v>
      </c>
      <c r="AG513" s="2">
        <f>(Table2[[#This Row],[Close Price]]/Table2[[#This Row],[Current Month Low]])-1</f>
        <v>0.13051565567841261</v>
      </c>
      <c r="AH513" s="2">
        <f>(Table2[[#This Row],[Current Month High]]/Table2[[#This Row],[Close Price]])-1</f>
        <v>3.6563071297988081E-3</v>
      </c>
      <c r="AI513">
        <v>0.36563071297987998</v>
      </c>
      <c r="AJ513">
        <v>43.3813892529488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0.04</v>
      </c>
      <c r="AM513" t="s">
        <v>10196</v>
      </c>
      <c r="AN513">
        <v>9.83</v>
      </c>
      <c r="AO513" t="s">
        <v>10196</v>
      </c>
      <c r="AP513">
        <v>-6.2061543110932003E-2</v>
      </c>
      <c r="AQ513">
        <f>(Table2[[#This Row],[Sharpe Ratio]]-AVERAGE(Table2[Sharpe Ratio]))/_xlfn.STDEV.P(Table2[Sharpe Ratio])</f>
        <v>-1.3020379301221203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-1.037589176874385</v>
      </c>
      <c r="AS513">
        <f>_xlfn.RANK.AVG(Table2[[#This Row],[1Y Return vs Nifty Z-Score]],Table2[1Y Return vs Nifty Z-Score])</f>
        <v>481</v>
      </c>
      <c r="AT513">
        <f>_xlfn.RANK.AVG(Table2[[#This Row],[6M Return vs Nifty Z-Score]],Table2[6M Return vs Nifty Z-Score])</f>
        <v>312</v>
      </c>
      <c r="AU513">
        <f>_xlfn.RANK.AVG(Table2[[#This Row],[Sharpe Ratio Z-Score]],Table2[Sharpe Ratio Z-Score])</f>
        <v>660</v>
      </c>
      <c r="AV513">
        <f>(Table2[[#This Row],[Rank 1Y]]+Table2[[#This Row],[Rank 6M]]+Table2[[#This Row],[Rank Sharpe]])/3</f>
        <v>484.33333333333331</v>
      </c>
    </row>
    <row r="514" spans="1:48" x14ac:dyDescent="0.3">
      <c r="A514" t="s">
        <v>291</v>
      </c>
      <c r="B514" t="s">
        <v>292</v>
      </c>
      <c r="C514" t="s">
        <v>10156</v>
      </c>
      <c r="D514" t="s">
        <v>293</v>
      </c>
      <c r="E514">
        <v>92347.133804819998</v>
      </c>
      <c r="F514">
        <v>6422.6</v>
      </c>
      <c r="G514">
        <v>-0.13130655937229399</v>
      </c>
      <c r="H514">
        <f>(Table2[[#This Row],[1Y Return vs Nifty]]-AVERAGE(Table2[1Y Return vs Nifty]))/_xlfn.STDEV.P(Table2[1Y Return vs Nifty])</f>
        <v>-0.55792338014085185</v>
      </c>
      <c r="I514">
        <v>0.150899273272776</v>
      </c>
      <c r="J514">
        <f>(Table2[[#This Row],[1M Return vs Nifty]]-AVERAGE(Table2[1M Return vs Nifty]))/_xlfn.STDEV.P(Table2[1M Return vs Nifty])</f>
        <v>0.176184209336579</v>
      </c>
      <c r="K514">
        <v>-10.4271471016001</v>
      </c>
      <c r="L514">
        <f>(Table2[[#This Row],[6M Return vs Nifty]]-AVERAGE(Table2[6M Return vs Nifty]))/_xlfn.STDEV.P(Table2[6M Return vs Nifty])</f>
        <v>-0.61548701536915662</v>
      </c>
      <c r="M514">
        <v>-1.12137967796312</v>
      </c>
      <c r="N514">
        <f>(Table2[[#This Row],[1W Return vs Nifty]]-AVERAGE(Table2[1W Return vs Nifty]))/_xlfn.STDEV.P(Table2[1W Return vs Nifty])</f>
        <v>0.13482339174554248</v>
      </c>
      <c r="O514">
        <v>6332.55</v>
      </c>
      <c r="P514">
        <v>6220.9306702631902</v>
      </c>
      <c r="Q514">
        <v>5891.1942468019297</v>
      </c>
      <c r="R514">
        <v>59.503322211090897</v>
      </c>
      <c r="S514" s="2">
        <f>(Table2[[#This Row],[Close Price]]-Table2[[#This Row],[20D EMA]])/Table2[[#This Row],[20D EMA]]</f>
        <v>1.4220179864351671E-2</v>
      </c>
      <c r="T514" s="2">
        <f>(Table2[[#This Row],[Close Price]]-Table2[[#This Row],[50D EMA]])/Table2[[#This Row],[50D EMA]]</f>
        <v>3.2417871284245975E-2</v>
      </c>
      <c r="U514" s="2">
        <f>(Table2[[#This Row],[Close Price]]-Table2[[#This Row],[200D EMA]])/Table2[[#This Row],[200D EMA]]</f>
        <v>9.0203400352406898E-2</v>
      </c>
      <c r="V514">
        <v>0.68713042729907403</v>
      </c>
      <c r="W514">
        <v>6372</v>
      </c>
      <c r="X514">
        <v>6434.15</v>
      </c>
      <c r="Y514">
        <v>6324.8</v>
      </c>
      <c r="Z514">
        <v>6474.4</v>
      </c>
      <c r="AA514">
        <v>6077</v>
      </c>
      <c r="AB514">
        <v>6539.7</v>
      </c>
      <c r="AC514" s="2">
        <f>(Table2[[#This Row],[Close Price]]/Table2[[#This Row],[Day Low]])-1</f>
        <v>7.9409918392969736E-3</v>
      </c>
      <c r="AD514" s="2">
        <f>(Table2[[#This Row],[Day High]]/Table2[[#This Row],[Close Price]])-1</f>
        <v>1.7983371220375854E-3</v>
      </c>
      <c r="AE514" s="2">
        <f>(Table2[[#This Row],[Close Price]]/Table2[[#This Row],[Current Week Low]])-1</f>
        <v>1.5462939539590215E-2</v>
      </c>
      <c r="AF514" s="2">
        <f>(Table2[[#This Row],[Current Week High]]/Table2[[#This Row],[Close Price]])-1</f>
        <v>8.0652695170180255E-3</v>
      </c>
      <c r="AG514" s="2">
        <f>(Table2[[#This Row],[Close Price]]/Table2[[#This Row],[Current Month Low]])-1</f>
        <v>5.6870166200427841E-2</v>
      </c>
      <c r="AH514" s="2">
        <f>(Table2[[#This Row],[Current Month High]]/Table2[[#This Row],[Close Price]])-1</f>
        <v>1.8232491514339921E-2</v>
      </c>
      <c r="AI514">
        <v>7.0353128016690896</v>
      </c>
      <c r="AJ514">
        <v>35.8992805755395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-0.03</v>
      </c>
      <c r="AM514" t="s">
        <v>10195</v>
      </c>
      <c r="AN514">
        <v>1.49</v>
      </c>
      <c r="AO514" t="s">
        <v>10196</v>
      </c>
      <c r="AP514">
        <v>2.2472305802412999E-2</v>
      </c>
      <c r="AQ514">
        <f>(Table2[[#This Row],[Sharpe Ratio]]-AVERAGE(Table2[Sharpe Ratio]))/_xlfn.STDEV.P(Table2[Sharpe Ratio])</f>
        <v>-0.33005696309617116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-1.1924597575240581</v>
      </c>
      <c r="AS514">
        <f>_xlfn.RANK.AVG(Table2[[#This Row],[1Y Return vs Nifty Z-Score]],Table2[1Y Return vs Nifty Z-Score])</f>
        <v>510</v>
      </c>
      <c r="AT514">
        <f>_xlfn.RANK.AVG(Table2[[#This Row],[6M Return vs Nifty Z-Score]],Table2[6M Return vs Nifty Z-Score])</f>
        <v>520</v>
      </c>
      <c r="AU514">
        <f>_xlfn.RANK.AVG(Table2[[#This Row],[Sharpe Ratio Z-Score]],Table2[Sharpe Ratio Z-Score])</f>
        <v>424</v>
      </c>
      <c r="AV514">
        <f>(Table2[[#This Row],[Rank 1Y]]+Table2[[#This Row],[Rank 6M]]+Table2[[#This Row],[Rank Sharpe]])/3</f>
        <v>484.66666666666669</v>
      </c>
    </row>
    <row r="515" spans="1:48" x14ac:dyDescent="0.3">
      <c r="A515" t="s">
        <v>909</v>
      </c>
      <c r="B515" t="s">
        <v>910</v>
      </c>
      <c r="C515" t="s">
        <v>10162</v>
      </c>
      <c r="D515" t="s">
        <v>911</v>
      </c>
      <c r="E515">
        <v>16465.733065722001</v>
      </c>
      <c r="F515">
        <v>210.62</v>
      </c>
      <c r="G515">
        <v>-7.63942206054947</v>
      </c>
      <c r="H515">
        <f>(Table2[[#This Row],[1Y Return vs Nifty]]-AVERAGE(Table2[1Y Return vs Nifty]))/_xlfn.STDEV.P(Table2[1Y Return vs Nifty])</f>
        <v>-0.65887867743879625</v>
      </c>
      <c r="I515">
        <v>-10.2599899157903</v>
      </c>
      <c r="J515">
        <f>(Table2[[#This Row],[1M Return vs Nifty]]-AVERAGE(Table2[1M Return vs Nifty]))/_xlfn.STDEV.P(Table2[1M Return vs Nifty])</f>
        <v>-0.90832695183505685</v>
      </c>
      <c r="K515">
        <v>6.1140141850650398</v>
      </c>
      <c r="L515">
        <f>(Table2[[#This Row],[6M Return vs Nifty]]-AVERAGE(Table2[6M Return vs Nifty]))/_xlfn.STDEV.P(Table2[6M Return vs Nifty])</f>
        <v>-5.6102099181512925E-2</v>
      </c>
      <c r="M515">
        <v>-2.2644599128292602</v>
      </c>
      <c r="N515">
        <f>(Table2[[#This Row],[1W Return vs Nifty]]-AVERAGE(Table2[1W Return vs Nifty]))/_xlfn.STDEV.P(Table2[1W Return vs Nifty])</f>
        <v>-0.14940355670014366</v>
      </c>
      <c r="O515">
        <v>209.05</v>
      </c>
      <c r="P515">
        <v>210.45701287363701</v>
      </c>
      <c r="Q515">
        <v>197.04930742828199</v>
      </c>
      <c r="R515">
        <v>56.786174687660697</v>
      </c>
      <c r="S515" s="2">
        <f>(Table2[[#This Row],[Close Price]]-Table2[[#This Row],[20D EMA]])/Table2[[#This Row],[20D EMA]]</f>
        <v>7.510165032288893E-3</v>
      </c>
      <c r="T515" s="2">
        <f>(Table2[[#This Row],[Close Price]]-Table2[[#This Row],[50D EMA]])/Table2[[#This Row],[50D EMA]]</f>
        <v>7.7444378848450781E-4</v>
      </c>
      <c r="U515" s="2">
        <f>(Table2[[#This Row],[Close Price]]-Table2[[#This Row],[200D EMA]])/Table2[[#This Row],[200D EMA]]</f>
        <v>6.8869526865285732E-2</v>
      </c>
      <c r="V515">
        <v>0.80787076264640301</v>
      </c>
      <c r="W515">
        <v>207.11</v>
      </c>
      <c r="X515">
        <v>210.62</v>
      </c>
      <c r="Y515">
        <v>195.46</v>
      </c>
      <c r="Z515">
        <v>211.5</v>
      </c>
      <c r="AA515">
        <v>195.46</v>
      </c>
      <c r="AB515">
        <v>225.9</v>
      </c>
      <c r="AC515" s="2">
        <f>(Table2[[#This Row],[Close Price]]/Table2[[#This Row],[Day Low]])-1</f>
        <v>1.694751581285292E-2</v>
      </c>
      <c r="AD515" s="2">
        <f>(Table2[[#This Row],[Day High]]/Table2[[#This Row],[Close Price]])-1</f>
        <v>0</v>
      </c>
      <c r="AE515" s="2">
        <f>(Table2[[#This Row],[Close Price]]/Table2[[#This Row],[Current Week Low]])-1</f>
        <v>7.7560626215082307E-2</v>
      </c>
      <c r="AF515" s="2">
        <f>(Table2[[#This Row],[Current Week High]]/Table2[[#This Row],[Close Price]])-1</f>
        <v>4.1781407273762117E-3</v>
      </c>
      <c r="AG515" s="2">
        <f>(Table2[[#This Row],[Close Price]]/Table2[[#This Row],[Current Month Low]])-1</f>
        <v>7.7560626215082307E-2</v>
      </c>
      <c r="AH515" s="2">
        <f>(Table2[[#This Row],[Current Month High]]/Table2[[#This Row],[Close Price]])-1</f>
        <v>7.2547716266261553E-2</v>
      </c>
      <c r="AI515">
        <v>12.7860602032095</v>
      </c>
      <c r="AJ515">
        <v>54.640234948604999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-0.08</v>
      </c>
      <c r="AM515" t="s">
        <v>10195</v>
      </c>
      <c r="AN515">
        <v>-2.2400000000000002</v>
      </c>
      <c r="AO515" t="s">
        <v>10195</v>
      </c>
      <c r="AP515">
        <v>-5.7284337329180004E-3</v>
      </c>
      <c r="AQ515">
        <f>(Table2[[#This Row],[Sharpe Ratio]]-AVERAGE(Table2[Sharpe Ratio]))/_xlfn.STDEV.P(Table2[Sharpe Ratio])</f>
        <v>-0.65431265991764576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562</v>
      </c>
      <c r="AT515">
        <f>_xlfn.RANK.AVG(Table2[[#This Row],[6M Return vs Nifty Z-Score]],Table2[6M Return vs Nifty Z-Score])</f>
        <v>343</v>
      </c>
      <c r="AU515">
        <f>_xlfn.RANK.AVG(Table2[[#This Row],[Sharpe Ratio Z-Score]],Table2[Sharpe Ratio Z-Score])</f>
        <v>550</v>
      </c>
      <c r="AV515">
        <f>(Table2[[#This Row],[Rank 1Y]]+Table2[[#This Row],[Rank 6M]]+Table2[[#This Row],[Rank Sharpe]])/3</f>
        <v>485</v>
      </c>
    </row>
    <row r="516" spans="1:48" x14ac:dyDescent="0.3">
      <c r="A516" t="s">
        <v>611</v>
      </c>
      <c r="B516" t="s">
        <v>612</v>
      </c>
      <c r="C516" t="s">
        <v>10165</v>
      </c>
      <c r="D516" t="s">
        <v>370</v>
      </c>
      <c r="E516">
        <v>29784.697341620002</v>
      </c>
      <c r="F516">
        <v>6627.35</v>
      </c>
      <c r="G516">
        <v>19.831445306551402</v>
      </c>
      <c r="H516">
        <f>(Table2[[#This Row],[1Y Return vs Nifty]]-AVERAGE(Table2[1Y Return vs Nifty]))/_xlfn.STDEV.P(Table2[1Y Return vs Nifty])</f>
        <v>-0.28950109105999799</v>
      </c>
      <c r="I516">
        <v>-0.111978812417735</v>
      </c>
      <c r="J516">
        <f>(Table2[[#This Row],[1M Return vs Nifty]]-AVERAGE(Table2[1M Return vs Nifty]))/_xlfn.STDEV.P(Table2[1M Return vs Nifty])</f>
        <v>0.1487999760802792</v>
      </c>
      <c r="K516">
        <v>-2.9529628463186302</v>
      </c>
      <c r="L516">
        <f>(Table2[[#This Row],[6M Return vs Nifty]]-AVERAGE(Table2[6M Return vs Nifty]))/_xlfn.STDEV.P(Table2[6M Return vs Nifty])</f>
        <v>-0.36272689407210157</v>
      </c>
      <c r="M516">
        <v>2.3129210374846201</v>
      </c>
      <c r="N516">
        <f>(Table2[[#This Row],[1W Return vs Nifty]]-AVERAGE(Table2[1W Return vs Nifty]))/_xlfn.STDEV.P(Table2[1W Return vs Nifty])</f>
        <v>0.98876240899296786</v>
      </c>
      <c r="O516">
        <v>6525.13</v>
      </c>
      <c r="P516">
        <v>6196.1894363418796</v>
      </c>
      <c r="Q516">
        <v>5628.9038450354801</v>
      </c>
      <c r="R516">
        <v>54.553133429425301</v>
      </c>
      <c r="S516" s="2">
        <f>(Table2[[#This Row],[Close Price]]-Table2[[#This Row],[20D EMA]])/Table2[[#This Row],[20D EMA]]</f>
        <v>1.5665588271804587E-2</v>
      </c>
      <c r="T516" s="2">
        <f>(Table2[[#This Row],[Close Price]]-Table2[[#This Row],[50D EMA]])/Table2[[#This Row],[50D EMA]]</f>
        <v>6.9584793700670056E-2</v>
      </c>
      <c r="U516" s="2">
        <f>(Table2[[#This Row],[Close Price]]-Table2[[#This Row],[200D EMA]])/Table2[[#This Row],[200D EMA]]</f>
        <v>0.1773784350296051</v>
      </c>
      <c r="V516">
        <v>1.63674929098128</v>
      </c>
      <c r="W516">
        <v>6600.5</v>
      </c>
      <c r="X516">
        <v>6666.1</v>
      </c>
      <c r="Y516">
        <v>6370</v>
      </c>
      <c r="Z516">
        <v>6804.65</v>
      </c>
      <c r="AA516">
        <v>6370</v>
      </c>
      <c r="AB516">
        <v>6976.9</v>
      </c>
      <c r="AC516" s="2">
        <f>(Table2[[#This Row],[Close Price]]/Table2[[#This Row],[Day Low]])-1</f>
        <v>4.06787364593586E-3</v>
      </c>
      <c r="AD516" s="2">
        <f>(Table2[[#This Row],[Day High]]/Table2[[#This Row],[Close Price]])-1</f>
        <v>5.8469825797642372E-3</v>
      </c>
      <c r="AE516" s="2">
        <f>(Table2[[#This Row],[Close Price]]/Table2[[#This Row],[Current Week Low]])-1</f>
        <v>4.0400313971742596E-2</v>
      </c>
      <c r="AF516" s="2">
        <f>(Table2[[#This Row],[Current Week High]]/Table2[[#This Row],[Close Price]])-1</f>
        <v>2.675277448754021E-2</v>
      </c>
      <c r="AG516" s="2">
        <f>(Table2[[#This Row],[Close Price]]/Table2[[#This Row],[Current Month Low]])-1</f>
        <v>4.0400313971742596E-2</v>
      </c>
      <c r="AH516" s="2">
        <f>(Table2[[#This Row],[Current Month High]]/Table2[[#This Row],[Close Price]])-1</f>
        <v>5.2743555116298246E-2</v>
      </c>
      <c r="AI516">
        <v>5.2743555116298202</v>
      </c>
      <c r="AJ516">
        <v>52.323109277497501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0.15</v>
      </c>
      <c r="AM516" t="s">
        <v>10196</v>
      </c>
      <c r="AN516">
        <v>0.92</v>
      </c>
      <c r="AO516" t="s">
        <v>10196</v>
      </c>
      <c r="AP516">
        <v>-4.3499920826713001E-2</v>
      </c>
      <c r="AQ516">
        <f>(Table2[[#This Row],[Sharpe Ratio]]-AVERAGE(Table2[Sharpe Ratio]))/_xlfn.STDEV.P(Table2[Sharpe Ratio])</f>
        <v>-1.0886140317748458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-0.60327963183369837</v>
      </c>
      <c r="AS516">
        <f>_xlfn.RANK.AVG(Table2[[#This Row],[1Y Return vs Nifty Z-Score]],Table2[1Y Return vs Nifty Z-Score])</f>
        <v>387</v>
      </c>
      <c r="AT516">
        <f>_xlfn.RANK.AVG(Table2[[#This Row],[6M Return vs Nifty Z-Score]],Table2[6M Return vs Nifty Z-Score])</f>
        <v>444</v>
      </c>
      <c r="AU516">
        <f>_xlfn.RANK.AVG(Table2[[#This Row],[Sharpe Ratio Z-Score]],Table2[Sharpe Ratio Z-Score])</f>
        <v>626</v>
      </c>
      <c r="AV516">
        <f>(Table2[[#This Row],[Rank 1Y]]+Table2[[#This Row],[Rank 6M]]+Table2[[#This Row],[Rank Sharpe]])/3</f>
        <v>485.66666666666669</v>
      </c>
    </row>
    <row r="517" spans="1:48" x14ac:dyDescent="0.3">
      <c r="A517" t="s">
        <v>393</v>
      </c>
      <c r="B517" t="s">
        <v>394</v>
      </c>
      <c r="C517" t="s">
        <v>10165</v>
      </c>
      <c r="D517" t="s">
        <v>170</v>
      </c>
      <c r="E517">
        <v>60804.017877509999</v>
      </c>
      <c r="F517">
        <v>4008.15</v>
      </c>
      <c r="G517">
        <v>-13.719711884928399</v>
      </c>
      <c r="H517">
        <f>(Table2[[#This Row],[1Y Return vs Nifty]]-AVERAGE(Table2[1Y Return vs Nifty]))/_xlfn.STDEV.P(Table2[1Y Return vs Nifty])</f>
        <v>-0.74063520699426189</v>
      </c>
      <c r="I517">
        <v>3.8016914319327499</v>
      </c>
      <c r="J517">
        <f>(Table2[[#This Row],[1M Return vs Nifty]]-AVERAGE(Table2[1M Return vs Nifty]))/_xlfn.STDEV.P(Table2[1M Return vs Nifty])</f>
        <v>0.55649032644941998</v>
      </c>
      <c r="K517">
        <v>8.3042910664700198</v>
      </c>
      <c r="L517">
        <f>(Table2[[#This Row],[6M Return vs Nifty]]-AVERAGE(Table2[6M Return vs Nifty]))/_xlfn.STDEV.P(Table2[6M Return vs Nifty])</f>
        <v>1.7968144648354962E-2</v>
      </c>
      <c r="M517">
        <v>4.8274469332569003</v>
      </c>
      <c r="N517">
        <f>(Table2[[#This Row],[1W Return vs Nifty]]-AVERAGE(Table2[1W Return vs Nifty]))/_xlfn.STDEV.P(Table2[1W Return vs Nifty])</f>
        <v>1.6139993786678959</v>
      </c>
      <c r="O517">
        <v>3865.58</v>
      </c>
      <c r="P517">
        <v>3777.5183377820599</v>
      </c>
      <c r="Q517">
        <v>3642.7192400940198</v>
      </c>
      <c r="R517">
        <v>69.015167949325203</v>
      </c>
      <c r="S517" s="2">
        <f>(Table2[[#This Row],[Close Price]]-Table2[[#This Row],[20D EMA]])/Table2[[#This Row],[20D EMA]]</f>
        <v>3.6881916814553099E-2</v>
      </c>
      <c r="T517" s="2">
        <f>(Table2[[#This Row],[Close Price]]-Table2[[#This Row],[50D EMA]])/Table2[[#This Row],[50D EMA]]</f>
        <v>6.1053750530130776E-2</v>
      </c>
      <c r="U517" s="2">
        <f>(Table2[[#This Row],[Close Price]]-Table2[[#This Row],[200D EMA]])/Table2[[#This Row],[200D EMA]]</f>
        <v>0.10031812385753572</v>
      </c>
      <c r="V517">
        <v>0.82012677094559505</v>
      </c>
      <c r="W517">
        <v>3910</v>
      </c>
      <c r="X517">
        <v>4012.15</v>
      </c>
      <c r="Y517">
        <v>3777</v>
      </c>
      <c r="Z517">
        <v>4058.3</v>
      </c>
      <c r="AA517">
        <v>3728</v>
      </c>
      <c r="AB517">
        <v>4058.3</v>
      </c>
      <c r="AC517" s="2">
        <f>(Table2[[#This Row],[Close Price]]/Table2[[#This Row],[Day Low]])-1</f>
        <v>2.5102301790281389E-2</v>
      </c>
      <c r="AD517" s="2">
        <f>(Table2[[#This Row],[Day High]]/Table2[[#This Row],[Close Price]])-1</f>
        <v>9.9796664296492033E-4</v>
      </c>
      <c r="AE517" s="2">
        <f>(Table2[[#This Row],[Close Price]]/Table2[[#This Row],[Current Week Low]])-1</f>
        <v>6.11993645750597E-2</v>
      </c>
      <c r="AF517" s="2">
        <f>(Table2[[#This Row],[Current Week High]]/Table2[[#This Row],[Close Price]])-1</f>
        <v>1.2512006786173258E-2</v>
      </c>
      <c r="AG517" s="2">
        <f>(Table2[[#This Row],[Close Price]]/Table2[[#This Row],[Current Month Low]])-1</f>
        <v>7.5147532188841293E-2</v>
      </c>
      <c r="AH517" s="2">
        <f>(Table2[[#This Row],[Current Month High]]/Table2[[#This Row],[Close Price]])-1</f>
        <v>1.2512006786173258E-2</v>
      </c>
      <c r="AI517">
        <v>1.25120067861732</v>
      </c>
      <c r="AJ517">
        <v>24.476708074534098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0.06</v>
      </c>
      <c r="AM517" t="s">
        <v>10196</v>
      </c>
      <c r="AN517">
        <v>5.8</v>
      </c>
      <c r="AO517" t="s">
        <v>10196</v>
      </c>
      <c r="AP517">
        <v>-5.7763555899930001E-3</v>
      </c>
      <c r="AQ517">
        <f>(Table2[[#This Row],[Sharpe Ratio]]-AVERAGE(Table2[Sharpe Ratio]))/_xlfn.STDEV.P(Table2[Sharpe Ratio])</f>
        <v>-0.65486367153701719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0.79295897123439163</v>
      </c>
      <c r="AS517">
        <f>_xlfn.RANK.AVG(Table2[[#This Row],[1Y Return vs Nifty Z-Score]],Table2[1Y Return vs Nifty Z-Score])</f>
        <v>589</v>
      </c>
      <c r="AT517">
        <f>_xlfn.RANK.AVG(Table2[[#This Row],[6M Return vs Nifty Z-Score]],Table2[6M Return vs Nifty Z-Score])</f>
        <v>318</v>
      </c>
      <c r="AU517">
        <f>_xlfn.RANK.AVG(Table2[[#This Row],[Sharpe Ratio Z-Score]],Table2[Sharpe Ratio Z-Score])</f>
        <v>551</v>
      </c>
      <c r="AV517">
        <f>(Table2[[#This Row],[Rank 1Y]]+Table2[[#This Row],[Rank 6M]]+Table2[[#This Row],[Rank Sharpe]])/3</f>
        <v>486</v>
      </c>
    </row>
    <row r="518" spans="1:48" x14ac:dyDescent="0.3">
      <c r="A518" t="s">
        <v>1109</v>
      </c>
      <c r="B518" t="s">
        <v>1110</v>
      </c>
      <c r="C518" t="s">
        <v>10150</v>
      </c>
      <c r="D518" t="s">
        <v>21</v>
      </c>
      <c r="E518">
        <v>10965.26353276</v>
      </c>
      <c r="F518">
        <v>532.29999999999995</v>
      </c>
      <c r="G518">
        <v>14.707369305461199</v>
      </c>
      <c r="H518">
        <f>(Table2[[#This Row],[1Y Return vs Nifty]]-AVERAGE(Table2[1Y Return vs Nifty]))/_xlfn.STDEV.P(Table2[1Y Return vs Nifty])</f>
        <v>-0.35840021974098552</v>
      </c>
      <c r="I518">
        <v>-2.3662131672864399</v>
      </c>
      <c r="J518">
        <f>(Table2[[#This Row],[1M Return vs Nifty]]-AVERAGE(Table2[1M Return vs Nifty]))/_xlfn.STDEV.P(Table2[1M Return vs Nifty])</f>
        <v>-8.6025529537427439E-2</v>
      </c>
      <c r="K518">
        <v>4.0749007012240304</v>
      </c>
      <c r="L518">
        <f>(Table2[[#This Row],[6M Return vs Nifty]]-AVERAGE(Table2[6M Return vs Nifty]))/_xlfn.STDEV.P(Table2[6M Return vs Nifty])</f>
        <v>-0.12506033648345166</v>
      </c>
      <c r="M518">
        <v>-4.4335756938750004</v>
      </c>
      <c r="N518">
        <f>(Table2[[#This Row],[1W Return vs Nifty]]-AVERAGE(Table2[1W Return vs Nifty]))/_xlfn.STDEV.P(Table2[1W Return vs Nifty])</f>
        <v>-0.68875428682995754</v>
      </c>
      <c r="O518">
        <v>524.47</v>
      </c>
      <c r="P518">
        <v>511.33183592449399</v>
      </c>
      <c r="Q518">
        <v>478.08176944307797</v>
      </c>
      <c r="R518">
        <v>52.591690813595903</v>
      </c>
      <c r="S518" s="2">
        <f>(Table2[[#This Row],[Close Price]]-Table2[[#This Row],[20D EMA]])/Table2[[#This Row],[20D EMA]]</f>
        <v>1.4929357255896289E-2</v>
      </c>
      <c r="T518" s="2">
        <f>(Table2[[#This Row],[Close Price]]-Table2[[#This Row],[50D EMA]])/Table2[[#This Row],[50D EMA]]</f>
        <v>4.1006959869015938E-2</v>
      </c>
      <c r="U518" s="2">
        <f>(Table2[[#This Row],[Close Price]]-Table2[[#This Row],[200D EMA]])/Table2[[#This Row],[200D EMA]]</f>
        <v>0.11340786037518502</v>
      </c>
      <c r="V518">
        <v>2.0839033409880701</v>
      </c>
      <c r="W518">
        <v>526.29999999999995</v>
      </c>
      <c r="X518">
        <v>538</v>
      </c>
      <c r="Y518">
        <v>507.8</v>
      </c>
      <c r="Z518">
        <v>543.4</v>
      </c>
      <c r="AA518">
        <v>500</v>
      </c>
      <c r="AB518">
        <v>575</v>
      </c>
      <c r="AC518" s="2">
        <f>(Table2[[#This Row],[Close Price]]/Table2[[#This Row],[Day Low]])-1</f>
        <v>1.1400342010260411E-2</v>
      </c>
      <c r="AD518" s="2">
        <f>(Table2[[#This Row],[Day High]]/Table2[[#This Row],[Close Price]])-1</f>
        <v>1.0708247229006318E-2</v>
      </c>
      <c r="AE518" s="2">
        <f>(Table2[[#This Row],[Close Price]]/Table2[[#This Row],[Current Week Low]])-1</f>
        <v>4.8247341473020677E-2</v>
      </c>
      <c r="AF518" s="2">
        <f>(Table2[[#This Row],[Current Week High]]/Table2[[#This Row],[Close Price]])-1</f>
        <v>2.0852902498591064E-2</v>
      </c>
      <c r="AG518" s="2">
        <f>(Table2[[#This Row],[Close Price]]/Table2[[#This Row],[Current Month Low]])-1</f>
        <v>6.4599999999999991E-2</v>
      </c>
      <c r="AH518" s="2">
        <f>(Table2[[#This Row],[Current Month High]]/Table2[[#This Row],[Close Price]])-1</f>
        <v>8.021792222430979E-2</v>
      </c>
      <c r="AI518">
        <v>8.0217922224309692</v>
      </c>
      <c r="AJ518">
        <v>47.044198895027598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</v>
      </c>
      <c r="AM518">
        <v>0</v>
      </c>
      <c r="AN518">
        <v>2.56</v>
      </c>
      <c r="AO518" t="s">
        <v>10196</v>
      </c>
      <c r="AP518">
        <v>-6.9803602431717002E-2</v>
      </c>
      <c r="AQ518">
        <f>(Table2[[#This Row],[Sharpe Ratio]]-AVERAGE(Table2[Sharpe Ratio]))/_xlfn.STDEV.P(Table2[Sharpe Ratio])</f>
        <v>-1.3910571147697142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-2.6492974873615363</v>
      </c>
      <c r="AS518">
        <f>_xlfn.RANK.AVG(Table2[[#This Row],[1Y Return vs Nifty Z-Score]],Table2[1Y Return vs Nifty Z-Score])</f>
        <v>424</v>
      </c>
      <c r="AT518">
        <f>_xlfn.RANK.AVG(Table2[[#This Row],[6M Return vs Nifty Z-Score]],Table2[6M Return vs Nifty Z-Score])</f>
        <v>364</v>
      </c>
      <c r="AU518">
        <f>_xlfn.RANK.AVG(Table2[[#This Row],[Sharpe Ratio Z-Score]],Table2[Sharpe Ratio Z-Score])</f>
        <v>677</v>
      </c>
      <c r="AV518">
        <f>(Table2[[#This Row],[Rank 1Y]]+Table2[[#This Row],[Rank 6M]]+Table2[[#This Row],[Rank Sharpe]])/3</f>
        <v>488.33333333333331</v>
      </c>
    </row>
    <row r="519" spans="1:48" x14ac:dyDescent="0.3">
      <c r="A519" t="s">
        <v>1579</v>
      </c>
      <c r="B519" t="s">
        <v>1580</v>
      </c>
      <c r="C519" t="s">
        <v>10165</v>
      </c>
      <c r="D519" t="s">
        <v>286</v>
      </c>
      <c r="E519">
        <v>5778.7518643200001</v>
      </c>
      <c r="F519">
        <v>786.9</v>
      </c>
      <c r="G519">
        <v>-5.44858736458721</v>
      </c>
      <c r="H519">
        <f>(Table2[[#This Row],[1Y Return vs Nifty]]-AVERAGE(Table2[1Y Return vs Nifty]))/_xlfn.STDEV.P(Table2[1Y Return vs Nifty])</f>
        <v>-0.62942037088679348</v>
      </c>
      <c r="I519">
        <v>-3.0101873058808799</v>
      </c>
      <c r="J519">
        <f>(Table2[[#This Row],[1M Return vs Nifty]]-AVERAGE(Table2[1M Return vs Nifty]))/_xlfn.STDEV.P(Table2[1M Return vs Nifty])</f>
        <v>-0.15310886201062726</v>
      </c>
      <c r="K519">
        <v>-11.9835357649809</v>
      </c>
      <c r="L519">
        <f>(Table2[[#This Row],[6M Return vs Nifty]]-AVERAGE(Table2[6M Return vs Nifty]))/_xlfn.STDEV.P(Table2[6M Return vs Nifty])</f>
        <v>-0.66812058364966942</v>
      </c>
      <c r="M519">
        <v>2.2406831991005798</v>
      </c>
      <c r="N519">
        <f>(Table2[[#This Row],[1W Return vs Nifty]]-AVERAGE(Table2[1W Return vs Nifty]))/_xlfn.STDEV.P(Table2[1W Return vs Nifty])</f>
        <v>0.97080046744245818</v>
      </c>
      <c r="O519">
        <v>779.63</v>
      </c>
      <c r="P519">
        <v>777.24117371172201</v>
      </c>
      <c r="Q519">
        <v>761.04360638959099</v>
      </c>
      <c r="R519">
        <v>60.370262570586597</v>
      </c>
      <c r="S519" s="2">
        <f>(Table2[[#This Row],[Close Price]]-Table2[[#This Row],[20D EMA]])/Table2[[#This Row],[20D EMA]]</f>
        <v>9.3249361876787482E-3</v>
      </c>
      <c r="T519" s="2">
        <f>(Table2[[#This Row],[Close Price]]-Table2[[#This Row],[50D EMA]])/Table2[[#This Row],[50D EMA]]</f>
        <v>1.2427064616446083E-2</v>
      </c>
      <c r="U519" s="2">
        <f>(Table2[[#This Row],[Close Price]]-Table2[[#This Row],[200D EMA]])/Table2[[#This Row],[200D EMA]]</f>
        <v>3.3974917328420028E-2</v>
      </c>
      <c r="V519">
        <v>1.10888219295815</v>
      </c>
      <c r="W519">
        <v>779</v>
      </c>
      <c r="X519">
        <v>791</v>
      </c>
      <c r="Y519">
        <v>752.15</v>
      </c>
      <c r="Z519">
        <v>826</v>
      </c>
      <c r="AA519">
        <v>752.15</v>
      </c>
      <c r="AB519">
        <v>826</v>
      </c>
      <c r="AC519" s="2">
        <f>(Table2[[#This Row],[Close Price]]/Table2[[#This Row],[Day Low]])-1</f>
        <v>1.0141206675224668E-2</v>
      </c>
      <c r="AD519" s="2">
        <f>(Table2[[#This Row],[Day High]]/Table2[[#This Row],[Close Price]])-1</f>
        <v>5.2103189731860233E-3</v>
      </c>
      <c r="AE519" s="2">
        <f>(Table2[[#This Row],[Close Price]]/Table2[[#This Row],[Current Week Low]])-1</f>
        <v>4.6200890779764636E-2</v>
      </c>
      <c r="AF519" s="2">
        <f>(Table2[[#This Row],[Current Week High]]/Table2[[#This Row],[Close Price]])-1</f>
        <v>4.9688651671114581E-2</v>
      </c>
      <c r="AG519" s="2">
        <f>(Table2[[#This Row],[Close Price]]/Table2[[#This Row],[Current Month Low]])-1</f>
        <v>4.6200890779764636E-2</v>
      </c>
      <c r="AH519" s="2">
        <f>(Table2[[#This Row],[Current Month High]]/Table2[[#This Row],[Close Price]])-1</f>
        <v>4.9688651671114581E-2</v>
      </c>
      <c r="AI519">
        <v>10.407929851315201</v>
      </c>
      <c r="AJ519">
        <v>26.3081861958266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-0.05</v>
      </c>
      <c r="AM519" t="s">
        <v>10195</v>
      </c>
      <c r="AN519">
        <v>0.98</v>
      </c>
      <c r="AO519" t="s">
        <v>10196</v>
      </c>
      <c r="AP519">
        <v>3.710305758218E-2</v>
      </c>
      <c r="AQ519">
        <f>(Table2[[#This Row],[Sharpe Ratio]]-AVERAGE(Table2[Sharpe Ratio]))/_xlfn.STDEV.P(Table2[Sharpe Ratio])</f>
        <v>-0.16183071472325958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-0.64168006382789144</v>
      </c>
      <c r="AS519">
        <f>_xlfn.RANK.AVG(Table2[[#This Row],[1Y Return vs Nifty Z-Score]],Table2[1Y Return vs Nifty Z-Score])</f>
        <v>543</v>
      </c>
      <c r="AT519">
        <f>_xlfn.RANK.AVG(Table2[[#This Row],[6M Return vs Nifty Z-Score]],Table2[6M Return vs Nifty Z-Score])</f>
        <v>543</v>
      </c>
      <c r="AU519">
        <f>_xlfn.RANK.AVG(Table2[[#This Row],[Sharpe Ratio Z-Score]],Table2[Sharpe Ratio Z-Score])</f>
        <v>380</v>
      </c>
      <c r="AV519">
        <f>(Table2[[#This Row],[Rank 1Y]]+Table2[[#This Row],[Rank 6M]]+Table2[[#This Row],[Rank Sharpe]])/3</f>
        <v>488.66666666666669</v>
      </c>
    </row>
    <row r="520" spans="1:48" x14ac:dyDescent="0.3">
      <c r="A520" t="s">
        <v>168</v>
      </c>
      <c r="B520" t="s">
        <v>169</v>
      </c>
      <c r="C520" t="s">
        <v>10165</v>
      </c>
      <c r="D520" t="s">
        <v>170</v>
      </c>
      <c r="E520">
        <v>158121.55771260001</v>
      </c>
      <c r="F520">
        <v>3108.9</v>
      </c>
      <c r="G520">
        <v>-6.8543867353747299</v>
      </c>
      <c r="H520">
        <f>(Table2[[#This Row],[1Y Return vs Nifty]]-AVERAGE(Table2[1Y Return vs Nifty]))/_xlfn.STDEV.P(Table2[1Y Return vs Nifty])</f>
        <v>-0.64832296946787094</v>
      </c>
      <c r="I520">
        <v>-2.3591891208832898</v>
      </c>
      <c r="J520">
        <f>(Table2[[#This Row],[1M Return vs Nifty]]-AVERAGE(Table2[1M Return vs Nifty]))/_xlfn.STDEV.P(Table2[1M Return vs Nifty])</f>
        <v>-8.5293828663230598E-2</v>
      </c>
      <c r="K520">
        <v>6.1449203971023998</v>
      </c>
      <c r="L520">
        <f>(Table2[[#This Row],[6M Return vs Nifty]]-AVERAGE(Table2[6M Return vs Nifty]))/_xlfn.STDEV.P(Table2[6M Return vs Nifty])</f>
        <v>-5.5056920518988584E-2</v>
      </c>
      <c r="M520">
        <v>0.72876054638161303</v>
      </c>
      <c r="N520">
        <f>(Table2[[#This Row],[1W Return vs Nifty]]-AVERAGE(Table2[1W Return vs Nifty]))/_xlfn.STDEV.P(Table2[1W Return vs Nifty])</f>
        <v>0.59486083629439446</v>
      </c>
      <c r="O520">
        <v>3136.64</v>
      </c>
      <c r="P520">
        <v>3087.34572427068</v>
      </c>
      <c r="Q520">
        <v>2859.3714092507498</v>
      </c>
      <c r="R520">
        <v>41.390535259052299</v>
      </c>
      <c r="S520" s="2">
        <f>(Table2[[#This Row],[Close Price]]-Table2[[#This Row],[20D EMA]])/Table2[[#This Row],[20D EMA]]</f>
        <v>-8.8438583962455949E-3</v>
      </c>
      <c r="T520" s="2">
        <f>(Table2[[#This Row],[Close Price]]-Table2[[#This Row],[50D EMA]])/Table2[[#This Row],[50D EMA]]</f>
        <v>6.981490786689225E-3</v>
      </c>
      <c r="U520" s="2">
        <f>(Table2[[#This Row],[Close Price]]-Table2[[#This Row],[200D EMA]])/Table2[[#This Row],[200D EMA]]</f>
        <v>8.7266939139828303E-2</v>
      </c>
      <c r="V520">
        <v>0.75530290484087903</v>
      </c>
      <c r="W520">
        <v>3081.4</v>
      </c>
      <c r="X520">
        <v>3107.95</v>
      </c>
      <c r="Y520">
        <v>3097.25</v>
      </c>
      <c r="Z520">
        <v>3201</v>
      </c>
      <c r="AA520">
        <v>3056</v>
      </c>
      <c r="AB520">
        <v>3243.05</v>
      </c>
      <c r="AC520" s="2">
        <f>(Table2[[#This Row],[Close Price]]/Table2[[#This Row],[Day Low]])-1</f>
        <v>8.9245148309209377E-3</v>
      </c>
      <c r="AD520" s="2">
        <f>(Table2[[#This Row],[Day High]]/Table2[[#This Row],[Close Price]])-1</f>
        <v>-3.0557431889099984E-4</v>
      </c>
      <c r="AE520" s="2">
        <f>(Table2[[#This Row],[Close Price]]/Table2[[#This Row],[Current Week Low]])-1</f>
        <v>3.7614012430382537E-3</v>
      </c>
      <c r="AF520" s="2">
        <f>(Table2[[#This Row],[Current Week High]]/Table2[[#This Row],[Close Price]])-1</f>
        <v>2.9624626073530891E-2</v>
      </c>
      <c r="AG520" s="2">
        <f>(Table2[[#This Row],[Close Price]]/Table2[[#This Row],[Current Month Low]])-1</f>
        <v>1.7310209424083789E-2</v>
      </c>
      <c r="AH520" s="2">
        <f>(Table2[[#This Row],[Current Month High]]/Table2[[#This Row],[Close Price]])-1</f>
        <v>4.3150310399176606E-2</v>
      </c>
      <c r="AI520">
        <v>4.3150310399176597</v>
      </c>
      <c r="AJ520">
        <v>35.608819873067098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</v>
      </c>
      <c r="AM520" t="s">
        <v>10197</v>
      </c>
      <c r="AN520">
        <v>0.3</v>
      </c>
      <c r="AO520" t="s">
        <v>10196</v>
      </c>
      <c r="AP520">
        <v>-1.6052396652806999E-2</v>
      </c>
      <c r="AQ520">
        <f>(Table2[[#This Row],[Sharpe Ratio]]-AVERAGE(Table2[Sharpe Ratio]))/_xlfn.STDEV.P(Table2[Sharpe Ratio])</f>
        <v>-0.77301890116191041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-0.96683178351760601</v>
      </c>
      <c r="AS520">
        <f>_xlfn.RANK.AVG(Table2[[#This Row],[1Y Return vs Nifty Z-Score]],Table2[1Y Return vs Nifty Z-Score])</f>
        <v>554</v>
      </c>
      <c r="AT520">
        <f>_xlfn.RANK.AVG(Table2[[#This Row],[6M Return vs Nifty Z-Score]],Table2[6M Return vs Nifty Z-Score])</f>
        <v>342</v>
      </c>
      <c r="AU520">
        <f>_xlfn.RANK.AVG(Table2[[#This Row],[Sharpe Ratio Z-Score]],Table2[Sharpe Ratio Z-Score])</f>
        <v>571</v>
      </c>
      <c r="AV520">
        <f>(Table2[[#This Row],[Rank 1Y]]+Table2[[#This Row],[Rank 6M]]+Table2[[#This Row],[Rank Sharpe]])/3</f>
        <v>489</v>
      </c>
    </row>
    <row r="521" spans="1:48" x14ac:dyDescent="0.3">
      <c r="A521" t="s">
        <v>2086</v>
      </c>
      <c r="B521" t="s">
        <v>2087</v>
      </c>
      <c r="C521" t="s">
        <v>10150</v>
      </c>
      <c r="D521" t="s">
        <v>283</v>
      </c>
      <c r="E521">
        <v>2803.5996036299998</v>
      </c>
      <c r="F521">
        <v>1878.3</v>
      </c>
      <c r="G521">
        <v>6.0612323406853701</v>
      </c>
      <c r="H521">
        <f>(Table2[[#This Row],[1Y Return vs Nifty]]-AVERAGE(Table2[1Y Return vs Nifty]))/_xlfn.STDEV.P(Table2[1Y Return vs Nifty])</f>
        <v>-0.47465753192815613</v>
      </c>
      <c r="I521">
        <v>-1.1343095775755401</v>
      </c>
      <c r="J521">
        <f>(Table2[[#This Row],[1M Return vs Nifty]]-AVERAGE(Table2[1M Return vs Nifty]))/_xlfn.STDEV.P(Table2[1M Return vs Nifty])</f>
        <v>4.230291275666527E-2</v>
      </c>
      <c r="K521">
        <v>-11.516042356420201</v>
      </c>
      <c r="L521">
        <f>(Table2[[#This Row],[6M Return vs Nifty]]-AVERAGE(Table2[6M Return vs Nifty]))/_xlfn.STDEV.P(Table2[6M Return vs Nifty])</f>
        <v>-0.65231100676241538</v>
      </c>
      <c r="M521">
        <v>-3.51126297620148</v>
      </c>
      <c r="N521">
        <f>(Table2[[#This Row],[1W Return vs Nifty]]-AVERAGE(Table2[1W Return vs Nifty]))/_xlfn.STDEV.P(Table2[1W Return vs Nifty])</f>
        <v>-0.45942119081356914</v>
      </c>
      <c r="O521">
        <v>1813.54</v>
      </c>
      <c r="P521">
        <v>1764.2782664629599</v>
      </c>
      <c r="Q521">
        <v>1663.9318948084399</v>
      </c>
      <c r="R521">
        <v>59.948717706700499</v>
      </c>
      <c r="S521" s="2">
        <f>(Table2[[#This Row],[Close Price]]-Table2[[#This Row],[20D EMA]])/Table2[[#This Row],[20D EMA]]</f>
        <v>3.5709165499520273E-2</v>
      </c>
      <c r="T521" s="2">
        <f>(Table2[[#This Row],[Close Price]]-Table2[[#This Row],[50D EMA]])/Table2[[#This Row],[50D EMA]]</f>
        <v>6.4627976042368765E-2</v>
      </c>
      <c r="U521" s="2">
        <f>(Table2[[#This Row],[Close Price]]-Table2[[#This Row],[200D EMA]])/Table2[[#This Row],[200D EMA]]</f>
        <v>0.12883225921709926</v>
      </c>
      <c r="V521">
        <v>2.1346227129628801</v>
      </c>
      <c r="W521">
        <v>1836.05</v>
      </c>
      <c r="X521">
        <v>1869.5</v>
      </c>
      <c r="Y521">
        <v>1750</v>
      </c>
      <c r="Z521">
        <v>1899.95</v>
      </c>
      <c r="AA521">
        <v>1713.1</v>
      </c>
      <c r="AB521">
        <v>1980</v>
      </c>
      <c r="AC521" s="2">
        <f>(Table2[[#This Row],[Close Price]]/Table2[[#This Row],[Day Low]])-1</f>
        <v>2.3011355899893893E-2</v>
      </c>
      <c r="AD521" s="2">
        <f>(Table2[[#This Row],[Day High]]/Table2[[#This Row],[Close Price]])-1</f>
        <v>-4.6850875791939472E-3</v>
      </c>
      <c r="AE521" s="2">
        <f>(Table2[[#This Row],[Close Price]]/Table2[[#This Row],[Current Week Low]])-1</f>
        <v>7.3314285714285665E-2</v>
      </c>
      <c r="AF521" s="2">
        <f>(Table2[[#This Row],[Current Week High]]/Table2[[#This Row],[Close Price]])-1</f>
        <v>1.1526380237448786E-2</v>
      </c>
      <c r="AG521" s="2">
        <f>(Table2[[#This Row],[Close Price]]/Table2[[#This Row],[Current Month Low]])-1</f>
        <v>9.6433366411768251E-2</v>
      </c>
      <c r="AH521" s="2">
        <f>(Table2[[#This Row],[Current Month High]]/Table2[[#This Row],[Close Price]])-1</f>
        <v>5.4144705318639241E-2</v>
      </c>
      <c r="AI521">
        <v>13.2619922270137</v>
      </c>
      <c r="AJ521">
        <v>43.3816793893129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-0.03</v>
      </c>
      <c r="AM521" t="s">
        <v>10195</v>
      </c>
      <c r="AN521">
        <v>1.39</v>
      </c>
      <c r="AO521" t="s">
        <v>10196</v>
      </c>
      <c r="AP521">
        <v>1.0592685077264E-2</v>
      </c>
      <c r="AQ521">
        <f>(Table2[[#This Row],[Sharpe Ratio]]-AVERAGE(Table2[Sharpe Ratio]))/_xlfn.STDEV.P(Table2[Sharpe Ratio])</f>
        <v>-0.46665035602411331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-2.0107371727715888</v>
      </c>
      <c r="AS521">
        <f>_xlfn.RANK.AVG(Table2[[#This Row],[1Y Return vs Nifty Z-Score]],Table2[1Y Return vs Nifty Z-Score])</f>
        <v>469</v>
      </c>
      <c r="AT521">
        <f>_xlfn.RANK.AVG(Table2[[#This Row],[6M Return vs Nifty Z-Score]],Table2[6M Return vs Nifty Z-Score])</f>
        <v>538</v>
      </c>
      <c r="AU521">
        <f>_xlfn.RANK.AVG(Table2[[#This Row],[Sharpe Ratio Z-Score]],Table2[Sharpe Ratio Z-Score])</f>
        <v>460</v>
      </c>
      <c r="AV521">
        <f>(Table2[[#This Row],[Rank 1Y]]+Table2[[#This Row],[Rank 6M]]+Table2[[#This Row],[Rank Sharpe]])/3</f>
        <v>489</v>
      </c>
    </row>
    <row r="522" spans="1:48" x14ac:dyDescent="0.3">
      <c r="A522" t="s">
        <v>1092</v>
      </c>
      <c r="B522" t="s">
        <v>1093</v>
      </c>
      <c r="C522" t="s">
        <v>10151</v>
      </c>
      <c r="D522" t="s">
        <v>491</v>
      </c>
      <c r="E522">
        <v>11321.429478124999</v>
      </c>
      <c r="F522">
        <v>850.25</v>
      </c>
      <c r="G522">
        <v>-28.5615024854608</v>
      </c>
      <c r="H522">
        <f>(Table2[[#This Row],[1Y Return vs Nifty]]-AVERAGE(Table2[1Y Return vs Nifty]))/_xlfn.STDEV.P(Table2[1Y Return vs Nifty])</f>
        <v>-0.94020024861831009</v>
      </c>
      <c r="I522">
        <v>-5.2909812707468999</v>
      </c>
      <c r="J522">
        <f>(Table2[[#This Row],[1M Return vs Nifty]]-AVERAGE(Table2[1M Return vs Nifty]))/_xlfn.STDEV.P(Table2[1M Return vs Nifty])</f>
        <v>-0.39070110473938813</v>
      </c>
      <c r="K522">
        <v>0.23313365756718499</v>
      </c>
      <c r="L522">
        <f>(Table2[[#This Row],[6M Return vs Nifty]]-AVERAGE(Table2[6M Return vs Nifty]))/_xlfn.STDEV.P(Table2[6M Return vs Nifty])</f>
        <v>-0.25498026764698489</v>
      </c>
      <c r="M522">
        <v>-4.70514779549762</v>
      </c>
      <c r="N522">
        <f>(Table2[[#This Row],[1W Return vs Nifty]]-AVERAGE(Table2[1W Return vs Nifty]))/_xlfn.STDEV.P(Table2[1W Return vs Nifty])</f>
        <v>-0.75628070131320513</v>
      </c>
      <c r="O522">
        <v>864.08</v>
      </c>
      <c r="P522">
        <v>836.83659601344095</v>
      </c>
      <c r="Q522">
        <v>781.46925469601399</v>
      </c>
      <c r="R522">
        <v>37.818108739820502</v>
      </c>
      <c r="S522" s="2">
        <f>(Table2[[#This Row],[Close Price]]-Table2[[#This Row],[20D EMA]])/Table2[[#This Row],[20D EMA]]</f>
        <v>-1.6005462457179938E-2</v>
      </c>
      <c r="T522" s="2">
        <f>(Table2[[#This Row],[Close Price]]-Table2[[#This Row],[50D EMA]])/Table2[[#This Row],[50D EMA]]</f>
        <v>1.6028701481816655E-2</v>
      </c>
      <c r="U522" s="2">
        <f>(Table2[[#This Row],[Close Price]]-Table2[[#This Row],[200D EMA]])/Table2[[#This Row],[200D EMA]]</f>
        <v>8.8014653027829265E-2</v>
      </c>
      <c r="V522">
        <v>1.2665442348904901</v>
      </c>
      <c r="W522">
        <v>822</v>
      </c>
      <c r="X522">
        <v>844.95</v>
      </c>
      <c r="Y522">
        <v>792.95</v>
      </c>
      <c r="Z522">
        <v>862.2</v>
      </c>
      <c r="AA522">
        <v>792.95</v>
      </c>
      <c r="AB522">
        <v>938</v>
      </c>
      <c r="AC522" s="2">
        <f>(Table2[[#This Row],[Close Price]]/Table2[[#This Row],[Day Low]])-1</f>
        <v>3.4367396593673938E-2</v>
      </c>
      <c r="AD522" s="2">
        <f>(Table2[[#This Row],[Day High]]/Table2[[#This Row],[Close Price]])-1</f>
        <v>-6.233460746839059E-3</v>
      </c>
      <c r="AE522" s="2">
        <f>(Table2[[#This Row],[Close Price]]/Table2[[#This Row],[Current Week Low]])-1</f>
        <v>7.2261807175736159E-2</v>
      </c>
      <c r="AF522" s="2">
        <f>(Table2[[#This Row],[Current Week High]]/Table2[[#This Row],[Close Price]])-1</f>
        <v>1.4054689797118547E-2</v>
      </c>
      <c r="AG522" s="2">
        <f>(Table2[[#This Row],[Close Price]]/Table2[[#This Row],[Current Month Low]])-1</f>
        <v>7.2261807175736159E-2</v>
      </c>
      <c r="AH522" s="2">
        <f>(Table2[[#This Row],[Current Month High]]/Table2[[#This Row],[Close Price]])-1</f>
        <v>0.10320493972361078</v>
      </c>
      <c r="AI522">
        <v>10.320493972361</v>
      </c>
      <c r="AJ522">
        <v>25.036764705882302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0.05</v>
      </c>
      <c r="AM522" t="s">
        <v>10196</v>
      </c>
      <c r="AN522">
        <v>-4.13</v>
      </c>
      <c r="AO522" t="s">
        <v>10195</v>
      </c>
      <c r="AP522">
        <v>2.8643310057138001E-2</v>
      </c>
      <c r="AQ522">
        <f>(Table2[[#This Row],[Sharpe Ratio]]-AVERAGE(Table2[Sharpe Ratio]))/_xlfn.STDEV.P(Table2[Sharpe Ratio])</f>
        <v>-0.25910196979901917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-2.6012642921169071</v>
      </c>
      <c r="AS522">
        <f>_xlfn.RANK.AVG(Table2[[#This Row],[1Y Return vs Nifty Z-Score]],Table2[1Y Return vs Nifty Z-Score])</f>
        <v>661</v>
      </c>
      <c r="AT522">
        <f>_xlfn.RANK.AVG(Table2[[#This Row],[6M Return vs Nifty Z-Score]],Table2[6M Return vs Nifty Z-Score])</f>
        <v>404</v>
      </c>
      <c r="AU522">
        <f>_xlfn.RANK.AVG(Table2[[#This Row],[Sharpe Ratio Z-Score]],Table2[Sharpe Ratio Z-Score])</f>
        <v>404</v>
      </c>
      <c r="AV522">
        <f>(Table2[[#This Row],[Rank 1Y]]+Table2[[#This Row],[Rank 6M]]+Table2[[#This Row],[Rank Sharpe]])/3</f>
        <v>489.66666666666669</v>
      </c>
    </row>
    <row r="523" spans="1:48" x14ac:dyDescent="0.3">
      <c r="A523" t="s">
        <v>209</v>
      </c>
      <c r="B523" t="s">
        <v>210</v>
      </c>
      <c r="C523" t="s">
        <v>10156</v>
      </c>
      <c r="D523" t="s">
        <v>211</v>
      </c>
      <c r="E523">
        <v>120830.6788728</v>
      </c>
      <c r="F523">
        <v>4551.6000000000004</v>
      </c>
      <c r="G523">
        <v>-0.61712681912682399</v>
      </c>
      <c r="H523">
        <f>(Table2[[#This Row],[1Y Return vs Nifty]]-AVERAGE(Table2[1Y Return vs Nifty]))/_xlfn.STDEV.P(Table2[1Y Return vs Nifty])</f>
        <v>-0.56445579546520241</v>
      </c>
      <c r="I523">
        <v>-3.3810600585991999</v>
      </c>
      <c r="J523">
        <f>(Table2[[#This Row],[1M Return vs Nifty]]-AVERAGE(Table2[1M Return vs Nifty]))/_xlfn.STDEV.P(Table2[1M Return vs Nifty])</f>
        <v>-0.19174299137202752</v>
      </c>
      <c r="K523">
        <v>11.127227076433099</v>
      </c>
      <c r="L523">
        <f>(Table2[[#This Row],[6M Return vs Nifty]]-AVERAGE(Table2[6M Return vs Nifty]))/_xlfn.STDEV.P(Table2[6M Return vs Nifty])</f>
        <v>0.11343349898289588</v>
      </c>
      <c r="M523">
        <v>0.30395943207287901</v>
      </c>
      <c r="N523">
        <f>(Table2[[#This Row],[1W Return vs Nifty]]-AVERAGE(Table2[1W Return vs Nifty]))/_xlfn.STDEV.P(Table2[1W Return vs Nifty])</f>
        <v>0.48923402136618627</v>
      </c>
      <c r="O523">
        <v>4539.03</v>
      </c>
      <c r="P523">
        <v>4396.0990760036502</v>
      </c>
      <c r="Q523">
        <v>3966.5653911200702</v>
      </c>
      <c r="R523">
        <v>50.373472056880601</v>
      </c>
      <c r="S523" s="2">
        <f>(Table2[[#This Row],[Close Price]]-Table2[[#This Row],[20D EMA]])/Table2[[#This Row],[20D EMA]]</f>
        <v>2.7693141486177927E-3</v>
      </c>
      <c r="T523" s="2">
        <f>(Table2[[#This Row],[Close Price]]-Table2[[#This Row],[50D EMA]])/Table2[[#This Row],[50D EMA]]</f>
        <v>3.5372479397737085E-2</v>
      </c>
      <c r="U523" s="2">
        <f>(Table2[[#This Row],[Close Price]]-Table2[[#This Row],[200D EMA]])/Table2[[#This Row],[200D EMA]]</f>
        <v>0.14749148222531366</v>
      </c>
      <c r="V523">
        <v>0.78642130162676604</v>
      </c>
      <c r="W523">
        <v>4475.3</v>
      </c>
      <c r="X523">
        <v>4540.5</v>
      </c>
      <c r="Y523">
        <v>4395.3</v>
      </c>
      <c r="Z523">
        <v>4579.3</v>
      </c>
      <c r="AA523">
        <v>4395.3</v>
      </c>
      <c r="AB523">
        <v>4670</v>
      </c>
      <c r="AC523" s="2">
        <f>(Table2[[#This Row],[Close Price]]/Table2[[#This Row],[Day Low]])-1</f>
        <v>1.7049136370746121E-2</v>
      </c>
      <c r="AD523" s="2">
        <f>(Table2[[#This Row],[Day High]]/Table2[[#This Row],[Close Price]])-1</f>
        <v>-2.4387028737148375E-3</v>
      </c>
      <c r="AE523" s="2">
        <f>(Table2[[#This Row],[Close Price]]/Table2[[#This Row],[Current Week Low]])-1</f>
        <v>3.5560712579346232E-2</v>
      </c>
      <c r="AF523" s="2">
        <f>(Table2[[#This Row],[Current Week High]]/Table2[[#This Row],[Close Price]])-1</f>
        <v>6.0857720362070822E-3</v>
      </c>
      <c r="AG523" s="2">
        <f>(Table2[[#This Row],[Close Price]]/Table2[[#This Row],[Current Month Low]])-1</f>
        <v>3.5560712579346232E-2</v>
      </c>
      <c r="AH523" s="2">
        <f>(Table2[[#This Row],[Current Month High]]/Table2[[#This Row],[Close Price]])-1</f>
        <v>2.6012830652957231E-2</v>
      </c>
      <c r="AI523">
        <v>2.60128306529572</v>
      </c>
      <c r="AJ523">
        <v>38.123994780444797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0.05</v>
      </c>
      <c r="AM523" t="s">
        <v>10196</v>
      </c>
      <c r="AN523">
        <v>-1.69</v>
      </c>
      <c r="AO523" t="s">
        <v>10195</v>
      </c>
      <c r="AP523">
        <v>-6.2784068342684005E-2</v>
      </c>
      <c r="AQ523">
        <f>(Table2[[#This Row],[Sharpe Ratio]]-AVERAGE(Table2[Sharpe Ratio]))/_xlfn.STDEV.P(Table2[Sharpe Ratio])</f>
        <v>-1.3103456173088099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-1.463876883796958</v>
      </c>
      <c r="AS523">
        <f>_xlfn.RANK.AVG(Table2[[#This Row],[1Y Return vs Nifty Z-Score]],Table2[1Y Return vs Nifty Z-Score])</f>
        <v>513</v>
      </c>
      <c r="AT523">
        <f>_xlfn.RANK.AVG(Table2[[#This Row],[6M Return vs Nifty Z-Score]],Table2[6M Return vs Nifty Z-Score])</f>
        <v>294</v>
      </c>
      <c r="AU523">
        <f>_xlfn.RANK.AVG(Table2[[#This Row],[Sharpe Ratio Z-Score]],Table2[Sharpe Ratio Z-Score])</f>
        <v>663</v>
      </c>
      <c r="AV523">
        <f>(Table2[[#This Row],[Rank 1Y]]+Table2[[#This Row],[Rank 6M]]+Table2[[#This Row],[Rank Sharpe]])/3</f>
        <v>490</v>
      </c>
    </row>
    <row r="524" spans="1:48" x14ac:dyDescent="0.3">
      <c r="A524" t="s">
        <v>435</v>
      </c>
      <c r="B524" t="s">
        <v>436</v>
      </c>
      <c r="C524" t="s">
        <v>10153</v>
      </c>
      <c r="D524" t="s">
        <v>269</v>
      </c>
      <c r="E524">
        <v>53407.196046509998</v>
      </c>
      <c r="F524">
        <v>2019.9</v>
      </c>
      <c r="G524">
        <v>10.8653450438457</v>
      </c>
      <c r="H524">
        <f>(Table2[[#This Row],[1Y Return vs Nifty]]-AVERAGE(Table2[1Y Return vs Nifty]))/_xlfn.STDEV.P(Table2[1Y Return vs Nifty])</f>
        <v>-0.41006067987861849</v>
      </c>
      <c r="I524">
        <v>-5.0971524200581602</v>
      </c>
      <c r="J524">
        <f>(Table2[[#This Row],[1M Return vs Nifty]]-AVERAGE(Table2[1M Return vs Nifty]))/_xlfn.STDEV.P(Table2[1M Return vs Nifty])</f>
        <v>-0.37050978888619091</v>
      </c>
      <c r="K524">
        <v>-6.1644804883515398</v>
      </c>
      <c r="L524">
        <f>(Table2[[#This Row],[6M Return vs Nifty]]-AVERAGE(Table2[6M Return vs Nifty]))/_xlfn.STDEV.P(Table2[6M Return vs Nifty])</f>
        <v>-0.47133320628259717</v>
      </c>
      <c r="M524">
        <v>-2.1509413858513802</v>
      </c>
      <c r="N524">
        <f>(Table2[[#This Row],[1W Return vs Nifty]]-AVERAGE(Table2[1W Return vs Nifty]))/_xlfn.STDEV.P(Table2[1W Return vs Nifty])</f>
        <v>-0.12117717019565606</v>
      </c>
      <c r="O524">
        <v>2047.12</v>
      </c>
      <c r="P524">
        <v>2005.8413478131499</v>
      </c>
      <c r="Q524">
        <v>1833.34259378715</v>
      </c>
      <c r="R524">
        <v>37.891382957241902</v>
      </c>
      <c r="S524" s="2">
        <f>(Table2[[#This Row],[Close Price]]-Table2[[#This Row],[20D EMA]])/Table2[[#This Row],[20D EMA]]</f>
        <v>-1.3296729063269277E-2</v>
      </c>
      <c r="T524" s="2">
        <f>(Table2[[#This Row],[Close Price]]-Table2[[#This Row],[50D EMA]])/Table2[[#This Row],[50D EMA]]</f>
        <v>7.0088555120161843E-3</v>
      </c>
      <c r="U524" s="2">
        <f>(Table2[[#This Row],[Close Price]]-Table2[[#This Row],[200D EMA]])/Table2[[#This Row],[200D EMA]]</f>
        <v>0.10175807121105336</v>
      </c>
      <c r="V524">
        <v>0.79258384518015701</v>
      </c>
      <c r="W524">
        <v>1999.95</v>
      </c>
      <c r="X524">
        <v>2022</v>
      </c>
      <c r="Y524">
        <v>1979.3</v>
      </c>
      <c r="Z524">
        <v>2050</v>
      </c>
      <c r="AA524">
        <v>1972.8</v>
      </c>
      <c r="AB524">
        <v>2136.4499999999998</v>
      </c>
      <c r="AC524" s="2">
        <f>(Table2[[#This Row],[Close Price]]/Table2[[#This Row],[Day Low]])-1</f>
        <v>9.9752493812346188E-3</v>
      </c>
      <c r="AD524" s="2">
        <f>(Table2[[#This Row],[Day High]]/Table2[[#This Row],[Close Price]])-1</f>
        <v>1.0396554284866077E-3</v>
      </c>
      <c r="AE524" s="2">
        <f>(Table2[[#This Row],[Close Price]]/Table2[[#This Row],[Current Week Low]])-1</f>
        <v>2.051230232910628E-2</v>
      </c>
      <c r="AF524" s="2">
        <f>(Table2[[#This Row],[Current Week High]]/Table2[[#This Row],[Close Price]])-1</f>
        <v>1.490172780830723E-2</v>
      </c>
      <c r="AG524" s="2">
        <f>(Table2[[#This Row],[Close Price]]/Table2[[#This Row],[Current Month Low]])-1</f>
        <v>2.387469586374702E-2</v>
      </c>
      <c r="AH524" s="2">
        <f>(Table2[[#This Row],[Current Month High]]/Table2[[#This Row],[Close Price]])-1</f>
        <v>5.7700876281003843E-2</v>
      </c>
      <c r="AI524">
        <v>8.0474280904995101</v>
      </c>
      <c r="AJ524">
        <v>37.394143454749504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-0.09</v>
      </c>
      <c r="AM524" t="s">
        <v>10195</v>
      </c>
      <c r="AN524">
        <v>-2.54</v>
      </c>
      <c r="AO524" t="s">
        <v>10195</v>
      </c>
      <c r="AP524">
        <v>-2.7410391905659998E-3</v>
      </c>
      <c r="AQ524">
        <f>(Table2[[#This Row],[Sharpe Ratio]]-AVERAGE(Table2[Sharpe Ratio]))/_xlfn.STDEV.P(Table2[Sharpe Ratio])</f>
        <v>-0.61996321678345356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-1.9930440620265162</v>
      </c>
      <c r="AS524">
        <f>_xlfn.RANK.AVG(Table2[[#This Row],[1Y Return vs Nifty Z-Score]],Table2[1Y Return vs Nifty Z-Score])</f>
        <v>444</v>
      </c>
      <c r="AT524">
        <f>_xlfn.RANK.AVG(Table2[[#This Row],[6M Return vs Nifty Z-Score]],Table2[6M Return vs Nifty Z-Score])</f>
        <v>483</v>
      </c>
      <c r="AU524">
        <f>_xlfn.RANK.AVG(Table2[[#This Row],[Sharpe Ratio Z-Score]],Table2[Sharpe Ratio Z-Score])</f>
        <v>545</v>
      </c>
      <c r="AV524">
        <f>(Table2[[#This Row],[Rank 1Y]]+Table2[[#This Row],[Rank 6M]]+Table2[[#This Row],[Rank Sharpe]])/3</f>
        <v>490.66666666666669</v>
      </c>
    </row>
    <row r="525" spans="1:48" x14ac:dyDescent="0.3">
      <c r="A525" t="s">
        <v>830</v>
      </c>
      <c r="B525" t="s">
        <v>831</v>
      </c>
      <c r="C525" t="s">
        <v>10162</v>
      </c>
      <c r="D525" t="s">
        <v>386</v>
      </c>
      <c r="E525">
        <v>18754.440393929999</v>
      </c>
      <c r="F525">
        <v>7903.95</v>
      </c>
      <c r="G525">
        <v>-14.6412305416161</v>
      </c>
      <c r="H525">
        <f>(Table2[[#This Row],[1Y Return vs Nifty]]-AVERAGE(Table2[1Y Return vs Nifty]))/_xlfn.STDEV.P(Table2[1Y Return vs Nifty])</f>
        <v>-0.75302609122305697</v>
      </c>
      <c r="I525">
        <v>-2.2582240783304002</v>
      </c>
      <c r="J525">
        <f>(Table2[[#This Row],[1M Return vs Nifty]]-AVERAGE(Table2[1M Return vs Nifty]))/_xlfn.STDEV.P(Table2[1M Return vs Nifty])</f>
        <v>-7.4776214504796532E-2</v>
      </c>
      <c r="K525">
        <v>1.1708137616260399</v>
      </c>
      <c r="L525">
        <f>(Table2[[#This Row],[6M Return vs Nifty]]-AVERAGE(Table2[6M Return vs Nifty]))/_xlfn.STDEV.P(Table2[6M Return vs Nifty])</f>
        <v>-0.22327003295852713</v>
      </c>
      <c r="M525">
        <v>-10.6603213932184</v>
      </c>
      <c r="N525">
        <f>(Table2[[#This Row],[1W Return vs Nifty]]-AVERAGE(Table2[1W Return vs Nifty]))/_xlfn.STDEV.P(Table2[1W Return vs Nifty])</f>
        <v>-2.2370348666957502</v>
      </c>
      <c r="O525">
        <v>8138.44</v>
      </c>
      <c r="P525">
        <v>7762.0932048885497</v>
      </c>
      <c r="Q525">
        <v>7044.9427409111804</v>
      </c>
      <c r="R525">
        <v>37.708051487517601</v>
      </c>
      <c r="S525" s="2">
        <f>(Table2[[#This Row],[Close Price]]-Table2[[#This Row],[20D EMA]])/Table2[[#This Row],[20D EMA]]</f>
        <v>-2.8812647141221143E-2</v>
      </c>
      <c r="T525" s="2">
        <f>(Table2[[#This Row],[Close Price]]-Table2[[#This Row],[50D EMA]])/Table2[[#This Row],[50D EMA]]</f>
        <v>1.8275585124655418E-2</v>
      </c>
      <c r="U525" s="2">
        <f>(Table2[[#This Row],[Close Price]]-Table2[[#This Row],[200D EMA]])/Table2[[#This Row],[200D EMA]]</f>
        <v>0.12193246853525412</v>
      </c>
      <c r="V525">
        <v>0.97954269436717201</v>
      </c>
      <c r="W525">
        <v>7781.35</v>
      </c>
      <c r="X525">
        <v>7941.9</v>
      </c>
      <c r="Y525">
        <v>7537.05</v>
      </c>
      <c r="Z525">
        <v>8189.9</v>
      </c>
      <c r="AA525">
        <v>7537.05</v>
      </c>
      <c r="AB525">
        <v>8980</v>
      </c>
      <c r="AC525" s="2">
        <f>(Table2[[#This Row],[Close Price]]/Table2[[#This Row],[Day Low]])-1</f>
        <v>1.5755620811298776E-2</v>
      </c>
      <c r="AD525" s="2">
        <f>(Table2[[#This Row],[Day High]]/Table2[[#This Row],[Close Price]])-1</f>
        <v>4.8013967699693794E-3</v>
      </c>
      <c r="AE525" s="2">
        <f>(Table2[[#This Row],[Close Price]]/Table2[[#This Row],[Current Week Low]])-1</f>
        <v>4.8679523155611193E-2</v>
      </c>
      <c r="AF525" s="2">
        <f>(Table2[[#This Row],[Current Week High]]/Table2[[#This Row],[Close Price]])-1</f>
        <v>3.617811347490818E-2</v>
      </c>
      <c r="AG525" s="2">
        <f>(Table2[[#This Row],[Close Price]]/Table2[[#This Row],[Current Month Low]])-1</f>
        <v>4.8679523155611193E-2</v>
      </c>
      <c r="AH525" s="2">
        <f>(Table2[[#This Row],[Current Month High]]/Table2[[#This Row],[Close Price]])-1</f>
        <v>0.13614079036431148</v>
      </c>
      <c r="AI525">
        <v>13.6140790364311</v>
      </c>
      <c r="AJ525">
        <v>44.059162322749899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</v>
      </c>
      <c r="AM525" t="s">
        <v>10197</v>
      </c>
      <c r="AN525">
        <v>-3.93</v>
      </c>
      <c r="AO525" t="s">
        <v>10195</v>
      </c>
      <c r="AP525">
        <v>5.9857694236219996E-3</v>
      </c>
      <c r="AQ525">
        <f>(Table2[[#This Row],[Sharpe Ratio]]-AVERAGE(Table2[Sharpe Ratio]))/_xlfn.STDEV.P(Table2[Sharpe Ratio])</f>
        <v>-0.51962125927287139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-3.8077284646550025</v>
      </c>
      <c r="AS525">
        <f>_xlfn.RANK.AVG(Table2[[#This Row],[1Y Return vs Nifty Z-Score]],Table2[1Y Return vs Nifty Z-Score])</f>
        <v>595</v>
      </c>
      <c r="AT525">
        <f>_xlfn.RANK.AVG(Table2[[#This Row],[6M Return vs Nifty Z-Score]],Table2[6M Return vs Nifty Z-Score])</f>
        <v>397</v>
      </c>
      <c r="AU525">
        <f>_xlfn.RANK.AVG(Table2[[#This Row],[Sharpe Ratio Z-Score]],Table2[Sharpe Ratio Z-Score])</f>
        <v>480</v>
      </c>
      <c r="AV525">
        <f>(Table2[[#This Row],[Rank 1Y]]+Table2[[#This Row],[Rank 6M]]+Table2[[#This Row],[Rank Sharpe]])/3</f>
        <v>490.66666666666669</v>
      </c>
    </row>
    <row r="526" spans="1:48" x14ac:dyDescent="0.3">
      <c r="A526" t="s">
        <v>1060</v>
      </c>
      <c r="B526" t="s">
        <v>1061</v>
      </c>
      <c r="C526" t="s">
        <v>10162</v>
      </c>
      <c r="D526" t="s">
        <v>886</v>
      </c>
      <c r="E526">
        <v>11748.31287301</v>
      </c>
      <c r="F526">
        <v>2431.1</v>
      </c>
      <c r="G526">
        <v>12.8512291751523</v>
      </c>
      <c r="H526">
        <f>(Table2[[#This Row],[1Y Return vs Nifty]]-AVERAGE(Table2[1Y Return vs Nifty]))/_xlfn.STDEV.P(Table2[1Y Return vs Nifty])</f>
        <v>-0.3833581707278344</v>
      </c>
      <c r="I526">
        <v>-4.6950276547179204</v>
      </c>
      <c r="J526">
        <f>(Table2[[#This Row],[1M Return vs Nifty]]-AVERAGE(Table2[1M Return vs Nifty]))/_xlfn.STDEV.P(Table2[1M Return vs Nifty])</f>
        <v>-0.32862011085050885</v>
      </c>
      <c r="K526">
        <v>-22.250452598608199</v>
      </c>
      <c r="L526">
        <f>(Table2[[#This Row],[6M Return vs Nifty]]-AVERAGE(Table2[6M Return vs Nifty]))/_xlfn.STDEV.P(Table2[6M Return vs Nifty])</f>
        <v>-1.0153246470738035</v>
      </c>
      <c r="M526">
        <v>-3.1526030900771298</v>
      </c>
      <c r="N526">
        <f>(Table2[[#This Row],[1W Return vs Nifty]]-AVERAGE(Table2[1W Return vs Nifty]))/_xlfn.STDEV.P(Table2[1W Return vs Nifty])</f>
        <v>-0.37024039505347178</v>
      </c>
      <c r="O526">
        <v>2451.2800000000002</v>
      </c>
      <c r="P526">
        <v>2415.66797589815</v>
      </c>
      <c r="Q526">
        <v>2301.0937998706499</v>
      </c>
      <c r="R526">
        <v>43.237318134365402</v>
      </c>
      <c r="S526" s="2">
        <f>(Table2[[#This Row],[Close Price]]-Table2[[#This Row],[20D EMA]])/Table2[[#This Row],[20D EMA]]</f>
        <v>-8.2324336673086258E-3</v>
      </c>
      <c r="T526" s="2">
        <f>(Table2[[#This Row],[Close Price]]-Table2[[#This Row],[50D EMA]])/Table2[[#This Row],[50D EMA]]</f>
        <v>6.3883051213245853E-3</v>
      </c>
      <c r="U526" s="2">
        <f>(Table2[[#This Row],[Close Price]]-Table2[[#This Row],[200D EMA]])/Table2[[#This Row],[200D EMA]]</f>
        <v>5.6497566564499863E-2</v>
      </c>
      <c r="V526">
        <v>0.72653150475225603</v>
      </c>
      <c r="W526">
        <v>2375.1999999999998</v>
      </c>
      <c r="X526">
        <v>2429</v>
      </c>
      <c r="Y526">
        <v>2351</v>
      </c>
      <c r="Z526">
        <v>2445.35</v>
      </c>
      <c r="AA526">
        <v>2351</v>
      </c>
      <c r="AB526">
        <v>2645</v>
      </c>
      <c r="AC526" s="2">
        <f>(Table2[[#This Row],[Close Price]]/Table2[[#This Row],[Day Low]])-1</f>
        <v>2.3534860222297116E-2</v>
      </c>
      <c r="AD526" s="2">
        <f>(Table2[[#This Row],[Day High]]/Table2[[#This Row],[Close Price]])-1</f>
        <v>-8.638065073423018E-4</v>
      </c>
      <c r="AE526" s="2">
        <f>(Table2[[#This Row],[Close Price]]/Table2[[#This Row],[Current Week Low]])-1</f>
        <v>3.4070608251807633E-2</v>
      </c>
      <c r="AF526" s="2">
        <f>(Table2[[#This Row],[Current Week High]]/Table2[[#This Row],[Close Price]])-1</f>
        <v>5.8615441569660476E-3</v>
      </c>
      <c r="AG526" s="2">
        <f>(Table2[[#This Row],[Close Price]]/Table2[[#This Row],[Current Month Low]])-1</f>
        <v>3.4070608251807633E-2</v>
      </c>
      <c r="AH526" s="2">
        <f>(Table2[[#This Row],[Current Month High]]/Table2[[#This Row],[Close Price]])-1</f>
        <v>8.7984862819299847E-2</v>
      </c>
      <c r="AI526">
        <v>16.3259429887705</v>
      </c>
      <c r="AJ526">
        <v>53.672566371681398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-0.15</v>
      </c>
      <c r="AM526" t="s">
        <v>10195</v>
      </c>
      <c r="AN526">
        <v>-2.82</v>
      </c>
      <c r="AO526" t="s">
        <v>10195</v>
      </c>
      <c r="AP526">
        <v>3.0679621935398999E-2</v>
      </c>
      <c r="AQ526">
        <f>(Table2[[#This Row],[Sharpe Ratio]]-AVERAGE(Table2[Sharpe Ratio]))/_xlfn.STDEV.P(Table2[Sharpe Ratio])</f>
        <v>-0.23568819633381857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-2.3332315200394369</v>
      </c>
      <c r="AS526">
        <f>_xlfn.RANK.AVG(Table2[[#This Row],[1Y Return vs Nifty Z-Score]],Table2[1Y Return vs Nifty Z-Score])</f>
        <v>434</v>
      </c>
      <c r="AT526">
        <f>_xlfn.RANK.AVG(Table2[[#This Row],[6M Return vs Nifty Z-Score]],Table2[6M Return vs Nifty Z-Score])</f>
        <v>637</v>
      </c>
      <c r="AU526">
        <f>_xlfn.RANK.AVG(Table2[[#This Row],[Sharpe Ratio Z-Score]],Table2[Sharpe Ratio Z-Score])</f>
        <v>401</v>
      </c>
      <c r="AV526">
        <f>(Table2[[#This Row],[Rank 1Y]]+Table2[[#This Row],[Rank 6M]]+Table2[[#This Row],[Rank Sharpe]])/3</f>
        <v>490.66666666666669</v>
      </c>
    </row>
    <row r="527" spans="1:48" x14ac:dyDescent="0.3">
      <c r="A527" t="s">
        <v>596</v>
      </c>
      <c r="B527" t="s">
        <v>597</v>
      </c>
      <c r="C527" t="s">
        <v>10151</v>
      </c>
      <c r="D527" t="s">
        <v>572</v>
      </c>
      <c r="E527">
        <v>31088.876808000001</v>
      </c>
      <c r="F527">
        <v>4251.2</v>
      </c>
      <c r="G527">
        <v>-13.1234717024502</v>
      </c>
      <c r="H527">
        <f>(Table2[[#This Row],[1Y Return vs Nifty]]-AVERAGE(Table2[1Y Return vs Nifty]))/_xlfn.STDEV.P(Table2[1Y Return vs Nifty])</f>
        <v>-0.73261806808988172</v>
      </c>
      <c r="I527">
        <v>-2.4078859922348701</v>
      </c>
      <c r="J527">
        <f>(Table2[[#This Row],[1M Return vs Nifty]]-AVERAGE(Table2[1M Return vs Nifty]))/_xlfn.STDEV.P(Table2[1M Return vs Nifty])</f>
        <v>-9.0366623074529195E-2</v>
      </c>
      <c r="K527">
        <v>-4.1275452968396298</v>
      </c>
      <c r="L527">
        <f>(Table2[[#This Row],[6M Return vs Nifty]]-AVERAGE(Table2[6M Return vs Nifty]))/_xlfn.STDEV.P(Table2[6M Return vs Nifty])</f>
        <v>-0.40244863393385183</v>
      </c>
      <c r="M527">
        <v>-3.2059097477588798</v>
      </c>
      <c r="N527">
        <f>(Table2[[#This Row],[1W Return vs Nifty]]-AVERAGE(Table2[1W Return vs Nifty]))/_xlfn.STDEV.P(Table2[1W Return vs Nifty])</f>
        <v>-0.38349509772663704</v>
      </c>
      <c r="O527">
        <v>4292.4399999999996</v>
      </c>
      <c r="P527">
        <v>4302.3130550566002</v>
      </c>
      <c r="Q527">
        <v>4272.59313315074</v>
      </c>
      <c r="R527">
        <v>43.155024148734903</v>
      </c>
      <c r="S527" s="2">
        <f>(Table2[[#This Row],[Close Price]]-Table2[[#This Row],[20D EMA]])/Table2[[#This Row],[20D EMA]]</f>
        <v>-9.6075891567499565E-3</v>
      </c>
      <c r="T527" s="2">
        <f>(Table2[[#This Row],[Close Price]]-Table2[[#This Row],[50D EMA]])/Table2[[#This Row],[50D EMA]]</f>
        <v>-1.188036630587031E-2</v>
      </c>
      <c r="U527" s="2">
        <f>(Table2[[#This Row],[Close Price]]-Table2[[#This Row],[200D EMA]])/Table2[[#This Row],[200D EMA]]</f>
        <v>-5.0070606968757158E-3</v>
      </c>
      <c r="V527">
        <v>1.9784749190373601</v>
      </c>
      <c r="W527">
        <v>4216</v>
      </c>
      <c r="X527">
        <v>4251.2</v>
      </c>
      <c r="Y527">
        <v>4131</v>
      </c>
      <c r="Z527">
        <v>4347.8</v>
      </c>
      <c r="AA527">
        <v>4131</v>
      </c>
      <c r="AB527">
        <v>4607.8500000000004</v>
      </c>
      <c r="AC527" s="2">
        <f>(Table2[[#This Row],[Close Price]]/Table2[[#This Row],[Day Low]])-1</f>
        <v>8.349146110056882E-3</v>
      </c>
      <c r="AD527" s="2">
        <f>(Table2[[#This Row],[Day High]]/Table2[[#This Row],[Close Price]])-1</f>
        <v>0</v>
      </c>
      <c r="AE527" s="2">
        <f>(Table2[[#This Row],[Close Price]]/Table2[[#This Row],[Current Week Low]])-1</f>
        <v>2.9097070927136315E-2</v>
      </c>
      <c r="AF527" s="2">
        <f>(Table2[[#This Row],[Current Week High]]/Table2[[#This Row],[Close Price]])-1</f>
        <v>2.2722995859992601E-2</v>
      </c>
      <c r="AG527" s="2">
        <f>(Table2[[#This Row],[Close Price]]/Table2[[#This Row],[Current Month Low]])-1</f>
        <v>2.9097070927136315E-2</v>
      </c>
      <c r="AH527" s="2">
        <f>(Table2[[#This Row],[Current Month High]]/Table2[[#This Row],[Close Price]])-1</f>
        <v>8.3893959352653535E-2</v>
      </c>
      <c r="AI527">
        <v>23.9297139631162</v>
      </c>
      <c r="AJ527">
        <v>16.130794656759601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-7.0000000000000007E-2</v>
      </c>
      <c r="AM527" t="s">
        <v>10195</v>
      </c>
      <c r="AN527">
        <v>-0.42</v>
      </c>
      <c r="AO527" t="s">
        <v>10195</v>
      </c>
      <c r="AP527">
        <v>1.7671316650873001E-2</v>
      </c>
      <c r="AQ527">
        <f>(Table2[[#This Row],[Sharpe Ratio]]-AVERAGE(Table2[Sharpe Ratio]))/_xlfn.STDEV.P(Table2[Sharpe Ratio])</f>
        <v>-0.38525934815471141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586</v>
      </c>
      <c r="AT527">
        <f>_xlfn.RANK.AVG(Table2[[#This Row],[6M Return vs Nifty Z-Score]],Table2[6M Return vs Nifty Z-Score])</f>
        <v>455</v>
      </c>
      <c r="AU527">
        <f>_xlfn.RANK.AVG(Table2[[#This Row],[Sharpe Ratio Z-Score]],Table2[Sharpe Ratio Z-Score])</f>
        <v>433</v>
      </c>
      <c r="AV527">
        <f>(Table2[[#This Row],[Rank 1Y]]+Table2[[#This Row],[Rank 6M]]+Table2[[#This Row],[Rank Sharpe]])/3</f>
        <v>491.33333333333331</v>
      </c>
    </row>
    <row r="528" spans="1:48" x14ac:dyDescent="0.3">
      <c r="A528" t="s">
        <v>1270</v>
      </c>
      <c r="B528" t="s">
        <v>1271</v>
      </c>
      <c r="C528" t="s">
        <v>10167</v>
      </c>
      <c r="D528" t="s">
        <v>1157</v>
      </c>
      <c r="E528">
        <v>8731.5506484599991</v>
      </c>
      <c r="F528">
        <v>83.4</v>
      </c>
      <c r="G528">
        <v>19.0753879508297</v>
      </c>
      <c r="H528">
        <f>(Table2[[#This Row],[1Y Return vs Nifty]]-AVERAGE(Table2[1Y Return vs Nifty]))/_xlfn.STDEV.P(Table2[1Y Return vs Nifty])</f>
        <v>-0.29966715671378485</v>
      </c>
      <c r="I528">
        <v>-2.0171891882426198</v>
      </c>
      <c r="J528">
        <f>(Table2[[#This Row],[1M Return vs Nifty]]-AVERAGE(Table2[1M Return vs Nifty]))/_xlfn.STDEV.P(Table2[1M Return vs Nifty])</f>
        <v>-4.966740546986901E-2</v>
      </c>
      <c r="K528">
        <v>-44.525792588636399</v>
      </c>
      <c r="L528">
        <f>(Table2[[#This Row],[6M Return vs Nifty]]-AVERAGE(Table2[6M Return vs Nifty]))/_xlfn.STDEV.P(Table2[6M Return vs Nifty])</f>
        <v>-1.7686266055897615</v>
      </c>
      <c r="M528">
        <v>3.8883988106927299</v>
      </c>
      <c r="N528">
        <f>(Table2[[#This Row],[1W Return vs Nifty]]-AVERAGE(Table2[1W Return vs Nifty]))/_xlfn.STDEV.P(Table2[1W Return vs Nifty])</f>
        <v>1.3805050235220209</v>
      </c>
      <c r="O528">
        <v>82.77</v>
      </c>
      <c r="P528">
        <v>83.505983356905901</v>
      </c>
      <c r="Q528">
        <v>85.016681200097594</v>
      </c>
      <c r="R528">
        <v>52.491095397545102</v>
      </c>
      <c r="S528" s="2">
        <f>(Table2[[#This Row],[Close Price]]-Table2[[#This Row],[20D EMA]])/Table2[[#This Row],[20D EMA]]</f>
        <v>7.6114534251541582E-3</v>
      </c>
      <c r="T528" s="2">
        <f>(Table2[[#This Row],[Close Price]]-Table2[[#This Row],[50D EMA]])/Table2[[#This Row],[50D EMA]]</f>
        <v>-1.2691708144184192E-3</v>
      </c>
      <c r="U528" s="2">
        <f>(Table2[[#This Row],[Close Price]]-Table2[[#This Row],[200D EMA]])/Table2[[#This Row],[200D EMA]]</f>
        <v>-1.9016046936630268E-2</v>
      </c>
      <c r="V528">
        <v>1.4791940506463901</v>
      </c>
      <c r="W528">
        <v>81.95</v>
      </c>
      <c r="X528">
        <v>85.2</v>
      </c>
      <c r="Y528">
        <v>75.75</v>
      </c>
      <c r="Z528">
        <v>87.95</v>
      </c>
      <c r="AA528">
        <v>75.75</v>
      </c>
      <c r="AB528">
        <v>90</v>
      </c>
      <c r="AC528" s="2">
        <f>(Table2[[#This Row],[Close Price]]/Table2[[#This Row],[Day Low]])-1</f>
        <v>1.7693715680292987E-2</v>
      </c>
      <c r="AD528" s="2">
        <f>(Table2[[#This Row],[Day High]]/Table2[[#This Row],[Close Price]])-1</f>
        <v>2.1582733812949506E-2</v>
      </c>
      <c r="AE528" s="2">
        <f>(Table2[[#This Row],[Close Price]]/Table2[[#This Row],[Current Week Low]])-1</f>
        <v>0.10099009900990108</v>
      </c>
      <c r="AF528" s="2">
        <f>(Table2[[#This Row],[Current Week High]]/Table2[[#This Row],[Close Price]])-1</f>
        <v>5.4556354916067029E-2</v>
      </c>
      <c r="AG528" s="2">
        <f>(Table2[[#This Row],[Close Price]]/Table2[[#This Row],[Current Month Low]])-1</f>
        <v>0.10099009900990108</v>
      </c>
      <c r="AH528" s="2">
        <f>(Table2[[#This Row],[Current Month High]]/Table2[[#This Row],[Close Price]])-1</f>
        <v>7.9136690647481966E-2</v>
      </c>
      <c r="AI528">
        <v>62.709832134292498</v>
      </c>
      <c r="AJ528">
        <v>45.9317585301837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-0.08</v>
      </c>
      <c r="AM528" t="s">
        <v>10195</v>
      </c>
      <c r="AN528">
        <v>-2.65</v>
      </c>
      <c r="AO528" t="s">
        <v>10195</v>
      </c>
      <c r="AP528">
        <v>4.3402320554638003E-2</v>
      </c>
      <c r="AQ528">
        <f>(Table2[[#This Row],[Sharpe Ratio]]-AVERAGE(Table2[Sharpe Ratio]))/_xlfn.STDEV.P(Table2[Sharpe Ratio])</f>
        <v>-8.9400986345496009E-2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393</v>
      </c>
      <c r="AT528">
        <f>_xlfn.RANK.AVG(Table2[[#This Row],[6M Return vs Nifty Z-Score]],Table2[6M Return vs Nifty Z-Score])</f>
        <v>722</v>
      </c>
      <c r="AU528">
        <f>_xlfn.RANK.AVG(Table2[[#This Row],[Sharpe Ratio Z-Score]],Table2[Sharpe Ratio Z-Score])</f>
        <v>359</v>
      </c>
      <c r="AV528">
        <f>(Table2[[#This Row],[Rank 1Y]]+Table2[[#This Row],[Rank 6M]]+Table2[[#This Row],[Rank Sharpe]])/3</f>
        <v>491.33333333333331</v>
      </c>
    </row>
    <row r="529" spans="1:48" x14ac:dyDescent="0.3">
      <c r="A529" t="s">
        <v>808</v>
      </c>
      <c r="B529" t="s">
        <v>809</v>
      </c>
      <c r="C529" t="s">
        <v>10151</v>
      </c>
      <c r="D529" t="s">
        <v>539</v>
      </c>
      <c r="E529">
        <v>19650.455906250001</v>
      </c>
      <c r="F529">
        <v>2181.25</v>
      </c>
      <c r="G529">
        <v>12.466539741140901</v>
      </c>
      <c r="H529">
        <f>(Table2[[#This Row],[1Y Return vs Nifty]]-AVERAGE(Table2[1Y Return vs Nifty]))/_xlfn.STDEV.P(Table2[1Y Return vs Nifty])</f>
        <v>-0.38853076512544449</v>
      </c>
      <c r="I529">
        <v>-18.9550597664281</v>
      </c>
      <c r="J529">
        <f>(Table2[[#This Row],[1M Return vs Nifty]]-AVERAGE(Table2[1M Return vs Nifty]))/_xlfn.STDEV.P(Table2[1M Return vs Nifty])</f>
        <v>-1.814099756533627</v>
      </c>
      <c r="K529">
        <v>-39.5180835649805</v>
      </c>
      <c r="L529">
        <f>(Table2[[#This Row],[6M Return vs Nifty]]-AVERAGE(Table2[6M Return vs Nifty]))/_xlfn.STDEV.P(Table2[6M Return vs Nifty])</f>
        <v>-1.5992771358673357</v>
      </c>
      <c r="M529">
        <v>0.67129340298003704</v>
      </c>
      <c r="N529">
        <f>(Table2[[#This Row],[1W Return vs Nifty]]-AVERAGE(Table2[1W Return vs Nifty]))/_xlfn.STDEV.P(Table2[1W Return vs Nifty])</f>
        <v>0.58057162867211987</v>
      </c>
      <c r="O529">
        <v>2290.8000000000002</v>
      </c>
      <c r="P529">
        <v>2447.0388246255802</v>
      </c>
      <c r="Q529">
        <v>2551.7039992231798</v>
      </c>
      <c r="R529">
        <v>40.5598880987257</v>
      </c>
      <c r="S529" s="2">
        <f>(Table2[[#This Row],[Close Price]]-Table2[[#This Row],[20D EMA]])/Table2[[#This Row],[20D EMA]]</f>
        <v>-4.7821721669285916E-2</v>
      </c>
      <c r="T529" s="2">
        <f>(Table2[[#This Row],[Close Price]]-Table2[[#This Row],[50D EMA]])/Table2[[#This Row],[50D EMA]]</f>
        <v>-0.10861651313041525</v>
      </c>
      <c r="U529" s="2">
        <f>(Table2[[#This Row],[Close Price]]-Table2[[#This Row],[200D EMA]])/Table2[[#This Row],[200D EMA]]</f>
        <v>-0.14517906439616737</v>
      </c>
      <c r="V529">
        <v>1.5740415237758001</v>
      </c>
      <c r="W529">
        <v>2146.8000000000002</v>
      </c>
      <c r="X529">
        <v>2177.15</v>
      </c>
      <c r="Y529">
        <v>2025</v>
      </c>
      <c r="Z529">
        <v>2316.0500000000002</v>
      </c>
      <c r="AA529">
        <v>2025</v>
      </c>
      <c r="AB529">
        <v>2599</v>
      </c>
      <c r="AC529" s="2">
        <f>(Table2[[#This Row],[Close Price]]/Table2[[#This Row],[Day Low]])-1</f>
        <v>1.6047139929196819E-2</v>
      </c>
      <c r="AD529" s="2">
        <f>(Table2[[#This Row],[Day High]]/Table2[[#This Row],[Close Price]])-1</f>
        <v>-1.8796561604583761E-3</v>
      </c>
      <c r="AE529" s="2">
        <f>(Table2[[#This Row],[Close Price]]/Table2[[#This Row],[Current Week Low]])-1</f>
        <v>7.7160493827160392E-2</v>
      </c>
      <c r="AF529" s="2">
        <f>(Table2[[#This Row],[Current Week High]]/Table2[[#This Row],[Close Price]])-1</f>
        <v>6.1799426934097568E-2</v>
      </c>
      <c r="AG529" s="2">
        <f>(Table2[[#This Row],[Close Price]]/Table2[[#This Row],[Current Month Low]])-1</f>
        <v>7.7160493827160392E-2</v>
      </c>
      <c r="AH529" s="2">
        <f>(Table2[[#This Row],[Current Month High]]/Table2[[#This Row],[Close Price]])-1</f>
        <v>0.19151862464183389</v>
      </c>
      <c r="AI529">
        <v>78.613180515759296</v>
      </c>
      <c r="AJ529">
        <v>49.1963064295485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-0.22</v>
      </c>
      <c r="AM529" t="s">
        <v>10195</v>
      </c>
      <c r="AN529">
        <v>-7.71</v>
      </c>
      <c r="AO529" t="s">
        <v>10195</v>
      </c>
      <c r="AP529">
        <v>5.4604543174417999E-2</v>
      </c>
      <c r="AQ529">
        <f>(Table2[[#This Row],[Sharpe Ratio]]-AVERAGE(Table2[Sharpe Ratio]))/_xlfn.STDEV.P(Table2[Sharpe Ratio])</f>
        <v>3.9403596845496304E-2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435</v>
      </c>
      <c r="AT529">
        <f>_xlfn.RANK.AVG(Table2[[#This Row],[6M Return vs Nifty Z-Score]],Table2[6M Return vs Nifty Z-Score])</f>
        <v>718</v>
      </c>
      <c r="AU529">
        <f>_xlfn.RANK.AVG(Table2[[#This Row],[Sharpe Ratio Z-Score]],Table2[Sharpe Ratio Z-Score])</f>
        <v>322</v>
      </c>
      <c r="AV529">
        <f>(Table2[[#This Row],[Rank 1Y]]+Table2[[#This Row],[Rank 6M]]+Table2[[#This Row],[Rank Sharpe]])/3</f>
        <v>491.66666666666669</v>
      </c>
    </row>
    <row r="530" spans="1:48" x14ac:dyDescent="0.3">
      <c r="A530" t="s">
        <v>1145</v>
      </c>
      <c r="B530" t="s">
        <v>1146</v>
      </c>
      <c r="C530" t="s">
        <v>10153</v>
      </c>
      <c r="D530" t="s">
        <v>983</v>
      </c>
      <c r="E530">
        <v>10531.767396804</v>
      </c>
      <c r="F530">
        <v>49.48</v>
      </c>
      <c r="G530">
        <v>-19.7123920603978</v>
      </c>
      <c r="H530">
        <f>(Table2[[#This Row],[1Y Return vs Nifty]]-AVERAGE(Table2[1Y Return vs Nifty]))/_xlfn.STDEV.P(Table2[1Y Return vs Nifty])</f>
        <v>-0.82121372348500521</v>
      </c>
      <c r="I530">
        <v>-10.4535902081256</v>
      </c>
      <c r="J530">
        <f>(Table2[[#This Row],[1M Return vs Nifty]]-AVERAGE(Table2[1M Return vs Nifty]))/_xlfn.STDEV.P(Table2[1M Return vs Nifty])</f>
        <v>-0.92849445857062907</v>
      </c>
      <c r="K530">
        <v>-2.8531915427952299</v>
      </c>
      <c r="L530">
        <f>(Table2[[#This Row],[6M Return vs Nifty]]-AVERAGE(Table2[6M Return vs Nifty]))/_xlfn.STDEV.P(Table2[6M Return vs Nifty])</f>
        <v>-0.35935285271598699</v>
      </c>
      <c r="M530">
        <v>-3.5381541576673201</v>
      </c>
      <c r="N530">
        <f>(Table2[[#This Row],[1W Return vs Nifty]]-AVERAGE(Table2[1W Return vs Nifty]))/_xlfn.STDEV.P(Table2[1W Return vs Nifty])</f>
        <v>-0.46610768421534682</v>
      </c>
      <c r="O530">
        <v>48.52</v>
      </c>
      <c r="P530">
        <v>47.0475528181817</v>
      </c>
      <c r="Q530">
        <v>46.398846777302097</v>
      </c>
      <c r="R530">
        <v>55.698660219019096</v>
      </c>
      <c r="S530" s="2">
        <f>(Table2[[#This Row],[Close Price]]-Table2[[#This Row],[20D EMA]])/Table2[[#This Row],[20D EMA]]</f>
        <v>1.9785655399834991E-2</v>
      </c>
      <c r="T530" s="2">
        <f>(Table2[[#This Row],[Close Price]]-Table2[[#This Row],[50D EMA]])/Table2[[#This Row],[50D EMA]]</f>
        <v>5.170188535031027E-2</v>
      </c>
      <c r="U530" s="2">
        <f>(Table2[[#This Row],[Close Price]]-Table2[[#This Row],[200D EMA]])/Table2[[#This Row],[200D EMA]]</f>
        <v>6.6405814728248219E-2</v>
      </c>
      <c r="V530">
        <v>0.92936514778221702</v>
      </c>
      <c r="W530">
        <v>49.4</v>
      </c>
      <c r="X530">
        <v>52.92</v>
      </c>
      <c r="Y530">
        <v>44.1</v>
      </c>
      <c r="Z530">
        <v>50.45</v>
      </c>
      <c r="AA530">
        <v>44.1</v>
      </c>
      <c r="AB530">
        <v>51.6</v>
      </c>
      <c r="AC530" s="2">
        <f>(Table2[[#This Row],[Close Price]]/Table2[[#This Row],[Day Low]])-1</f>
        <v>1.6194331983805377E-3</v>
      </c>
      <c r="AD530" s="2">
        <f>(Table2[[#This Row],[Day High]]/Table2[[#This Row],[Close Price]])-1</f>
        <v>6.9523039611964599E-2</v>
      </c>
      <c r="AE530" s="2">
        <f>(Table2[[#This Row],[Close Price]]/Table2[[#This Row],[Current Week Low]])-1</f>
        <v>0.12199546485260759</v>
      </c>
      <c r="AF530" s="2">
        <f>(Table2[[#This Row],[Current Week High]]/Table2[[#This Row],[Close Price]])-1</f>
        <v>1.9603880355699488E-2</v>
      </c>
      <c r="AG530" s="2">
        <f>(Table2[[#This Row],[Close Price]]/Table2[[#This Row],[Current Month Low]])-1</f>
        <v>0.12199546485260759</v>
      </c>
      <c r="AH530" s="2">
        <f>(Table2[[#This Row],[Current Month High]]/Table2[[#This Row],[Close Price]])-1</f>
        <v>4.284559417946654E-2</v>
      </c>
      <c r="AI530">
        <v>15.703314470493099</v>
      </c>
      <c r="AJ530">
        <v>35.376196990423999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0.01</v>
      </c>
      <c r="AM530" t="s">
        <v>10196</v>
      </c>
      <c r="AN530">
        <v>2.89</v>
      </c>
      <c r="AO530" t="s">
        <v>10196</v>
      </c>
      <c r="AP530">
        <v>2.7419162642101001E-2</v>
      </c>
      <c r="AQ530">
        <f>(Table2[[#This Row],[Sharpe Ratio]]-AVERAGE(Table2[Sharpe Ratio]))/_xlfn.STDEV.P(Table2[Sharpe Ratio])</f>
        <v>-0.27317737277126147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-2.8483460917582293</v>
      </c>
      <c r="AS530">
        <f>_xlfn.RANK.AVG(Table2[[#This Row],[1Y Return vs Nifty Z-Score]],Table2[1Y Return vs Nifty Z-Score])</f>
        <v>622</v>
      </c>
      <c r="AT530">
        <f>_xlfn.RANK.AVG(Table2[[#This Row],[6M Return vs Nifty Z-Score]],Table2[6M Return vs Nifty Z-Score])</f>
        <v>443</v>
      </c>
      <c r="AU530">
        <f>_xlfn.RANK.AVG(Table2[[#This Row],[Sharpe Ratio Z-Score]],Table2[Sharpe Ratio Z-Score])</f>
        <v>410</v>
      </c>
      <c r="AV530">
        <f>(Table2[[#This Row],[Rank 1Y]]+Table2[[#This Row],[Rank 6M]]+Table2[[#This Row],[Rank Sharpe]])/3</f>
        <v>491.66666666666669</v>
      </c>
    </row>
    <row r="531" spans="1:48" x14ac:dyDescent="0.3">
      <c r="A531" t="s">
        <v>844</v>
      </c>
      <c r="B531" t="s">
        <v>845</v>
      </c>
      <c r="C531" t="s">
        <v>10151</v>
      </c>
      <c r="D531" t="s">
        <v>422</v>
      </c>
      <c r="E531">
        <v>18035.024562592</v>
      </c>
      <c r="F531">
        <v>112.72</v>
      </c>
      <c r="G531">
        <v>-25.006072219900702</v>
      </c>
      <c r="H531">
        <f>(Table2[[#This Row],[1Y Return vs Nifty]]-AVERAGE(Table2[1Y Return vs Nifty]))/_xlfn.STDEV.P(Table2[1Y Return vs Nifty])</f>
        <v>-0.89239337625127568</v>
      </c>
      <c r="I531">
        <v>-10.731700783007399</v>
      </c>
      <c r="J531">
        <f>(Table2[[#This Row],[1M Return vs Nifty]]-AVERAGE(Table2[1M Return vs Nifty]))/_xlfn.STDEV.P(Table2[1M Return vs Nifty])</f>
        <v>-0.95746547315178743</v>
      </c>
      <c r="K531">
        <v>-16.032536515356501</v>
      </c>
      <c r="L531">
        <f>(Table2[[#This Row],[6M Return vs Nifty]]-AVERAGE(Table2[6M Return vs Nifty]))/_xlfn.STDEV.P(Table2[6M Return vs Nifty])</f>
        <v>-0.80504869323883588</v>
      </c>
      <c r="M531">
        <v>-1.11153512781931</v>
      </c>
      <c r="N531">
        <f>(Table2[[#This Row],[1W Return vs Nifty]]-AVERAGE(Table2[1W Return vs Nifty]))/_xlfn.STDEV.P(Table2[1W Return vs Nifty])</f>
        <v>0.13727123955258932</v>
      </c>
      <c r="O531">
        <v>116.86</v>
      </c>
      <c r="P531">
        <v>117.335573880326</v>
      </c>
      <c r="Q531">
        <v>115.66132964751699</v>
      </c>
      <c r="R531">
        <v>30.351974026421502</v>
      </c>
      <c r="S531" s="2">
        <f>(Table2[[#This Row],[Close Price]]-Table2[[#This Row],[20D EMA]])/Table2[[#This Row],[20D EMA]]</f>
        <v>-3.5427006674653434E-2</v>
      </c>
      <c r="T531" s="2">
        <f>(Table2[[#This Row],[Close Price]]-Table2[[#This Row],[50D EMA]])/Table2[[#This Row],[50D EMA]]</f>
        <v>-3.9336526235713952E-2</v>
      </c>
      <c r="U531" s="2">
        <f>(Table2[[#This Row],[Close Price]]-Table2[[#This Row],[200D EMA]])/Table2[[#This Row],[200D EMA]]</f>
        <v>-2.5430536346770578E-2</v>
      </c>
      <c r="V531">
        <v>0.58200482494136896</v>
      </c>
      <c r="W531">
        <v>111.5</v>
      </c>
      <c r="X531">
        <v>112.68</v>
      </c>
      <c r="Y531">
        <v>111.22</v>
      </c>
      <c r="Z531">
        <v>116.25</v>
      </c>
      <c r="AA531">
        <v>111.22</v>
      </c>
      <c r="AB531">
        <v>122.9</v>
      </c>
      <c r="AC531" s="2">
        <f>(Table2[[#This Row],[Close Price]]/Table2[[#This Row],[Day Low]])-1</f>
        <v>1.0941704035874356E-2</v>
      </c>
      <c r="AD531" s="2">
        <f>(Table2[[#This Row],[Day High]]/Table2[[#This Row],[Close Price]])-1</f>
        <v>-3.5486160397435462E-4</v>
      </c>
      <c r="AE531" s="2">
        <f>(Table2[[#This Row],[Close Price]]/Table2[[#This Row],[Current Week Low]])-1</f>
        <v>1.3486782952706333E-2</v>
      </c>
      <c r="AF531" s="2">
        <f>(Table2[[#This Row],[Current Week High]]/Table2[[#This Row],[Close Price]])-1</f>
        <v>3.1316536550745289E-2</v>
      </c>
      <c r="AG531" s="2">
        <f>(Table2[[#This Row],[Close Price]]/Table2[[#This Row],[Current Month Low]])-1</f>
        <v>1.3486782952706333E-2</v>
      </c>
      <c r="AH531" s="2">
        <f>(Table2[[#This Row],[Current Month High]]/Table2[[#This Row],[Close Price]])-1</f>
        <v>9.0312278211497565E-2</v>
      </c>
      <c r="AI531">
        <v>21.540099361249101</v>
      </c>
      <c r="AJ531">
        <v>7.3523809523809502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</v>
      </c>
      <c r="AM531" t="s">
        <v>10195</v>
      </c>
      <c r="AN531">
        <v>-7.07</v>
      </c>
      <c r="AO531" t="s">
        <v>10195</v>
      </c>
      <c r="AP531">
        <v>7.8810003824324001E-2</v>
      </c>
      <c r="AQ531">
        <f>(Table2[[#This Row],[Sharpe Ratio]]-AVERAGE(Table2[Sharpe Ratio]))/_xlfn.STDEV.P(Table2[Sharpe Ratio])</f>
        <v>0.31772106792056581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643</v>
      </c>
      <c r="AT531">
        <f>_xlfn.RANK.AVG(Table2[[#This Row],[6M Return vs Nifty Z-Score]],Table2[6M Return vs Nifty Z-Score])</f>
        <v>585</v>
      </c>
      <c r="AU531">
        <f>_xlfn.RANK.AVG(Table2[[#This Row],[Sharpe Ratio Z-Score]],Table2[Sharpe Ratio Z-Score])</f>
        <v>248</v>
      </c>
      <c r="AV531">
        <f>(Table2[[#This Row],[Rank 1Y]]+Table2[[#This Row],[Rank 6M]]+Table2[[#This Row],[Rank Sharpe]])/3</f>
        <v>492</v>
      </c>
    </row>
    <row r="532" spans="1:48" x14ac:dyDescent="0.3">
      <c r="A532" t="s">
        <v>1616</v>
      </c>
      <c r="B532" t="s">
        <v>1617</v>
      </c>
      <c r="C532" t="s">
        <v>10156</v>
      </c>
      <c r="D532" t="s">
        <v>60</v>
      </c>
      <c r="E532">
        <v>5341.4481553799997</v>
      </c>
      <c r="F532">
        <v>1305.8</v>
      </c>
      <c r="G532">
        <v>-10.230946146932901</v>
      </c>
      <c r="H532">
        <f>(Table2[[#This Row],[1Y Return vs Nifty]]-AVERAGE(Table2[1Y Return vs Nifty]))/_xlfn.STDEV.P(Table2[1Y Return vs Nifty])</f>
        <v>-0.69372471630894994</v>
      </c>
      <c r="I532">
        <v>-6.9040517496824201</v>
      </c>
      <c r="J532">
        <f>(Table2[[#This Row],[1M Return vs Nifty]]-AVERAGE(Table2[1M Return vs Nifty]))/_xlfn.STDEV.P(Table2[1M Return vs Nifty])</f>
        <v>-0.55873602533001676</v>
      </c>
      <c r="K532">
        <v>5.9428514297205997</v>
      </c>
      <c r="L532">
        <f>(Table2[[#This Row],[6M Return vs Nifty]]-AVERAGE(Table2[6M Return vs Nifty]))/_xlfn.STDEV.P(Table2[6M Return vs Nifty])</f>
        <v>-6.1890439062460854E-2</v>
      </c>
      <c r="M532">
        <v>-4.0263106223851102</v>
      </c>
      <c r="N532">
        <f>(Table2[[#This Row],[1W Return vs Nifty]]-AVERAGE(Table2[1W Return vs Nifty]))/_xlfn.STDEV.P(Table2[1W Return vs Nifty])</f>
        <v>-0.587487809685734</v>
      </c>
      <c r="O532">
        <v>1330.77</v>
      </c>
      <c r="P532">
        <v>1296.23049537661</v>
      </c>
      <c r="Q532">
        <v>1205.1917147076299</v>
      </c>
      <c r="R532">
        <v>39.572706566956199</v>
      </c>
      <c r="S532" s="2">
        <f>(Table2[[#This Row],[Close Price]]-Table2[[#This Row],[20D EMA]])/Table2[[#This Row],[20D EMA]]</f>
        <v>-1.8763572969032985E-2</v>
      </c>
      <c r="T532" s="2">
        <f>(Table2[[#This Row],[Close Price]]-Table2[[#This Row],[50D EMA]])/Table2[[#This Row],[50D EMA]]</f>
        <v>7.3825640250884976E-3</v>
      </c>
      <c r="U532" s="2">
        <f>(Table2[[#This Row],[Close Price]]-Table2[[#This Row],[200D EMA]])/Table2[[#This Row],[200D EMA]]</f>
        <v>8.3479071474347827E-2</v>
      </c>
      <c r="V532">
        <v>0.57843844010287904</v>
      </c>
      <c r="W532">
        <v>1287.3499999999999</v>
      </c>
      <c r="X532">
        <v>1303.5999999999999</v>
      </c>
      <c r="Y532">
        <v>1235</v>
      </c>
      <c r="Z532">
        <v>1324.95</v>
      </c>
      <c r="AA532">
        <v>1235</v>
      </c>
      <c r="AB532">
        <v>1451.95</v>
      </c>
      <c r="AC532" s="2">
        <f>(Table2[[#This Row],[Close Price]]/Table2[[#This Row],[Day Low]])-1</f>
        <v>1.4331766807783364E-2</v>
      </c>
      <c r="AD532" s="2">
        <f>(Table2[[#This Row],[Day High]]/Table2[[#This Row],[Close Price]])-1</f>
        <v>-1.6847909327615262E-3</v>
      </c>
      <c r="AE532" s="2">
        <f>(Table2[[#This Row],[Close Price]]/Table2[[#This Row],[Current Week Low]])-1</f>
        <v>5.73279352226721E-2</v>
      </c>
      <c r="AF532" s="2">
        <f>(Table2[[#This Row],[Current Week High]]/Table2[[#This Row],[Close Price]])-1</f>
        <v>1.4665339255628851E-2</v>
      </c>
      <c r="AG532" s="2">
        <f>(Table2[[#This Row],[Close Price]]/Table2[[#This Row],[Current Month Low]])-1</f>
        <v>5.73279352226721E-2</v>
      </c>
      <c r="AH532" s="2">
        <f>(Table2[[#This Row],[Current Month High]]/Table2[[#This Row],[Close Price]])-1</f>
        <v>0.11192372491958968</v>
      </c>
      <c r="AI532">
        <v>12.498085464849099</v>
      </c>
      <c r="AJ532">
        <v>30.001493354572101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</v>
      </c>
      <c r="AM532" t="s">
        <v>10197</v>
      </c>
      <c r="AN532">
        <v>-8.48</v>
      </c>
      <c r="AO532" t="s">
        <v>10195</v>
      </c>
      <c r="AP532">
        <v>-9.3911512728439995E-3</v>
      </c>
      <c r="AQ532">
        <f>(Table2[[#This Row],[Sharpe Ratio]]-AVERAGE(Table2[Sharpe Ratio]))/_xlfn.STDEV.P(Table2[Sharpe Ratio])</f>
        <v>-0.69642705293492813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-2.5982660433220897</v>
      </c>
      <c r="AS532">
        <f>_xlfn.RANK.AVG(Table2[[#This Row],[1Y Return vs Nifty Z-Score]],Table2[1Y Return vs Nifty Z-Score])</f>
        <v>569</v>
      </c>
      <c r="AT532">
        <f>_xlfn.RANK.AVG(Table2[[#This Row],[6M Return vs Nifty Z-Score]],Table2[6M Return vs Nifty Z-Score])</f>
        <v>346</v>
      </c>
      <c r="AU532">
        <f>_xlfn.RANK.AVG(Table2[[#This Row],[Sharpe Ratio Z-Score]],Table2[Sharpe Ratio Z-Score])</f>
        <v>561</v>
      </c>
      <c r="AV532">
        <f>(Table2[[#This Row],[Rank 1Y]]+Table2[[#This Row],[Rank 6M]]+Table2[[#This Row],[Rank Sharpe]])/3</f>
        <v>492</v>
      </c>
    </row>
    <row r="533" spans="1:48" x14ac:dyDescent="0.3">
      <c r="A533" t="s">
        <v>523</v>
      </c>
      <c r="B533" t="s">
        <v>524</v>
      </c>
      <c r="C533" t="s">
        <v>10149</v>
      </c>
      <c r="D533" t="s">
        <v>179</v>
      </c>
      <c r="E533">
        <v>38416.043903999998</v>
      </c>
      <c r="F533">
        <v>548.79999999999995</v>
      </c>
      <c r="G533">
        <v>-7.4711015694695</v>
      </c>
      <c r="H533">
        <f>(Table2[[#This Row],[1Y Return vs Nifty]]-AVERAGE(Table2[1Y Return vs Nifty]))/_xlfn.STDEV.P(Table2[1Y Return vs Nifty])</f>
        <v>-0.65661541374557653</v>
      </c>
      <c r="I533">
        <v>8.5328691479102705</v>
      </c>
      <c r="J533">
        <f>(Table2[[#This Row],[1M Return vs Nifty]]-AVERAGE(Table2[1M Return vs Nifty]))/_xlfn.STDEV.P(Table2[1M Return vs Nifty])</f>
        <v>1.0493411238485912</v>
      </c>
      <c r="K533">
        <v>12.3950331405761</v>
      </c>
      <c r="L533">
        <f>(Table2[[#This Row],[6M Return vs Nifty]]-AVERAGE(Table2[6M Return vs Nifty]))/_xlfn.STDEV.P(Table2[6M Return vs Nifty])</f>
        <v>0.15630785203720907</v>
      </c>
      <c r="M533">
        <v>-0.79225302300090505</v>
      </c>
      <c r="N533">
        <f>(Table2[[#This Row],[1W Return vs Nifty]]-AVERAGE(Table2[1W Return vs Nifty]))/_xlfn.STDEV.P(Table2[1W Return vs Nifty])</f>
        <v>0.2166607483358271</v>
      </c>
      <c r="O533">
        <v>522.09</v>
      </c>
      <c r="P533">
        <v>495.67049623754099</v>
      </c>
      <c r="Q533">
        <v>457.629139712783</v>
      </c>
      <c r="R533">
        <v>67.496391859710499</v>
      </c>
      <c r="S533" s="2">
        <f>(Table2[[#This Row],[Close Price]]-Table2[[#This Row],[20D EMA]])/Table2[[#This Row],[20D EMA]]</f>
        <v>5.1159761726905173E-2</v>
      </c>
      <c r="T533" s="2">
        <f>(Table2[[#This Row],[Close Price]]-Table2[[#This Row],[50D EMA]])/Table2[[#This Row],[50D EMA]]</f>
        <v>0.10718714179227166</v>
      </c>
      <c r="U533" s="2">
        <f>(Table2[[#This Row],[Close Price]]-Table2[[#This Row],[200D EMA]])/Table2[[#This Row],[200D EMA]]</f>
        <v>0.19922433336399331</v>
      </c>
      <c r="V533">
        <v>0.64333891805225696</v>
      </c>
      <c r="W533">
        <v>530</v>
      </c>
      <c r="X533">
        <v>547.20000000000005</v>
      </c>
      <c r="Y533">
        <v>516.29999999999995</v>
      </c>
      <c r="Z533">
        <v>553.4</v>
      </c>
      <c r="AA533">
        <v>502.85</v>
      </c>
      <c r="AB533">
        <v>553.4</v>
      </c>
      <c r="AC533" s="2">
        <f>(Table2[[#This Row],[Close Price]]/Table2[[#This Row],[Day Low]])-1</f>
        <v>3.5471698113207495E-2</v>
      </c>
      <c r="AD533" s="2">
        <f>(Table2[[#This Row],[Day High]]/Table2[[#This Row],[Close Price]])-1</f>
        <v>-2.9154518950436081E-3</v>
      </c>
      <c r="AE533" s="2">
        <f>(Table2[[#This Row],[Close Price]]/Table2[[#This Row],[Current Week Low]])-1</f>
        <v>6.2947898508618927E-2</v>
      </c>
      <c r="AF533" s="2">
        <f>(Table2[[#This Row],[Current Week High]]/Table2[[#This Row],[Close Price]])-1</f>
        <v>8.3819241982507897E-3</v>
      </c>
      <c r="AG533" s="2">
        <f>(Table2[[#This Row],[Close Price]]/Table2[[#This Row],[Current Month Low]])-1</f>
        <v>9.1379138908223023E-2</v>
      </c>
      <c r="AH533" s="2">
        <f>(Table2[[#This Row],[Current Month High]]/Table2[[#This Row],[Close Price]])-1</f>
        <v>8.3819241982507897E-3</v>
      </c>
      <c r="AI533">
        <v>0.83819241982507897</v>
      </c>
      <c r="AJ533">
        <v>46.073995208943302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0.17</v>
      </c>
      <c r="AM533" t="s">
        <v>10196</v>
      </c>
      <c r="AN533">
        <v>5.07</v>
      </c>
      <c r="AO533" t="s">
        <v>10196</v>
      </c>
      <c r="AP533">
        <v>-5.3514031104942003E-2</v>
      </c>
      <c r="AQ533">
        <f>(Table2[[#This Row],[Sharpe Ratio]]-AVERAGE(Table2[Sharpe Ratio]))/_xlfn.STDEV.P(Table2[Sharpe Ratio])</f>
        <v>-1.203757547860518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-0.43806323738446723</v>
      </c>
      <c r="AS533">
        <f>_xlfn.RANK.AVG(Table2[[#This Row],[1Y Return vs Nifty Z-Score]],Table2[1Y Return vs Nifty Z-Score])</f>
        <v>560</v>
      </c>
      <c r="AT533">
        <f>_xlfn.RANK.AVG(Table2[[#This Row],[6M Return vs Nifty Z-Score]],Table2[6M Return vs Nifty Z-Score])</f>
        <v>276</v>
      </c>
      <c r="AU533">
        <f>_xlfn.RANK.AVG(Table2[[#This Row],[Sharpe Ratio Z-Score]],Table2[Sharpe Ratio Z-Score])</f>
        <v>642</v>
      </c>
      <c r="AV533">
        <f>(Table2[[#This Row],[Rank 1Y]]+Table2[[#This Row],[Rank 6M]]+Table2[[#This Row],[Rank Sharpe]])/3</f>
        <v>492.66666666666669</v>
      </c>
    </row>
    <row r="534" spans="1:48" x14ac:dyDescent="0.3">
      <c r="A534" t="s">
        <v>1018</v>
      </c>
      <c r="B534" t="s">
        <v>1019</v>
      </c>
      <c r="C534" t="s">
        <v>10151</v>
      </c>
      <c r="D534" t="s">
        <v>250</v>
      </c>
      <c r="E534">
        <v>12948.822744519999</v>
      </c>
      <c r="F534">
        <v>1016.6</v>
      </c>
      <c r="G534">
        <v>0.63561860461214004</v>
      </c>
      <c r="H534">
        <f>(Table2[[#This Row],[1Y Return vs Nifty]]-AVERAGE(Table2[1Y Return vs Nifty]))/_xlfn.STDEV.P(Table2[1Y Return vs Nifty])</f>
        <v>-0.54761118423454436</v>
      </c>
      <c r="I534">
        <v>-8.60743325299965</v>
      </c>
      <c r="J534">
        <f>(Table2[[#This Row],[1M Return vs Nifty]]-AVERAGE(Table2[1M Return vs Nifty]))/_xlfn.STDEV.P(Table2[1M Return vs Nifty])</f>
        <v>-0.73617872196552914</v>
      </c>
      <c r="K534">
        <v>4.75212791850252</v>
      </c>
      <c r="L534">
        <f>(Table2[[#This Row],[6M Return vs Nifty]]-AVERAGE(Table2[6M Return vs Nifty]))/_xlfn.STDEV.P(Table2[6M Return vs Nifty])</f>
        <v>-0.10215803333725612</v>
      </c>
      <c r="M534">
        <v>-6.6796787223209702</v>
      </c>
      <c r="N534">
        <f>(Table2[[#This Row],[1W Return vs Nifty]]-AVERAGE(Table2[1W Return vs Nifty]))/_xlfn.STDEV.P(Table2[1W Return vs Nifty])</f>
        <v>-1.2472478992617848</v>
      </c>
      <c r="O534">
        <v>1021.51</v>
      </c>
      <c r="P534">
        <v>991.379593941346</v>
      </c>
      <c r="Q534">
        <v>901.09685294661494</v>
      </c>
      <c r="R534">
        <v>51.55708230546</v>
      </c>
      <c r="S534" s="2">
        <f>(Table2[[#This Row],[Close Price]]-Table2[[#This Row],[20D EMA]])/Table2[[#This Row],[20D EMA]]</f>
        <v>-4.8066098227134025E-3</v>
      </c>
      <c r="T534" s="2">
        <f>(Table2[[#This Row],[Close Price]]-Table2[[#This Row],[50D EMA]])/Table2[[#This Row],[50D EMA]]</f>
        <v>2.543970666007693E-2</v>
      </c>
      <c r="U534" s="2">
        <f>(Table2[[#This Row],[Close Price]]-Table2[[#This Row],[200D EMA]])/Table2[[#This Row],[200D EMA]]</f>
        <v>0.12818061307803502</v>
      </c>
      <c r="V534">
        <v>1.6686257207992601</v>
      </c>
      <c r="W534">
        <v>1001.8</v>
      </c>
      <c r="X534">
        <v>1030</v>
      </c>
      <c r="Y534">
        <v>940.6</v>
      </c>
      <c r="Z534">
        <v>1020</v>
      </c>
      <c r="AA534">
        <v>940.6</v>
      </c>
      <c r="AB534">
        <v>1112</v>
      </c>
      <c r="AC534" s="2">
        <f>(Table2[[#This Row],[Close Price]]/Table2[[#This Row],[Day Low]])-1</f>
        <v>1.477340786584147E-2</v>
      </c>
      <c r="AD534" s="2">
        <f>(Table2[[#This Row],[Day High]]/Table2[[#This Row],[Close Price]])-1</f>
        <v>1.3181192209325232E-2</v>
      </c>
      <c r="AE534" s="2">
        <f>(Table2[[#This Row],[Close Price]]/Table2[[#This Row],[Current Week Low]])-1</f>
        <v>8.0799489687433557E-2</v>
      </c>
      <c r="AF534" s="2">
        <f>(Table2[[#This Row],[Current Week High]]/Table2[[#This Row],[Close Price]])-1</f>
        <v>3.3444816053511683E-3</v>
      </c>
      <c r="AG534" s="2">
        <f>(Table2[[#This Row],[Close Price]]/Table2[[#This Row],[Current Month Low]])-1</f>
        <v>8.0799489687433557E-2</v>
      </c>
      <c r="AH534" s="2">
        <f>(Table2[[#This Row],[Current Month High]]/Table2[[#This Row],[Close Price]])-1</f>
        <v>9.3842219161912155E-2</v>
      </c>
      <c r="AI534">
        <v>9.3842219161912102</v>
      </c>
      <c r="AJ534">
        <v>39.031728665207801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0.03</v>
      </c>
      <c r="AM534" t="s">
        <v>10196</v>
      </c>
      <c r="AN534">
        <v>-2.82</v>
      </c>
      <c r="AO534" t="s">
        <v>10195</v>
      </c>
      <c r="AP534">
        <v>-4.0841775044755002E-2</v>
      </c>
      <c r="AQ534">
        <f>(Table2[[#This Row],[Sharpe Ratio]]-AVERAGE(Table2[Sharpe Ratio]))/_xlfn.STDEV.P(Table2[Sharpe Ratio])</f>
        <v>-1.0580503328441135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-3.6912461716432281</v>
      </c>
      <c r="AS534">
        <f>_xlfn.RANK.AVG(Table2[[#This Row],[1Y Return vs Nifty Z-Score]],Table2[1Y Return vs Nifty Z-Score])</f>
        <v>503</v>
      </c>
      <c r="AT534">
        <f>_xlfn.RANK.AVG(Table2[[#This Row],[6M Return vs Nifty Z-Score]],Table2[6M Return vs Nifty Z-Score])</f>
        <v>356</v>
      </c>
      <c r="AU534">
        <f>_xlfn.RANK.AVG(Table2[[#This Row],[Sharpe Ratio Z-Score]],Table2[Sharpe Ratio Z-Score])</f>
        <v>625</v>
      </c>
      <c r="AV534">
        <f>(Table2[[#This Row],[Rank 1Y]]+Table2[[#This Row],[Rank 6M]]+Table2[[#This Row],[Rank Sharpe]])/3</f>
        <v>494.66666666666669</v>
      </c>
    </row>
    <row r="535" spans="1:48" x14ac:dyDescent="0.3">
      <c r="A535" t="s">
        <v>172</v>
      </c>
      <c r="B535" t="s">
        <v>173</v>
      </c>
      <c r="C535" t="s">
        <v>10150</v>
      </c>
      <c r="D535" t="s">
        <v>21</v>
      </c>
      <c r="E535">
        <v>149980.24364904</v>
      </c>
      <c r="F535">
        <v>1533.3</v>
      </c>
      <c r="G535">
        <v>7.8699864720205603</v>
      </c>
      <c r="H535">
        <f>(Table2[[#This Row],[1Y Return vs Nifty]]-AVERAGE(Table2[1Y Return vs Nifty]))/_xlfn.STDEV.P(Table2[1Y Return vs Nifty])</f>
        <v>-0.45033674050729977</v>
      </c>
      <c r="I535">
        <v>3.4257536334639398</v>
      </c>
      <c r="J535">
        <f>(Table2[[#This Row],[1M Return vs Nifty]]-AVERAGE(Table2[1M Return vs Nifty]))/_xlfn.STDEV.P(Table2[1M Return vs Nifty])</f>
        <v>0.51732856697415552</v>
      </c>
      <c r="K535">
        <v>-4.8918805568293999</v>
      </c>
      <c r="L535">
        <f>(Table2[[#This Row],[6M Return vs Nifty]]-AVERAGE(Table2[6M Return vs Nifty]))/_xlfn.STDEV.P(Table2[6M Return vs Nifty])</f>
        <v>-0.42829673540259927</v>
      </c>
      <c r="M535">
        <v>-0.28224033006098298</v>
      </c>
      <c r="N535">
        <f>(Table2[[#This Row],[1W Return vs Nifty]]-AVERAGE(Table2[1W Return vs Nifty]))/_xlfn.STDEV.P(Table2[1W Return vs Nifty])</f>
        <v>0.34347542587231356</v>
      </c>
      <c r="O535">
        <v>1473.11</v>
      </c>
      <c r="P535">
        <v>1408.33102065202</v>
      </c>
      <c r="Q535">
        <v>1299.4263290234901</v>
      </c>
      <c r="R535">
        <v>68.483759642233807</v>
      </c>
      <c r="S535" s="2">
        <f>(Table2[[#This Row],[Close Price]]-Table2[[#This Row],[20D EMA]])/Table2[[#This Row],[20D EMA]]</f>
        <v>4.0859134755720929E-2</v>
      </c>
      <c r="T535" s="2">
        <f>(Table2[[#This Row],[Close Price]]-Table2[[#This Row],[50D EMA]])/Table2[[#This Row],[50D EMA]]</f>
        <v>8.8735515667419301E-2</v>
      </c>
      <c r="U535" s="2">
        <f>(Table2[[#This Row],[Close Price]]-Table2[[#This Row],[200D EMA]])/Table2[[#This Row],[200D EMA]]</f>
        <v>0.17998224736008259</v>
      </c>
      <c r="V535">
        <v>0.91923516560843499</v>
      </c>
      <c r="W535">
        <v>1508.4</v>
      </c>
      <c r="X535">
        <v>1532.45</v>
      </c>
      <c r="Y535">
        <v>1460</v>
      </c>
      <c r="Z535">
        <v>1540</v>
      </c>
      <c r="AA535">
        <v>1424.15</v>
      </c>
      <c r="AB535">
        <v>1545.7</v>
      </c>
      <c r="AC535" s="2">
        <f>(Table2[[#This Row],[Close Price]]/Table2[[#This Row],[Day Low]])-1</f>
        <v>1.6507557677008622E-2</v>
      </c>
      <c r="AD535" s="2">
        <f>(Table2[[#This Row],[Day High]]/Table2[[#This Row],[Close Price]])-1</f>
        <v>-5.5435987738861048E-4</v>
      </c>
      <c r="AE535" s="2">
        <f>(Table2[[#This Row],[Close Price]]/Table2[[#This Row],[Current Week Low]])-1</f>
        <v>5.020547945205478E-2</v>
      </c>
      <c r="AF535" s="2">
        <f>(Table2[[#This Row],[Current Week High]]/Table2[[#This Row],[Close Price]])-1</f>
        <v>4.3696602100045112E-3</v>
      </c>
      <c r="AG535" s="2">
        <f>(Table2[[#This Row],[Close Price]]/Table2[[#This Row],[Current Month Low]])-1</f>
        <v>7.6642207632622972E-2</v>
      </c>
      <c r="AH535" s="2">
        <f>(Table2[[#This Row],[Current Month High]]/Table2[[#This Row],[Close Price]])-1</f>
        <v>8.087132328963742E-3</v>
      </c>
      <c r="AI535">
        <v>0.80871323289637398</v>
      </c>
      <c r="AJ535">
        <v>41.6705164926545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0.01</v>
      </c>
      <c r="AM535" t="s">
        <v>10196</v>
      </c>
      <c r="AN535">
        <v>4.92</v>
      </c>
      <c r="AO535" t="s">
        <v>10196</v>
      </c>
      <c r="AP535">
        <v>-7.9920125201169995E-3</v>
      </c>
      <c r="AQ535">
        <f>(Table2[[#This Row],[Sharpe Ratio]]-AVERAGE(Table2[Sharpe Ratio]))/_xlfn.STDEV.P(Table2[Sharpe Ratio])</f>
        <v>-0.68033957726263106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-0.69816906032606108</v>
      </c>
      <c r="AS535">
        <f>_xlfn.RANK.AVG(Table2[[#This Row],[1Y Return vs Nifty Z-Score]],Table2[1Y Return vs Nifty Z-Score])</f>
        <v>462</v>
      </c>
      <c r="AT535">
        <f>_xlfn.RANK.AVG(Table2[[#This Row],[6M Return vs Nifty Z-Score]],Table2[6M Return vs Nifty Z-Score])</f>
        <v>466</v>
      </c>
      <c r="AU535">
        <f>_xlfn.RANK.AVG(Table2[[#This Row],[Sharpe Ratio Z-Score]],Table2[Sharpe Ratio Z-Score])</f>
        <v>557</v>
      </c>
      <c r="AV535">
        <f>(Table2[[#This Row],[Rank 1Y]]+Table2[[#This Row],[Rank 6M]]+Table2[[#This Row],[Rank Sharpe]])/3</f>
        <v>495</v>
      </c>
    </row>
    <row r="536" spans="1:48" x14ac:dyDescent="0.3">
      <c r="A536" t="s">
        <v>1096</v>
      </c>
      <c r="B536" t="s">
        <v>1097</v>
      </c>
      <c r="C536" t="s">
        <v>10156</v>
      </c>
      <c r="D536" t="s">
        <v>293</v>
      </c>
      <c r="E536">
        <v>11221.813870370001</v>
      </c>
      <c r="F536">
        <v>1105.0999999999999</v>
      </c>
      <c r="G536">
        <v>-24.716612608061499</v>
      </c>
      <c r="H536">
        <f>(Table2[[#This Row],[1Y Return vs Nifty]]-AVERAGE(Table2[1Y Return vs Nifty]))/_xlfn.STDEV.P(Table2[1Y Return vs Nifty])</f>
        <v>-0.88850125696190241</v>
      </c>
      <c r="I536">
        <v>-17.599687176825501</v>
      </c>
      <c r="J536">
        <f>(Table2[[#This Row],[1M Return vs Nifty]]-AVERAGE(Table2[1M Return vs Nifty]))/_xlfn.STDEV.P(Table2[1M Return vs Nifty])</f>
        <v>-1.6729094437489793</v>
      </c>
      <c r="K536">
        <v>-23.457284199612999</v>
      </c>
      <c r="L536">
        <f>(Table2[[#This Row],[6M Return vs Nifty]]-AVERAGE(Table2[6M Return vs Nifty]))/_xlfn.STDEV.P(Table2[6M Return vs Nifty])</f>
        <v>-1.0561369807595222</v>
      </c>
      <c r="M536">
        <v>-4.4932501965874696</v>
      </c>
      <c r="N536">
        <f>(Table2[[#This Row],[1W Return vs Nifty]]-AVERAGE(Table2[1W Return vs Nifty]))/_xlfn.STDEV.P(Table2[1W Return vs Nifty])</f>
        <v>-0.70359235443766588</v>
      </c>
      <c r="O536">
        <v>1212.18</v>
      </c>
      <c r="P536">
        <v>1255.9129967833601</v>
      </c>
      <c r="Q536">
        <v>1204.8962854891899</v>
      </c>
      <c r="R536">
        <v>11.2385121404352</v>
      </c>
      <c r="S536" s="2">
        <f>(Table2[[#This Row],[Close Price]]-Table2[[#This Row],[20D EMA]])/Table2[[#This Row],[20D EMA]]</f>
        <v>-8.8336715669290161E-2</v>
      </c>
      <c r="T536" s="2">
        <f>(Table2[[#This Row],[Close Price]]-Table2[[#This Row],[50D EMA]])/Table2[[#This Row],[50D EMA]]</f>
        <v>-0.12008236013929459</v>
      </c>
      <c r="U536" s="2">
        <f>(Table2[[#This Row],[Close Price]]-Table2[[#This Row],[200D EMA]])/Table2[[#This Row],[200D EMA]]</f>
        <v>-8.2825622994324846E-2</v>
      </c>
      <c r="V536">
        <v>0.92117238320498795</v>
      </c>
      <c r="W536">
        <v>1079.0999999999999</v>
      </c>
      <c r="X536">
        <v>1117</v>
      </c>
      <c r="Y536">
        <v>1097.7</v>
      </c>
      <c r="Z536">
        <v>1180</v>
      </c>
      <c r="AA536">
        <v>1097.7</v>
      </c>
      <c r="AB536">
        <v>1329.25</v>
      </c>
      <c r="AC536" s="2">
        <f>(Table2[[#This Row],[Close Price]]/Table2[[#This Row],[Day Low]])-1</f>
        <v>2.409415253451952E-2</v>
      </c>
      <c r="AD536" s="2">
        <f>(Table2[[#This Row],[Day High]]/Table2[[#This Row],[Close Price]])-1</f>
        <v>1.0768256266401321E-2</v>
      </c>
      <c r="AE536" s="2">
        <f>(Table2[[#This Row],[Close Price]]/Table2[[#This Row],[Current Week Low]])-1</f>
        <v>6.7413683155688187E-3</v>
      </c>
      <c r="AF536" s="2">
        <f>(Table2[[#This Row],[Current Week High]]/Table2[[#This Row],[Close Price]])-1</f>
        <v>6.7776671794407939E-2</v>
      </c>
      <c r="AG536" s="2">
        <f>(Table2[[#This Row],[Close Price]]/Table2[[#This Row],[Current Month Low]])-1</f>
        <v>6.7413683155688187E-3</v>
      </c>
      <c r="AH536" s="2">
        <f>(Table2[[#This Row],[Current Month High]]/Table2[[#This Row],[Close Price]])-1</f>
        <v>0.20283232286670905</v>
      </c>
      <c r="AI536">
        <v>49.217265405845602</v>
      </c>
      <c r="AJ536">
        <v>11.2946271212044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-0.35</v>
      </c>
      <c r="AM536" t="s">
        <v>10195</v>
      </c>
      <c r="AN536">
        <v>-14.88</v>
      </c>
      <c r="AO536" t="s">
        <v>10195</v>
      </c>
      <c r="AP536">
        <v>0.102627578822689</v>
      </c>
      <c r="AQ536">
        <f>(Table2[[#This Row],[Sharpe Ratio]]-AVERAGE(Table2[Sharpe Ratio]))/_xlfn.STDEV.P(Table2[Sharpe Ratio])</f>
        <v>0.59157858034561817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642</v>
      </c>
      <c r="AT536">
        <f>_xlfn.RANK.AVG(Table2[[#This Row],[6M Return vs Nifty Z-Score]],Table2[6M Return vs Nifty Z-Score])</f>
        <v>646</v>
      </c>
      <c r="AU536">
        <f>_xlfn.RANK.AVG(Table2[[#This Row],[Sharpe Ratio Z-Score]],Table2[Sharpe Ratio Z-Score])</f>
        <v>197</v>
      </c>
      <c r="AV536">
        <f>(Table2[[#This Row],[Rank 1Y]]+Table2[[#This Row],[Rank 6M]]+Table2[[#This Row],[Rank Sharpe]])/3</f>
        <v>495</v>
      </c>
    </row>
    <row r="537" spans="1:48" x14ac:dyDescent="0.3">
      <c r="A537" t="s">
        <v>1763</v>
      </c>
      <c r="B537" t="s">
        <v>1764</v>
      </c>
      <c r="C537" t="s">
        <v>10161</v>
      </c>
      <c r="D537" t="s">
        <v>130</v>
      </c>
      <c r="E537">
        <v>4228.6630535100003</v>
      </c>
      <c r="F537">
        <v>220.9</v>
      </c>
      <c r="G537">
        <v>-3.2911710969602601</v>
      </c>
      <c r="H537">
        <f>(Table2[[#This Row],[1Y Return vs Nifty]]-AVERAGE(Table2[1Y Return vs Nifty]))/_xlfn.STDEV.P(Table2[1Y Return vs Nifty])</f>
        <v>-0.60041141375773077</v>
      </c>
      <c r="I537">
        <v>-1.3865810712400899</v>
      </c>
      <c r="J537">
        <f>(Table2[[#This Row],[1M Return vs Nifty]]-AVERAGE(Table2[1M Return vs Nifty]))/_xlfn.STDEV.P(Table2[1M Return vs Nifty])</f>
        <v>1.6023577192123963E-2</v>
      </c>
      <c r="K537">
        <v>-27.4889764538405</v>
      </c>
      <c r="L537">
        <f>(Table2[[#This Row],[6M Return vs Nifty]]-AVERAGE(Table2[6M Return vs Nifty]))/_xlfn.STDEV.P(Table2[6M Return vs Nifty])</f>
        <v>-1.1924797558912499</v>
      </c>
      <c r="M537">
        <v>-2.8720480811484301</v>
      </c>
      <c r="N537">
        <f>(Table2[[#This Row],[1W Return vs Nifty]]-AVERAGE(Table2[1W Return vs Nifty]))/_xlfn.STDEV.P(Table2[1W Return vs Nifty])</f>
        <v>-0.30048038029099572</v>
      </c>
      <c r="O537">
        <v>221.16</v>
      </c>
      <c r="P537">
        <v>220.29577165044199</v>
      </c>
      <c r="Q537">
        <v>217.55037308283599</v>
      </c>
      <c r="R537">
        <v>48.101413538076201</v>
      </c>
      <c r="S537" s="2">
        <f>(Table2[[#This Row],[Close Price]]-Table2[[#This Row],[20D EMA]])/Table2[[#This Row],[20D EMA]]</f>
        <v>-1.1756194610236521E-3</v>
      </c>
      <c r="T537" s="2">
        <f>(Table2[[#This Row],[Close Price]]-Table2[[#This Row],[50D EMA]])/Table2[[#This Row],[50D EMA]]</f>
        <v>2.7428050254036792E-3</v>
      </c>
      <c r="U537" s="2">
        <f>(Table2[[#This Row],[Close Price]]-Table2[[#This Row],[200D EMA]])/Table2[[#This Row],[200D EMA]]</f>
        <v>1.5397017572057159E-2</v>
      </c>
      <c r="V537">
        <v>1.32581325688955</v>
      </c>
      <c r="W537">
        <v>218.82</v>
      </c>
      <c r="X537">
        <v>223.35</v>
      </c>
      <c r="Y537">
        <v>213.48</v>
      </c>
      <c r="Z537">
        <v>224.5</v>
      </c>
      <c r="AA537">
        <v>212.51</v>
      </c>
      <c r="AB537">
        <v>233.63</v>
      </c>
      <c r="AC537" s="2">
        <f>(Table2[[#This Row],[Close Price]]/Table2[[#This Row],[Day Low]])-1</f>
        <v>9.5055296590804694E-3</v>
      </c>
      <c r="AD537" s="2">
        <f>(Table2[[#This Row],[Day High]]/Table2[[#This Row],[Close Price]])-1</f>
        <v>1.1090991398822858E-2</v>
      </c>
      <c r="AE537" s="2">
        <f>(Table2[[#This Row],[Close Price]]/Table2[[#This Row],[Current Week Low]])-1</f>
        <v>3.475735431890592E-2</v>
      </c>
      <c r="AF537" s="2">
        <f>(Table2[[#This Row],[Current Week High]]/Table2[[#This Row],[Close Price]])-1</f>
        <v>1.6296966953372571E-2</v>
      </c>
      <c r="AG537" s="2">
        <f>(Table2[[#This Row],[Close Price]]/Table2[[#This Row],[Current Month Low]])-1</f>
        <v>3.9480495035527863E-2</v>
      </c>
      <c r="AH537" s="2">
        <f>(Table2[[#This Row],[Current Month High]]/Table2[[#This Row],[Close Price]])-1</f>
        <v>5.7627885921231359E-2</v>
      </c>
      <c r="AI537">
        <v>25.848800362154801</v>
      </c>
      <c r="AJ537">
        <v>32.354703415218601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-7.0000000000000007E-2</v>
      </c>
      <c r="AM537" t="s">
        <v>10195</v>
      </c>
      <c r="AN537">
        <v>0.56000000000000005</v>
      </c>
      <c r="AO537" t="s">
        <v>10196</v>
      </c>
      <c r="AP537">
        <v>6.9366424644077995E-2</v>
      </c>
      <c r="AQ537">
        <f>(Table2[[#This Row],[Sharpe Ratio]]-AVERAGE(Table2[Sharpe Ratio]))/_xlfn.STDEV.P(Table2[Sharpe Ratio])</f>
        <v>0.20913759110276547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-1.8682103816450868</v>
      </c>
      <c r="AS537">
        <f>_xlfn.RANK.AVG(Table2[[#This Row],[1Y Return vs Nifty Z-Score]],Table2[1Y Return vs Nifty Z-Score])</f>
        <v>534</v>
      </c>
      <c r="AT537">
        <f>_xlfn.RANK.AVG(Table2[[#This Row],[6M Return vs Nifty Z-Score]],Table2[6M Return vs Nifty Z-Score])</f>
        <v>678</v>
      </c>
      <c r="AU537">
        <f>_xlfn.RANK.AVG(Table2[[#This Row],[Sharpe Ratio Z-Score]],Table2[Sharpe Ratio Z-Score])</f>
        <v>273</v>
      </c>
      <c r="AV537">
        <f>(Table2[[#This Row],[Rank 1Y]]+Table2[[#This Row],[Rank 6M]]+Table2[[#This Row],[Rank Sharpe]])/3</f>
        <v>495</v>
      </c>
    </row>
    <row r="538" spans="1:48" x14ac:dyDescent="0.3">
      <c r="A538" t="s">
        <v>19</v>
      </c>
      <c r="B538" t="s">
        <v>20</v>
      </c>
      <c r="C538" t="s">
        <v>10150</v>
      </c>
      <c r="D538" t="s">
        <v>21</v>
      </c>
      <c r="E538">
        <v>1558038.9374387499</v>
      </c>
      <c r="F538">
        <v>4306.25</v>
      </c>
      <c r="G538">
        <v>2.74970581162657</v>
      </c>
      <c r="H538">
        <f>(Table2[[#This Row],[1Y Return vs Nifty]]-AVERAGE(Table2[1Y Return vs Nifty]))/_xlfn.STDEV.P(Table2[1Y Return vs Nifty])</f>
        <v>-0.51918483644268376</v>
      </c>
      <c r="I538">
        <v>9.3507809130872896</v>
      </c>
      <c r="J538">
        <f>(Table2[[#This Row],[1M Return vs Nifty]]-AVERAGE(Table2[1M Return vs Nifty]))/_xlfn.STDEV.P(Table2[1M Return vs Nifty])</f>
        <v>1.1345436864807943</v>
      </c>
      <c r="K538">
        <v>-1.7055103946413399</v>
      </c>
      <c r="L538">
        <f>(Table2[[#This Row],[6M Return vs Nifty]]-AVERAGE(Table2[6M Return vs Nifty]))/_xlfn.STDEV.P(Table2[6M Return vs Nifty])</f>
        <v>-0.32054085446845437</v>
      </c>
      <c r="M538">
        <v>4.0834709395538002</v>
      </c>
      <c r="N538">
        <f>(Table2[[#This Row],[1W Return vs Nifty]]-AVERAGE(Table2[1W Return vs Nifty]))/_xlfn.STDEV.P(Table2[1W Return vs Nifty])</f>
        <v>1.4290097165626443</v>
      </c>
      <c r="O538">
        <v>4110.76</v>
      </c>
      <c r="P538">
        <v>3994.0227503975002</v>
      </c>
      <c r="Q538">
        <v>3825.7185233569198</v>
      </c>
      <c r="R538">
        <v>77.133718666112102</v>
      </c>
      <c r="S538" s="2">
        <f>(Table2[[#This Row],[Close Price]]-Table2[[#This Row],[20D EMA]])/Table2[[#This Row],[20D EMA]]</f>
        <v>4.7555683134018957E-2</v>
      </c>
      <c r="T538" s="2">
        <f>(Table2[[#This Row],[Close Price]]-Table2[[#This Row],[50D EMA]])/Table2[[#This Row],[50D EMA]]</f>
        <v>7.8173628222679939E-2</v>
      </c>
      <c r="U538" s="2">
        <f>(Table2[[#This Row],[Close Price]]-Table2[[#This Row],[200D EMA]])/Table2[[#This Row],[200D EMA]]</f>
        <v>0.12560554931297779</v>
      </c>
      <c r="V538">
        <v>1.6661828307861</v>
      </c>
      <c r="W538">
        <v>4274.2</v>
      </c>
      <c r="X538">
        <v>4322.7</v>
      </c>
      <c r="Y538">
        <v>4265</v>
      </c>
      <c r="Z538">
        <v>4361.7</v>
      </c>
      <c r="AA538">
        <v>3884</v>
      </c>
      <c r="AB538">
        <v>4361.7</v>
      </c>
      <c r="AC538" s="2">
        <f>(Table2[[#This Row],[Close Price]]/Table2[[#This Row],[Day Low]])-1</f>
        <v>7.4984792475785156E-3</v>
      </c>
      <c r="AD538" s="2">
        <f>(Table2[[#This Row],[Day High]]/Table2[[#This Row],[Close Price]])-1</f>
        <v>3.8200290275760551E-3</v>
      </c>
      <c r="AE538" s="2">
        <f>(Table2[[#This Row],[Close Price]]/Table2[[#This Row],[Current Week Low]])-1</f>
        <v>9.6717467760845111E-3</v>
      </c>
      <c r="AF538" s="2">
        <f>(Table2[[#This Row],[Current Week High]]/Table2[[#This Row],[Close Price]])-1</f>
        <v>1.2876632801161136E-2</v>
      </c>
      <c r="AG538" s="2">
        <f>(Table2[[#This Row],[Close Price]]/Table2[[#This Row],[Current Month Low]])-1</f>
        <v>0.10871524201853755</v>
      </c>
      <c r="AH538" s="2">
        <f>(Table2[[#This Row],[Current Month High]]/Table2[[#This Row],[Close Price]])-1</f>
        <v>1.2876632801161136E-2</v>
      </c>
      <c r="AI538">
        <v>1.2876632801161101</v>
      </c>
      <c r="AJ538">
        <v>30.058894593778302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-0.09</v>
      </c>
      <c r="AM538" t="s">
        <v>10195</v>
      </c>
      <c r="AN538">
        <v>7.34</v>
      </c>
      <c r="AO538" t="s">
        <v>10196</v>
      </c>
      <c r="AP538">
        <v>-1.2712899219738E-2</v>
      </c>
      <c r="AQ538">
        <f>(Table2[[#This Row],[Sharpe Ratio]]-AVERAGE(Table2[Sharpe Ratio]))/_xlfn.STDEV.P(Table2[Sharpe Ratio])</f>
        <v>-0.73462093412148322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0.98920677801081724</v>
      </c>
      <c r="AS538">
        <f>_xlfn.RANK.AVG(Table2[[#This Row],[1Y Return vs Nifty Z-Score]],Table2[1Y Return vs Nifty Z-Score])</f>
        <v>491</v>
      </c>
      <c r="AT538">
        <f>_xlfn.RANK.AVG(Table2[[#This Row],[6M Return vs Nifty Z-Score]],Table2[6M Return vs Nifty Z-Score])</f>
        <v>428</v>
      </c>
      <c r="AU538">
        <f>_xlfn.RANK.AVG(Table2[[#This Row],[Sharpe Ratio Z-Score]],Table2[Sharpe Ratio Z-Score])</f>
        <v>567</v>
      </c>
      <c r="AV538">
        <f>(Table2[[#This Row],[Rank 1Y]]+Table2[[#This Row],[Rank 6M]]+Table2[[#This Row],[Rank Sharpe]])/3</f>
        <v>495.33333333333331</v>
      </c>
    </row>
    <row r="539" spans="1:48" x14ac:dyDescent="0.3">
      <c r="A539" t="s">
        <v>2046</v>
      </c>
      <c r="B539" t="s">
        <v>2047</v>
      </c>
      <c r="C539" t="s">
        <v>10153</v>
      </c>
      <c r="D539" t="s">
        <v>469</v>
      </c>
      <c r="E539">
        <v>2969.6380073</v>
      </c>
      <c r="F539">
        <v>408.55</v>
      </c>
      <c r="G539">
        <v>-3.4954116627457399</v>
      </c>
      <c r="H539">
        <f>(Table2[[#This Row],[1Y Return vs Nifty]]-AVERAGE(Table2[1Y Return vs Nifty]))/_xlfn.STDEV.P(Table2[1Y Return vs Nifty])</f>
        <v>-0.60315766440290797</v>
      </c>
      <c r="I539">
        <v>13.1119384372822</v>
      </c>
      <c r="J539">
        <f>(Table2[[#This Row],[1M Return vs Nifty]]-AVERAGE(Table2[1M Return vs Nifty]))/_xlfn.STDEV.P(Table2[1M Return vs Nifty])</f>
        <v>1.5263466573739219</v>
      </c>
      <c r="K539">
        <v>5.1598285442012104</v>
      </c>
      <c r="L539">
        <f>(Table2[[#This Row],[6M Return vs Nifty]]-AVERAGE(Table2[6M Return vs Nifty]))/_xlfn.STDEV.P(Table2[6M Return vs Nifty])</f>
        <v>-8.837051404621539E-2</v>
      </c>
      <c r="M539">
        <v>6.2519174957458601</v>
      </c>
      <c r="N539">
        <f>(Table2[[#This Row],[1W Return vs Nifty]]-AVERAGE(Table2[1W Return vs Nifty]))/_xlfn.STDEV.P(Table2[1W Return vs Nifty])</f>
        <v>1.9681940439044614</v>
      </c>
      <c r="O539">
        <v>380.94</v>
      </c>
      <c r="P539">
        <v>362.18042884475301</v>
      </c>
      <c r="Q539">
        <v>350.10816665238599</v>
      </c>
      <c r="R539">
        <v>69.411974407328202</v>
      </c>
      <c r="S539" s="2">
        <f>(Table2[[#This Row],[Close Price]]-Table2[[#This Row],[20D EMA]])/Table2[[#This Row],[20D EMA]]</f>
        <v>7.2478605554680567E-2</v>
      </c>
      <c r="T539" s="2">
        <f>(Table2[[#This Row],[Close Price]]-Table2[[#This Row],[50D EMA]])/Table2[[#This Row],[50D EMA]]</f>
        <v>0.12802892553623627</v>
      </c>
      <c r="U539" s="2">
        <f>(Table2[[#This Row],[Close Price]]-Table2[[#This Row],[200D EMA]])/Table2[[#This Row],[200D EMA]]</f>
        <v>0.16692507891608116</v>
      </c>
      <c r="V539">
        <v>1.48487193468104</v>
      </c>
      <c r="W539">
        <v>402.5</v>
      </c>
      <c r="X539">
        <v>420.95</v>
      </c>
      <c r="Y539">
        <v>375.3</v>
      </c>
      <c r="Z539">
        <v>416.5</v>
      </c>
      <c r="AA539">
        <v>345.05</v>
      </c>
      <c r="AB539">
        <v>424.5</v>
      </c>
      <c r="AC539" s="2">
        <f>(Table2[[#This Row],[Close Price]]/Table2[[#This Row],[Day Low]])-1</f>
        <v>1.5031055900621038E-2</v>
      </c>
      <c r="AD539" s="2">
        <f>(Table2[[#This Row],[Day High]]/Table2[[#This Row],[Close Price]])-1</f>
        <v>3.0351242198017214E-2</v>
      </c>
      <c r="AE539" s="2">
        <f>(Table2[[#This Row],[Close Price]]/Table2[[#This Row],[Current Week Low]])-1</f>
        <v>8.8595790034639021E-2</v>
      </c>
      <c r="AF539" s="2">
        <f>(Table2[[#This Row],[Current Week High]]/Table2[[#This Row],[Close Price]])-1</f>
        <v>1.945906253824492E-2</v>
      </c>
      <c r="AG539" s="2">
        <f>(Table2[[#This Row],[Close Price]]/Table2[[#This Row],[Current Month Low]])-1</f>
        <v>0.18403129981162158</v>
      </c>
      <c r="AH539" s="2">
        <f>(Table2[[#This Row],[Current Month High]]/Table2[[#This Row],[Close Price]])-1</f>
        <v>3.9040509117611144E-2</v>
      </c>
      <c r="AI539">
        <v>8.1630155427732092</v>
      </c>
      <c r="AJ539">
        <v>38.468056261650503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7.0000000000000007E-2</v>
      </c>
      <c r="AM539" t="s">
        <v>10196</v>
      </c>
      <c r="AN539">
        <v>13.42</v>
      </c>
      <c r="AO539" t="s">
        <v>10196</v>
      </c>
      <c r="AP539">
        <v>-2.7665108410261E-2</v>
      </c>
      <c r="AQ539">
        <f>(Table2[[#This Row],[Sharpe Ratio]]-AVERAGE(Table2[Sharpe Ratio]))/_xlfn.STDEV.P(Table2[Sharpe Ratio])</f>
        <v>-0.9065433407668585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1.8964691820624013</v>
      </c>
      <c r="AS539">
        <f>_xlfn.RANK.AVG(Table2[[#This Row],[1Y Return vs Nifty Z-Score]],Table2[1Y Return vs Nifty Z-Score])</f>
        <v>536</v>
      </c>
      <c r="AT539">
        <f>_xlfn.RANK.AVG(Table2[[#This Row],[6M Return vs Nifty Z-Score]],Table2[6M Return vs Nifty Z-Score])</f>
        <v>353</v>
      </c>
      <c r="AU539">
        <f>_xlfn.RANK.AVG(Table2[[#This Row],[Sharpe Ratio Z-Score]],Table2[Sharpe Ratio Z-Score])</f>
        <v>597</v>
      </c>
      <c r="AV539">
        <f>(Table2[[#This Row],[Rank 1Y]]+Table2[[#This Row],[Rank 6M]]+Table2[[#This Row],[Rank Sharpe]])/3</f>
        <v>495.33333333333331</v>
      </c>
    </row>
    <row r="540" spans="1:48" x14ac:dyDescent="0.3">
      <c r="A540" t="s">
        <v>1567</v>
      </c>
      <c r="B540" t="s">
        <v>1568</v>
      </c>
      <c r="C540" t="s">
        <v>10163</v>
      </c>
      <c r="D540" t="s">
        <v>375</v>
      </c>
      <c r="E540">
        <v>5867.5622224999997</v>
      </c>
      <c r="F540">
        <v>275</v>
      </c>
      <c r="G540">
        <v>-6.0494937908175004</v>
      </c>
      <c r="H540">
        <f>(Table2[[#This Row],[1Y Return vs Nifty]]-AVERAGE(Table2[1Y Return vs Nifty]))/_xlfn.STDEV.P(Table2[1Y Return vs Nifty])</f>
        <v>-0.63750025283570766</v>
      </c>
      <c r="I540">
        <v>4.0763369942296697</v>
      </c>
      <c r="J540">
        <f>(Table2[[#This Row],[1M Return vs Nifty]]-AVERAGE(Table2[1M Return vs Nifty]))/_xlfn.STDEV.P(Table2[1M Return vs Nifty])</f>
        <v>0.58510038772931283</v>
      </c>
      <c r="K540">
        <v>15.222228512346</v>
      </c>
      <c r="L540">
        <f>(Table2[[#This Row],[6M Return vs Nifty]]-AVERAGE(Table2[6M Return vs Nifty]))/_xlfn.STDEV.P(Table2[6M Return vs Nifty])</f>
        <v>0.25191724841970714</v>
      </c>
      <c r="M540">
        <v>2.3730472717669402</v>
      </c>
      <c r="N540">
        <f>(Table2[[#This Row],[1W Return vs Nifty]]-AVERAGE(Table2[1W Return vs Nifty]))/_xlfn.STDEV.P(Table2[1W Return vs Nifty])</f>
        <v>1.0037127996745068</v>
      </c>
      <c r="O540">
        <v>265.47000000000003</v>
      </c>
      <c r="P540">
        <v>251.87445705618501</v>
      </c>
      <c r="Q540">
        <v>232.79398618354199</v>
      </c>
      <c r="R540">
        <v>65.165170991611404</v>
      </c>
      <c r="S540" s="2">
        <f>(Table2[[#This Row],[Close Price]]-Table2[[#This Row],[20D EMA]])/Table2[[#This Row],[20D EMA]]</f>
        <v>3.5898594944814753E-2</v>
      </c>
      <c r="T540" s="2">
        <f>(Table2[[#This Row],[Close Price]]-Table2[[#This Row],[50D EMA]])/Table2[[#This Row],[50D EMA]]</f>
        <v>9.1813767914768876E-2</v>
      </c>
      <c r="U540" s="2">
        <f>(Table2[[#This Row],[Close Price]]-Table2[[#This Row],[200D EMA]])/Table2[[#This Row],[200D EMA]]</f>
        <v>0.18130199370004982</v>
      </c>
      <c r="V540">
        <v>0.66546673992223504</v>
      </c>
      <c r="W540">
        <v>270.10000000000002</v>
      </c>
      <c r="X540">
        <v>276.89999999999998</v>
      </c>
      <c r="Y540">
        <v>257.75</v>
      </c>
      <c r="Z540">
        <v>278.7</v>
      </c>
      <c r="AA540">
        <v>257.75</v>
      </c>
      <c r="AB540">
        <v>287.05</v>
      </c>
      <c r="AC540" s="2">
        <f>(Table2[[#This Row],[Close Price]]/Table2[[#This Row],[Day Low]])-1</f>
        <v>1.8141429100333228E-2</v>
      </c>
      <c r="AD540" s="2">
        <f>(Table2[[#This Row],[Day High]]/Table2[[#This Row],[Close Price]])-1</f>
        <v>6.9090909090907537E-3</v>
      </c>
      <c r="AE540" s="2">
        <f>(Table2[[#This Row],[Close Price]]/Table2[[#This Row],[Current Week Low]])-1</f>
        <v>6.6925315227934101E-2</v>
      </c>
      <c r="AF540" s="2">
        <f>(Table2[[#This Row],[Current Week High]]/Table2[[#This Row],[Close Price]])-1</f>
        <v>1.3454545454545386E-2</v>
      </c>
      <c r="AG540" s="2">
        <f>(Table2[[#This Row],[Close Price]]/Table2[[#This Row],[Current Month Low]])-1</f>
        <v>6.6925315227934101E-2</v>
      </c>
      <c r="AH540" s="2">
        <f>(Table2[[#This Row],[Current Month High]]/Table2[[#This Row],[Close Price]])-1</f>
        <v>4.3818181818181756E-2</v>
      </c>
      <c r="AI540">
        <v>4.3818181818181703</v>
      </c>
      <c r="AJ540">
        <v>45.5026455026455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0.08</v>
      </c>
      <c r="AM540" t="s">
        <v>10196</v>
      </c>
      <c r="AN540">
        <v>1.63</v>
      </c>
      <c r="AO540" t="s">
        <v>10196</v>
      </c>
      <c r="AP540">
        <v>-8.7933159425469004E-2</v>
      </c>
      <c r="AQ540">
        <f>(Table2[[#This Row],[Sharpe Ratio]]-AVERAGE(Table2[Sharpe Ratio]))/_xlfn.STDEV.P(Table2[Sharpe Ratio])</f>
        <v>-1.5995130713487513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-0.39628288836093217</v>
      </c>
      <c r="AS540">
        <f>_xlfn.RANK.AVG(Table2[[#This Row],[1Y Return vs Nifty Z-Score]],Table2[1Y Return vs Nifty Z-Score])</f>
        <v>548</v>
      </c>
      <c r="AT540">
        <f>_xlfn.RANK.AVG(Table2[[#This Row],[6M Return vs Nifty Z-Score]],Table2[6M Return vs Nifty Z-Score])</f>
        <v>241</v>
      </c>
      <c r="AU540">
        <f>_xlfn.RANK.AVG(Table2[[#This Row],[Sharpe Ratio Z-Score]],Table2[Sharpe Ratio Z-Score])</f>
        <v>699</v>
      </c>
      <c r="AV540">
        <f>(Table2[[#This Row],[Rank 1Y]]+Table2[[#This Row],[Rank 6M]]+Table2[[#This Row],[Rank Sharpe]])/3</f>
        <v>496</v>
      </c>
    </row>
    <row r="541" spans="1:48" x14ac:dyDescent="0.3">
      <c r="A541" t="s">
        <v>1919</v>
      </c>
      <c r="B541" t="s">
        <v>1920</v>
      </c>
      <c r="C541" t="s">
        <v>10156</v>
      </c>
      <c r="D541" t="s">
        <v>60</v>
      </c>
      <c r="E541">
        <v>3526.8134292</v>
      </c>
      <c r="F541">
        <v>141.6</v>
      </c>
      <c r="G541">
        <v>37.635573056581698</v>
      </c>
      <c r="H541">
        <f>(Table2[[#This Row],[1Y Return vs Nifty]]-AVERAGE(Table2[1Y Return vs Nifty]))/_xlfn.STDEV.P(Table2[1Y Return vs Nifty])</f>
        <v>-5.0104000025226705E-2</v>
      </c>
      <c r="I541">
        <v>11.2552314850267</v>
      </c>
      <c r="J541">
        <f>(Table2[[#This Row],[1M Return vs Nifty]]-AVERAGE(Table2[1M Return vs Nifty]))/_xlfn.STDEV.P(Table2[1M Return vs Nifty])</f>
        <v>1.3329319186154474</v>
      </c>
      <c r="K541">
        <v>-7.5683389395098803</v>
      </c>
      <c r="L541">
        <f>(Table2[[#This Row],[6M Return vs Nifty]]-AVERAGE(Table2[6M Return vs Nifty]))/_xlfn.STDEV.P(Table2[6M Return vs Nifty])</f>
        <v>-0.51880854543388166</v>
      </c>
      <c r="M541">
        <v>-3.9296904192347299</v>
      </c>
      <c r="N541">
        <f>(Table2[[#This Row],[1W Return vs Nifty]]-AVERAGE(Table2[1W Return vs Nifty]))/_xlfn.STDEV.P(Table2[1W Return vs Nifty])</f>
        <v>-0.56346319211122853</v>
      </c>
      <c r="O541">
        <v>134.46</v>
      </c>
      <c r="P541">
        <v>127.186744955272</v>
      </c>
      <c r="Q541">
        <v>118.746424001581</v>
      </c>
      <c r="R541">
        <v>60.021699866609701</v>
      </c>
      <c r="S541" s="2">
        <f>(Table2[[#This Row],[Close Price]]-Table2[[#This Row],[20D EMA]])/Table2[[#This Row],[20D EMA]]</f>
        <v>5.3101294065149379E-2</v>
      </c>
      <c r="T541" s="2">
        <f>(Table2[[#This Row],[Close Price]]-Table2[[#This Row],[50D EMA]])/Table2[[#This Row],[50D EMA]]</f>
        <v>0.11332356252844371</v>
      </c>
      <c r="U541" s="2">
        <f>(Table2[[#This Row],[Close Price]]-Table2[[#This Row],[200D EMA]])/Table2[[#This Row],[200D EMA]]</f>
        <v>0.19245696188808781</v>
      </c>
      <c r="V541">
        <v>2.3826007359103598</v>
      </c>
      <c r="W541">
        <v>140.08000000000001</v>
      </c>
      <c r="X541">
        <v>146.5</v>
      </c>
      <c r="Y541">
        <v>132.16</v>
      </c>
      <c r="Z541">
        <v>148.75</v>
      </c>
      <c r="AA541">
        <v>116.8</v>
      </c>
      <c r="AB541">
        <v>149.69999999999999</v>
      </c>
      <c r="AC541" s="2">
        <f>(Table2[[#This Row],[Close Price]]/Table2[[#This Row],[Day Low]])-1</f>
        <v>1.0850942318674894E-2</v>
      </c>
      <c r="AD541" s="2">
        <f>(Table2[[#This Row],[Day High]]/Table2[[#This Row],[Close Price]])-1</f>
        <v>3.4604519774011244E-2</v>
      </c>
      <c r="AE541" s="2">
        <f>(Table2[[#This Row],[Close Price]]/Table2[[#This Row],[Current Week Low]])-1</f>
        <v>7.1428571428571397E-2</v>
      </c>
      <c r="AF541" s="2">
        <f>(Table2[[#This Row],[Current Week High]]/Table2[[#This Row],[Close Price]])-1</f>
        <v>5.0494350282485945E-2</v>
      </c>
      <c r="AG541" s="2">
        <f>(Table2[[#This Row],[Close Price]]/Table2[[#This Row],[Current Month Low]])-1</f>
        <v>0.21232876712328763</v>
      </c>
      <c r="AH541" s="2">
        <f>(Table2[[#This Row],[Current Month High]]/Table2[[#This Row],[Close Price]])-1</f>
        <v>5.7203389830508433E-2</v>
      </c>
      <c r="AI541">
        <v>9.8163841807909602</v>
      </c>
      <c r="AJ541">
        <v>63.8888888888888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</v>
      </c>
      <c r="AM541" t="s">
        <v>10196</v>
      </c>
      <c r="AN541">
        <v>7.53</v>
      </c>
      <c r="AO541" t="s">
        <v>10196</v>
      </c>
      <c r="AP541">
        <v>-8.2584031813832004E-2</v>
      </c>
      <c r="AQ541">
        <f>(Table2[[#This Row],[Sharpe Ratio]]-AVERAGE(Table2[Sharpe Ratio]))/_xlfn.STDEV.P(Table2[Sharpe Ratio])</f>
        <v>-1.5380081204262652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-1.3374519393811548</v>
      </c>
      <c r="AS541">
        <f>_xlfn.RANK.AVG(Table2[[#This Row],[1Y Return vs Nifty Z-Score]],Table2[1Y Return vs Nifty Z-Score])</f>
        <v>305</v>
      </c>
      <c r="AT541">
        <f>_xlfn.RANK.AVG(Table2[[#This Row],[6M Return vs Nifty Z-Score]],Table2[6M Return vs Nifty Z-Score])</f>
        <v>501</v>
      </c>
      <c r="AU541">
        <f>_xlfn.RANK.AVG(Table2[[#This Row],[Sharpe Ratio Z-Score]],Table2[Sharpe Ratio Z-Score])</f>
        <v>690</v>
      </c>
      <c r="AV541">
        <f>(Table2[[#This Row],[Rank 1Y]]+Table2[[#This Row],[Rank 6M]]+Table2[[#This Row],[Rank Sharpe]])/3</f>
        <v>498.66666666666669</v>
      </c>
    </row>
    <row r="542" spans="1:48" x14ac:dyDescent="0.3">
      <c r="A542" t="s">
        <v>478</v>
      </c>
      <c r="B542" t="s">
        <v>479</v>
      </c>
      <c r="C542" t="s">
        <v>10149</v>
      </c>
      <c r="D542" t="s">
        <v>179</v>
      </c>
      <c r="E542">
        <v>44659.309359375002</v>
      </c>
      <c r="F542">
        <v>648.75</v>
      </c>
      <c r="G542">
        <v>14.83292694348</v>
      </c>
      <c r="H542">
        <f>(Table2[[#This Row],[1Y Return vs Nifty]]-AVERAGE(Table2[1Y Return vs Nifty]))/_xlfn.STDEV.P(Table2[1Y Return vs Nifty])</f>
        <v>-0.35671195206952677</v>
      </c>
      <c r="I542">
        <v>2.9907795162557398</v>
      </c>
      <c r="J542">
        <f>(Table2[[#This Row],[1M Return vs Nifty]]-AVERAGE(Table2[1M Return vs Nifty]))/_xlfn.STDEV.P(Table2[1M Return vs Nifty])</f>
        <v>0.4720169440794808</v>
      </c>
      <c r="K542">
        <v>0.18085986757066899</v>
      </c>
      <c r="L542">
        <f>(Table2[[#This Row],[6M Return vs Nifty]]-AVERAGE(Table2[6M Return vs Nifty]))/_xlfn.STDEV.P(Table2[6M Return vs Nifty])</f>
        <v>-0.25674804979536309</v>
      </c>
      <c r="M542">
        <v>-5.66402282330404E-2</v>
      </c>
      <c r="N542">
        <f>(Table2[[#This Row],[1W Return vs Nifty]]-AVERAGE(Table2[1W Return vs Nifty]))/_xlfn.STDEV.P(Table2[1W Return vs Nifty])</f>
        <v>0.39957090067430862</v>
      </c>
      <c r="O542">
        <v>633.42999999999995</v>
      </c>
      <c r="P542">
        <v>609.76299838998</v>
      </c>
      <c r="Q542">
        <v>549.02304984908403</v>
      </c>
      <c r="R542">
        <v>58.2824206684285</v>
      </c>
      <c r="S542" s="2">
        <f>(Table2[[#This Row],[Close Price]]-Table2[[#This Row],[20D EMA]])/Table2[[#This Row],[20D EMA]]</f>
        <v>2.418578217008991E-2</v>
      </c>
      <c r="T542" s="2">
        <f>(Table2[[#This Row],[Close Price]]-Table2[[#This Row],[50D EMA]])/Table2[[#This Row],[50D EMA]]</f>
        <v>6.3937959031560451E-2</v>
      </c>
      <c r="U542" s="2">
        <f>(Table2[[#This Row],[Close Price]]-Table2[[#This Row],[200D EMA]])/Table2[[#This Row],[200D EMA]]</f>
        <v>0.18164437755086787</v>
      </c>
      <c r="V542">
        <v>0.83496240441466596</v>
      </c>
      <c r="W542">
        <v>641.04999999999995</v>
      </c>
      <c r="X542">
        <v>651.15</v>
      </c>
      <c r="Y542">
        <v>612</v>
      </c>
      <c r="Z542">
        <v>656.9</v>
      </c>
      <c r="AA542">
        <v>612</v>
      </c>
      <c r="AB542">
        <v>663.4</v>
      </c>
      <c r="AC542" s="2">
        <f>(Table2[[#This Row],[Close Price]]/Table2[[#This Row],[Day Low]])-1</f>
        <v>1.2011543561344817E-2</v>
      </c>
      <c r="AD542" s="2">
        <f>(Table2[[#This Row],[Day High]]/Table2[[#This Row],[Close Price]])-1</f>
        <v>3.6994219653179172E-3</v>
      </c>
      <c r="AE542" s="2">
        <f>(Table2[[#This Row],[Close Price]]/Table2[[#This Row],[Current Week Low]])-1</f>
        <v>6.0049019607843146E-2</v>
      </c>
      <c r="AF542" s="2">
        <f>(Table2[[#This Row],[Current Week High]]/Table2[[#This Row],[Close Price]])-1</f>
        <v>1.2562620423892001E-2</v>
      </c>
      <c r="AG542" s="2">
        <f>(Table2[[#This Row],[Close Price]]/Table2[[#This Row],[Current Month Low]])-1</f>
        <v>6.0049019607843146E-2</v>
      </c>
      <c r="AH542" s="2">
        <f>(Table2[[#This Row],[Current Month High]]/Table2[[#This Row],[Close Price]])-1</f>
        <v>2.258188824662799E-2</v>
      </c>
      <c r="AI542">
        <v>2.2581888246627901</v>
      </c>
      <c r="AJ542">
        <v>63.392519833774003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0.12</v>
      </c>
      <c r="AM542" t="s">
        <v>10196</v>
      </c>
      <c r="AN542">
        <v>0.68</v>
      </c>
      <c r="AO542" t="s">
        <v>10196</v>
      </c>
      <c r="AP542">
        <v>-6.8076328683953996E-2</v>
      </c>
      <c r="AQ542">
        <f>(Table2[[#This Row],[Sharpe Ratio]]-AVERAGE(Table2[Sharpe Ratio]))/_xlfn.STDEV.P(Table2[Sharpe Ratio])</f>
        <v>-1.3711967011099715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-1.1130688582210719</v>
      </c>
      <c r="AS542">
        <f>_xlfn.RANK.AVG(Table2[[#This Row],[1Y Return vs Nifty Z-Score]],Table2[1Y Return vs Nifty Z-Score])</f>
        <v>422</v>
      </c>
      <c r="AT542">
        <f>_xlfn.RANK.AVG(Table2[[#This Row],[6M Return vs Nifty Z-Score]],Table2[6M Return vs Nifty Z-Score])</f>
        <v>406</v>
      </c>
      <c r="AU542">
        <f>_xlfn.RANK.AVG(Table2[[#This Row],[Sharpe Ratio Z-Score]],Table2[Sharpe Ratio Z-Score])</f>
        <v>672</v>
      </c>
      <c r="AV542">
        <f>(Table2[[#This Row],[Rank 1Y]]+Table2[[#This Row],[Rank 6M]]+Table2[[#This Row],[Rank Sharpe]])/3</f>
        <v>500</v>
      </c>
    </row>
    <row r="543" spans="1:48" x14ac:dyDescent="0.3">
      <c r="A543" t="s">
        <v>279</v>
      </c>
      <c r="B543" t="s">
        <v>280</v>
      </c>
      <c r="C543" t="s">
        <v>10149</v>
      </c>
      <c r="D543" t="s">
        <v>179</v>
      </c>
      <c r="E543">
        <v>97932.588840734999</v>
      </c>
      <c r="F543">
        <v>890.45</v>
      </c>
      <c r="G543">
        <v>16.994335928439501</v>
      </c>
      <c r="H543">
        <f>(Table2[[#This Row],[1Y Return vs Nifty]]-AVERAGE(Table2[1Y Return vs Nifty]))/_xlfn.STDEV.P(Table2[1Y Return vs Nifty])</f>
        <v>-0.32764930823768607</v>
      </c>
      <c r="I543">
        <v>-8.1603957423432103</v>
      </c>
      <c r="J543">
        <f>(Table2[[#This Row],[1M Return vs Nifty]]-AVERAGE(Table2[1M Return vs Nifty]))/_xlfn.STDEV.P(Table2[1M Return vs Nifty])</f>
        <v>-0.68961044513874226</v>
      </c>
      <c r="K543">
        <v>-24.945364546939398</v>
      </c>
      <c r="L543">
        <f>(Table2[[#This Row],[6M Return vs Nifty]]-AVERAGE(Table2[6M Return vs Nifty]))/_xlfn.STDEV.P(Table2[6M Return vs Nifty])</f>
        <v>-1.1064605152407871</v>
      </c>
      <c r="M543">
        <v>-1.82525759007479</v>
      </c>
      <c r="N543">
        <f>(Table2[[#This Row],[1W Return vs Nifty]]-AVERAGE(Table2[1W Return vs Nifty]))/_xlfn.STDEV.P(Table2[1W Return vs Nifty])</f>
        <v>-4.0195880686588144E-2</v>
      </c>
      <c r="O543">
        <v>897.91</v>
      </c>
      <c r="P543">
        <v>915.642990766352</v>
      </c>
      <c r="Q543">
        <v>956.05292654416496</v>
      </c>
      <c r="R543">
        <v>46.979739541053902</v>
      </c>
      <c r="S543" s="2">
        <f>(Table2[[#This Row],[Close Price]]-Table2[[#This Row],[20D EMA]])/Table2[[#This Row],[20D EMA]]</f>
        <v>-8.3081823345323279E-3</v>
      </c>
      <c r="T543" s="2">
        <f>(Table2[[#This Row],[Close Price]]-Table2[[#This Row],[50D EMA]])/Table2[[#This Row],[50D EMA]]</f>
        <v>-2.7513988552750841E-2</v>
      </c>
      <c r="U543" s="2">
        <f>(Table2[[#This Row],[Close Price]]-Table2[[#This Row],[200D EMA]])/Table2[[#This Row],[200D EMA]]</f>
        <v>-6.8618509208793671E-2</v>
      </c>
      <c r="V543">
        <v>1.2425787254632299</v>
      </c>
      <c r="W543">
        <v>883</v>
      </c>
      <c r="X543">
        <v>902</v>
      </c>
      <c r="Y543">
        <v>857</v>
      </c>
      <c r="Z543">
        <v>909.95</v>
      </c>
      <c r="AA543">
        <v>857</v>
      </c>
      <c r="AB543">
        <v>938</v>
      </c>
      <c r="AC543" s="2">
        <f>(Table2[[#This Row],[Close Price]]/Table2[[#This Row],[Day Low]])-1</f>
        <v>8.4371460928653885E-3</v>
      </c>
      <c r="AD543" s="2">
        <f>(Table2[[#This Row],[Day High]]/Table2[[#This Row],[Close Price]])-1</f>
        <v>1.2970969734403814E-2</v>
      </c>
      <c r="AE543" s="2">
        <f>(Table2[[#This Row],[Close Price]]/Table2[[#This Row],[Current Week Low]])-1</f>
        <v>3.9031505250875176E-2</v>
      </c>
      <c r="AF543" s="2">
        <f>(Table2[[#This Row],[Current Week High]]/Table2[[#This Row],[Close Price]])-1</f>
        <v>2.1899039811331455E-2</v>
      </c>
      <c r="AG543" s="2">
        <f>(Table2[[#This Row],[Close Price]]/Table2[[#This Row],[Current Month Low]])-1</f>
        <v>3.9031505250875176E-2</v>
      </c>
      <c r="AH543" s="2">
        <f>(Table2[[#This Row],[Current Month High]]/Table2[[#This Row],[Close Price]])-1</f>
        <v>5.3399966309169544E-2</v>
      </c>
      <c r="AI543">
        <v>41.4341063507215</v>
      </c>
      <c r="AJ543">
        <v>70.584291187739396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-0.08</v>
      </c>
      <c r="AM543" t="s">
        <v>10195</v>
      </c>
      <c r="AN543">
        <v>-7.0000000000000007E-2</v>
      </c>
      <c r="AO543" t="s">
        <v>10195</v>
      </c>
      <c r="AP543">
        <v>1.9239867018006E-2</v>
      </c>
      <c r="AQ543">
        <f>(Table2[[#This Row],[Sharpe Ratio]]-AVERAGE(Table2[Sharpe Ratio]))/_xlfn.STDEV.P(Table2[Sharpe Ratio])</f>
        <v>-0.367223956151708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407</v>
      </c>
      <c r="AT543">
        <f>_xlfn.RANK.AVG(Table2[[#This Row],[6M Return vs Nifty Z-Score]],Table2[6M Return vs Nifty Z-Score])</f>
        <v>663</v>
      </c>
      <c r="AU543">
        <f>_xlfn.RANK.AVG(Table2[[#This Row],[Sharpe Ratio Z-Score]],Table2[Sharpe Ratio Z-Score])</f>
        <v>431</v>
      </c>
      <c r="AV543">
        <f>(Table2[[#This Row],[Rank 1Y]]+Table2[[#This Row],[Rank 6M]]+Table2[[#This Row],[Rank Sharpe]])/3</f>
        <v>500.33333333333331</v>
      </c>
    </row>
    <row r="544" spans="1:48" x14ac:dyDescent="0.3">
      <c r="A544" t="s">
        <v>1250</v>
      </c>
      <c r="B544" t="s">
        <v>1251</v>
      </c>
      <c r="C544" t="s">
        <v>10153</v>
      </c>
      <c r="D544" t="s">
        <v>983</v>
      </c>
      <c r="E544">
        <v>9130.1620824750007</v>
      </c>
      <c r="F544">
        <v>452.55</v>
      </c>
      <c r="G544">
        <v>-9.9067851330285208</v>
      </c>
      <c r="H544">
        <f>(Table2[[#This Row],[1Y Return vs Nifty]]-AVERAGE(Table2[1Y Return vs Nifty]))/_xlfn.STDEV.P(Table2[1Y Return vs Nifty])</f>
        <v>-0.68936599653086594</v>
      </c>
      <c r="I544">
        <v>-3.9561068983930898</v>
      </c>
      <c r="J544">
        <f>(Table2[[#This Row],[1M Return vs Nifty]]-AVERAGE(Table2[1M Return vs Nifty]))/_xlfn.STDEV.P(Table2[1M Return vs Nifty])</f>
        <v>-0.25164610863967712</v>
      </c>
      <c r="K544">
        <v>3.9340326211222298</v>
      </c>
      <c r="L544">
        <f>(Table2[[#This Row],[6M Return vs Nifty]]-AVERAGE(Table2[6M Return vs Nifty]))/_xlfn.STDEV.P(Table2[6M Return vs Nifty])</f>
        <v>-0.12982417850249933</v>
      </c>
      <c r="M544">
        <v>-0.402045897662347</v>
      </c>
      <c r="N544">
        <f>(Table2[[#This Row],[1W Return vs Nifty]]-AVERAGE(Table2[1W Return vs Nifty]))/_xlfn.STDEV.P(Table2[1W Return vs Nifty])</f>
        <v>0.31368576645253832</v>
      </c>
      <c r="O544">
        <v>437.94</v>
      </c>
      <c r="P544">
        <v>421.127597481598</v>
      </c>
      <c r="Q544">
        <v>401.93248954473597</v>
      </c>
      <c r="R544">
        <v>67.999782807163101</v>
      </c>
      <c r="S544" s="2">
        <f>(Table2[[#This Row],[Close Price]]-Table2[[#This Row],[20D EMA]])/Table2[[#This Row],[20D EMA]]</f>
        <v>3.3360734347170878E-2</v>
      </c>
      <c r="T544" s="2">
        <f>(Table2[[#This Row],[Close Price]]-Table2[[#This Row],[50D EMA]])/Table2[[#This Row],[50D EMA]]</f>
        <v>7.4614921240764978E-2</v>
      </c>
      <c r="U544" s="2">
        <f>(Table2[[#This Row],[Close Price]]-Table2[[#This Row],[200D EMA]])/Table2[[#This Row],[200D EMA]]</f>
        <v>0.12593535424965988</v>
      </c>
      <c r="V544">
        <v>1.10402732344526</v>
      </c>
      <c r="W544">
        <v>445.2</v>
      </c>
      <c r="X544">
        <v>461.35</v>
      </c>
      <c r="Y544">
        <v>426.1</v>
      </c>
      <c r="Z544">
        <v>456.95</v>
      </c>
      <c r="AA544">
        <v>422</v>
      </c>
      <c r="AB544">
        <v>460</v>
      </c>
      <c r="AC544" s="2">
        <f>(Table2[[#This Row],[Close Price]]/Table2[[#This Row],[Day Low]])-1</f>
        <v>1.6509433962264231E-2</v>
      </c>
      <c r="AD544" s="2">
        <f>(Table2[[#This Row],[Day High]]/Table2[[#This Row],[Close Price]])-1</f>
        <v>1.9445365153021754E-2</v>
      </c>
      <c r="AE544" s="2">
        <f>(Table2[[#This Row],[Close Price]]/Table2[[#This Row],[Current Week Low]])-1</f>
        <v>6.2074630368458061E-2</v>
      </c>
      <c r="AF544" s="2">
        <f>(Table2[[#This Row],[Current Week High]]/Table2[[#This Row],[Close Price]])-1</f>
        <v>9.7226825765108771E-3</v>
      </c>
      <c r="AG544" s="2">
        <f>(Table2[[#This Row],[Close Price]]/Table2[[#This Row],[Current Month Low]])-1</f>
        <v>7.2393364928909909E-2</v>
      </c>
      <c r="AH544" s="2">
        <f>(Table2[[#This Row],[Current Month High]]/Table2[[#This Row],[Close Price]])-1</f>
        <v>1.6462269362501392E-2</v>
      </c>
      <c r="AI544">
        <v>7.3693514528781296</v>
      </c>
      <c r="AJ544">
        <v>31.7467248908297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0.03</v>
      </c>
      <c r="AM544" t="s">
        <v>10196</v>
      </c>
      <c r="AN544">
        <v>6.08</v>
      </c>
      <c r="AO544" t="s">
        <v>10196</v>
      </c>
      <c r="AP544">
        <v>-1.284016596566E-2</v>
      </c>
      <c r="AQ544">
        <f>(Table2[[#This Row],[Sharpe Ratio]]-AVERAGE(Table2[Sharpe Ratio]))/_xlfn.STDEV.P(Table2[Sharpe Ratio])</f>
        <v>-0.73608426338380395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-1.493234780604308</v>
      </c>
      <c r="AS544">
        <f>_xlfn.RANK.AVG(Table2[[#This Row],[1Y Return vs Nifty Z-Score]],Table2[1Y Return vs Nifty Z-Score])</f>
        <v>566</v>
      </c>
      <c r="AT544">
        <f>_xlfn.RANK.AVG(Table2[[#This Row],[6M Return vs Nifty Z-Score]],Table2[6M Return vs Nifty Z-Score])</f>
        <v>367</v>
      </c>
      <c r="AU544">
        <f>_xlfn.RANK.AVG(Table2[[#This Row],[Sharpe Ratio Z-Score]],Table2[Sharpe Ratio Z-Score])</f>
        <v>568</v>
      </c>
      <c r="AV544">
        <f>(Table2[[#This Row],[Rank 1Y]]+Table2[[#This Row],[Rank 6M]]+Table2[[#This Row],[Rank Sharpe]])/3</f>
        <v>500.33333333333331</v>
      </c>
    </row>
    <row r="545" spans="1:48" x14ac:dyDescent="0.3">
      <c r="A545" t="s">
        <v>408</v>
      </c>
      <c r="B545" t="s">
        <v>409</v>
      </c>
      <c r="C545" t="s">
        <v>10156</v>
      </c>
      <c r="D545" t="s">
        <v>60</v>
      </c>
      <c r="E545">
        <v>58862.903963219898</v>
      </c>
      <c r="F545">
        <v>27701.1</v>
      </c>
      <c r="G545">
        <v>-4.5511360571801802</v>
      </c>
      <c r="H545">
        <f>(Table2[[#This Row],[1Y Return vs Nifty]]-AVERAGE(Table2[1Y Return vs Nifty]))/_xlfn.STDEV.P(Table2[1Y Return vs Nifty])</f>
        <v>-0.61735310000697008</v>
      </c>
      <c r="I545">
        <v>-6.1112930478120303E-2</v>
      </c>
      <c r="J545">
        <f>(Table2[[#This Row],[1M Return vs Nifty]]-AVERAGE(Table2[1M Return vs Nifty]))/_xlfn.STDEV.P(Table2[1M Return vs Nifty])</f>
        <v>0.15409871816508622</v>
      </c>
      <c r="K545">
        <v>-5.5815557866497798</v>
      </c>
      <c r="L545">
        <f>(Table2[[#This Row],[6M Return vs Nifty]]-AVERAGE(Table2[6M Return vs Nifty]))/_xlfn.STDEV.P(Table2[6M Return vs Nifty])</f>
        <v>-0.45162000236939798</v>
      </c>
      <c r="M545">
        <v>-2.2728821784445001</v>
      </c>
      <c r="N545">
        <f>(Table2[[#This Row],[1W Return vs Nifty]]-AVERAGE(Table2[1W Return vs Nifty]))/_xlfn.STDEV.P(Table2[1W Return vs Nifty])</f>
        <v>-0.15149775339937976</v>
      </c>
      <c r="O545">
        <v>27800.94</v>
      </c>
      <c r="P545">
        <v>27393.940007824502</v>
      </c>
      <c r="Q545">
        <v>25934.6944825311</v>
      </c>
      <c r="R545">
        <v>46.116795442944401</v>
      </c>
      <c r="S545" s="2">
        <f>(Table2[[#This Row],[Close Price]]-Table2[[#This Row],[20D EMA]])/Table2[[#This Row],[20D EMA]]</f>
        <v>-3.5912454758724038E-3</v>
      </c>
      <c r="T545" s="2">
        <f>(Table2[[#This Row],[Close Price]]-Table2[[#This Row],[50D EMA]])/Table2[[#This Row],[50D EMA]]</f>
        <v>1.1212698578144038E-2</v>
      </c>
      <c r="U545" s="2">
        <f>(Table2[[#This Row],[Close Price]]-Table2[[#This Row],[200D EMA]])/Table2[[#This Row],[200D EMA]]</f>
        <v>6.8109748455247879E-2</v>
      </c>
      <c r="V545">
        <v>1.1007542498996701</v>
      </c>
      <c r="W545">
        <v>27428.400000000001</v>
      </c>
      <c r="X545">
        <v>27733.25</v>
      </c>
      <c r="Y545">
        <v>27119.599999999999</v>
      </c>
      <c r="Z545">
        <v>28050</v>
      </c>
      <c r="AA545">
        <v>27119.599999999999</v>
      </c>
      <c r="AB545">
        <v>28924</v>
      </c>
      <c r="AC545" s="2">
        <f>(Table2[[#This Row],[Close Price]]/Table2[[#This Row],[Day Low]])-1</f>
        <v>9.9422496390602078E-3</v>
      </c>
      <c r="AD545" s="2">
        <f>(Table2[[#This Row],[Day High]]/Table2[[#This Row],[Close Price]])-1</f>
        <v>1.1606037305378347E-3</v>
      </c>
      <c r="AE545" s="2">
        <f>(Table2[[#This Row],[Close Price]]/Table2[[#This Row],[Current Week Low]])-1</f>
        <v>2.1442056667502429E-2</v>
      </c>
      <c r="AF545" s="2">
        <f>(Table2[[#This Row],[Current Week High]]/Table2[[#This Row],[Close Price]])-1</f>
        <v>1.2595167700921728E-2</v>
      </c>
      <c r="AG545" s="2">
        <f>(Table2[[#This Row],[Close Price]]/Table2[[#This Row],[Current Month Low]])-1</f>
        <v>2.1442056667502429E-2</v>
      </c>
      <c r="AH545" s="2">
        <f>(Table2[[#This Row],[Current Month High]]/Table2[[#This Row],[Close Price]])-1</f>
        <v>4.4146261339802484E-2</v>
      </c>
      <c r="AI545">
        <v>6.9955705730097399</v>
      </c>
      <c r="AJ545">
        <v>25.914090909090799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-0.01</v>
      </c>
      <c r="AM545" t="s">
        <v>10195</v>
      </c>
      <c r="AN545">
        <v>-0.44</v>
      </c>
      <c r="AO545" t="s">
        <v>10195</v>
      </c>
      <c r="AP545">
        <v>3.2942881264479999E-3</v>
      </c>
      <c r="AQ545">
        <f>(Table2[[#This Row],[Sharpe Ratio]]-AVERAGE(Table2[Sharpe Ratio]))/_xlfn.STDEV.P(Table2[Sharpe Ratio])</f>
        <v>-0.55056825420553035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-1.616940391816192</v>
      </c>
      <c r="AS545">
        <f>_xlfn.RANK.AVG(Table2[[#This Row],[1Y Return vs Nifty Z-Score]],Table2[1Y Return vs Nifty Z-Score])</f>
        <v>541</v>
      </c>
      <c r="AT545">
        <f>_xlfn.RANK.AVG(Table2[[#This Row],[6M Return vs Nifty Z-Score]],Table2[6M Return vs Nifty Z-Score])</f>
        <v>479</v>
      </c>
      <c r="AU545">
        <f>_xlfn.RANK.AVG(Table2[[#This Row],[Sharpe Ratio Z-Score]],Table2[Sharpe Ratio Z-Score])</f>
        <v>485</v>
      </c>
      <c r="AV545">
        <f>(Table2[[#This Row],[Rank 1Y]]+Table2[[#This Row],[Rank 6M]]+Table2[[#This Row],[Rank Sharpe]])/3</f>
        <v>501.66666666666669</v>
      </c>
    </row>
    <row r="546" spans="1:48" x14ac:dyDescent="0.3">
      <c r="A546" t="s">
        <v>891</v>
      </c>
      <c r="B546" t="s">
        <v>892</v>
      </c>
      <c r="C546" t="s">
        <v>10156</v>
      </c>
      <c r="D546" t="s">
        <v>293</v>
      </c>
      <c r="E546">
        <v>16977.895012050001</v>
      </c>
      <c r="F546">
        <v>2121.5</v>
      </c>
      <c r="G546">
        <v>-13.1590618476347</v>
      </c>
      <c r="H546">
        <f>(Table2[[#This Row],[1Y Return vs Nifty]]-AVERAGE(Table2[1Y Return vs Nifty]))/_xlfn.STDEV.P(Table2[1Y Return vs Nifty])</f>
        <v>-0.73309661875781096</v>
      </c>
      <c r="I546">
        <v>-0.49169546956298199</v>
      </c>
      <c r="J546">
        <f>(Table2[[#This Row],[1M Return vs Nifty]]-AVERAGE(Table2[1M Return vs Nifty]))/_xlfn.STDEV.P(Table2[1M Return vs Nifty])</f>
        <v>0.1092445696900721</v>
      </c>
      <c r="K546">
        <v>-11.966154098397</v>
      </c>
      <c r="L546">
        <f>(Table2[[#This Row],[6M Return vs Nifty]]-AVERAGE(Table2[6M Return vs Nifty]))/_xlfn.STDEV.P(Table2[6M Return vs Nifty])</f>
        <v>-0.66753277473246397</v>
      </c>
      <c r="M546">
        <v>4.1136059005981697E-2</v>
      </c>
      <c r="N546">
        <f>(Table2[[#This Row],[1W Return vs Nifty]]-AVERAGE(Table2[1W Return vs Nifty]))/_xlfn.STDEV.P(Table2[1W Return vs Nifty])</f>
        <v>0.42388297860604768</v>
      </c>
      <c r="O546">
        <v>2106.9699999999998</v>
      </c>
      <c r="P546">
        <v>2058.44407997489</v>
      </c>
      <c r="Q546">
        <v>1982.61385465285</v>
      </c>
      <c r="R546">
        <v>51.578738473416102</v>
      </c>
      <c r="S546" s="2">
        <f>(Table2[[#This Row],[Close Price]]-Table2[[#This Row],[20D EMA]])/Table2[[#This Row],[20D EMA]]</f>
        <v>6.8961589391401878E-3</v>
      </c>
      <c r="T546" s="2">
        <f>(Table2[[#This Row],[Close Price]]-Table2[[#This Row],[50D EMA]])/Table2[[#This Row],[50D EMA]]</f>
        <v>3.0632806904270733E-2</v>
      </c>
      <c r="U546" s="2">
        <f>(Table2[[#This Row],[Close Price]]-Table2[[#This Row],[200D EMA]])/Table2[[#This Row],[200D EMA]]</f>
        <v>7.0052040149527026E-2</v>
      </c>
      <c r="V546">
        <v>1.1982420369376601</v>
      </c>
      <c r="W546">
        <v>2092.1</v>
      </c>
      <c r="X546">
        <v>2139.6</v>
      </c>
      <c r="Y546">
        <v>2085.5500000000002</v>
      </c>
      <c r="Z546">
        <v>2145.0500000000002</v>
      </c>
      <c r="AA546">
        <v>2080</v>
      </c>
      <c r="AB546">
        <v>2193.9</v>
      </c>
      <c r="AC546" s="2">
        <f>(Table2[[#This Row],[Close Price]]/Table2[[#This Row],[Day Low]])-1</f>
        <v>1.4052865541800186E-2</v>
      </c>
      <c r="AD546" s="2">
        <f>(Table2[[#This Row],[Day High]]/Table2[[#This Row],[Close Price]])-1</f>
        <v>8.531699269384907E-3</v>
      </c>
      <c r="AE546" s="2">
        <f>(Table2[[#This Row],[Close Price]]/Table2[[#This Row],[Current Week Low]])-1</f>
        <v>1.7237659130684868E-2</v>
      </c>
      <c r="AF546" s="2">
        <f>(Table2[[#This Row],[Current Week High]]/Table2[[#This Row],[Close Price]])-1</f>
        <v>1.1100636342210812E-2</v>
      </c>
      <c r="AG546" s="2">
        <f>(Table2[[#This Row],[Close Price]]/Table2[[#This Row],[Current Month Low]])-1</f>
        <v>1.9951923076923173E-2</v>
      </c>
      <c r="AH546" s="2">
        <f>(Table2[[#This Row],[Current Month High]]/Table2[[#This Row],[Close Price]])-1</f>
        <v>3.4126797077539628E-2</v>
      </c>
      <c r="AI546">
        <v>11.072354466179601</v>
      </c>
      <c r="AJ546">
        <v>21.228571428571399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-0.05</v>
      </c>
      <c r="AM546" t="s">
        <v>10195</v>
      </c>
      <c r="AN546">
        <v>-0.62</v>
      </c>
      <c r="AO546" t="s">
        <v>10195</v>
      </c>
      <c r="AP546">
        <v>3.7244521286642997E-2</v>
      </c>
      <c r="AQ546">
        <f>(Table2[[#This Row],[Sharpe Ratio]]-AVERAGE(Table2[Sharpe Ratio]))/_xlfn.STDEV.P(Table2[Sharpe Ratio])</f>
        <v>-0.1602041470225038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-1.0277059922166589</v>
      </c>
      <c r="AS546">
        <f>_xlfn.RANK.AVG(Table2[[#This Row],[1Y Return vs Nifty Z-Score]],Table2[1Y Return vs Nifty Z-Score])</f>
        <v>587</v>
      </c>
      <c r="AT546">
        <f>_xlfn.RANK.AVG(Table2[[#This Row],[6M Return vs Nifty Z-Score]],Table2[6M Return vs Nifty Z-Score])</f>
        <v>542</v>
      </c>
      <c r="AU546">
        <f>_xlfn.RANK.AVG(Table2[[#This Row],[Sharpe Ratio Z-Score]],Table2[Sharpe Ratio Z-Score])</f>
        <v>378</v>
      </c>
      <c r="AV546">
        <f>(Table2[[#This Row],[Rank 1Y]]+Table2[[#This Row],[Rank 6M]]+Table2[[#This Row],[Rank Sharpe]])/3</f>
        <v>502.33333333333331</v>
      </c>
    </row>
    <row r="547" spans="1:48" x14ac:dyDescent="0.3">
      <c r="A547" t="s">
        <v>1520</v>
      </c>
      <c r="B547" t="s">
        <v>1521</v>
      </c>
      <c r="C547" t="s">
        <v>10159</v>
      </c>
      <c r="D547" t="s">
        <v>1522</v>
      </c>
      <c r="E547">
        <v>6338.48277375</v>
      </c>
      <c r="F547">
        <v>467.1</v>
      </c>
      <c r="G547">
        <v>-2.1423531713253201</v>
      </c>
      <c r="H547">
        <f>(Table2[[#This Row],[1Y Return vs Nifty]]-AVERAGE(Table2[1Y Return vs Nifty]))/_xlfn.STDEV.P(Table2[1Y Return vs Nifty])</f>
        <v>-0.5849642279485221</v>
      </c>
      <c r="I547">
        <v>-4.3358896036927801</v>
      </c>
      <c r="J547">
        <f>(Table2[[#This Row],[1M Return vs Nifty]]-AVERAGE(Table2[1M Return vs Nifty]))/_xlfn.STDEV.P(Table2[1M Return vs Nifty])</f>
        <v>-0.29120839532217896</v>
      </c>
      <c r="K547">
        <v>-5.05318914170073</v>
      </c>
      <c r="L547">
        <f>(Table2[[#This Row],[6M Return vs Nifty]]-AVERAGE(Table2[6M Return vs Nifty]))/_xlfn.STDEV.P(Table2[6M Return vs Nifty])</f>
        <v>-0.43375182937483081</v>
      </c>
      <c r="M547">
        <v>1.4555698475570999</v>
      </c>
      <c r="N547">
        <f>(Table2[[#This Row],[1W Return vs Nifty]]-AVERAGE(Table2[1W Return vs Nifty]))/_xlfn.STDEV.P(Table2[1W Return vs Nifty])</f>
        <v>0.77558199958110075</v>
      </c>
      <c r="O547">
        <v>463.04</v>
      </c>
      <c r="P547">
        <v>461.59641738549101</v>
      </c>
      <c r="Q547">
        <v>444.62933453504098</v>
      </c>
      <c r="R547">
        <v>52.567284857104497</v>
      </c>
      <c r="S547" s="2">
        <f>(Table2[[#This Row],[Close Price]]-Table2[[#This Row],[20D EMA]])/Table2[[#This Row],[20D EMA]]</f>
        <v>8.768140981340709E-3</v>
      </c>
      <c r="T547" s="2">
        <f>(Table2[[#This Row],[Close Price]]-Table2[[#This Row],[50D EMA]])/Table2[[#This Row],[50D EMA]]</f>
        <v>1.1922931823608221E-2</v>
      </c>
      <c r="U547" s="2">
        <f>(Table2[[#This Row],[Close Price]]-Table2[[#This Row],[200D EMA]])/Table2[[#This Row],[200D EMA]]</f>
        <v>5.0537973362592296E-2</v>
      </c>
      <c r="V547">
        <v>1.02917674958911</v>
      </c>
      <c r="W547">
        <v>463.65</v>
      </c>
      <c r="X547">
        <v>485.2</v>
      </c>
      <c r="Y547">
        <v>458.8</v>
      </c>
      <c r="Z547">
        <v>475.1</v>
      </c>
      <c r="AA547">
        <v>443.05</v>
      </c>
      <c r="AB547">
        <v>496</v>
      </c>
      <c r="AC547" s="2">
        <f>(Table2[[#This Row],[Close Price]]/Table2[[#This Row],[Day Low]])-1</f>
        <v>7.4409576188936288E-3</v>
      </c>
      <c r="AD547" s="2">
        <f>(Table2[[#This Row],[Day High]]/Table2[[#This Row],[Close Price]])-1</f>
        <v>3.8749732391350822E-2</v>
      </c>
      <c r="AE547" s="2">
        <f>(Table2[[#This Row],[Close Price]]/Table2[[#This Row],[Current Week Low]])-1</f>
        <v>1.8090671316477902E-2</v>
      </c>
      <c r="AF547" s="2">
        <f>(Table2[[#This Row],[Current Week High]]/Table2[[#This Row],[Close Price]])-1</f>
        <v>1.7126953543138423E-2</v>
      </c>
      <c r="AG547" s="2">
        <f>(Table2[[#This Row],[Close Price]]/Table2[[#This Row],[Current Month Low]])-1</f>
        <v>5.4282812323665608E-2</v>
      </c>
      <c r="AH547" s="2">
        <f>(Table2[[#This Row],[Current Month High]]/Table2[[#This Row],[Close Price]])-1</f>
        <v>6.1871119674587804E-2</v>
      </c>
      <c r="AI547">
        <v>23.506743737957599</v>
      </c>
      <c r="AJ547">
        <v>36.459246275197103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-0.17</v>
      </c>
      <c r="AM547" t="s">
        <v>10195</v>
      </c>
      <c r="AN547">
        <v>-0.31</v>
      </c>
      <c r="AO547" t="s">
        <v>10195</v>
      </c>
      <c r="AQ547">
        <f>(Table2[[#This Row],[Sharpe Ratio]]-AVERAGE(Table2[Sharpe Ratio]))/_xlfn.STDEV.P(Table2[Sharpe Ratio])</f>
        <v>-0.58844639887736894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-1.1227888519418001</v>
      </c>
      <c r="AS547">
        <f>_xlfn.RANK.AVG(Table2[[#This Row],[1Y Return vs Nifty Z-Score]],Table2[1Y Return vs Nifty Z-Score])</f>
        <v>526</v>
      </c>
      <c r="AT547">
        <f>_xlfn.RANK.AVG(Table2[[#This Row],[6M Return vs Nifty Z-Score]],Table2[6M Return vs Nifty Z-Score])</f>
        <v>469</v>
      </c>
      <c r="AU547">
        <f>_xlfn.RANK.AVG(Table2[[#This Row],[Sharpe Ratio Z-Score]],Table2[Sharpe Ratio Z-Score])</f>
        <v>516.5</v>
      </c>
      <c r="AV547">
        <f>(Table2[[#This Row],[Rank 1Y]]+Table2[[#This Row],[Rank 6M]]+Table2[[#This Row],[Rank Sharpe]])/3</f>
        <v>503.83333333333331</v>
      </c>
    </row>
    <row r="548" spans="1:48" x14ac:dyDescent="0.3">
      <c r="A548" t="s">
        <v>898</v>
      </c>
      <c r="B548" t="s">
        <v>899</v>
      </c>
      <c r="C548" t="s">
        <v>10158</v>
      </c>
      <c r="D548" t="s">
        <v>130</v>
      </c>
      <c r="E548">
        <v>16751.3430386</v>
      </c>
      <c r="F548">
        <v>57.16</v>
      </c>
      <c r="G548">
        <v>2.9216445078159401</v>
      </c>
      <c r="H548">
        <f>(Table2[[#This Row],[1Y Return vs Nifty]]-AVERAGE(Table2[1Y Return vs Nifty]))/_xlfn.STDEV.P(Table2[1Y Return vs Nifty])</f>
        <v>-0.51687292179671196</v>
      </c>
      <c r="I548">
        <v>-7.2781020361540198</v>
      </c>
      <c r="J548">
        <f>(Table2[[#This Row],[1M Return vs Nifty]]-AVERAGE(Table2[1M Return vs Nifty]))/_xlfn.STDEV.P(Table2[1M Return vs Nifty])</f>
        <v>-0.59770116107884941</v>
      </c>
      <c r="K548">
        <v>-9.1062508900249703</v>
      </c>
      <c r="L548">
        <f>(Table2[[#This Row],[6M Return vs Nifty]]-AVERAGE(Table2[6M Return vs Nifty]))/_xlfn.STDEV.P(Table2[6M Return vs Nifty])</f>
        <v>-0.57081727279188088</v>
      </c>
      <c r="M548">
        <v>-3.4712678084104498</v>
      </c>
      <c r="N548">
        <f>(Table2[[#This Row],[1W Return vs Nifty]]-AVERAGE(Table2[1W Return vs Nifty]))/_xlfn.STDEV.P(Table2[1W Return vs Nifty])</f>
        <v>-0.44947639066124306</v>
      </c>
      <c r="O548">
        <v>57.94</v>
      </c>
      <c r="P548">
        <v>59.011082723177303</v>
      </c>
      <c r="Q548">
        <v>55.950432193846602</v>
      </c>
      <c r="R548">
        <v>44.250503361813799</v>
      </c>
      <c r="S548" s="2">
        <f>(Table2[[#This Row],[Close Price]]-Table2[[#This Row],[20D EMA]])/Table2[[#This Row],[20D EMA]]</f>
        <v>-1.3462202278218868E-2</v>
      </c>
      <c r="T548" s="2">
        <f>(Table2[[#This Row],[Close Price]]-Table2[[#This Row],[50D EMA]])/Table2[[#This Row],[50D EMA]]</f>
        <v>-3.1368391118339396E-2</v>
      </c>
      <c r="U548" s="2">
        <f>(Table2[[#This Row],[Close Price]]-Table2[[#This Row],[200D EMA]])/Table2[[#This Row],[200D EMA]]</f>
        <v>2.1618560549500496E-2</v>
      </c>
      <c r="V548">
        <v>1.1114256232483399</v>
      </c>
      <c r="W548">
        <v>56.4</v>
      </c>
      <c r="X548">
        <v>57.74</v>
      </c>
      <c r="Y548">
        <v>54.34</v>
      </c>
      <c r="Z548">
        <v>57.58</v>
      </c>
      <c r="AA548">
        <v>54.34</v>
      </c>
      <c r="AB548">
        <v>62.45</v>
      </c>
      <c r="AC548" s="2">
        <f>(Table2[[#This Row],[Close Price]]/Table2[[#This Row],[Day Low]])-1</f>
        <v>1.3475177304964614E-2</v>
      </c>
      <c r="AD548" s="2">
        <f>(Table2[[#This Row],[Day High]]/Table2[[#This Row],[Close Price]])-1</f>
        <v>1.0146955913226119E-2</v>
      </c>
      <c r="AE548" s="2">
        <f>(Table2[[#This Row],[Close Price]]/Table2[[#This Row],[Current Week Low]])-1</f>
        <v>5.1895472948104482E-2</v>
      </c>
      <c r="AF548" s="2">
        <f>(Table2[[#This Row],[Current Week High]]/Table2[[#This Row],[Close Price]])-1</f>
        <v>7.3477956613017259E-3</v>
      </c>
      <c r="AG548" s="2">
        <f>(Table2[[#This Row],[Close Price]]/Table2[[#This Row],[Current Month Low]])-1</f>
        <v>5.1895472948104482E-2</v>
      </c>
      <c r="AH548" s="2">
        <f>(Table2[[#This Row],[Current Month High]]/Table2[[#This Row],[Close Price]])-1</f>
        <v>9.2547235829251395E-2</v>
      </c>
      <c r="AI548">
        <v>28.936319104268701</v>
      </c>
      <c r="AJ548">
        <v>46.002554278416298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-0.12</v>
      </c>
      <c r="AM548" t="s">
        <v>10195</v>
      </c>
      <c r="AN548">
        <v>-0.52</v>
      </c>
      <c r="AO548" t="s">
        <v>10195</v>
      </c>
      <c r="AQ548">
        <f>(Table2[[#This Row],[Sharpe Ratio]]-AVERAGE(Table2[Sharpe Ratio]))/_xlfn.STDEV.P(Table2[Sharpe Ratio])</f>
        <v>-0.58844639887736894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490</v>
      </c>
      <c r="AT548">
        <f>_xlfn.RANK.AVG(Table2[[#This Row],[6M Return vs Nifty Z-Score]],Table2[6M Return vs Nifty Z-Score])</f>
        <v>506</v>
      </c>
      <c r="AU548">
        <f>_xlfn.RANK.AVG(Table2[[#This Row],[Sharpe Ratio Z-Score]],Table2[Sharpe Ratio Z-Score])</f>
        <v>516.5</v>
      </c>
      <c r="AV548">
        <f>(Table2[[#This Row],[Rank 1Y]]+Table2[[#This Row],[Rank 6M]]+Table2[[#This Row],[Rank Sharpe]])/3</f>
        <v>504.16666666666669</v>
      </c>
    </row>
    <row r="549" spans="1:48" x14ac:dyDescent="0.3">
      <c r="A549" t="s">
        <v>1902</v>
      </c>
      <c r="B549" t="s">
        <v>1903</v>
      </c>
      <c r="C549" t="s">
        <v>10167</v>
      </c>
      <c r="D549" t="s">
        <v>1538</v>
      </c>
      <c r="E549">
        <v>3564.8935193789998</v>
      </c>
      <c r="F549">
        <v>157.59</v>
      </c>
      <c r="G549">
        <v>-17.656808717445699</v>
      </c>
      <c r="H549">
        <f>(Table2[[#This Row],[1Y Return vs Nifty]]-AVERAGE(Table2[1Y Return vs Nifty]))/_xlfn.STDEV.P(Table2[1Y Return vs Nifty])</f>
        <v>-0.79357402781491393</v>
      </c>
      <c r="I549">
        <v>-2.5989267213126599</v>
      </c>
      <c r="J549">
        <f>(Table2[[#This Row],[1M Return vs Nifty]]-AVERAGE(Table2[1M Return vs Nifty]))/_xlfn.STDEV.P(Table2[1M Return vs Nifty])</f>
        <v>-0.1102674979336031</v>
      </c>
      <c r="K549">
        <v>-6.5908139460165902</v>
      </c>
      <c r="L549">
        <f>(Table2[[#This Row],[6M Return vs Nifty]]-AVERAGE(Table2[6M Return vs Nifty]))/_xlfn.STDEV.P(Table2[6M Return vs Nifty])</f>
        <v>-0.48575084609342539</v>
      </c>
      <c r="M549">
        <v>-0.48121219371189</v>
      </c>
      <c r="N549">
        <f>(Table2[[#This Row],[1W Return vs Nifty]]-AVERAGE(Table2[1W Return vs Nifty]))/_xlfn.STDEV.P(Table2[1W Return vs Nifty])</f>
        <v>0.29400106361228284</v>
      </c>
      <c r="O549">
        <v>154.33000000000001</v>
      </c>
      <c r="P549">
        <v>152.871100799099</v>
      </c>
      <c r="Q549">
        <v>147.98560289763799</v>
      </c>
      <c r="R549">
        <v>60.2897014136217</v>
      </c>
      <c r="S549" s="2">
        <f>(Table2[[#This Row],[Close Price]]-Table2[[#This Row],[20D EMA]])/Table2[[#This Row],[20D EMA]]</f>
        <v>2.112356638372313E-2</v>
      </c>
      <c r="T549" s="2">
        <f>(Table2[[#This Row],[Close Price]]-Table2[[#This Row],[50D EMA]])/Table2[[#This Row],[50D EMA]]</f>
        <v>3.0868484469818241E-2</v>
      </c>
      <c r="U549" s="2">
        <f>(Table2[[#This Row],[Close Price]]-Table2[[#This Row],[200D EMA]])/Table2[[#This Row],[200D EMA]]</f>
        <v>6.4900888426324826E-2</v>
      </c>
      <c r="V549">
        <v>0.74203921394100003</v>
      </c>
      <c r="W549">
        <v>155.38999999999999</v>
      </c>
      <c r="X549">
        <v>157.5</v>
      </c>
      <c r="Y549">
        <v>147.87</v>
      </c>
      <c r="Z549">
        <v>159.19999999999999</v>
      </c>
      <c r="AA549">
        <v>147.87</v>
      </c>
      <c r="AB549">
        <v>163</v>
      </c>
      <c r="AC549" s="2">
        <f>(Table2[[#This Row],[Close Price]]/Table2[[#This Row],[Day Low]])-1</f>
        <v>1.415792522041337E-2</v>
      </c>
      <c r="AD549" s="2">
        <f>(Table2[[#This Row],[Day High]]/Table2[[#This Row],[Close Price]])-1</f>
        <v>-5.711022272987254E-4</v>
      </c>
      <c r="AE549" s="2">
        <f>(Table2[[#This Row],[Close Price]]/Table2[[#This Row],[Current Week Low]])-1</f>
        <v>6.5733414485696917E-2</v>
      </c>
      <c r="AF549" s="2">
        <f>(Table2[[#This Row],[Current Week High]]/Table2[[#This Row],[Close Price]])-1</f>
        <v>1.021638428834315E-2</v>
      </c>
      <c r="AG549" s="2">
        <f>(Table2[[#This Row],[Close Price]]/Table2[[#This Row],[Current Month Low]])-1</f>
        <v>6.5733414485696917E-2</v>
      </c>
      <c r="AH549" s="2">
        <f>(Table2[[#This Row],[Current Month High]]/Table2[[#This Row],[Close Price]])-1</f>
        <v>3.4329589440954322E-2</v>
      </c>
      <c r="AI549">
        <v>11.6187575353766</v>
      </c>
      <c r="AJ549">
        <v>22.162790697674399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-0.03</v>
      </c>
      <c r="AM549" t="s">
        <v>10195</v>
      </c>
      <c r="AN549">
        <v>-0.49</v>
      </c>
      <c r="AO549" t="s">
        <v>10195</v>
      </c>
      <c r="AP549">
        <v>2.589340756166E-2</v>
      </c>
      <c r="AQ549">
        <f>(Table2[[#This Row],[Sharpe Ratio]]-AVERAGE(Table2[Sharpe Ratio]))/_xlfn.STDEV.P(Table2[Sharpe Ratio])</f>
        <v>-0.29072069911444048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-1.3863120073441002</v>
      </c>
      <c r="AS549">
        <f>_xlfn.RANK.AVG(Table2[[#This Row],[1Y Return vs Nifty Z-Score]],Table2[1Y Return vs Nifty Z-Score])</f>
        <v>608</v>
      </c>
      <c r="AT549">
        <f>_xlfn.RANK.AVG(Table2[[#This Row],[6M Return vs Nifty Z-Score]],Table2[6M Return vs Nifty Z-Score])</f>
        <v>489</v>
      </c>
      <c r="AU549">
        <f>_xlfn.RANK.AVG(Table2[[#This Row],[Sharpe Ratio Z-Score]],Table2[Sharpe Ratio Z-Score])</f>
        <v>417</v>
      </c>
      <c r="AV549">
        <f>(Table2[[#This Row],[Rank 1Y]]+Table2[[#This Row],[Rank 6M]]+Table2[[#This Row],[Rank Sharpe]])/3</f>
        <v>504.66666666666669</v>
      </c>
    </row>
    <row r="550" spans="1:48" x14ac:dyDescent="0.3">
      <c r="A550" t="s">
        <v>707</v>
      </c>
      <c r="B550" t="s">
        <v>708</v>
      </c>
      <c r="C550" t="s">
        <v>10163</v>
      </c>
      <c r="D550" t="s">
        <v>709</v>
      </c>
      <c r="E550">
        <v>23391.859103999999</v>
      </c>
      <c r="F550">
        <v>1468.8</v>
      </c>
      <c r="G550">
        <v>-20.8530028514792</v>
      </c>
      <c r="H550">
        <f>(Table2[[#This Row],[1Y Return vs Nifty]]-AVERAGE(Table2[1Y Return vs Nifty]))/_xlfn.STDEV.P(Table2[1Y Return vs Nifty])</f>
        <v>-0.83655055487722496</v>
      </c>
      <c r="I550">
        <v>1.66488667891875</v>
      </c>
      <c r="J550">
        <f>(Table2[[#This Row],[1M Return vs Nifty]]-AVERAGE(Table2[1M Return vs Nifty]))/_xlfn.STDEV.P(Table2[1M Return vs Nifty])</f>
        <v>0.3338975621039148</v>
      </c>
      <c r="K550">
        <v>-3.5370417333819701</v>
      </c>
      <c r="L550">
        <f>(Table2[[#This Row],[6M Return vs Nifty]]-AVERAGE(Table2[6M Return vs Nifty]))/_xlfn.STDEV.P(Table2[6M Return vs Nifty])</f>
        <v>-0.38247912994143513</v>
      </c>
      <c r="M550">
        <v>5.2493597265098799</v>
      </c>
      <c r="N550">
        <f>(Table2[[#This Row],[1W Return vs Nifty]]-AVERAGE(Table2[1W Return vs Nifty]))/_xlfn.STDEV.P(Table2[1W Return vs Nifty])</f>
        <v>1.7189080124441884</v>
      </c>
      <c r="O550">
        <v>1405.23</v>
      </c>
      <c r="P550">
        <v>1355.2888335587299</v>
      </c>
      <c r="Q550">
        <v>1296.8759228546901</v>
      </c>
      <c r="R550">
        <v>68.358196728957395</v>
      </c>
      <c r="S550" s="2">
        <f>(Table2[[#This Row],[Close Price]]-Table2[[#This Row],[20D EMA]])/Table2[[#This Row],[20D EMA]]</f>
        <v>4.5238146068615058E-2</v>
      </c>
      <c r="T550" s="2">
        <f>(Table2[[#This Row],[Close Price]]-Table2[[#This Row],[50D EMA]])/Table2[[#This Row],[50D EMA]]</f>
        <v>8.3754225395048329E-2</v>
      </c>
      <c r="U550" s="2">
        <f>(Table2[[#This Row],[Close Price]]-Table2[[#This Row],[200D EMA]])/Table2[[#This Row],[200D EMA]]</f>
        <v>0.13256786876486201</v>
      </c>
      <c r="V550">
        <v>0.79893638646405696</v>
      </c>
      <c r="W550">
        <v>1423.15</v>
      </c>
      <c r="X550">
        <v>1460</v>
      </c>
      <c r="Y550">
        <v>1341.05</v>
      </c>
      <c r="Z550">
        <v>1480</v>
      </c>
      <c r="AA550">
        <v>1340.45</v>
      </c>
      <c r="AB550">
        <v>1520</v>
      </c>
      <c r="AC550" s="2">
        <f>(Table2[[#This Row],[Close Price]]/Table2[[#This Row],[Day Low]])-1</f>
        <v>3.2076731194884411E-2</v>
      </c>
      <c r="AD550" s="2">
        <f>(Table2[[#This Row],[Day High]]/Table2[[#This Row],[Close Price]])-1</f>
        <v>-5.9912854030500506E-3</v>
      </c>
      <c r="AE550" s="2">
        <f>(Table2[[#This Row],[Close Price]]/Table2[[#This Row],[Current Week Low]])-1</f>
        <v>9.5261175944222787E-2</v>
      </c>
      <c r="AF550" s="2">
        <f>(Table2[[#This Row],[Current Week High]]/Table2[[#This Row],[Close Price]])-1</f>
        <v>7.625272331154731E-3</v>
      </c>
      <c r="AG550" s="2">
        <f>(Table2[[#This Row],[Close Price]]/Table2[[#This Row],[Current Month Low]])-1</f>
        <v>9.5751426759670188E-2</v>
      </c>
      <c r="AH550" s="2">
        <f>(Table2[[#This Row],[Current Month High]]/Table2[[#This Row],[Close Price]])-1</f>
        <v>3.4858387799564294E-2</v>
      </c>
      <c r="AI550">
        <v>3.74455337690631</v>
      </c>
      <c r="AJ550">
        <v>32.282613590309303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0.16</v>
      </c>
      <c r="AM550" t="s">
        <v>10196</v>
      </c>
      <c r="AN550">
        <v>-0.5</v>
      </c>
      <c r="AO550" t="s">
        <v>10195</v>
      </c>
      <c r="AP550">
        <v>1.3366936416958001E-2</v>
      </c>
      <c r="AQ550">
        <f>(Table2[[#This Row],[Sharpe Ratio]]-AVERAGE(Table2[Sharpe Ratio]))/_xlfn.STDEV.P(Table2[Sharpe Ratio])</f>
        <v>-0.43475166059510251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0.39902422913434066</v>
      </c>
      <c r="AS550">
        <f>_xlfn.RANK.AVG(Table2[[#This Row],[1Y Return vs Nifty Z-Score]],Table2[1Y Return vs Nifty Z-Score])</f>
        <v>627</v>
      </c>
      <c r="AT550">
        <f>_xlfn.RANK.AVG(Table2[[#This Row],[6M Return vs Nifty Z-Score]],Table2[6M Return vs Nifty Z-Score])</f>
        <v>448</v>
      </c>
      <c r="AU550">
        <f>_xlfn.RANK.AVG(Table2[[#This Row],[Sharpe Ratio Z-Score]],Table2[Sharpe Ratio Z-Score])</f>
        <v>448</v>
      </c>
      <c r="AV550">
        <f>(Table2[[#This Row],[Rank 1Y]]+Table2[[#This Row],[Rank 6M]]+Table2[[#This Row],[Rank Sharpe]])/3</f>
        <v>507.66666666666669</v>
      </c>
    </row>
    <row r="551" spans="1:48" x14ac:dyDescent="0.3">
      <c r="A551" t="s">
        <v>1591</v>
      </c>
      <c r="B551" t="s">
        <v>1592</v>
      </c>
      <c r="C551" t="s">
        <v>10162</v>
      </c>
      <c r="D551" t="s">
        <v>1172</v>
      </c>
      <c r="E551">
        <v>5579.2631797499998</v>
      </c>
      <c r="F551">
        <v>3328.35</v>
      </c>
      <c r="G551">
        <v>15.091041556252801</v>
      </c>
      <c r="H551">
        <f>(Table2[[#This Row],[1Y Return vs Nifty]]-AVERAGE(Table2[1Y Return vs Nifty]))/_xlfn.STDEV.P(Table2[1Y Return vs Nifty])</f>
        <v>-0.35324130254830716</v>
      </c>
      <c r="I551">
        <v>9.2989854120273296</v>
      </c>
      <c r="J551">
        <f>(Table2[[#This Row],[1M Return vs Nifty]]-AVERAGE(Table2[1M Return vs Nifty]))/_xlfn.STDEV.P(Table2[1M Return vs Nifty])</f>
        <v>1.1291481051833758</v>
      </c>
      <c r="K551">
        <v>-2.6535458608348099</v>
      </c>
      <c r="L551">
        <f>(Table2[[#This Row],[6M Return vs Nifty]]-AVERAGE(Table2[6M Return vs Nifty]))/_xlfn.STDEV.P(Table2[6M Return vs Nifty])</f>
        <v>-0.35260128424172965</v>
      </c>
      <c r="M551">
        <v>13.8710746424077</v>
      </c>
      <c r="N551">
        <f>(Table2[[#This Row],[1W Return vs Nifty]]-AVERAGE(Table2[1W Return vs Nifty]))/_xlfn.STDEV.P(Table2[1W Return vs Nifty])</f>
        <v>3.8626977886721541</v>
      </c>
      <c r="O551">
        <v>2982.75</v>
      </c>
      <c r="P551">
        <v>2990.5573373090201</v>
      </c>
      <c r="Q551">
        <v>2916.1506486537501</v>
      </c>
      <c r="R551">
        <v>80.733039827724895</v>
      </c>
      <c r="S551" s="2">
        <f>(Table2[[#This Row],[Close Price]]-Table2[[#This Row],[20D EMA]])/Table2[[#This Row],[20D EMA]]</f>
        <v>0.11586623082725669</v>
      </c>
      <c r="T551" s="2">
        <f>(Table2[[#This Row],[Close Price]]-Table2[[#This Row],[50D EMA]])/Table2[[#This Row],[50D EMA]]</f>
        <v>0.11295308017566193</v>
      </c>
      <c r="U551" s="2">
        <f>(Table2[[#This Row],[Close Price]]-Table2[[#This Row],[200D EMA]])/Table2[[#This Row],[200D EMA]]</f>
        <v>0.14135049968579055</v>
      </c>
      <c r="V551">
        <v>3.0175303893221699</v>
      </c>
      <c r="W551">
        <v>3230.25</v>
      </c>
      <c r="X551">
        <v>3299.7</v>
      </c>
      <c r="Y551">
        <v>2854.65</v>
      </c>
      <c r="Z551">
        <v>3430</v>
      </c>
      <c r="AA551">
        <v>2811.4</v>
      </c>
      <c r="AB551">
        <v>3430</v>
      </c>
      <c r="AC551" s="2">
        <f>(Table2[[#This Row],[Close Price]]/Table2[[#This Row],[Day Low]])-1</f>
        <v>3.0369166473183107E-2</v>
      </c>
      <c r="AD551" s="2">
        <f>(Table2[[#This Row],[Day High]]/Table2[[#This Row],[Close Price]])-1</f>
        <v>-8.6078687638019291E-3</v>
      </c>
      <c r="AE551" s="2">
        <f>(Table2[[#This Row],[Close Price]]/Table2[[#This Row],[Current Week Low]])-1</f>
        <v>0.16593978246019647</v>
      </c>
      <c r="AF551" s="2">
        <f>(Table2[[#This Row],[Current Week High]]/Table2[[#This Row],[Close Price]])-1</f>
        <v>3.054065828413477E-2</v>
      </c>
      <c r="AG551" s="2">
        <f>(Table2[[#This Row],[Close Price]]/Table2[[#This Row],[Current Month Low]])-1</f>
        <v>0.1838763605321192</v>
      </c>
      <c r="AH551" s="2">
        <f>(Table2[[#This Row],[Current Month High]]/Table2[[#This Row],[Close Price]])-1</f>
        <v>3.054065828413477E-2</v>
      </c>
      <c r="AI551">
        <v>11.1661934592215</v>
      </c>
      <c r="AJ551">
        <v>52.669602311820498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0</v>
      </c>
      <c r="AM551">
        <v>0</v>
      </c>
      <c r="AN551">
        <v>10.69</v>
      </c>
      <c r="AO551" t="s">
        <v>10196</v>
      </c>
      <c r="AP551">
        <v>-6.2776120014466003E-2</v>
      </c>
      <c r="AQ551">
        <f>(Table2[[#This Row],[Sharpe Ratio]]-AVERAGE(Table2[Sharpe Ratio]))/_xlfn.STDEV.P(Table2[Sharpe Ratio])</f>
        <v>-1.310254226418097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419</v>
      </c>
      <c r="AT551">
        <f>_xlfn.RANK.AVG(Table2[[#This Row],[6M Return vs Nifty Z-Score]],Table2[6M Return vs Nifty Z-Score])</f>
        <v>442</v>
      </c>
      <c r="AU551">
        <f>_xlfn.RANK.AVG(Table2[[#This Row],[Sharpe Ratio Z-Score]],Table2[Sharpe Ratio Z-Score])</f>
        <v>662</v>
      </c>
      <c r="AV551">
        <f>(Table2[[#This Row],[Rank 1Y]]+Table2[[#This Row],[Rank 6M]]+Table2[[#This Row],[Rank Sharpe]])/3</f>
        <v>507.66666666666669</v>
      </c>
    </row>
    <row r="552" spans="1:48" x14ac:dyDescent="0.3">
      <c r="A552" t="s">
        <v>1878</v>
      </c>
      <c r="B552" t="s">
        <v>1879</v>
      </c>
      <c r="C552" t="s">
        <v>10162</v>
      </c>
      <c r="D552" t="s">
        <v>386</v>
      </c>
      <c r="E552">
        <v>3722.8411194699902</v>
      </c>
      <c r="F552">
        <v>516.70000000000005</v>
      </c>
      <c r="G552">
        <v>5.7072353744016802</v>
      </c>
      <c r="H552">
        <f>(Table2[[#This Row],[1Y Return vs Nifty]]-AVERAGE(Table2[1Y Return vs Nifty]))/_xlfn.STDEV.P(Table2[1Y Return vs Nifty])</f>
        <v>-0.47941743059622238</v>
      </c>
      <c r="I552">
        <v>5.2798216489611303</v>
      </c>
      <c r="J552">
        <f>(Table2[[#This Row],[1M Return vs Nifty]]-AVERAGE(Table2[1M Return vs Nifty]))/_xlfn.STDEV.P(Table2[1M Return vs Nifty])</f>
        <v>0.71046840545119982</v>
      </c>
      <c r="K552">
        <v>5.8947036800748496</v>
      </c>
      <c r="L552">
        <f>(Table2[[#This Row],[6M Return vs Nifty]]-AVERAGE(Table2[6M Return vs Nifty]))/_xlfn.STDEV.P(Table2[6M Return vs Nifty])</f>
        <v>-6.351868779502863E-2</v>
      </c>
      <c r="M552">
        <v>-2.6123215959816002</v>
      </c>
      <c r="N552">
        <f>(Table2[[#This Row],[1W Return vs Nifty]]-AVERAGE(Table2[1W Return vs Nifty]))/_xlfn.STDEV.P(Table2[1W Return vs Nifty])</f>
        <v>-0.23589937883737805</v>
      </c>
      <c r="O552">
        <v>515.29</v>
      </c>
      <c r="P552">
        <v>490.67586317324202</v>
      </c>
      <c r="Q552">
        <v>441.81389460510701</v>
      </c>
      <c r="R552">
        <v>46.986916083289501</v>
      </c>
      <c r="S552" s="2">
        <f>(Table2[[#This Row],[Close Price]]-Table2[[#This Row],[20D EMA]])/Table2[[#This Row],[20D EMA]]</f>
        <v>2.7363232354598033E-3</v>
      </c>
      <c r="T552" s="2">
        <f>(Table2[[#This Row],[Close Price]]-Table2[[#This Row],[50D EMA]])/Table2[[#This Row],[50D EMA]]</f>
        <v>5.3037328264850331E-2</v>
      </c>
      <c r="U552" s="2">
        <f>(Table2[[#This Row],[Close Price]]-Table2[[#This Row],[200D EMA]])/Table2[[#This Row],[200D EMA]]</f>
        <v>0.16949694500175508</v>
      </c>
      <c r="V552">
        <v>1.1504054258261001</v>
      </c>
      <c r="W552">
        <v>507.3</v>
      </c>
      <c r="X552">
        <v>517.5</v>
      </c>
      <c r="Y552">
        <v>495</v>
      </c>
      <c r="Z552">
        <v>532.45000000000005</v>
      </c>
      <c r="AA552">
        <v>495</v>
      </c>
      <c r="AB552">
        <v>554.70000000000005</v>
      </c>
      <c r="AC552" s="2">
        <f>(Table2[[#This Row],[Close Price]]/Table2[[#This Row],[Day Low]])-1</f>
        <v>1.8529469741770166E-2</v>
      </c>
      <c r="AD552" s="2">
        <f>(Table2[[#This Row],[Day High]]/Table2[[#This Row],[Close Price]])-1</f>
        <v>1.5482872072769549E-3</v>
      </c>
      <c r="AE552" s="2">
        <f>(Table2[[#This Row],[Close Price]]/Table2[[#This Row],[Current Week Low]])-1</f>
        <v>4.383838383838401E-2</v>
      </c>
      <c r="AF552" s="2">
        <f>(Table2[[#This Row],[Current Week High]]/Table2[[#This Row],[Close Price]])-1</f>
        <v>3.0481904393264925E-2</v>
      </c>
      <c r="AG552" s="2">
        <f>(Table2[[#This Row],[Close Price]]/Table2[[#This Row],[Current Month Low]])-1</f>
        <v>4.383838383838401E-2</v>
      </c>
      <c r="AH552" s="2">
        <f>(Table2[[#This Row],[Current Month High]]/Table2[[#This Row],[Close Price]])-1</f>
        <v>7.3543642345655025E-2</v>
      </c>
      <c r="AI552">
        <v>7.3543642345654998</v>
      </c>
      <c r="AJ552">
        <v>48.455681654934601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0.04</v>
      </c>
      <c r="AM552" t="s">
        <v>10196</v>
      </c>
      <c r="AN552">
        <v>-0.68</v>
      </c>
      <c r="AO552" t="s">
        <v>10195</v>
      </c>
      <c r="AP552">
        <v>-9.1993995206922002E-2</v>
      </c>
      <c r="AQ552">
        <f>(Table2[[#This Row],[Sharpe Ratio]]-AVERAGE(Table2[Sharpe Ratio]))/_xlfn.STDEV.P(Table2[Sharpe Ratio])</f>
        <v>-1.6462050786396574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-1.7145721704170864</v>
      </c>
      <c r="AS552">
        <f>_xlfn.RANK.AVG(Table2[[#This Row],[1Y Return vs Nifty Z-Score]],Table2[1Y Return vs Nifty Z-Score])</f>
        <v>473</v>
      </c>
      <c r="AT552">
        <f>_xlfn.RANK.AVG(Table2[[#This Row],[6M Return vs Nifty Z-Score]],Table2[6M Return vs Nifty Z-Score])</f>
        <v>347</v>
      </c>
      <c r="AU552">
        <f>_xlfn.RANK.AVG(Table2[[#This Row],[Sharpe Ratio Z-Score]],Table2[Sharpe Ratio Z-Score])</f>
        <v>703</v>
      </c>
      <c r="AV552">
        <f>(Table2[[#This Row],[Rank 1Y]]+Table2[[#This Row],[Rank 6M]]+Table2[[#This Row],[Rank Sharpe]])/3</f>
        <v>507.66666666666669</v>
      </c>
    </row>
    <row r="553" spans="1:48" x14ac:dyDescent="0.3">
      <c r="A553" t="s">
        <v>1453</v>
      </c>
      <c r="B553" t="s">
        <v>1454</v>
      </c>
      <c r="C553" t="s">
        <v>10167</v>
      </c>
      <c r="D553" t="s">
        <v>1455</v>
      </c>
      <c r="E553">
        <v>6993.9923550000003</v>
      </c>
      <c r="F553">
        <v>913.75</v>
      </c>
      <c r="G553">
        <v>16.4006908332988</v>
      </c>
      <c r="H553">
        <f>(Table2[[#This Row],[1Y Return vs Nifty]]-AVERAGE(Table2[1Y Return vs Nifty]))/_xlfn.STDEV.P(Table2[1Y Return vs Nifty])</f>
        <v>-0.33563155319116328</v>
      </c>
      <c r="I553">
        <v>0.240629249911256</v>
      </c>
      <c r="J553">
        <f>(Table2[[#This Row],[1M Return vs Nifty]]-AVERAGE(Table2[1M Return vs Nifty]))/_xlfn.STDEV.P(Table2[1M Return vs Nifty])</f>
        <v>0.18553145714499211</v>
      </c>
      <c r="K553">
        <v>-12.080641668723599</v>
      </c>
      <c r="L553">
        <f>(Table2[[#This Row],[6M Return vs Nifty]]-AVERAGE(Table2[6M Return vs Nifty]))/_xlfn.STDEV.P(Table2[6M Return vs Nifty])</f>
        <v>-0.67140448717282941</v>
      </c>
      <c r="M553">
        <v>1.42548980050258</v>
      </c>
      <c r="N553">
        <f>(Table2[[#This Row],[1W Return vs Nifty]]-AVERAGE(Table2[1W Return vs Nifty]))/_xlfn.STDEV.P(Table2[1W Return vs Nifty])</f>
        <v>0.76810259461666264</v>
      </c>
      <c r="O553">
        <v>888.4</v>
      </c>
      <c r="P553">
        <v>830.19021139141898</v>
      </c>
      <c r="Q553">
        <v>770.12861149714399</v>
      </c>
      <c r="R553">
        <v>57.491033434493801</v>
      </c>
      <c r="S553" s="2">
        <f>(Table2[[#This Row],[Close Price]]-Table2[[#This Row],[20D EMA]])/Table2[[#This Row],[20D EMA]]</f>
        <v>2.8534443944169319E-2</v>
      </c>
      <c r="T553" s="2">
        <f>(Table2[[#This Row],[Close Price]]-Table2[[#This Row],[50D EMA]])/Table2[[#This Row],[50D EMA]]</f>
        <v>0.10065137779513537</v>
      </c>
      <c r="U553" s="2">
        <f>(Table2[[#This Row],[Close Price]]-Table2[[#This Row],[200D EMA]])/Table2[[#This Row],[200D EMA]]</f>
        <v>0.18649013471094578</v>
      </c>
      <c r="V553">
        <v>0.78950025183523398</v>
      </c>
      <c r="W553">
        <v>900</v>
      </c>
      <c r="X553">
        <v>925</v>
      </c>
      <c r="Y553">
        <v>824.25</v>
      </c>
      <c r="Z553">
        <v>919.9</v>
      </c>
      <c r="AA553">
        <v>824.25</v>
      </c>
      <c r="AB553">
        <v>970</v>
      </c>
      <c r="AC553" s="2">
        <f>(Table2[[#This Row],[Close Price]]/Table2[[#This Row],[Day Low]])-1</f>
        <v>1.5277777777777724E-2</v>
      </c>
      <c r="AD553" s="2">
        <f>(Table2[[#This Row],[Day High]]/Table2[[#This Row],[Close Price]])-1</f>
        <v>1.2311901504787892E-2</v>
      </c>
      <c r="AE553" s="2">
        <f>(Table2[[#This Row],[Close Price]]/Table2[[#This Row],[Current Week Low]])-1</f>
        <v>0.10858356081286025</v>
      </c>
      <c r="AF553" s="2">
        <f>(Table2[[#This Row],[Current Week High]]/Table2[[#This Row],[Close Price]])-1</f>
        <v>6.7305061559508328E-3</v>
      </c>
      <c r="AG553" s="2">
        <f>(Table2[[#This Row],[Close Price]]/Table2[[#This Row],[Current Month Low]])-1</f>
        <v>0.10858356081286025</v>
      </c>
      <c r="AH553" s="2">
        <f>(Table2[[#This Row],[Current Month High]]/Table2[[#This Row],[Close Price]])-1</f>
        <v>6.1559507523939905E-2</v>
      </c>
      <c r="AI553">
        <v>8.2790697674418592</v>
      </c>
      <c r="AJ553">
        <v>54.480135249366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0.18</v>
      </c>
      <c r="AM553" t="s">
        <v>10196</v>
      </c>
      <c r="AN553">
        <v>-0.53</v>
      </c>
      <c r="AO553" t="s">
        <v>10195</v>
      </c>
      <c r="AP553">
        <v>-1.5015946041036E-2</v>
      </c>
      <c r="AQ553">
        <f>(Table2[[#This Row],[Sharpe Ratio]]-AVERAGE(Table2[Sharpe Ratio]))/_xlfn.STDEV.P(Table2[Sharpe Ratio])</f>
        <v>-0.76110165995198387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-0.81450364855432178</v>
      </c>
      <c r="AS553">
        <f>_xlfn.RANK.AVG(Table2[[#This Row],[1Y Return vs Nifty Z-Score]],Table2[1Y Return vs Nifty Z-Score])</f>
        <v>411</v>
      </c>
      <c r="AT553">
        <f>_xlfn.RANK.AVG(Table2[[#This Row],[6M Return vs Nifty Z-Score]],Table2[6M Return vs Nifty Z-Score])</f>
        <v>545</v>
      </c>
      <c r="AU553">
        <f>_xlfn.RANK.AVG(Table2[[#This Row],[Sharpe Ratio Z-Score]],Table2[Sharpe Ratio Z-Score])</f>
        <v>570</v>
      </c>
      <c r="AV553">
        <f>(Table2[[#This Row],[Rank 1Y]]+Table2[[#This Row],[Rank 6M]]+Table2[[#This Row],[Rank Sharpe]])/3</f>
        <v>508.66666666666669</v>
      </c>
    </row>
    <row r="554" spans="1:48" x14ac:dyDescent="0.3">
      <c r="A554" t="s">
        <v>566</v>
      </c>
      <c r="B554" t="s">
        <v>567</v>
      </c>
      <c r="C554" t="s">
        <v>10156</v>
      </c>
      <c r="D554" t="s">
        <v>60</v>
      </c>
      <c r="E554">
        <v>33273.25797708</v>
      </c>
      <c r="F554">
        <v>2019.6</v>
      </c>
      <c r="G554">
        <v>38.855810715012304</v>
      </c>
      <c r="H554">
        <f>(Table2[[#This Row],[1Y Return vs Nifty]]-AVERAGE(Table2[1Y Return vs Nifty]))/_xlfn.STDEV.P(Table2[1Y Return vs Nifty])</f>
        <v>-3.3696493299778127E-2</v>
      </c>
      <c r="I554">
        <v>6.1481515172909997</v>
      </c>
      <c r="J554">
        <f>(Table2[[#This Row],[1M Return vs Nifty]]-AVERAGE(Table2[1M Return vs Nifty]))/_xlfn.STDEV.P(Table2[1M Return vs Nifty])</f>
        <v>0.8009230646720219</v>
      </c>
      <c r="K554">
        <v>-9.5278778446032195</v>
      </c>
      <c r="L554">
        <f>(Table2[[#This Row],[6M Return vs Nifty]]-AVERAGE(Table2[6M Return vs Nifty]))/_xlfn.STDEV.P(Table2[6M Return vs Nifty])</f>
        <v>-0.58507574924113359</v>
      </c>
      <c r="M554">
        <v>-3.032340716782</v>
      </c>
      <c r="N554">
        <f>(Table2[[#This Row],[1W Return vs Nifty]]-AVERAGE(Table2[1W Return vs Nifty]))/_xlfn.STDEV.P(Table2[1W Return vs Nifty])</f>
        <v>-0.34033715087874106</v>
      </c>
      <c r="O554">
        <v>1950.22</v>
      </c>
      <c r="P554">
        <v>1887.5558601607499</v>
      </c>
      <c r="Q554">
        <v>1791.3641473658399</v>
      </c>
      <c r="R554">
        <v>61.845631143056103</v>
      </c>
      <c r="S554" s="2">
        <f>(Table2[[#This Row],[Close Price]]-Table2[[#This Row],[20D EMA]])/Table2[[#This Row],[20D EMA]]</f>
        <v>3.5575473536318916E-2</v>
      </c>
      <c r="T554" s="2">
        <f>(Table2[[#This Row],[Close Price]]-Table2[[#This Row],[50D EMA]])/Table2[[#This Row],[50D EMA]]</f>
        <v>6.9955089873740051E-2</v>
      </c>
      <c r="U554" s="2">
        <f>(Table2[[#This Row],[Close Price]]-Table2[[#This Row],[200D EMA]])/Table2[[#This Row],[200D EMA]]</f>
        <v>0.12740896537969434</v>
      </c>
      <c r="V554">
        <v>0.55716152897038596</v>
      </c>
      <c r="W554">
        <v>1978.4</v>
      </c>
      <c r="X554">
        <v>2026</v>
      </c>
      <c r="Y554">
        <v>1936.2</v>
      </c>
      <c r="Z554">
        <v>2030.95</v>
      </c>
      <c r="AA554">
        <v>1803</v>
      </c>
      <c r="AB554">
        <v>2143</v>
      </c>
      <c r="AC554" s="2">
        <f>(Table2[[#This Row],[Close Price]]/Table2[[#This Row],[Day Low]])-1</f>
        <v>2.082490901738776E-2</v>
      </c>
      <c r="AD554" s="2">
        <f>(Table2[[#This Row],[Day High]]/Table2[[#This Row],[Close Price]])-1</f>
        <v>3.1689443454150368E-3</v>
      </c>
      <c r="AE554" s="2">
        <f>(Table2[[#This Row],[Close Price]]/Table2[[#This Row],[Current Week Low]])-1</f>
        <v>4.3074062596839102E-2</v>
      </c>
      <c r="AF554" s="2">
        <f>(Table2[[#This Row],[Current Week High]]/Table2[[#This Row],[Close Price]])-1</f>
        <v>5.6199247375718908E-3</v>
      </c>
      <c r="AG554" s="2">
        <f>(Table2[[#This Row],[Close Price]]/Table2[[#This Row],[Current Month Low]])-1</f>
        <v>0.12013311148086525</v>
      </c>
      <c r="AH554" s="2">
        <f>(Table2[[#This Row],[Current Month High]]/Table2[[#This Row],[Close Price]])-1</f>
        <v>6.1101208160031728E-2</v>
      </c>
      <c r="AI554">
        <v>8.6353733412557006</v>
      </c>
      <c r="AJ554">
        <v>69.714285714285694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0.09</v>
      </c>
      <c r="AM554" t="s">
        <v>10196</v>
      </c>
      <c r="AN554">
        <v>9.7799999999999994</v>
      </c>
      <c r="AO554" t="s">
        <v>10196</v>
      </c>
      <c r="AP554">
        <v>-0.113384690572707</v>
      </c>
      <c r="AQ554">
        <f>(Table2[[#This Row],[Sharpe Ratio]]-AVERAGE(Table2[Sharpe Ratio]))/_xlfn.STDEV.P(Table2[Sharpe Ratio])</f>
        <v>-1.8921580197899679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-2.0503443485375987</v>
      </c>
      <c r="AS554">
        <f>_xlfn.RANK.AVG(Table2[[#This Row],[1Y Return vs Nifty Z-Score]],Table2[1Y Return vs Nifty Z-Score])</f>
        <v>298</v>
      </c>
      <c r="AT554">
        <f>_xlfn.RANK.AVG(Table2[[#This Row],[6M Return vs Nifty Z-Score]],Table2[6M Return vs Nifty Z-Score])</f>
        <v>511</v>
      </c>
      <c r="AU554">
        <f>_xlfn.RANK.AVG(Table2[[#This Row],[Sharpe Ratio Z-Score]],Table2[Sharpe Ratio Z-Score])</f>
        <v>718</v>
      </c>
      <c r="AV554">
        <f>(Table2[[#This Row],[Rank 1Y]]+Table2[[#This Row],[Rank 6M]]+Table2[[#This Row],[Rank Sharpe]])/3</f>
        <v>509</v>
      </c>
    </row>
    <row r="555" spans="1:48" x14ac:dyDescent="0.3">
      <c r="A555" t="s">
        <v>1051</v>
      </c>
      <c r="B555" t="s">
        <v>1052</v>
      </c>
      <c r="C555" t="s">
        <v>10151</v>
      </c>
      <c r="D555" t="s">
        <v>24</v>
      </c>
      <c r="E555">
        <v>11902.59749728</v>
      </c>
      <c r="F555">
        <v>160.69999999999999</v>
      </c>
      <c r="G555">
        <v>-0.86438139538787695</v>
      </c>
      <c r="H555">
        <f>(Table2[[#This Row],[1Y Return vs Nifty]]-AVERAGE(Table2[1Y Return vs Nifty]))/_xlfn.STDEV.P(Table2[1Y Return vs Nifty])</f>
        <v>-0.56778041923408262</v>
      </c>
      <c r="I555">
        <v>-6.3089541146346004</v>
      </c>
      <c r="J555">
        <f>(Table2[[#This Row],[1M Return vs Nifty]]-AVERAGE(Table2[1M Return vs Nifty]))/_xlfn.STDEV.P(Table2[1M Return vs Nifty])</f>
        <v>-0.4967441997063029</v>
      </c>
      <c r="K555">
        <v>1.3197176018460901</v>
      </c>
      <c r="L555">
        <f>(Table2[[#This Row],[6M Return vs Nifty]]-AVERAGE(Table2[6M Return vs Nifty]))/_xlfn.STDEV.P(Table2[6M Return vs Nifty])</f>
        <v>-0.21823443958403657</v>
      </c>
      <c r="M555">
        <v>-0.89955044810274798</v>
      </c>
      <c r="N555">
        <f>(Table2[[#This Row],[1W Return vs Nifty]]-AVERAGE(Table2[1W Return vs Nifty]))/_xlfn.STDEV.P(Table2[1W Return vs Nifty])</f>
        <v>0.18998123907430295</v>
      </c>
      <c r="O555">
        <v>160.69</v>
      </c>
      <c r="P555">
        <v>157.47297397290399</v>
      </c>
      <c r="Q555">
        <v>148.522004939184</v>
      </c>
      <c r="R555">
        <v>50.182796619363202</v>
      </c>
      <c r="S555" s="2">
        <f>(Table2[[#This Row],[Close Price]]-Table2[[#This Row],[20D EMA]])/Table2[[#This Row],[20D EMA]]</f>
        <v>6.2231626112333713E-5</v>
      </c>
      <c r="T555" s="2">
        <f>(Table2[[#This Row],[Close Price]]-Table2[[#This Row],[50D EMA]])/Table2[[#This Row],[50D EMA]]</f>
        <v>2.0492570538810484E-2</v>
      </c>
      <c r="U555" s="2">
        <f>(Table2[[#This Row],[Close Price]]-Table2[[#This Row],[200D EMA]])/Table2[[#This Row],[200D EMA]]</f>
        <v>8.1994550678214775E-2</v>
      </c>
      <c r="V555">
        <v>0.50604582286421096</v>
      </c>
      <c r="W555">
        <v>158.03</v>
      </c>
      <c r="X555">
        <v>160</v>
      </c>
      <c r="Y555">
        <v>152.02000000000001</v>
      </c>
      <c r="Z555">
        <v>162.05000000000001</v>
      </c>
      <c r="AA555">
        <v>152.02000000000001</v>
      </c>
      <c r="AB555">
        <v>174.75</v>
      </c>
      <c r="AC555" s="2">
        <f>(Table2[[#This Row],[Close Price]]/Table2[[#This Row],[Day Low]])-1</f>
        <v>1.6895526165917829E-2</v>
      </c>
      <c r="AD555" s="2">
        <f>(Table2[[#This Row],[Day High]]/Table2[[#This Row],[Close Price]])-1</f>
        <v>-4.3559427504666903E-3</v>
      </c>
      <c r="AE555" s="2">
        <f>(Table2[[#This Row],[Close Price]]/Table2[[#This Row],[Current Week Low]])-1</f>
        <v>5.7097750296013494E-2</v>
      </c>
      <c r="AF555" s="2">
        <f>(Table2[[#This Row],[Current Week High]]/Table2[[#This Row],[Close Price]])-1</f>
        <v>8.4007467330431407E-3</v>
      </c>
      <c r="AG555" s="2">
        <f>(Table2[[#This Row],[Close Price]]/Table2[[#This Row],[Current Month Low]])-1</f>
        <v>5.7097750296013494E-2</v>
      </c>
      <c r="AH555" s="2">
        <f>(Table2[[#This Row],[Current Month High]]/Table2[[#This Row],[Close Price]])-1</f>
        <v>8.7429993777224713E-2</v>
      </c>
      <c r="AI555">
        <v>8.7429993777224695</v>
      </c>
      <c r="AJ555">
        <v>33.860891295293598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-0.04</v>
      </c>
      <c r="AM555" t="s">
        <v>10195</v>
      </c>
      <c r="AN555">
        <v>-5.47</v>
      </c>
      <c r="AO555" t="s">
        <v>10195</v>
      </c>
      <c r="AP555">
        <v>-3.5940211826579999E-2</v>
      </c>
      <c r="AQ555">
        <f>(Table2[[#This Row],[Sharpe Ratio]]-AVERAGE(Table2[Sharpe Ratio]))/_xlfn.STDEV.P(Table2[Sharpe Ratio])</f>
        <v>-1.0016915343511652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-2.0944693538012844</v>
      </c>
      <c r="AS555">
        <f>_xlfn.RANK.AVG(Table2[[#This Row],[1Y Return vs Nifty Z-Score]],Table2[1Y Return vs Nifty Z-Score])</f>
        <v>517</v>
      </c>
      <c r="AT555">
        <f>_xlfn.RANK.AVG(Table2[[#This Row],[6M Return vs Nifty Z-Score]],Table2[6M Return vs Nifty Z-Score])</f>
        <v>394</v>
      </c>
      <c r="AU555">
        <f>_xlfn.RANK.AVG(Table2[[#This Row],[Sharpe Ratio Z-Score]],Table2[Sharpe Ratio Z-Score])</f>
        <v>617</v>
      </c>
      <c r="AV555">
        <f>(Table2[[#This Row],[Rank 1Y]]+Table2[[#This Row],[Rank 6M]]+Table2[[#This Row],[Rank Sharpe]])/3</f>
        <v>509.33333333333331</v>
      </c>
    </row>
    <row r="556" spans="1:48" x14ac:dyDescent="0.3">
      <c r="A556" t="s">
        <v>33</v>
      </c>
      <c r="B556" t="s">
        <v>34</v>
      </c>
      <c r="C556" t="s">
        <v>10150</v>
      </c>
      <c r="D556" t="s">
        <v>21</v>
      </c>
      <c r="E556">
        <v>759582.10310438497</v>
      </c>
      <c r="F556">
        <v>1833.95</v>
      </c>
      <c r="G556">
        <v>13.109507576630699</v>
      </c>
      <c r="H556">
        <f>(Table2[[#This Row],[1Y Return vs Nifty]]-AVERAGE(Table2[1Y Return vs Nifty]))/_xlfn.STDEV.P(Table2[1Y Return vs Nifty])</f>
        <v>-0.37988531887801913</v>
      </c>
      <c r="I556">
        <v>17.0768492358483</v>
      </c>
      <c r="J556">
        <f>(Table2[[#This Row],[1M Return vs Nifty]]-AVERAGE(Table2[1M Return vs Nifty]))/_xlfn.STDEV.P(Table2[1M Return vs Nifty])</f>
        <v>1.9393747797567955</v>
      </c>
      <c r="K556">
        <v>-4.3314838560959403</v>
      </c>
      <c r="L556">
        <f>(Table2[[#This Row],[6M Return vs Nifty]]-AVERAGE(Table2[6M Return vs Nifty]))/_xlfn.STDEV.P(Table2[6M Return vs Nifty])</f>
        <v>-0.40934537787461656</v>
      </c>
      <c r="M556">
        <v>6.3825464671461303</v>
      </c>
      <c r="N556">
        <f>(Table2[[#This Row],[1W Return vs Nifty]]-AVERAGE(Table2[1W Return vs Nifty]))/_xlfn.STDEV.P(Table2[1W Return vs Nifty])</f>
        <v>2.0006749431337667</v>
      </c>
      <c r="O556">
        <v>1696.17</v>
      </c>
      <c r="P556">
        <v>1602.8031751404001</v>
      </c>
      <c r="Q556">
        <v>1530.13142859031</v>
      </c>
      <c r="R556">
        <v>91.969823324006498</v>
      </c>
      <c r="S556" s="2">
        <f>(Table2[[#This Row],[Close Price]]-Table2[[#This Row],[20D EMA]])/Table2[[#This Row],[20D EMA]]</f>
        <v>8.123006538259725E-2</v>
      </c>
      <c r="T556" s="2">
        <f>(Table2[[#This Row],[Close Price]]-Table2[[#This Row],[50D EMA]])/Table2[[#This Row],[50D EMA]]</f>
        <v>0.14421410466656476</v>
      </c>
      <c r="U556" s="2">
        <f>(Table2[[#This Row],[Close Price]]-Table2[[#This Row],[200D EMA]])/Table2[[#This Row],[200D EMA]]</f>
        <v>0.19855717341195597</v>
      </c>
      <c r="V556">
        <v>1.2890799372185699</v>
      </c>
      <c r="W556">
        <v>1812</v>
      </c>
      <c r="X556">
        <v>1828.5</v>
      </c>
      <c r="Y556">
        <v>1783.25</v>
      </c>
      <c r="Z556">
        <v>1842.35</v>
      </c>
      <c r="AA556">
        <v>1559.5</v>
      </c>
      <c r="AB556">
        <v>1844</v>
      </c>
      <c r="AC556" s="2">
        <f>(Table2[[#This Row],[Close Price]]/Table2[[#This Row],[Day Low]])-1</f>
        <v>1.2113686534216406E-2</v>
      </c>
      <c r="AD556" s="2">
        <f>(Table2[[#This Row],[Day High]]/Table2[[#This Row],[Close Price]])-1</f>
        <v>-2.9717276915947055E-3</v>
      </c>
      <c r="AE556" s="2">
        <f>(Table2[[#This Row],[Close Price]]/Table2[[#This Row],[Current Week Low]])-1</f>
        <v>2.843123510444423E-2</v>
      </c>
      <c r="AF556" s="2">
        <f>(Table2[[#This Row],[Current Week High]]/Table2[[#This Row],[Close Price]])-1</f>
        <v>4.5802775430081599E-3</v>
      </c>
      <c r="AG556" s="2">
        <f>(Table2[[#This Row],[Close Price]]/Table2[[#This Row],[Current Month Low]])-1</f>
        <v>0.17598589291439559</v>
      </c>
      <c r="AH556" s="2">
        <f>(Table2[[#This Row],[Current Month High]]/Table2[[#This Row],[Close Price]])-1</f>
        <v>5.479974917527608E-3</v>
      </c>
      <c r="AI556">
        <v>0.54799749175276002</v>
      </c>
      <c r="AJ556">
        <v>38.489711157258803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7.0000000000000007E-2</v>
      </c>
      <c r="AM556" t="s">
        <v>10196</v>
      </c>
      <c r="AN556">
        <v>11.32</v>
      </c>
      <c r="AO556" t="s">
        <v>10196</v>
      </c>
      <c r="AP556">
        <v>-5.0396250971264003E-2</v>
      </c>
      <c r="AQ556">
        <f>(Table2[[#This Row],[Sharpe Ratio]]-AVERAGE(Table2[Sharpe Ratio]))/_xlfn.STDEV.P(Table2[Sharpe Ratio])</f>
        <v>-1.1679089145821127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1.9829101115558139</v>
      </c>
      <c r="AS556">
        <f>_xlfn.RANK.AVG(Table2[[#This Row],[1Y Return vs Nifty Z-Score]],Table2[1Y Return vs Nifty Z-Score])</f>
        <v>433</v>
      </c>
      <c r="AT556">
        <f>_xlfn.RANK.AVG(Table2[[#This Row],[6M Return vs Nifty Z-Score]],Table2[6M Return vs Nifty Z-Score])</f>
        <v>459</v>
      </c>
      <c r="AU556">
        <f>_xlfn.RANK.AVG(Table2[[#This Row],[Sharpe Ratio Z-Score]],Table2[Sharpe Ratio Z-Score])</f>
        <v>637</v>
      </c>
      <c r="AV556">
        <f>(Table2[[#This Row],[Rank 1Y]]+Table2[[#This Row],[Rank 6M]]+Table2[[#This Row],[Rank Sharpe]])/3</f>
        <v>509.66666666666669</v>
      </c>
    </row>
    <row r="557" spans="1:48" x14ac:dyDescent="0.3">
      <c r="A557" t="s">
        <v>1413</v>
      </c>
      <c r="B557" t="s">
        <v>1414</v>
      </c>
      <c r="C557" t="s">
        <v>10157</v>
      </c>
      <c r="D557" t="s">
        <v>225</v>
      </c>
      <c r="E557">
        <v>7295.9655361659998</v>
      </c>
      <c r="F557">
        <v>184.39</v>
      </c>
      <c r="G557">
        <v>-16.369950408133199</v>
      </c>
      <c r="H557">
        <f>(Table2[[#This Row],[1Y Return vs Nifty]]-AVERAGE(Table2[1Y Return vs Nifty]))/_xlfn.STDEV.P(Table2[1Y Return vs Nifty])</f>
        <v>-0.77627072938049257</v>
      </c>
      <c r="I557">
        <v>-21.9758132383411</v>
      </c>
      <c r="J557">
        <f>(Table2[[#This Row],[1M Return vs Nifty]]-AVERAGE(Table2[1M Return vs Nifty]))/_xlfn.STDEV.P(Table2[1M Return vs Nifty])</f>
        <v>-2.1287742090173962</v>
      </c>
      <c r="K557">
        <v>-27.3890848945084</v>
      </c>
      <c r="L557">
        <f>(Table2[[#This Row],[6M Return vs Nifty]]-AVERAGE(Table2[6M Return vs Nifty]))/_xlfn.STDEV.P(Table2[6M Return vs Nifty])</f>
        <v>-1.1891016477538312</v>
      </c>
      <c r="M557">
        <v>-6.6977689012094404</v>
      </c>
      <c r="N557">
        <f>(Table2[[#This Row],[1W Return vs Nifty]]-AVERAGE(Table2[1W Return vs Nifty]))/_xlfn.STDEV.P(Table2[1W Return vs Nifty])</f>
        <v>-1.2517460230027737</v>
      </c>
      <c r="O557">
        <v>188.42</v>
      </c>
      <c r="P557">
        <v>190.97669714841101</v>
      </c>
      <c r="Q557">
        <v>194.16177798173999</v>
      </c>
      <c r="R557">
        <v>45.497422698576202</v>
      </c>
      <c r="S557" s="2">
        <f>(Table2[[#This Row],[Close Price]]-Table2[[#This Row],[20D EMA]])/Table2[[#This Row],[20D EMA]]</f>
        <v>-2.1388387644623721E-2</v>
      </c>
      <c r="T557" s="2">
        <f>(Table2[[#This Row],[Close Price]]-Table2[[#This Row],[50D EMA]])/Table2[[#This Row],[50D EMA]]</f>
        <v>-3.4489533261183133E-2</v>
      </c>
      <c r="U557" s="2">
        <f>(Table2[[#This Row],[Close Price]]-Table2[[#This Row],[200D EMA]])/Table2[[#This Row],[200D EMA]]</f>
        <v>-5.0328020701679979E-2</v>
      </c>
      <c r="V557">
        <v>0.66732504644068802</v>
      </c>
      <c r="W557">
        <v>179.25</v>
      </c>
      <c r="X557">
        <v>192.04</v>
      </c>
      <c r="Y557">
        <v>169.51</v>
      </c>
      <c r="Z557">
        <v>186.99</v>
      </c>
      <c r="AA557">
        <v>169.51</v>
      </c>
      <c r="AB557">
        <v>206.8</v>
      </c>
      <c r="AC557" s="2">
        <f>(Table2[[#This Row],[Close Price]]/Table2[[#This Row],[Day Low]])-1</f>
        <v>2.8675034867503335E-2</v>
      </c>
      <c r="AD557" s="2">
        <f>(Table2[[#This Row],[Day High]]/Table2[[#This Row],[Close Price]])-1</f>
        <v>4.1488150116600675E-2</v>
      </c>
      <c r="AE557" s="2">
        <f>(Table2[[#This Row],[Close Price]]/Table2[[#This Row],[Current Week Low]])-1</f>
        <v>8.7782431714943154E-2</v>
      </c>
      <c r="AF557" s="2">
        <f>(Table2[[#This Row],[Current Week High]]/Table2[[#This Row],[Close Price]])-1</f>
        <v>1.4100547752047499E-2</v>
      </c>
      <c r="AG557" s="2">
        <f>(Table2[[#This Row],[Close Price]]/Table2[[#This Row],[Current Month Low]])-1</f>
        <v>8.7782431714943154E-2</v>
      </c>
      <c r="AH557" s="2">
        <f>(Table2[[#This Row],[Current Month High]]/Table2[[#This Row],[Close Price]])-1</f>
        <v>0.121535875047454</v>
      </c>
      <c r="AI557">
        <v>67.037257985790902</v>
      </c>
      <c r="AJ557">
        <v>27.649705780546899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0.05</v>
      </c>
      <c r="AM557" t="s">
        <v>10196</v>
      </c>
      <c r="AN557">
        <v>-7.41</v>
      </c>
      <c r="AO557" t="s">
        <v>10195</v>
      </c>
      <c r="AP557">
        <v>7.7959084950926003E-2</v>
      </c>
      <c r="AQ557">
        <f>(Table2[[#This Row],[Sharpe Ratio]]-AVERAGE(Table2[Sharpe Ratio]))/_xlfn.STDEV.P(Table2[Sharpe Ratio])</f>
        <v>0.30793709428091942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603</v>
      </c>
      <c r="AT557">
        <f>_xlfn.RANK.AVG(Table2[[#This Row],[6M Return vs Nifty Z-Score]],Table2[6M Return vs Nifty Z-Score])</f>
        <v>677</v>
      </c>
      <c r="AU557">
        <f>_xlfn.RANK.AVG(Table2[[#This Row],[Sharpe Ratio Z-Score]],Table2[Sharpe Ratio Z-Score])</f>
        <v>249</v>
      </c>
      <c r="AV557">
        <f>(Table2[[#This Row],[Rank 1Y]]+Table2[[#This Row],[Rank 6M]]+Table2[[#This Row],[Rank Sharpe]])/3</f>
        <v>509.66666666666669</v>
      </c>
    </row>
    <row r="558" spans="1:48" x14ac:dyDescent="0.3">
      <c r="A558" t="s">
        <v>1573</v>
      </c>
      <c r="B558" t="s">
        <v>1574</v>
      </c>
      <c r="C558" t="s">
        <v>10151</v>
      </c>
      <c r="D558" t="s">
        <v>422</v>
      </c>
      <c r="E558">
        <v>5811.5153915519904</v>
      </c>
      <c r="F558">
        <v>64.64</v>
      </c>
      <c r="G558">
        <v>11.8405369017872</v>
      </c>
      <c r="H558">
        <f>(Table2[[#This Row],[1Y Return vs Nifty]]-AVERAGE(Table2[1Y Return vs Nifty]))/_xlfn.STDEV.P(Table2[1Y Return vs Nifty])</f>
        <v>-0.39694809737697972</v>
      </c>
      <c r="I558">
        <v>-12.885624910336</v>
      </c>
      <c r="J558">
        <f>(Table2[[#This Row],[1M Return vs Nifty]]-AVERAGE(Table2[1M Return vs Nifty]))/_xlfn.STDEV.P(Table2[1M Return vs Nifty])</f>
        <v>-1.1818415772465969</v>
      </c>
      <c r="K558">
        <v>-22.880690234084501</v>
      </c>
      <c r="L558">
        <f>(Table2[[#This Row],[6M Return vs Nifty]]-AVERAGE(Table2[6M Return vs Nifty]))/_xlfn.STDEV.P(Table2[6M Return vs Nifty])</f>
        <v>-1.03663786812216</v>
      </c>
      <c r="M558">
        <v>-2.6441679476541502</v>
      </c>
      <c r="N558">
        <f>(Table2[[#This Row],[1W Return vs Nifty]]-AVERAGE(Table2[1W Return vs Nifty]))/_xlfn.STDEV.P(Table2[1W Return vs Nifty])</f>
        <v>-0.24381797551933101</v>
      </c>
      <c r="O558">
        <v>64.92</v>
      </c>
      <c r="P558">
        <v>68.231690652137701</v>
      </c>
      <c r="Q558">
        <v>67.449393393332699</v>
      </c>
      <c r="R558">
        <v>53.460675038629503</v>
      </c>
      <c r="S558" s="2">
        <f>(Table2[[#This Row],[Close Price]]-Table2[[#This Row],[20D EMA]])/Table2[[#This Row],[20D EMA]]</f>
        <v>-4.3130006161429622E-3</v>
      </c>
      <c r="T558" s="2">
        <f>(Table2[[#This Row],[Close Price]]-Table2[[#This Row],[50D EMA]])/Table2[[#This Row],[50D EMA]]</f>
        <v>-5.2639625631571131E-2</v>
      </c>
      <c r="U558" s="2">
        <f>(Table2[[#This Row],[Close Price]]-Table2[[#This Row],[200D EMA]])/Table2[[#This Row],[200D EMA]]</f>
        <v>-4.1651870417123774E-2</v>
      </c>
      <c r="V558">
        <v>0.75669306033232897</v>
      </c>
      <c r="W558">
        <v>63.25</v>
      </c>
      <c r="X558">
        <v>64.95</v>
      </c>
      <c r="Y558">
        <v>59.41</v>
      </c>
      <c r="Z558">
        <v>64.86</v>
      </c>
      <c r="AA558">
        <v>59.41</v>
      </c>
      <c r="AB558">
        <v>67.989999999999995</v>
      </c>
      <c r="AC558" s="2">
        <f>(Table2[[#This Row],[Close Price]]/Table2[[#This Row],[Day Low]])-1</f>
        <v>2.1976284584980244E-2</v>
      </c>
      <c r="AD558" s="2">
        <f>(Table2[[#This Row],[Day High]]/Table2[[#This Row],[Close Price]])-1</f>
        <v>4.7957920792078834E-3</v>
      </c>
      <c r="AE558" s="2">
        <f>(Table2[[#This Row],[Close Price]]/Table2[[#This Row],[Current Week Low]])-1</f>
        <v>8.8032317791617576E-2</v>
      </c>
      <c r="AF558" s="2">
        <f>(Table2[[#This Row],[Current Week High]]/Table2[[#This Row],[Close Price]])-1</f>
        <v>3.4034653465346842E-3</v>
      </c>
      <c r="AG558" s="2">
        <f>(Table2[[#This Row],[Close Price]]/Table2[[#This Row],[Current Month Low]])-1</f>
        <v>8.8032317791617576E-2</v>
      </c>
      <c r="AH558" s="2">
        <f>(Table2[[#This Row],[Current Month High]]/Table2[[#This Row],[Close Price]])-1</f>
        <v>5.1825495049504955E-2</v>
      </c>
      <c r="AI558">
        <v>35.829207920792001</v>
      </c>
      <c r="AJ558">
        <v>47.9176201372997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-0.2</v>
      </c>
      <c r="AM558" t="s">
        <v>10195</v>
      </c>
      <c r="AN558">
        <v>-0.48</v>
      </c>
      <c r="AO558" t="s">
        <v>10195</v>
      </c>
      <c r="AP558">
        <v>1.1530398825262E-2</v>
      </c>
      <c r="AQ558">
        <f>(Table2[[#This Row],[Sharpe Ratio]]-AVERAGE(Table2[Sharpe Ratio]))/_xlfn.STDEV.P(Table2[Sharpe Ratio])</f>
        <v>-0.45586840385597133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438</v>
      </c>
      <c r="AT558">
        <f>_xlfn.RANK.AVG(Table2[[#This Row],[6M Return vs Nifty Z-Score]],Table2[6M Return vs Nifty Z-Score])</f>
        <v>641</v>
      </c>
      <c r="AU558">
        <f>_xlfn.RANK.AVG(Table2[[#This Row],[Sharpe Ratio Z-Score]],Table2[Sharpe Ratio Z-Score])</f>
        <v>453</v>
      </c>
      <c r="AV558">
        <f>(Table2[[#This Row],[Rank 1Y]]+Table2[[#This Row],[Rank 6M]]+Table2[[#This Row],[Rank Sharpe]])/3</f>
        <v>510.66666666666669</v>
      </c>
    </row>
    <row r="559" spans="1:48" x14ac:dyDescent="0.3">
      <c r="A559" t="s">
        <v>1027</v>
      </c>
      <c r="B559" t="s">
        <v>1028</v>
      </c>
      <c r="C559" t="s">
        <v>10163</v>
      </c>
      <c r="D559" t="s">
        <v>375</v>
      </c>
      <c r="E559">
        <v>12825.262200499999</v>
      </c>
      <c r="F559">
        <v>925.25</v>
      </c>
      <c r="G559">
        <v>-6.1516963325463703</v>
      </c>
      <c r="H559">
        <f>(Table2[[#This Row],[1Y Return vs Nifty]]-AVERAGE(Table2[1Y Return vs Nifty]))/_xlfn.STDEV.P(Table2[1Y Return vs Nifty])</f>
        <v>-0.63887448422349413</v>
      </c>
      <c r="I559">
        <v>12.0772900033915</v>
      </c>
      <c r="J559">
        <f>(Table2[[#This Row],[1M Return vs Nifty]]-AVERAGE(Table2[1M Return vs Nifty]))/_xlfn.STDEV.P(Table2[1M Return vs Nifty])</f>
        <v>1.4185664520460233</v>
      </c>
      <c r="K559">
        <v>5.8701328745119099</v>
      </c>
      <c r="L559">
        <f>(Table2[[#This Row],[6M Return vs Nifty]]-AVERAGE(Table2[6M Return vs Nifty]))/_xlfn.STDEV.P(Table2[6M Return vs Nifty])</f>
        <v>-6.4349617242622378E-2</v>
      </c>
      <c r="M559">
        <v>3.5970641256995299</v>
      </c>
      <c r="N559">
        <f>(Table2[[#This Row],[1W Return vs Nifty]]-AVERAGE(Table2[1W Return vs Nifty]))/_xlfn.STDEV.P(Table2[1W Return vs Nifty])</f>
        <v>1.3080646418530129</v>
      </c>
      <c r="O559">
        <v>863.39</v>
      </c>
      <c r="P559">
        <v>805.39763568451497</v>
      </c>
      <c r="Q559">
        <v>763.638454461023</v>
      </c>
      <c r="R559">
        <v>85.327610734245596</v>
      </c>
      <c r="S559" s="2">
        <f>(Table2[[#This Row],[Close Price]]-Table2[[#This Row],[20D EMA]])/Table2[[#This Row],[20D EMA]]</f>
        <v>7.164780690070538E-2</v>
      </c>
      <c r="T559" s="2">
        <f>(Table2[[#This Row],[Close Price]]-Table2[[#This Row],[50D EMA]])/Table2[[#This Row],[50D EMA]]</f>
        <v>0.14881141811848181</v>
      </c>
      <c r="U559" s="2">
        <f>(Table2[[#This Row],[Close Price]]-Table2[[#This Row],[200D EMA]])/Table2[[#This Row],[200D EMA]]</f>
        <v>0.2116335873277134</v>
      </c>
      <c r="V559">
        <v>0.93661791633923597</v>
      </c>
      <c r="W559">
        <v>906</v>
      </c>
      <c r="X559">
        <v>919.85</v>
      </c>
      <c r="Y559">
        <v>875.25</v>
      </c>
      <c r="Z559">
        <v>935.95</v>
      </c>
      <c r="AA559">
        <v>783.3</v>
      </c>
      <c r="AB559">
        <v>935.95</v>
      </c>
      <c r="AC559" s="2">
        <f>(Table2[[#This Row],[Close Price]]/Table2[[#This Row],[Day Low]])-1</f>
        <v>2.1247240618101459E-2</v>
      </c>
      <c r="AD559" s="2">
        <f>(Table2[[#This Row],[Day High]]/Table2[[#This Row],[Close Price]])-1</f>
        <v>-5.8362604701431842E-3</v>
      </c>
      <c r="AE559" s="2">
        <f>(Table2[[#This Row],[Close Price]]/Table2[[#This Row],[Current Week Low]])-1</f>
        <v>5.7126535275635604E-2</v>
      </c>
      <c r="AF559" s="2">
        <f>(Table2[[#This Row],[Current Week High]]/Table2[[#This Row],[Close Price]])-1</f>
        <v>1.1564442042691248E-2</v>
      </c>
      <c r="AG559" s="2">
        <f>(Table2[[#This Row],[Close Price]]/Table2[[#This Row],[Current Month Low]])-1</f>
        <v>0.18122047746712644</v>
      </c>
      <c r="AH559" s="2">
        <f>(Table2[[#This Row],[Current Month High]]/Table2[[#This Row],[Close Price]])-1</f>
        <v>1.1564442042691248E-2</v>
      </c>
      <c r="AI559">
        <v>1.1564442042691201</v>
      </c>
      <c r="AJ559">
        <v>42.973035617708398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0.17</v>
      </c>
      <c r="AM559" t="s">
        <v>10196</v>
      </c>
      <c r="AN559">
        <v>3.86</v>
      </c>
      <c r="AO559" t="s">
        <v>10196</v>
      </c>
      <c r="AP559">
        <v>-5.2744476218104998E-2</v>
      </c>
      <c r="AQ559">
        <f>(Table2[[#This Row],[Sharpe Ratio]]-AVERAGE(Table2[Sharpe Ratio]))/_xlfn.STDEV.P(Table2[Sharpe Ratio])</f>
        <v>-1.1949091077066318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0.82849788472628783</v>
      </c>
      <c r="AS559">
        <f>_xlfn.RANK.AVG(Table2[[#This Row],[1Y Return vs Nifty Z-Score]],Table2[1Y Return vs Nifty Z-Score])</f>
        <v>550</v>
      </c>
      <c r="AT559">
        <f>_xlfn.RANK.AVG(Table2[[#This Row],[6M Return vs Nifty Z-Score]],Table2[6M Return vs Nifty Z-Score])</f>
        <v>348</v>
      </c>
      <c r="AU559">
        <f>_xlfn.RANK.AVG(Table2[[#This Row],[Sharpe Ratio Z-Score]],Table2[Sharpe Ratio Z-Score])</f>
        <v>640</v>
      </c>
      <c r="AV559">
        <f>(Table2[[#This Row],[Rank 1Y]]+Table2[[#This Row],[Rank 6M]]+Table2[[#This Row],[Rank Sharpe]])/3</f>
        <v>512.66666666666663</v>
      </c>
    </row>
    <row r="560" spans="1:48" x14ac:dyDescent="0.3">
      <c r="A560" t="s">
        <v>1324</v>
      </c>
      <c r="B560" t="s">
        <v>1325</v>
      </c>
      <c r="C560" t="s">
        <v>10165</v>
      </c>
      <c r="D560" t="s">
        <v>407</v>
      </c>
      <c r="E560">
        <v>8333.9556455399998</v>
      </c>
      <c r="F560">
        <v>527.1</v>
      </c>
      <c r="G560">
        <v>-3.3307300800838799</v>
      </c>
      <c r="H560">
        <f>(Table2[[#This Row],[1Y Return vs Nifty]]-AVERAGE(Table2[1Y Return vs Nifty]))/_xlfn.STDEV.P(Table2[1Y Return vs Nifty])</f>
        <v>-0.60094333004237277</v>
      </c>
      <c r="I560">
        <v>-10.536551792821101</v>
      </c>
      <c r="J560">
        <f>(Table2[[#This Row],[1M Return vs Nifty]]-AVERAGE(Table2[1M Return vs Nifty]))/_xlfn.STDEV.P(Table2[1M Return vs Nifty])</f>
        <v>-0.93713663724690144</v>
      </c>
      <c r="K560">
        <v>-2.38081821658976</v>
      </c>
      <c r="L560">
        <f>(Table2[[#This Row],[6M Return vs Nifty]]-AVERAGE(Table2[6M Return vs Nifty]))/_xlfn.STDEV.P(Table2[6M Return vs Nifty])</f>
        <v>-0.34337824797637034</v>
      </c>
      <c r="M560">
        <v>0.25389098343785599</v>
      </c>
      <c r="N560">
        <f>(Table2[[#This Row],[1W Return vs Nifty]]-AVERAGE(Table2[1W Return vs Nifty]))/_xlfn.STDEV.P(Table2[1W Return vs Nifty])</f>
        <v>0.4767844995085988</v>
      </c>
      <c r="O560">
        <v>533.95000000000005</v>
      </c>
      <c r="P560">
        <v>523.66140902144605</v>
      </c>
      <c r="Q560">
        <v>489.97031829660898</v>
      </c>
      <c r="R560">
        <v>44.941499624816103</v>
      </c>
      <c r="S560" s="2">
        <f>(Table2[[#This Row],[Close Price]]-Table2[[#This Row],[20D EMA]])/Table2[[#This Row],[20D EMA]]</f>
        <v>-1.2828916565221504E-2</v>
      </c>
      <c r="T560" s="2">
        <f>(Table2[[#This Row],[Close Price]]-Table2[[#This Row],[50D EMA]])/Table2[[#This Row],[50D EMA]]</f>
        <v>6.5664395338575566E-3</v>
      </c>
      <c r="U560" s="2">
        <f>(Table2[[#This Row],[Close Price]]-Table2[[#This Row],[200D EMA]])/Table2[[#This Row],[200D EMA]]</f>
        <v>7.5779450952198651E-2</v>
      </c>
      <c r="V560">
        <v>0.75114541809151802</v>
      </c>
      <c r="W560">
        <v>520.5</v>
      </c>
      <c r="X560">
        <v>529.35</v>
      </c>
      <c r="Y560">
        <v>496.05</v>
      </c>
      <c r="Z560">
        <v>554.95000000000005</v>
      </c>
      <c r="AA560">
        <v>496.05</v>
      </c>
      <c r="AB560">
        <v>570</v>
      </c>
      <c r="AC560" s="2">
        <f>(Table2[[#This Row],[Close Price]]/Table2[[#This Row],[Day Low]])-1</f>
        <v>1.2680115273775217E-2</v>
      </c>
      <c r="AD560" s="2">
        <f>(Table2[[#This Row],[Day High]]/Table2[[#This Row],[Close Price]])-1</f>
        <v>4.268639726807022E-3</v>
      </c>
      <c r="AE560" s="2">
        <f>(Table2[[#This Row],[Close Price]]/Table2[[#This Row],[Current Week Low]])-1</f>
        <v>6.259449652252802E-2</v>
      </c>
      <c r="AF560" s="2">
        <f>(Table2[[#This Row],[Current Week High]]/Table2[[#This Row],[Close Price]])-1</f>
        <v>5.2836273951811785E-2</v>
      </c>
      <c r="AG560" s="2">
        <f>(Table2[[#This Row],[Close Price]]/Table2[[#This Row],[Current Month Low]])-1</f>
        <v>6.259449652252802E-2</v>
      </c>
      <c r="AH560" s="2">
        <f>(Table2[[#This Row],[Current Month High]]/Table2[[#This Row],[Close Price]])-1</f>
        <v>8.1388730791121189E-2</v>
      </c>
      <c r="AI560">
        <v>20.261809903244099</v>
      </c>
      <c r="AJ560">
        <v>30.8589870903674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7.0000000000000007E-2</v>
      </c>
      <c r="AM560" t="s">
        <v>10196</v>
      </c>
      <c r="AN560">
        <v>-4.17</v>
      </c>
      <c r="AO560" t="s">
        <v>10195</v>
      </c>
      <c r="AP560">
        <v>-1.2684583976969E-2</v>
      </c>
      <c r="AQ560">
        <f>(Table2[[#This Row],[Sharpe Ratio]]-AVERAGE(Table2[Sharpe Ratio]))/_xlfn.STDEV.P(Table2[Sharpe Ratio])</f>
        <v>-0.73429536185188971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-2.1389690776089356</v>
      </c>
      <c r="AS560">
        <f>_xlfn.RANK.AVG(Table2[[#This Row],[1Y Return vs Nifty Z-Score]],Table2[1Y Return vs Nifty Z-Score])</f>
        <v>535</v>
      </c>
      <c r="AT560">
        <f>_xlfn.RANK.AVG(Table2[[#This Row],[6M Return vs Nifty Z-Score]],Table2[6M Return vs Nifty Z-Score])</f>
        <v>437</v>
      </c>
      <c r="AU560">
        <f>_xlfn.RANK.AVG(Table2[[#This Row],[Sharpe Ratio Z-Score]],Table2[Sharpe Ratio Z-Score])</f>
        <v>566</v>
      </c>
      <c r="AV560">
        <f>(Table2[[#This Row],[Rank 1Y]]+Table2[[#This Row],[Rank 6M]]+Table2[[#This Row],[Rank Sharpe]])/3</f>
        <v>512.66666666666663</v>
      </c>
    </row>
    <row r="561" spans="1:48" x14ac:dyDescent="0.3">
      <c r="A561" t="s">
        <v>1058</v>
      </c>
      <c r="B561" t="s">
        <v>1059</v>
      </c>
      <c r="C561" t="s">
        <v>10160</v>
      </c>
      <c r="D561" t="s">
        <v>80</v>
      </c>
      <c r="E561">
        <v>11789.903652434999</v>
      </c>
      <c r="F561">
        <v>1531.05</v>
      </c>
      <c r="G561">
        <v>5.0093434391966403</v>
      </c>
      <c r="H561">
        <f>(Table2[[#This Row],[1Y Return vs Nifty]]-AVERAGE(Table2[1Y Return vs Nifty]))/_xlfn.STDEV.P(Table2[1Y Return vs Nifty])</f>
        <v>-0.48880139489317753</v>
      </c>
      <c r="I561">
        <v>-4.8794198109687201</v>
      </c>
      <c r="J561">
        <f>(Table2[[#This Row],[1M Return vs Nifty]]-AVERAGE(Table2[1M Return vs Nifty]))/_xlfn.STDEV.P(Table2[1M Return vs Nifty])</f>
        <v>-0.34782839823642936</v>
      </c>
      <c r="K561">
        <v>-4.5512280795615601</v>
      </c>
      <c r="L561">
        <f>(Table2[[#This Row],[6M Return vs Nifty]]-AVERAGE(Table2[6M Return vs Nifty]))/_xlfn.STDEV.P(Table2[6M Return vs Nifty])</f>
        <v>-0.41677663387265396</v>
      </c>
      <c r="M561">
        <v>-1.9806257234746401</v>
      </c>
      <c r="N561">
        <f>(Table2[[#This Row],[1W Return vs Nifty]]-AVERAGE(Table2[1W Return vs Nifty]))/_xlfn.STDEV.P(Table2[1W Return vs Nifty])</f>
        <v>-7.8828173586931199E-2</v>
      </c>
      <c r="O561">
        <v>1552.21</v>
      </c>
      <c r="P561">
        <v>1534.40848310107</v>
      </c>
      <c r="Q561">
        <v>1443.7146681084701</v>
      </c>
      <c r="R561">
        <v>40.777896708122697</v>
      </c>
      <c r="S561" s="2">
        <f>(Table2[[#This Row],[Close Price]]-Table2[[#This Row],[20D EMA]])/Table2[[#This Row],[20D EMA]]</f>
        <v>-1.3632176058651911E-2</v>
      </c>
      <c r="T561" s="2">
        <f>(Table2[[#This Row],[Close Price]]-Table2[[#This Row],[50D EMA]])/Table2[[#This Row],[50D EMA]]</f>
        <v>-2.1887803267891985E-3</v>
      </c>
      <c r="U561" s="2">
        <f>(Table2[[#This Row],[Close Price]]-Table2[[#This Row],[200D EMA]])/Table2[[#This Row],[200D EMA]]</f>
        <v>6.049348518842379E-2</v>
      </c>
      <c r="V561">
        <v>0.58652651679905199</v>
      </c>
      <c r="W561">
        <v>1503</v>
      </c>
      <c r="X561">
        <v>1539.95</v>
      </c>
      <c r="Y561">
        <v>1478.55</v>
      </c>
      <c r="Z561">
        <v>1556.8</v>
      </c>
      <c r="AA561">
        <v>1478.55</v>
      </c>
      <c r="AB561">
        <v>1652.8</v>
      </c>
      <c r="AC561" s="2">
        <f>(Table2[[#This Row],[Close Price]]/Table2[[#This Row],[Day Low]])-1</f>
        <v>1.8662674650698596E-2</v>
      </c>
      <c r="AD561" s="2">
        <f>(Table2[[#This Row],[Day High]]/Table2[[#This Row],[Close Price]])-1</f>
        <v>5.8130041474806493E-3</v>
      </c>
      <c r="AE561" s="2">
        <f>(Table2[[#This Row],[Close Price]]/Table2[[#This Row],[Current Week Low]])-1</f>
        <v>3.5507760982043113E-2</v>
      </c>
      <c r="AF561" s="2">
        <f>(Table2[[#This Row],[Current Week High]]/Table2[[#This Row],[Close Price]])-1</f>
        <v>1.6818523235687888E-2</v>
      </c>
      <c r="AG561" s="2">
        <f>(Table2[[#This Row],[Close Price]]/Table2[[#This Row],[Current Month Low]])-1</f>
        <v>3.5507760982043113E-2</v>
      </c>
      <c r="AH561" s="2">
        <f>(Table2[[#This Row],[Current Month High]]/Table2[[#This Row],[Close Price]])-1</f>
        <v>7.9520590444466244E-2</v>
      </c>
      <c r="AI561">
        <v>17.6970053231442</v>
      </c>
      <c r="AJ561">
        <v>44.3637735137428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-0.08</v>
      </c>
      <c r="AM561" t="s">
        <v>10195</v>
      </c>
      <c r="AN561">
        <v>-3.9</v>
      </c>
      <c r="AO561" t="s">
        <v>10195</v>
      </c>
      <c r="AP561">
        <v>-2.9963779808169999E-2</v>
      </c>
      <c r="AQ561">
        <f>(Table2[[#This Row],[Sharpe Ratio]]-AVERAGE(Table2[Sharpe Ratio]))/_xlfn.STDEV.P(Table2[Sharpe Ratio])</f>
        <v>-0.93297375742166866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-2.2652083580108608</v>
      </c>
      <c r="AS561">
        <f>_xlfn.RANK.AVG(Table2[[#This Row],[1Y Return vs Nifty Z-Score]],Table2[1Y Return vs Nifty Z-Score])</f>
        <v>475</v>
      </c>
      <c r="AT561">
        <f>_xlfn.RANK.AVG(Table2[[#This Row],[6M Return vs Nifty Z-Score]],Table2[6M Return vs Nifty Z-Score])</f>
        <v>462</v>
      </c>
      <c r="AU561">
        <f>_xlfn.RANK.AVG(Table2[[#This Row],[Sharpe Ratio Z-Score]],Table2[Sharpe Ratio Z-Score])</f>
        <v>602</v>
      </c>
      <c r="AV561">
        <f>(Table2[[#This Row],[Rank 1Y]]+Table2[[#This Row],[Rank 6M]]+Table2[[#This Row],[Rank Sharpe]])/3</f>
        <v>513</v>
      </c>
    </row>
    <row r="562" spans="1:48" x14ac:dyDescent="0.3">
      <c r="A562" t="s">
        <v>433</v>
      </c>
      <c r="B562" t="s">
        <v>434</v>
      </c>
      <c r="C562" t="s">
        <v>10150</v>
      </c>
      <c r="D562" t="s">
        <v>21</v>
      </c>
      <c r="E562">
        <v>54265.983031554999</v>
      </c>
      <c r="F562">
        <v>2869.85</v>
      </c>
      <c r="G562">
        <v>2.1798939920092901</v>
      </c>
      <c r="H562">
        <f>(Table2[[#This Row],[1Y Return vs Nifty]]-AVERAGE(Table2[1Y Return vs Nifty]))/_xlfn.STDEV.P(Table2[1Y Return vs Nifty])</f>
        <v>-0.52684661543960054</v>
      </c>
      <c r="I562">
        <v>18.855149250997702</v>
      </c>
      <c r="J562">
        <f>(Table2[[#This Row],[1M Return vs Nifty]]-AVERAGE(Table2[1M Return vs Nifty]))/_xlfn.STDEV.P(Table2[1M Return vs Nifty])</f>
        <v>2.1246218013433134</v>
      </c>
      <c r="K562">
        <v>-1.9426106717223699</v>
      </c>
      <c r="L562">
        <f>(Table2[[#This Row],[6M Return vs Nifty]]-AVERAGE(Table2[6M Return vs Nifty]))/_xlfn.STDEV.P(Table2[6M Return vs Nifty])</f>
        <v>-0.32855905321064066</v>
      </c>
      <c r="M562">
        <v>4.5967663530390404</v>
      </c>
      <c r="N562">
        <f>(Table2[[#This Row],[1W Return vs Nifty]]-AVERAGE(Table2[1W Return vs Nifty]))/_xlfn.STDEV.P(Table2[1W Return vs Nifty])</f>
        <v>1.5566406427007042</v>
      </c>
      <c r="O562">
        <v>2694.22</v>
      </c>
      <c r="P562">
        <v>2553.86885683541</v>
      </c>
      <c r="Q562">
        <v>2436.68061107929</v>
      </c>
      <c r="R562">
        <v>71.207583708287302</v>
      </c>
      <c r="S562" s="2">
        <f>(Table2[[#This Row],[Close Price]]-Table2[[#This Row],[20D EMA]])/Table2[[#This Row],[20D EMA]]</f>
        <v>6.5187698109285847E-2</v>
      </c>
      <c r="T562" s="2">
        <f>(Table2[[#This Row],[Close Price]]-Table2[[#This Row],[50D EMA]])/Table2[[#This Row],[50D EMA]]</f>
        <v>0.12372645616428925</v>
      </c>
      <c r="U562" s="2">
        <f>(Table2[[#This Row],[Close Price]]-Table2[[#This Row],[200D EMA]])/Table2[[#This Row],[200D EMA]]</f>
        <v>0.17777027770941398</v>
      </c>
      <c r="V562">
        <v>1.0456253871898</v>
      </c>
      <c r="W562">
        <v>2790.15</v>
      </c>
      <c r="X562">
        <v>2851</v>
      </c>
      <c r="Y562">
        <v>2803.3</v>
      </c>
      <c r="Z562">
        <v>2966.8</v>
      </c>
      <c r="AA562">
        <v>2457.8000000000002</v>
      </c>
      <c r="AB562">
        <v>2966.8</v>
      </c>
      <c r="AC562" s="2">
        <f>(Table2[[#This Row],[Close Price]]/Table2[[#This Row],[Day Low]])-1</f>
        <v>2.8564772503270275E-2</v>
      </c>
      <c r="AD562" s="2">
        <f>(Table2[[#This Row],[Day High]]/Table2[[#This Row],[Close Price]])-1</f>
        <v>-6.5682875411606778E-3</v>
      </c>
      <c r="AE562" s="2">
        <f>(Table2[[#This Row],[Close Price]]/Table2[[#This Row],[Current Week Low]])-1</f>
        <v>2.3739878000927472E-2</v>
      </c>
      <c r="AF562" s="2">
        <f>(Table2[[#This Row],[Current Week High]]/Table2[[#This Row],[Close Price]])-1</f>
        <v>3.3782253427879549E-2</v>
      </c>
      <c r="AG562" s="2">
        <f>(Table2[[#This Row],[Close Price]]/Table2[[#This Row],[Current Month Low]])-1</f>
        <v>0.16764993083245172</v>
      </c>
      <c r="AH562" s="2">
        <f>(Table2[[#This Row],[Current Month High]]/Table2[[#This Row],[Close Price]])-1</f>
        <v>3.3782253427879549E-2</v>
      </c>
      <c r="AI562">
        <v>3.3782253427879501</v>
      </c>
      <c r="AJ562">
        <v>38.700401140592497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0.03</v>
      </c>
      <c r="AM562" t="s">
        <v>10196</v>
      </c>
      <c r="AN562">
        <v>9.17</v>
      </c>
      <c r="AO562" t="s">
        <v>10196</v>
      </c>
      <c r="AP562">
        <v>-3.4833646564333E-2</v>
      </c>
      <c r="AQ562">
        <f>(Table2[[#This Row],[Sharpe Ratio]]-AVERAGE(Table2[Sharpe Ratio]))/_xlfn.STDEV.P(Table2[Sharpe Ratio])</f>
        <v>-0.98896810595529594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1.8368886694384805</v>
      </c>
      <c r="AS562">
        <f>_xlfn.RANK.AVG(Table2[[#This Row],[1Y Return vs Nifty Z-Score]],Table2[1Y Return vs Nifty Z-Score])</f>
        <v>494</v>
      </c>
      <c r="AT562">
        <f>_xlfn.RANK.AVG(Table2[[#This Row],[6M Return vs Nifty Z-Score]],Table2[6M Return vs Nifty Z-Score])</f>
        <v>433</v>
      </c>
      <c r="AU562">
        <f>_xlfn.RANK.AVG(Table2[[#This Row],[Sharpe Ratio Z-Score]],Table2[Sharpe Ratio Z-Score])</f>
        <v>614</v>
      </c>
      <c r="AV562">
        <f>(Table2[[#This Row],[Rank 1Y]]+Table2[[#This Row],[Rank 6M]]+Table2[[#This Row],[Rank Sharpe]])/3</f>
        <v>513.66666666666663</v>
      </c>
    </row>
    <row r="563" spans="1:48" x14ac:dyDescent="0.3">
      <c r="A563" t="s">
        <v>689</v>
      </c>
      <c r="B563" t="s">
        <v>690</v>
      </c>
      <c r="C563" t="s">
        <v>10165</v>
      </c>
      <c r="D563" t="s">
        <v>555</v>
      </c>
      <c r="E563">
        <v>25059.002348624999</v>
      </c>
      <c r="F563">
        <v>691.25</v>
      </c>
      <c r="G563">
        <v>24.619301803666001</v>
      </c>
      <c r="H563">
        <f>(Table2[[#This Row],[1Y Return vs Nifty]]-AVERAGE(Table2[1Y Return vs Nifty]))/_xlfn.STDEV.P(Table2[1Y Return vs Nifty])</f>
        <v>-0.22512282250375185</v>
      </c>
      <c r="I563">
        <v>-5.8920789420806603</v>
      </c>
      <c r="J563">
        <f>(Table2[[#This Row],[1M Return vs Nifty]]-AVERAGE(Table2[1M Return vs Nifty]))/_xlfn.STDEV.P(Table2[1M Return vs Nifty])</f>
        <v>-0.45331795923444684</v>
      </c>
      <c r="K563">
        <v>-6.7902516158213597</v>
      </c>
      <c r="L563">
        <f>(Table2[[#This Row],[6M Return vs Nifty]]-AVERAGE(Table2[6M Return vs Nifty]))/_xlfn.STDEV.P(Table2[6M Return vs Nifty])</f>
        <v>-0.49249538006386295</v>
      </c>
      <c r="M563">
        <v>-1.8948351644936701</v>
      </c>
      <c r="N563">
        <f>(Table2[[#This Row],[1W Return vs Nifty]]-AVERAGE(Table2[1W Return vs Nifty]))/_xlfn.STDEV.P(Table2[1W Return vs Nifty])</f>
        <v>-5.7496347490343817E-2</v>
      </c>
      <c r="O563">
        <v>695.23</v>
      </c>
      <c r="P563">
        <v>686.02708255022401</v>
      </c>
      <c r="Q563">
        <v>642.67921125428995</v>
      </c>
      <c r="R563">
        <v>46.045167026148803</v>
      </c>
      <c r="S563" s="2">
        <f>(Table2[[#This Row],[Close Price]]-Table2[[#This Row],[20D EMA]])/Table2[[#This Row],[20D EMA]]</f>
        <v>-5.7247241919940427E-3</v>
      </c>
      <c r="T563" s="2">
        <f>(Table2[[#This Row],[Close Price]]-Table2[[#This Row],[50D EMA]])/Table2[[#This Row],[50D EMA]]</f>
        <v>7.6132817240398406E-3</v>
      </c>
      <c r="U563" s="2">
        <f>(Table2[[#This Row],[Close Price]]-Table2[[#This Row],[200D EMA]])/Table2[[#This Row],[200D EMA]]</f>
        <v>7.5575478240406252E-2</v>
      </c>
      <c r="V563">
        <v>0.52705958580960899</v>
      </c>
      <c r="W563">
        <v>682.35</v>
      </c>
      <c r="X563">
        <v>688.7</v>
      </c>
      <c r="Y563">
        <v>630</v>
      </c>
      <c r="Z563">
        <v>699.7</v>
      </c>
      <c r="AA563">
        <v>630</v>
      </c>
      <c r="AB563">
        <v>728.9</v>
      </c>
      <c r="AC563" s="2">
        <f>(Table2[[#This Row],[Close Price]]/Table2[[#This Row],[Day Low]])-1</f>
        <v>1.304315966879166E-2</v>
      </c>
      <c r="AD563" s="2">
        <f>(Table2[[#This Row],[Day High]]/Table2[[#This Row],[Close Price]])-1</f>
        <v>-3.688969258589414E-3</v>
      </c>
      <c r="AE563" s="2">
        <f>(Table2[[#This Row],[Close Price]]/Table2[[#This Row],[Current Week Low]])-1</f>
        <v>9.7222222222222321E-2</v>
      </c>
      <c r="AF563" s="2">
        <f>(Table2[[#This Row],[Current Week High]]/Table2[[#This Row],[Close Price]])-1</f>
        <v>1.2224231464737834E-2</v>
      </c>
      <c r="AG563" s="2">
        <f>(Table2[[#This Row],[Close Price]]/Table2[[#This Row],[Current Month Low]])-1</f>
        <v>9.7222222222222321E-2</v>
      </c>
      <c r="AH563" s="2">
        <f>(Table2[[#This Row],[Current Month High]]/Table2[[#This Row],[Close Price]])-1</f>
        <v>5.4466546112115655E-2</v>
      </c>
      <c r="AI563">
        <v>11.283905967450201</v>
      </c>
      <c r="AJ563">
        <v>57.8196347031963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-0.13</v>
      </c>
      <c r="AM563" t="s">
        <v>10195</v>
      </c>
      <c r="AN563">
        <v>-4.25</v>
      </c>
      <c r="AO563" t="s">
        <v>10195</v>
      </c>
      <c r="AP563">
        <v>-8.1761542985718E-2</v>
      </c>
      <c r="AQ563">
        <f>(Table2[[#This Row],[Sharpe Ratio]]-AVERAGE(Table2[Sharpe Ratio]))/_xlfn.STDEV.P(Table2[Sharpe Ratio])</f>
        <v>-1.5285510390701591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-2.7569835483625642</v>
      </c>
      <c r="AS563">
        <f>_xlfn.RANK.AVG(Table2[[#This Row],[1Y Return vs Nifty Z-Score]],Table2[1Y Return vs Nifty Z-Score])</f>
        <v>361</v>
      </c>
      <c r="AT563">
        <f>_xlfn.RANK.AVG(Table2[[#This Row],[6M Return vs Nifty Z-Score]],Table2[6M Return vs Nifty Z-Score])</f>
        <v>492</v>
      </c>
      <c r="AU563">
        <f>_xlfn.RANK.AVG(Table2[[#This Row],[Sharpe Ratio Z-Score]],Table2[Sharpe Ratio Z-Score])</f>
        <v>689</v>
      </c>
      <c r="AV563">
        <f>(Table2[[#This Row],[Rank 1Y]]+Table2[[#This Row],[Rank 6M]]+Table2[[#This Row],[Rank Sharpe]])/3</f>
        <v>514</v>
      </c>
    </row>
    <row r="564" spans="1:48" x14ac:dyDescent="0.3">
      <c r="A564" t="s">
        <v>921</v>
      </c>
      <c r="B564" t="s">
        <v>922</v>
      </c>
      <c r="C564" t="s">
        <v>10156</v>
      </c>
      <c r="D564" t="s">
        <v>293</v>
      </c>
      <c r="E564">
        <v>16026.156802019999</v>
      </c>
      <c r="F564">
        <v>321.85000000000002</v>
      </c>
      <c r="G564">
        <v>-18.645138658049699</v>
      </c>
      <c r="H564">
        <f>(Table2[[#This Row],[1Y Return vs Nifty]]-AVERAGE(Table2[1Y Return vs Nifty]))/_xlfn.STDEV.P(Table2[1Y Return vs Nifty])</f>
        <v>-0.80686326703432831</v>
      </c>
      <c r="I564">
        <v>-17.113747311974201</v>
      </c>
      <c r="J564">
        <f>(Table2[[#This Row],[1M Return vs Nifty]]-AVERAGE(Table2[1M Return vs Nifty]))/_xlfn.STDEV.P(Table2[1M Return vs Nifty])</f>
        <v>-1.6222886756744226</v>
      </c>
      <c r="K564">
        <v>-38.998242081109801</v>
      </c>
      <c r="L564">
        <f>(Table2[[#This Row],[6M Return vs Nifty]]-AVERAGE(Table2[6M Return vs Nifty]))/_xlfn.STDEV.P(Table2[6M Return vs Nifty])</f>
        <v>-1.581697264669278</v>
      </c>
      <c r="M564">
        <v>-1.5707616993278599</v>
      </c>
      <c r="N564">
        <f>(Table2[[#This Row],[1W Return vs Nifty]]-AVERAGE(Table2[1W Return vs Nifty]))/_xlfn.STDEV.P(Table2[1W Return vs Nifty])</f>
        <v>2.3084533244667867E-2</v>
      </c>
      <c r="O564">
        <v>337.56</v>
      </c>
      <c r="P564">
        <v>353.50072994265003</v>
      </c>
      <c r="Q564">
        <v>369.27478882891199</v>
      </c>
      <c r="R564">
        <v>24.8102449629632</v>
      </c>
      <c r="S564" s="2">
        <f>(Table2[[#This Row],[Close Price]]-Table2[[#This Row],[20D EMA]])/Table2[[#This Row],[20D EMA]]</f>
        <v>-4.6539874392700499E-2</v>
      </c>
      <c r="T564" s="2">
        <f>(Table2[[#This Row],[Close Price]]-Table2[[#This Row],[50D EMA]])/Table2[[#This Row],[50D EMA]]</f>
        <v>-8.9535119058409982E-2</v>
      </c>
      <c r="U564" s="2">
        <f>(Table2[[#This Row],[Close Price]]-Table2[[#This Row],[200D EMA]])/Table2[[#This Row],[200D EMA]]</f>
        <v>-0.1284268253982653</v>
      </c>
      <c r="V564">
        <v>0.58893816435196</v>
      </c>
      <c r="W564">
        <v>319.5</v>
      </c>
      <c r="X564">
        <v>325.7</v>
      </c>
      <c r="Y564">
        <v>315.5</v>
      </c>
      <c r="Z564">
        <v>332.6</v>
      </c>
      <c r="AA564">
        <v>315.5</v>
      </c>
      <c r="AB564">
        <v>353.95</v>
      </c>
      <c r="AC564" s="2">
        <f>(Table2[[#This Row],[Close Price]]/Table2[[#This Row],[Day Low]])-1</f>
        <v>7.3552425665102117E-3</v>
      </c>
      <c r="AD564" s="2">
        <f>(Table2[[#This Row],[Day High]]/Table2[[#This Row],[Close Price]])-1</f>
        <v>1.1962094143234347E-2</v>
      </c>
      <c r="AE564" s="2">
        <f>(Table2[[#This Row],[Close Price]]/Table2[[#This Row],[Current Week Low]])-1</f>
        <v>2.0126782884310801E-2</v>
      </c>
      <c r="AF564" s="2">
        <f>(Table2[[#This Row],[Current Week High]]/Table2[[#This Row],[Close Price]])-1</f>
        <v>3.340065247786228E-2</v>
      </c>
      <c r="AG564" s="2">
        <f>(Table2[[#This Row],[Close Price]]/Table2[[#This Row],[Current Month Low]])-1</f>
        <v>2.0126782884310801E-2</v>
      </c>
      <c r="AH564" s="2">
        <f>(Table2[[#This Row],[Current Month High]]/Table2[[#This Row],[Close Price]])-1</f>
        <v>9.9735901817616712E-2</v>
      </c>
      <c r="AI564">
        <v>73.3726891409041</v>
      </c>
      <c r="AJ564">
        <v>9.3426193307287306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-0.14000000000000001</v>
      </c>
      <c r="AM564" t="s">
        <v>10195</v>
      </c>
      <c r="AN564">
        <v>-5.37</v>
      </c>
      <c r="AO564" t="s">
        <v>10195</v>
      </c>
      <c r="AP564">
        <v>8.8998725352536001E-2</v>
      </c>
      <c r="AQ564">
        <f>(Table2[[#This Row],[Sharpe Ratio]]-AVERAGE(Table2[Sharpe Ratio]))/_xlfn.STDEV.P(Table2[Sharpe Ratio])</f>
        <v>0.43487228640940268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613</v>
      </c>
      <c r="AT564">
        <f>_xlfn.RANK.AVG(Table2[[#This Row],[6M Return vs Nifty Z-Score]],Table2[6M Return vs Nifty Z-Score])</f>
        <v>717</v>
      </c>
      <c r="AU564">
        <f>_xlfn.RANK.AVG(Table2[[#This Row],[Sharpe Ratio Z-Score]],Table2[Sharpe Ratio Z-Score])</f>
        <v>224</v>
      </c>
      <c r="AV564">
        <f>(Table2[[#This Row],[Rank 1Y]]+Table2[[#This Row],[Rank 6M]]+Table2[[#This Row],[Rank Sharpe]])/3</f>
        <v>518</v>
      </c>
    </row>
    <row r="565" spans="1:48" x14ac:dyDescent="0.3">
      <c r="A565" t="s">
        <v>1149</v>
      </c>
      <c r="B565" t="s">
        <v>1150</v>
      </c>
      <c r="C565" t="s">
        <v>10156</v>
      </c>
      <c r="D565" t="s">
        <v>60</v>
      </c>
      <c r="E565">
        <v>10461.36994536</v>
      </c>
      <c r="F565">
        <v>853.8</v>
      </c>
      <c r="G565">
        <v>10.0919566667332</v>
      </c>
      <c r="H565">
        <f>(Table2[[#This Row],[1Y Return vs Nifty]]-AVERAGE(Table2[1Y Return vs Nifty]))/_xlfn.STDEV.P(Table2[1Y Return vs Nifty])</f>
        <v>-0.42045978116121407</v>
      </c>
      <c r="I565">
        <v>-1.57022027222702</v>
      </c>
      <c r="J565">
        <f>(Table2[[#This Row],[1M Return vs Nifty]]-AVERAGE(Table2[1M Return vs Nifty]))/_xlfn.STDEV.P(Table2[1M Return vs Nifty])</f>
        <v>-3.1062742050255452E-3</v>
      </c>
      <c r="K565">
        <v>-7.0098289787071701</v>
      </c>
      <c r="L565">
        <f>(Table2[[#This Row],[6M Return vs Nifty]]-AVERAGE(Table2[6M Return vs Nifty]))/_xlfn.STDEV.P(Table2[6M Return vs Nifty])</f>
        <v>-0.49992099321193145</v>
      </c>
      <c r="M565">
        <v>0.56491887244535199</v>
      </c>
      <c r="N565">
        <f>(Table2[[#This Row],[1W Return vs Nifty]]-AVERAGE(Table2[1W Return vs Nifty]))/_xlfn.STDEV.P(Table2[1W Return vs Nifty])</f>
        <v>0.55412159718351095</v>
      </c>
      <c r="O565">
        <v>858.98</v>
      </c>
      <c r="P565">
        <v>849.75588830761797</v>
      </c>
      <c r="Q565">
        <v>770.05633489885099</v>
      </c>
      <c r="R565">
        <v>45.535645596624498</v>
      </c>
      <c r="S565" s="2">
        <f>(Table2[[#This Row],[Close Price]]-Table2[[#This Row],[20D EMA]])/Table2[[#This Row],[20D EMA]]</f>
        <v>-6.0304081585136598E-3</v>
      </c>
      <c r="T565" s="2">
        <f>(Table2[[#This Row],[Close Price]]-Table2[[#This Row],[50D EMA]])/Table2[[#This Row],[50D EMA]]</f>
        <v>4.7591452416249581E-3</v>
      </c>
      <c r="U565" s="2">
        <f>(Table2[[#This Row],[Close Price]]-Table2[[#This Row],[200D EMA]])/Table2[[#This Row],[200D EMA]]</f>
        <v>0.10875005023125862</v>
      </c>
      <c r="V565">
        <v>2.6778987905409402</v>
      </c>
      <c r="W565">
        <v>847.4</v>
      </c>
      <c r="X565">
        <v>863</v>
      </c>
      <c r="Y565">
        <v>819.05</v>
      </c>
      <c r="Z565">
        <v>868</v>
      </c>
      <c r="AA565">
        <v>819.05</v>
      </c>
      <c r="AB565">
        <v>972</v>
      </c>
      <c r="AC565" s="2">
        <f>(Table2[[#This Row],[Close Price]]/Table2[[#This Row],[Day Low]])-1</f>
        <v>7.552513570922903E-3</v>
      </c>
      <c r="AD565" s="2">
        <f>(Table2[[#This Row],[Day High]]/Table2[[#This Row],[Close Price]])-1</f>
        <v>1.0775357226516791E-2</v>
      </c>
      <c r="AE565" s="2">
        <f>(Table2[[#This Row],[Close Price]]/Table2[[#This Row],[Current Week Low]])-1</f>
        <v>4.2427202246505091E-2</v>
      </c>
      <c r="AF565" s="2">
        <f>(Table2[[#This Row],[Current Week High]]/Table2[[#This Row],[Close Price]])-1</f>
        <v>1.6631529632232356E-2</v>
      </c>
      <c r="AG565" s="2">
        <f>(Table2[[#This Row],[Close Price]]/Table2[[#This Row],[Current Month Low]])-1</f>
        <v>4.2427202246505091E-2</v>
      </c>
      <c r="AH565" s="2">
        <f>(Table2[[#This Row],[Current Month High]]/Table2[[#This Row],[Close Price]])-1</f>
        <v>0.13843991567111735</v>
      </c>
      <c r="AI565">
        <v>13.843991567111701</v>
      </c>
      <c r="AJ565">
        <v>43.2550335570469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-0.06</v>
      </c>
      <c r="AM565" t="s">
        <v>10195</v>
      </c>
      <c r="AN565">
        <v>-6.01</v>
      </c>
      <c r="AO565" t="s">
        <v>10195</v>
      </c>
      <c r="AP565">
        <v>-3.2735431480610998E-2</v>
      </c>
      <c r="AQ565">
        <f>(Table2[[#This Row],[Sharpe Ratio]]-AVERAGE(Table2[Sharpe Ratio]))/_xlfn.STDEV.P(Table2[Sharpe Ratio])</f>
        <v>-0.96484256154532677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-1.3342080129399869</v>
      </c>
      <c r="AS565">
        <f>_xlfn.RANK.AVG(Table2[[#This Row],[1Y Return vs Nifty Z-Score]],Table2[1Y Return vs Nifty Z-Score])</f>
        <v>450</v>
      </c>
      <c r="AT565">
        <f>_xlfn.RANK.AVG(Table2[[#This Row],[6M Return vs Nifty Z-Score]],Table2[6M Return vs Nifty Z-Score])</f>
        <v>494</v>
      </c>
      <c r="AU565">
        <f>_xlfn.RANK.AVG(Table2[[#This Row],[Sharpe Ratio Z-Score]],Table2[Sharpe Ratio Z-Score])</f>
        <v>611</v>
      </c>
      <c r="AV565">
        <f>(Table2[[#This Row],[Rank 1Y]]+Table2[[#This Row],[Rank 6M]]+Table2[[#This Row],[Rank Sharpe]])/3</f>
        <v>518.33333333333337</v>
      </c>
    </row>
    <row r="566" spans="1:48" x14ac:dyDescent="0.3">
      <c r="A566" t="s">
        <v>1200</v>
      </c>
      <c r="B566" t="s">
        <v>1201</v>
      </c>
      <c r="C566" t="s">
        <v>10151</v>
      </c>
      <c r="D566" t="s">
        <v>491</v>
      </c>
      <c r="E566">
        <v>9720.4237330289998</v>
      </c>
      <c r="F566">
        <v>166.11</v>
      </c>
      <c r="G566">
        <v>29.148019421816599</v>
      </c>
      <c r="H566">
        <f>(Table2[[#This Row],[1Y Return vs Nifty]]-AVERAGE(Table2[1Y Return vs Nifty]))/_xlfn.STDEV.P(Table2[1Y Return vs Nifty])</f>
        <v>-0.16422897591240021</v>
      </c>
      <c r="I566">
        <v>-10.170505706575399</v>
      </c>
      <c r="J566">
        <f>(Table2[[#This Row],[1M Return vs Nifty]]-AVERAGE(Table2[1M Return vs Nifty]))/_xlfn.STDEV.P(Table2[1M Return vs Nifty])</f>
        <v>-0.89900530582770843</v>
      </c>
      <c r="K566">
        <v>-14.961538846955399</v>
      </c>
      <c r="L566">
        <f>(Table2[[#This Row],[6M Return vs Nifty]]-AVERAGE(Table2[6M Return vs Nifty]))/_xlfn.STDEV.P(Table2[6M Return vs Nifty])</f>
        <v>-0.76882995801262877</v>
      </c>
      <c r="M566">
        <v>-1.9701887358061201</v>
      </c>
      <c r="N566">
        <f>(Table2[[#This Row],[1W Return vs Nifty]]-AVERAGE(Table2[1W Return vs Nifty]))/_xlfn.STDEV.P(Table2[1W Return vs Nifty])</f>
        <v>-7.6233016164463749E-2</v>
      </c>
      <c r="O566">
        <v>167.73</v>
      </c>
      <c r="P566">
        <v>167.94700467442399</v>
      </c>
      <c r="Q566">
        <v>165.247232331032</v>
      </c>
      <c r="R566">
        <v>45.094858821276901</v>
      </c>
      <c r="S566" s="2">
        <f>(Table2[[#This Row],[Close Price]]-Table2[[#This Row],[20D EMA]])/Table2[[#This Row],[20D EMA]]</f>
        <v>-9.6583795385439472E-3</v>
      </c>
      <c r="T566" s="2">
        <f>(Table2[[#This Row],[Close Price]]-Table2[[#This Row],[50D EMA]])/Table2[[#This Row],[50D EMA]]</f>
        <v>-1.0938002008342638E-2</v>
      </c>
      <c r="U566" s="2">
        <f>(Table2[[#This Row],[Close Price]]-Table2[[#This Row],[200D EMA]])/Table2[[#This Row],[200D EMA]]</f>
        <v>5.2210718255158231E-3</v>
      </c>
      <c r="V566">
        <v>1.18323314319364</v>
      </c>
      <c r="W566">
        <v>164.01</v>
      </c>
      <c r="X566">
        <v>168.74</v>
      </c>
      <c r="Y566">
        <v>160.69999999999999</v>
      </c>
      <c r="Z566">
        <v>169.63</v>
      </c>
      <c r="AA566">
        <v>160.69999999999999</v>
      </c>
      <c r="AB566">
        <v>176.5</v>
      </c>
      <c r="AC566" s="2">
        <f>(Table2[[#This Row],[Close Price]]/Table2[[#This Row],[Day Low]])-1</f>
        <v>1.2804097311139628E-2</v>
      </c>
      <c r="AD566" s="2">
        <f>(Table2[[#This Row],[Day High]]/Table2[[#This Row],[Close Price]])-1</f>
        <v>1.5832881825296408E-2</v>
      </c>
      <c r="AE566" s="2">
        <f>(Table2[[#This Row],[Close Price]]/Table2[[#This Row],[Current Week Low]])-1</f>
        <v>3.36652146857499E-2</v>
      </c>
      <c r="AF566" s="2">
        <f>(Table2[[#This Row],[Current Week High]]/Table2[[#This Row],[Close Price]])-1</f>
        <v>2.1190777195833954E-2</v>
      </c>
      <c r="AG566" s="2">
        <f>(Table2[[#This Row],[Close Price]]/Table2[[#This Row],[Current Month Low]])-1</f>
        <v>3.36652146857499E-2</v>
      </c>
      <c r="AH566" s="2">
        <f>(Table2[[#This Row],[Current Month High]]/Table2[[#This Row],[Close Price]])-1</f>
        <v>6.2548913370657822E-2</v>
      </c>
      <c r="AI566">
        <v>25.999264509754699</v>
      </c>
      <c r="AJ566">
        <v>55.421429622724801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-0.06</v>
      </c>
      <c r="AM566" t="s">
        <v>10195</v>
      </c>
      <c r="AN566">
        <v>-2.7</v>
      </c>
      <c r="AO566" t="s">
        <v>10195</v>
      </c>
      <c r="AP566">
        <v>-5.6171340798607E-2</v>
      </c>
      <c r="AQ566">
        <f>(Table2[[#This Row],[Sharpe Ratio]]-AVERAGE(Table2[Sharpe Ratio]))/_xlfn.STDEV.P(Table2[Sharpe Ratio])</f>
        <v>-1.2343116333415138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338</v>
      </c>
      <c r="AT566">
        <f>_xlfn.RANK.AVG(Table2[[#This Row],[6M Return vs Nifty Z-Score]],Table2[6M Return vs Nifty Z-Score])</f>
        <v>577</v>
      </c>
      <c r="AU566">
        <f>_xlfn.RANK.AVG(Table2[[#This Row],[Sharpe Ratio Z-Score]],Table2[Sharpe Ratio Z-Score])</f>
        <v>646</v>
      </c>
      <c r="AV566">
        <f>(Table2[[#This Row],[Rank 1Y]]+Table2[[#This Row],[Rank 6M]]+Table2[[#This Row],[Rank Sharpe]])/3</f>
        <v>520.33333333333337</v>
      </c>
    </row>
    <row r="567" spans="1:48" x14ac:dyDescent="0.3">
      <c r="A567" t="s">
        <v>1127</v>
      </c>
      <c r="B567" t="s">
        <v>1128</v>
      </c>
      <c r="C567" t="s">
        <v>10155</v>
      </c>
      <c r="D567" t="s">
        <v>399</v>
      </c>
      <c r="E567">
        <v>10661.632998900001</v>
      </c>
      <c r="F567">
        <v>2635.75</v>
      </c>
      <c r="G567">
        <v>-15.987203773185101</v>
      </c>
      <c r="H567">
        <f>(Table2[[#This Row],[1Y Return vs Nifty]]-AVERAGE(Table2[1Y Return vs Nifty]))/_xlfn.STDEV.P(Table2[1Y Return vs Nifty])</f>
        <v>-0.77112425816345886</v>
      </c>
      <c r="I567">
        <v>-2.33232843568786</v>
      </c>
      <c r="J567">
        <f>(Table2[[#This Row],[1M Return vs Nifty]]-AVERAGE(Table2[1M Return vs Nifty]))/_xlfn.STDEV.P(Table2[1M Return vs Nifty])</f>
        <v>-8.2495728293306009E-2</v>
      </c>
      <c r="K567">
        <v>-22.153291350795499</v>
      </c>
      <c r="L567">
        <f>(Table2[[#This Row],[6M Return vs Nifty]]-AVERAGE(Table2[6M Return vs Nifty]))/_xlfn.STDEV.P(Table2[6M Return vs Nifty])</f>
        <v>-1.0120388719385227</v>
      </c>
      <c r="M567">
        <v>-5.2230232445621798</v>
      </c>
      <c r="N567">
        <f>(Table2[[#This Row],[1W Return vs Nifty]]-AVERAGE(Table2[1W Return vs Nifty]))/_xlfn.STDEV.P(Table2[1W Return vs Nifty])</f>
        <v>-0.88505045349057199</v>
      </c>
      <c r="O567">
        <v>2643.9</v>
      </c>
      <c r="P567">
        <v>2586.90587256852</v>
      </c>
      <c r="Q567">
        <v>2451.42847476817</v>
      </c>
      <c r="R567">
        <v>47.259014689047802</v>
      </c>
      <c r="S567" s="2">
        <f>(Table2[[#This Row],[Close Price]]-Table2[[#This Row],[20D EMA]])/Table2[[#This Row],[20D EMA]]</f>
        <v>-3.0825674193426722E-3</v>
      </c>
      <c r="T567" s="2">
        <f>(Table2[[#This Row],[Close Price]]-Table2[[#This Row],[50D EMA]])/Table2[[#This Row],[50D EMA]]</f>
        <v>1.8881292879428607E-2</v>
      </c>
      <c r="U567" s="2">
        <f>(Table2[[#This Row],[Close Price]]-Table2[[#This Row],[200D EMA]])/Table2[[#This Row],[200D EMA]]</f>
        <v>7.5189436334364687E-2</v>
      </c>
      <c r="V567">
        <v>1.55818742372942</v>
      </c>
      <c r="W567">
        <v>2583</v>
      </c>
      <c r="X567">
        <v>2697.95</v>
      </c>
      <c r="Y567">
        <v>2498.6</v>
      </c>
      <c r="Z567">
        <v>2659.1</v>
      </c>
      <c r="AA567">
        <v>2498.6</v>
      </c>
      <c r="AB567">
        <v>2907.35</v>
      </c>
      <c r="AC567" s="2">
        <f>(Table2[[#This Row],[Close Price]]/Table2[[#This Row],[Day Low]])-1</f>
        <v>2.0421989934185092E-2</v>
      </c>
      <c r="AD567" s="2">
        <f>(Table2[[#This Row],[Day High]]/Table2[[#This Row],[Close Price]])-1</f>
        <v>2.3598596224983392E-2</v>
      </c>
      <c r="AE567" s="2">
        <f>(Table2[[#This Row],[Close Price]]/Table2[[#This Row],[Current Week Low]])-1</f>
        <v>5.4890738813735629E-2</v>
      </c>
      <c r="AF567" s="2">
        <f>(Table2[[#This Row],[Current Week High]]/Table2[[#This Row],[Close Price]])-1</f>
        <v>8.8589585506970714E-3</v>
      </c>
      <c r="AG567" s="2">
        <f>(Table2[[#This Row],[Close Price]]/Table2[[#This Row],[Current Month Low]])-1</f>
        <v>5.4890738813735629E-2</v>
      </c>
      <c r="AH567" s="2">
        <f>(Table2[[#This Row],[Current Month High]]/Table2[[#This Row],[Close Price]])-1</f>
        <v>0.10304467419140662</v>
      </c>
      <c r="AI567">
        <v>13.7607891491985</v>
      </c>
      <c r="AJ567">
        <v>28.176137330707299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-0.06</v>
      </c>
      <c r="AM567" t="s">
        <v>10195</v>
      </c>
      <c r="AN567">
        <v>-2.15</v>
      </c>
      <c r="AO567" t="s">
        <v>10195</v>
      </c>
      <c r="AP567">
        <v>5.3946877734691999E-2</v>
      </c>
      <c r="AQ567">
        <f>(Table2[[#This Row],[Sharpe Ratio]]-AVERAGE(Table2[Sharpe Ratio]))/_xlfn.STDEV.P(Table2[Sharpe Ratio])</f>
        <v>3.1841675812660071E-2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-2.7188676360731994</v>
      </c>
      <c r="AS567">
        <f>_xlfn.RANK.AVG(Table2[[#This Row],[1Y Return vs Nifty Z-Score]],Table2[1Y Return vs Nifty Z-Score])</f>
        <v>600</v>
      </c>
      <c r="AT567">
        <f>_xlfn.RANK.AVG(Table2[[#This Row],[6M Return vs Nifty Z-Score]],Table2[6M Return vs Nifty Z-Score])</f>
        <v>635</v>
      </c>
      <c r="AU567">
        <f>_xlfn.RANK.AVG(Table2[[#This Row],[Sharpe Ratio Z-Score]],Table2[Sharpe Ratio Z-Score])</f>
        <v>328</v>
      </c>
      <c r="AV567">
        <f>(Table2[[#This Row],[Rank 1Y]]+Table2[[#This Row],[Rank 6M]]+Table2[[#This Row],[Rank Sharpe]])/3</f>
        <v>521</v>
      </c>
    </row>
    <row r="568" spans="1:48" x14ac:dyDescent="0.3">
      <c r="A568" t="s">
        <v>1410</v>
      </c>
      <c r="B568" t="s">
        <v>1411</v>
      </c>
      <c r="C568" t="s">
        <v>10161</v>
      </c>
      <c r="D568" t="s">
        <v>1412</v>
      </c>
      <c r="E568">
        <v>7312.7272758999998</v>
      </c>
      <c r="F568">
        <v>560.20000000000005</v>
      </c>
      <c r="G568">
        <v>-10.9174279012938</v>
      </c>
      <c r="H568">
        <f>(Table2[[#This Row],[1Y Return vs Nifty]]-AVERAGE(Table2[1Y Return vs Nifty]))/_xlfn.STDEV.P(Table2[1Y Return vs Nifty])</f>
        <v>-0.70295525752668331</v>
      </c>
      <c r="I568">
        <v>1.38279415580905</v>
      </c>
      <c r="J568">
        <f>(Table2[[#This Row],[1M Return vs Nifty]]-AVERAGE(Table2[1M Return vs Nifty]))/_xlfn.STDEV.P(Table2[1M Return vs Nifty])</f>
        <v>0.30451174459690228</v>
      </c>
      <c r="K568">
        <v>-21.770254921585401</v>
      </c>
      <c r="L568">
        <f>(Table2[[#This Row],[6M Return vs Nifty]]-AVERAGE(Table2[6M Return vs Nifty]))/_xlfn.STDEV.P(Table2[6M Return vs Nifty])</f>
        <v>-0.99908544036638536</v>
      </c>
      <c r="M568">
        <v>3.0003282936647602</v>
      </c>
      <c r="N568">
        <f>(Table2[[#This Row],[1W Return vs Nifty]]-AVERAGE(Table2[1W Return vs Nifty]))/_xlfn.STDEV.P(Table2[1W Return vs Nifty])</f>
        <v>1.159686252135425</v>
      </c>
      <c r="O568">
        <v>509.26</v>
      </c>
      <c r="P568">
        <v>506.36662008979903</v>
      </c>
      <c r="Q568">
        <v>500.72253477798603</v>
      </c>
      <c r="R568">
        <v>73.706074052995305</v>
      </c>
      <c r="S568" s="2">
        <f>(Table2[[#This Row],[Close Price]]-Table2[[#This Row],[20D EMA]])/Table2[[#This Row],[20D EMA]]</f>
        <v>0.1000274908691043</v>
      </c>
      <c r="T568" s="2">
        <f>(Table2[[#This Row],[Close Price]]-Table2[[#This Row],[50D EMA]])/Table2[[#This Row],[50D EMA]]</f>
        <v>0.10631305021775371</v>
      </c>
      <c r="U568" s="2">
        <f>(Table2[[#This Row],[Close Price]]-Table2[[#This Row],[200D EMA]])/Table2[[#This Row],[200D EMA]]</f>
        <v>0.11878328034184754</v>
      </c>
      <c r="V568">
        <v>3.7512357903489999</v>
      </c>
      <c r="W568">
        <v>544.1</v>
      </c>
      <c r="X568">
        <v>572.9</v>
      </c>
      <c r="Y568">
        <v>464</v>
      </c>
      <c r="Z568">
        <v>569.70000000000005</v>
      </c>
      <c r="AA568">
        <v>464</v>
      </c>
      <c r="AB568">
        <v>569.70000000000005</v>
      </c>
      <c r="AC568" s="2">
        <f>(Table2[[#This Row],[Close Price]]/Table2[[#This Row],[Day Low]])-1</f>
        <v>2.9590148869693023E-2</v>
      </c>
      <c r="AD568" s="2">
        <f>(Table2[[#This Row],[Day High]]/Table2[[#This Row],[Close Price]])-1</f>
        <v>2.267047483041762E-2</v>
      </c>
      <c r="AE568" s="2">
        <f>(Table2[[#This Row],[Close Price]]/Table2[[#This Row],[Current Week Low]])-1</f>
        <v>0.20732758620689662</v>
      </c>
      <c r="AF568" s="2">
        <f>(Table2[[#This Row],[Current Week High]]/Table2[[#This Row],[Close Price]])-1</f>
        <v>1.6958229203855701E-2</v>
      </c>
      <c r="AG568" s="2">
        <f>(Table2[[#This Row],[Close Price]]/Table2[[#This Row],[Current Month Low]])-1</f>
        <v>0.20732758620689662</v>
      </c>
      <c r="AH568" s="2">
        <f>(Table2[[#This Row],[Current Month High]]/Table2[[#This Row],[Close Price]])-1</f>
        <v>1.6958229203855701E-2</v>
      </c>
      <c r="AI568">
        <v>19.484112816851098</v>
      </c>
      <c r="AJ568">
        <v>43.255338192046999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0.02</v>
      </c>
      <c r="AM568" t="s">
        <v>10196</v>
      </c>
      <c r="AN568">
        <v>8.51</v>
      </c>
      <c r="AO568" t="s">
        <v>10196</v>
      </c>
      <c r="AP568">
        <v>4.3627890963950998E-2</v>
      </c>
      <c r="AQ568">
        <f>(Table2[[#This Row],[Sharpe Ratio]]-AVERAGE(Table2[Sharpe Ratio]))/_xlfn.STDEV.P(Table2[Sharpe Ratio])</f>
        <v>-8.6807349034585965E-2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-0.32465005019532733</v>
      </c>
      <c r="AS568">
        <f>_xlfn.RANK.AVG(Table2[[#This Row],[1Y Return vs Nifty Z-Score]],Table2[1Y Return vs Nifty Z-Score])</f>
        <v>575</v>
      </c>
      <c r="AT568">
        <f>_xlfn.RANK.AVG(Table2[[#This Row],[6M Return vs Nifty Z-Score]],Table2[6M Return vs Nifty Z-Score])</f>
        <v>632</v>
      </c>
      <c r="AU568">
        <f>_xlfn.RANK.AVG(Table2[[#This Row],[Sharpe Ratio Z-Score]],Table2[Sharpe Ratio Z-Score])</f>
        <v>358</v>
      </c>
      <c r="AV568">
        <f>(Table2[[#This Row],[Rank 1Y]]+Table2[[#This Row],[Rank 6M]]+Table2[[#This Row],[Rank Sharpe]])/3</f>
        <v>521.66666666666663</v>
      </c>
    </row>
    <row r="569" spans="1:48" x14ac:dyDescent="0.3">
      <c r="A569" t="s">
        <v>1198</v>
      </c>
      <c r="B569" t="s">
        <v>1199</v>
      </c>
      <c r="C569" t="s">
        <v>10165</v>
      </c>
      <c r="D569" t="s">
        <v>370</v>
      </c>
      <c r="E569">
        <v>9828.1275824549994</v>
      </c>
      <c r="F569">
        <v>668.85</v>
      </c>
      <c r="G569">
        <v>-10.822569415651</v>
      </c>
      <c r="H569">
        <f>(Table2[[#This Row],[1Y Return vs Nifty]]-AVERAGE(Table2[1Y Return vs Nifty]))/_xlfn.STDEV.P(Table2[1Y Return vs Nifty])</f>
        <v>-0.70167977546759674</v>
      </c>
      <c r="I569">
        <v>-9.2277762678541606</v>
      </c>
      <c r="J569">
        <f>(Table2[[#This Row],[1M Return vs Nifty]]-AVERAGE(Table2[1M Return vs Nifty]))/_xlfn.STDEV.P(Table2[1M Return vs Nifty])</f>
        <v>-0.80080038022612621</v>
      </c>
      <c r="K569">
        <v>-21.616009139860299</v>
      </c>
      <c r="L569">
        <f>(Table2[[#This Row],[6M Return vs Nifty]]-AVERAGE(Table2[6M Return vs Nifty]))/_xlfn.STDEV.P(Table2[6M Return vs Nifty])</f>
        <v>-0.99386919453048073</v>
      </c>
      <c r="M569">
        <v>-2.5811376297647701</v>
      </c>
      <c r="N569">
        <f>(Table2[[#This Row],[1W Return vs Nifty]]-AVERAGE(Table2[1W Return vs Nifty]))/_xlfn.STDEV.P(Table2[1W Return vs Nifty])</f>
        <v>-0.22814548432683135</v>
      </c>
      <c r="O569">
        <v>686.04</v>
      </c>
      <c r="P569">
        <v>684.36867332152406</v>
      </c>
      <c r="Q569">
        <v>671.26588248650205</v>
      </c>
      <c r="R569">
        <v>40.416122458008097</v>
      </c>
      <c r="S569" s="2">
        <f>(Table2[[#This Row],[Close Price]]-Table2[[#This Row],[20D EMA]])/Table2[[#This Row],[20D EMA]]</f>
        <v>-2.5056847997201245E-2</v>
      </c>
      <c r="T569" s="2">
        <f>(Table2[[#This Row],[Close Price]]-Table2[[#This Row],[50D EMA]])/Table2[[#This Row],[50D EMA]]</f>
        <v>-2.2675896671607566E-2</v>
      </c>
      <c r="U569" s="2">
        <f>(Table2[[#This Row],[Close Price]]-Table2[[#This Row],[200D EMA]])/Table2[[#This Row],[200D EMA]]</f>
        <v>-3.5989948983450783E-3</v>
      </c>
      <c r="V569">
        <v>0.9875553660402</v>
      </c>
      <c r="W569">
        <v>656.05</v>
      </c>
      <c r="X569">
        <v>672</v>
      </c>
      <c r="Y569">
        <v>642.04999999999995</v>
      </c>
      <c r="Z569">
        <v>697.45</v>
      </c>
      <c r="AA569">
        <v>642.04999999999995</v>
      </c>
      <c r="AB569">
        <v>738.9</v>
      </c>
      <c r="AC569" s="2">
        <f>(Table2[[#This Row],[Close Price]]/Table2[[#This Row],[Day Low]])-1</f>
        <v>1.951070802530297E-2</v>
      </c>
      <c r="AD569" s="2">
        <f>(Table2[[#This Row],[Day High]]/Table2[[#This Row],[Close Price]])-1</f>
        <v>4.7095761381474865E-3</v>
      </c>
      <c r="AE569" s="2">
        <f>(Table2[[#This Row],[Close Price]]/Table2[[#This Row],[Current Week Low]])-1</f>
        <v>4.1741297406744149E-2</v>
      </c>
      <c r="AF569" s="2">
        <f>(Table2[[#This Row],[Current Week High]]/Table2[[#This Row],[Close Price]])-1</f>
        <v>4.2759961127308177E-2</v>
      </c>
      <c r="AG569" s="2">
        <f>(Table2[[#This Row],[Close Price]]/Table2[[#This Row],[Current Month Low]])-1</f>
        <v>4.1741297406744149E-2</v>
      </c>
      <c r="AH569" s="2">
        <f>(Table2[[#This Row],[Current Month High]]/Table2[[#This Row],[Close Price]])-1</f>
        <v>0.10473200269118621</v>
      </c>
      <c r="AI569">
        <v>21.835987142109499</v>
      </c>
      <c r="AJ569">
        <v>25.723684210526301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-7.0000000000000007E-2</v>
      </c>
      <c r="AM569" t="s">
        <v>10195</v>
      </c>
      <c r="AN569">
        <v>-6.34</v>
      </c>
      <c r="AO569" t="s">
        <v>10195</v>
      </c>
      <c r="AP569">
        <v>4.2996458985449001E-2</v>
      </c>
      <c r="AQ569">
        <f>(Table2[[#This Row],[Sharpe Ratio]]-AVERAGE(Table2[Sharpe Ratio]))/_xlfn.STDEV.P(Table2[Sharpe Ratio])</f>
        <v>-9.4067634387316315E-2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-2.8185624689383513</v>
      </c>
      <c r="AS569">
        <f>_xlfn.RANK.AVG(Table2[[#This Row],[1Y Return vs Nifty Z-Score]],Table2[1Y Return vs Nifty Z-Score])</f>
        <v>574</v>
      </c>
      <c r="AT569">
        <f>_xlfn.RANK.AVG(Table2[[#This Row],[6M Return vs Nifty Z-Score]],Table2[6M Return vs Nifty Z-Score])</f>
        <v>630</v>
      </c>
      <c r="AU569">
        <f>_xlfn.RANK.AVG(Table2[[#This Row],[Sharpe Ratio Z-Score]],Table2[Sharpe Ratio Z-Score])</f>
        <v>363</v>
      </c>
      <c r="AV569">
        <f>(Table2[[#This Row],[Rank 1Y]]+Table2[[#This Row],[Rank 6M]]+Table2[[#This Row],[Rank Sharpe]])/3</f>
        <v>522.33333333333337</v>
      </c>
    </row>
    <row r="570" spans="1:48" x14ac:dyDescent="0.3">
      <c r="A570" t="s">
        <v>553</v>
      </c>
      <c r="B570" t="s">
        <v>554</v>
      </c>
      <c r="C570" t="s">
        <v>10165</v>
      </c>
      <c r="D570" t="s">
        <v>555</v>
      </c>
      <c r="E570">
        <v>34862.545250000003</v>
      </c>
      <c r="F570">
        <v>3173.65</v>
      </c>
      <c r="G570">
        <v>-7.4115437958475701</v>
      </c>
      <c r="H570">
        <f>(Table2[[#This Row],[1Y Return vs Nifty]]-AVERAGE(Table2[1Y Return vs Nifty]))/_xlfn.STDEV.P(Table2[1Y Return vs Nifty])</f>
        <v>-0.65581459059075664</v>
      </c>
      <c r="I570">
        <v>-8.7008847921193109</v>
      </c>
      <c r="J570">
        <f>(Table2[[#This Row],[1M Return vs Nifty]]-AVERAGE(Table2[1M Return vs Nifty]))/_xlfn.STDEV.P(Table2[1M Return vs Nifty])</f>
        <v>-0.74591364809560556</v>
      </c>
      <c r="K570">
        <v>-26.0559298183334</v>
      </c>
      <c r="L570">
        <f>(Table2[[#This Row],[6M Return vs Nifty]]-AVERAGE(Table2[6M Return vs Nifty]))/_xlfn.STDEV.P(Table2[6M Return vs Nifty])</f>
        <v>-1.144017337914444</v>
      </c>
      <c r="M570">
        <v>-3.2215899108334001</v>
      </c>
      <c r="N570">
        <f>(Table2[[#This Row],[1W Return vs Nifty]]-AVERAGE(Table2[1W Return vs Nifty]))/_xlfn.STDEV.P(Table2[1W Return vs Nifty])</f>
        <v>-0.38739397093418887</v>
      </c>
      <c r="O570">
        <v>3240.71</v>
      </c>
      <c r="P570">
        <v>3251.9167077910301</v>
      </c>
      <c r="Q570">
        <v>3253.6403953440799</v>
      </c>
      <c r="R570">
        <v>34.2533047547319</v>
      </c>
      <c r="S570" s="2">
        <f>(Table2[[#This Row],[Close Price]]-Table2[[#This Row],[20D EMA]])/Table2[[#This Row],[20D EMA]]</f>
        <v>-2.0692996287850485E-2</v>
      </c>
      <c r="T570" s="2">
        <f>(Table2[[#This Row],[Close Price]]-Table2[[#This Row],[50D EMA]])/Table2[[#This Row],[50D EMA]]</f>
        <v>-2.4067869759245849E-2</v>
      </c>
      <c r="U570" s="2">
        <f>(Table2[[#This Row],[Close Price]]-Table2[[#This Row],[200D EMA]])/Table2[[#This Row],[200D EMA]]</f>
        <v>-2.4584891267807326E-2</v>
      </c>
      <c r="V570">
        <v>0.69550706579145205</v>
      </c>
      <c r="W570">
        <v>3127.05</v>
      </c>
      <c r="X570">
        <v>3188</v>
      </c>
      <c r="Y570">
        <v>3101.05</v>
      </c>
      <c r="Z570">
        <v>3279.95</v>
      </c>
      <c r="AA570">
        <v>3101.05</v>
      </c>
      <c r="AB570">
        <v>3354.65</v>
      </c>
      <c r="AC570" s="2">
        <f>(Table2[[#This Row],[Close Price]]/Table2[[#This Row],[Day Low]])-1</f>
        <v>1.4902224140963538E-2</v>
      </c>
      <c r="AD570" s="2">
        <f>(Table2[[#This Row],[Day High]]/Table2[[#This Row],[Close Price]])-1</f>
        <v>4.5216076126857185E-3</v>
      </c>
      <c r="AE570" s="2">
        <f>(Table2[[#This Row],[Close Price]]/Table2[[#This Row],[Current Week Low]])-1</f>
        <v>2.3411425162444877E-2</v>
      </c>
      <c r="AF570" s="2">
        <f>(Table2[[#This Row],[Current Week High]]/Table2[[#This Row],[Close Price]])-1</f>
        <v>3.3494556740661263E-2</v>
      </c>
      <c r="AG570" s="2">
        <f>(Table2[[#This Row],[Close Price]]/Table2[[#This Row],[Current Month Low]])-1</f>
        <v>2.3411425162444877E-2</v>
      </c>
      <c r="AH570" s="2">
        <f>(Table2[[#This Row],[Current Month High]]/Table2[[#This Row],[Close Price]])-1</f>
        <v>5.7032123895199627E-2</v>
      </c>
      <c r="AI570">
        <v>23.517086005073001</v>
      </c>
      <c r="AJ570">
        <v>28.176494345718801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-0.17</v>
      </c>
      <c r="AM570" t="s">
        <v>10195</v>
      </c>
      <c r="AN570">
        <v>-2.81</v>
      </c>
      <c r="AO570" t="s">
        <v>10195</v>
      </c>
      <c r="AP570">
        <v>4.9964963668365003E-2</v>
      </c>
      <c r="AQ570">
        <f>(Table2[[#This Row],[Sharpe Ratio]]-AVERAGE(Table2[Sharpe Ratio]))/_xlfn.STDEV.P(Table2[Sharpe Ratio])</f>
        <v>-1.3942879540665941E-2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559</v>
      </c>
      <c r="AT570">
        <f>_xlfn.RANK.AVG(Table2[[#This Row],[6M Return vs Nifty Z-Score]],Table2[6M Return vs Nifty Z-Score])</f>
        <v>669</v>
      </c>
      <c r="AU570">
        <f>_xlfn.RANK.AVG(Table2[[#This Row],[Sharpe Ratio Z-Score]],Table2[Sharpe Ratio Z-Score])</f>
        <v>343</v>
      </c>
      <c r="AV570">
        <f>(Table2[[#This Row],[Rank 1Y]]+Table2[[#This Row],[Rank 6M]]+Table2[[#This Row],[Rank Sharpe]])/3</f>
        <v>523.66666666666663</v>
      </c>
    </row>
    <row r="571" spans="1:48" x14ac:dyDescent="0.3">
      <c r="A571" t="s">
        <v>501</v>
      </c>
      <c r="B571" t="s">
        <v>502</v>
      </c>
      <c r="C571" t="s">
        <v>10161</v>
      </c>
      <c r="D571" t="s">
        <v>407</v>
      </c>
      <c r="E571">
        <v>41284.554140640001</v>
      </c>
      <c r="F571">
        <v>1487.6</v>
      </c>
      <c r="G571">
        <v>-20.420622319926199</v>
      </c>
      <c r="H571">
        <f>(Table2[[#This Row],[1Y Return vs Nifty]]-AVERAGE(Table2[1Y Return vs Nifty]))/_xlfn.STDEV.P(Table2[1Y Return vs Nifty])</f>
        <v>-0.83073669851047982</v>
      </c>
      <c r="I571">
        <v>-12.124105076626799</v>
      </c>
      <c r="J571">
        <f>(Table2[[#This Row],[1M Return vs Nifty]]-AVERAGE(Table2[1M Return vs Nifty]))/_xlfn.STDEV.P(Table2[1M Return vs Nifty])</f>
        <v>-1.1025134099677825</v>
      </c>
      <c r="K571">
        <v>-14.7536172830638</v>
      </c>
      <c r="L571">
        <f>(Table2[[#This Row],[6M Return vs Nifty]]-AVERAGE(Table2[6M Return vs Nifty]))/_xlfn.STDEV.P(Table2[6M Return vs Nifty])</f>
        <v>-0.76179851780263164</v>
      </c>
      <c r="M571">
        <v>-1.93963131125792</v>
      </c>
      <c r="N571">
        <f>(Table2[[#This Row],[1W Return vs Nifty]]-AVERAGE(Table2[1W Return vs Nifty]))/_xlfn.STDEV.P(Table2[1W Return vs Nifty])</f>
        <v>-6.8634911266156867E-2</v>
      </c>
      <c r="O571">
        <v>1540.23</v>
      </c>
      <c r="P571">
        <v>1559.9436871452499</v>
      </c>
      <c r="Q571">
        <v>1531.7287970626001</v>
      </c>
      <c r="R571">
        <v>29.593161592303499</v>
      </c>
      <c r="S571" s="2">
        <f>(Table2[[#This Row],[Close Price]]-Table2[[#This Row],[20D EMA]])/Table2[[#This Row],[20D EMA]]</f>
        <v>-3.417022133058057E-2</v>
      </c>
      <c r="T571" s="2">
        <f>(Table2[[#This Row],[Close Price]]-Table2[[#This Row],[50D EMA]])/Table2[[#This Row],[50D EMA]]</f>
        <v>-4.6375832500493271E-2</v>
      </c>
      <c r="U571" s="2">
        <f>(Table2[[#This Row],[Close Price]]-Table2[[#This Row],[200D EMA]])/Table2[[#This Row],[200D EMA]]</f>
        <v>-2.8809797887998215E-2</v>
      </c>
      <c r="V571">
        <v>0.88604483614847496</v>
      </c>
      <c r="W571">
        <v>1461.6</v>
      </c>
      <c r="X571">
        <v>1481.75</v>
      </c>
      <c r="Y571">
        <v>1461.1</v>
      </c>
      <c r="Z571">
        <v>1515</v>
      </c>
      <c r="AA571">
        <v>1461.1</v>
      </c>
      <c r="AB571">
        <v>1654</v>
      </c>
      <c r="AC571" s="2">
        <f>(Table2[[#This Row],[Close Price]]/Table2[[#This Row],[Day Low]])-1</f>
        <v>1.7788724685276369E-2</v>
      </c>
      <c r="AD571" s="2">
        <f>(Table2[[#This Row],[Day High]]/Table2[[#This Row],[Close Price]])-1</f>
        <v>-3.9325087389082691E-3</v>
      </c>
      <c r="AE571" s="2">
        <f>(Table2[[#This Row],[Close Price]]/Table2[[#This Row],[Current Week Low]])-1</f>
        <v>1.8137020053384356E-2</v>
      </c>
      <c r="AF571" s="2">
        <f>(Table2[[#This Row],[Current Week High]]/Table2[[#This Row],[Close Price]])-1</f>
        <v>1.8418929819844054E-2</v>
      </c>
      <c r="AG571" s="2">
        <f>(Table2[[#This Row],[Close Price]]/Table2[[#This Row],[Current Month Low]])-1</f>
        <v>1.8137020053384356E-2</v>
      </c>
      <c r="AH571" s="2">
        <f>(Table2[[#This Row],[Current Month High]]/Table2[[#This Row],[Close Price]])-1</f>
        <v>0.1118580263511697</v>
      </c>
      <c r="AI571">
        <v>21.000268889486399</v>
      </c>
      <c r="AJ571">
        <v>13.9923371647509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-0.05</v>
      </c>
      <c r="AM571" t="s">
        <v>10195</v>
      </c>
      <c r="AN571">
        <v>-5.23</v>
      </c>
      <c r="AO571" t="s">
        <v>10195</v>
      </c>
      <c r="AP571">
        <v>3.7824730293526003E-2</v>
      </c>
      <c r="AQ571">
        <f>(Table2[[#This Row],[Sharpe Ratio]]-AVERAGE(Table2[Sharpe Ratio]))/_xlfn.STDEV.P(Table2[Sharpe Ratio])</f>
        <v>-0.15353282992483547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625</v>
      </c>
      <c r="AT571">
        <f>_xlfn.RANK.AVG(Table2[[#This Row],[6M Return vs Nifty Z-Score]],Table2[6M Return vs Nifty Z-Score])</f>
        <v>575</v>
      </c>
      <c r="AU571">
        <f>_xlfn.RANK.AVG(Table2[[#This Row],[Sharpe Ratio Z-Score]],Table2[Sharpe Ratio Z-Score])</f>
        <v>375</v>
      </c>
      <c r="AV571">
        <f>(Table2[[#This Row],[Rank 1Y]]+Table2[[#This Row],[Rank 6M]]+Table2[[#This Row],[Rank Sharpe]])/3</f>
        <v>525</v>
      </c>
    </row>
    <row r="572" spans="1:48" x14ac:dyDescent="0.3">
      <c r="A572" t="s">
        <v>431</v>
      </c>
      <c r="B572" t="s">
        <v>432</v>
      </c>
      <c r="C572" t="s">
        <v>10150</v>
      </c>
      <c r="D572" t="s">
        <v>283</v>
      </c>
      <c r="E572">
        <v>54713.22308946</v>
      </c>
      <c r="F572">
        <v>5169.95</v>
      </c>
      <c r="G572">
        <v>4.1748526455311303</v>
      </c>
      <c r="H572">
        <f>(Table2[[#This Row],[1Y Return vs Nifty]]-AVERAGE(Table2[1Y Return vs Nifty]))/_xlfn.STDEV.P(Table2[1Y Return vs Nifty])</f>
        <v>-0.50002208884143795</v>
      </c>
      <c r="I572">
        <v>1.6111537623727299</v>
      </c>
      <c r="J572">
        <f>(Table2[[#This Row],[1M Return vs Nifty]]-AVERAGE(Table2[1M Return vs Nifty]))/_xlfn.STDEV.P(Table2[1M Return vs Nifty])</f>
        <v>0.32830015859128486</v>
      </c>
      <c r="K572">
        <v>-19.791531789406498</v>
      </c>
      <c r="L572">
        <f>(Table2[[#This Row],[6M Return vs Nifty]]-AVERAGE(Table2[6M Return vs Nifty]))/_xlfn.STDEV.P(Table2[6M Return vs Nifty])</f>
        <v>-0.93216946909508391</v>
      </c>
      <c r="M572">
        <v>6.6762468264408099</v>
      </c>
      <c r="N572">
        <f>(Table2[[#This Row],[1W Return vs Nifty]]-AVERAGE(Table2[1W Return vs Nifty]))/_xlfn.STDEV.P(Table2[1W Return vs Nifty])</f>
        <v>2.0737035498172722</v>
      </c>
      <c r="O572">
        <v>4980.51</v>
      </c>
      <c r="P572">
        <v>4925.5875826640404</v>
      </c>
      <c r="Q572">
        <v>4857.4814251716498</v>
      </c>
      <c r="R572">
        <v>68.798305383021898</v>
      </c>
      <c r="S572" s="2">
        <f>(Table2[[#This Row],[Close Price]]-Table2[[#This Row],[20D EMA]])/Table2[[#This Row],[20D EMA]]</f>
        <v>3.8036265362382485E-2</v>
      </c>
      <c r="T572" s="2">
        <f>(Table2[[#This Row],[Close Price]]-Table2[[#This Row],[50D EMA]])/Table2[[#This Row],[50D EMA]]</f>
        <v>4.9610815610306176E-2</v>
      </c>
      <c r="U572" s="2">
        <f>(Table2[[#This Row],[Close Price]]-Table2[[#This Row],[200D EMA]])/Table2[[#This Row],[200D EMA]]</f>
        <v>6.4327281460949334E-2</v>
      </c>
      <c r="V572">
        <v>1.13861176791649</v>
      </c>
      <c r="W572">
        <v>5092.55</v>
      </c>
      <c r="X572">
        <v>5176.6000000000004</v>
      </c>
      <c r="Y572">
        <v>4842.1499999999996</v>
      </c>
      <c r="Z572">
        <v>5213.8999999999996</v>
      </c>
      <c r="AA572">
        <v>4728.05</v>
      </c>
      <c r="AB572">
        <v>5213.8999999999996</v>
      </c>
      <c r="AC572" s="2">
        <f>(Table2[[#This Row],[Close Price]]/Table2[[#This Row],[Day Low]])-1</f>
        <v>1.5198672570716054E-2</v>
      </c>
      <c r="AD572" s="2">
        <f>(Table2[[#This Row],[Day High]]/Table2[[#This Row],[Close Price]])-1</f>
        <v>1.2862793644039527E-3</v>
      </c>
      <c r="AE572" s="2">
        <f>(Table2[[#This Row],[Close Price]]/Table2[[#This Row],[Current Week Low]])-1</f>
        <v>6.7697200623690001E-2</v>
      </c>
      <c r="AF572" s="2">
        <f>(Table2[[#This Row],[Current Week High]]/Table2[[#This Row],[Close Price]])-1</f>
        <v>8.5010493331656445E-3</v>
      </c>
      <c r="AG572" s="2">
        <f>(Table2[[#This Row],[Close Price]]/Table2[[#This Row],[Current Month Low]])-1</f>
        <v>9.3463478601114591E-2</v>
      </c>
      <c r="AH572" s="2">
        <f>(Table2[[#This Row],[Current Month High]]/Table2[[#This Row],[Close Price]])-1</f>
        <v>8.5010493331656445E-3</v>
      </c>
      <c r="AI572">
        <v>13.6055474424317</v>
      </c>
      <c r="AJ572">
        <v>31.884797387788399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-0.05</v>
      </c>
      <c r="AM572" t="s">
        <v>10195</v>
      </c>
      <c r="AN572">
        <v>0.87</v>
      </c>
      <c r="AO572" t="s">
        <v>10196</v>
      </c>
      <c r="AP572">
        <v>4.6101105156430002E-3</v>
      </c>
      <c r="AQ572">
        <f>(Table2[[#This Row],[Sharpe Ratio]]-AVERAGE(Table2[Sharpe Ratio]))/_xlfn.STDEV.P(Table2[Sharpe Ratio])</f>
        <v>-0.53543876069819929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0.43437338977383577</v>
      </c>
      <c r="AS572">
        <f>_xlfn.RANK.AVG(Table2[[#This Row],[1Y Return vs Nifty Z-Score]],Table2[1Y Return vs Nifty Z-Score])</f>
        <v>478</v>
      </c>
      <c r="AT572">
        <f>_xlfn.RANK.AVG(Table2[[#This Row],[6M Return vs Nifty Z-Score]],Table2[6M Return vs Nifty Z-Score])</f>
        <v>615</v>
      </c>
      <c r="AU572">
        <f>_xlfn.RANK.AVG(Table2[[#This Row],[Sharpe Ratio Z-Score]],Table2[Sharpe Ratio Z-Score])</f>
        <v>484</v>
      </c>
      <c r="AV572">
        <f>(Table2[[#This Row],[Rank 1Y]]+Table2[[#This Row],[Rank 6M]]+Table2[[#This Row],[Rank Sharpe]])/3</f>
        <v>525.66666666666663</v>
      </c>
    </row>
    <row r="573" spans="1:48" x14ac:dyDescent="0.3">
      <c r="A573" t="s">
        <v>496</v>
      </c>
      <c r="B573" t="s">
        <v>497</v>
      </c>
      <c r="C573" t="s">
        <v>10150</v>
      </c>
      <c r="D573" t="s">
        <v>21</v>
      </c>
      <c r="E573">
        <v>42244.505922979901</v>
      </c>
      <c r="F573">
        <v>6334.1</v>
      </c>
      <c r="G573">
        <v>9.9345916784879194</v>
      </c>
      <c r="H573">
        <f>(Table2[[#This Row],[1Y Return vs Nifty]]-AVERAGE(Table2[1Y Return vs Nifty]))/_xlfn.STDEV.P(Table2[1Y Return vs Nifty])</f>
        <v>-0.42257573544695981</v>
      </c>
      <c r="I573">
        <v>11.272284942408801</v>
      </c>
      <c r="J573">
        <f>(Table2[[#This Row],[1M Return vs Nifty]]-AVERAGE(Table2[1M Return vs Nifty]))/_xlfn.STDEV.P(Table2[1M Return vs Nifty])</f>
        <v>1.3347083917419582</v>
      </c>
      <c r="K573">
        <v>-14.345985197459999</v>
      </c>
      <c r="L573">
        <f>(Table2[[#This Row],[6M Return vs Nifty]]-AVERAGE(Table2[6M Return vs Nifty]))/_xlfn.STDEV.P(Table2[6M Return vs Nifty])</f>
        <v>-0.74801331638362967</v>
      </c>
      <c r="M573">
        <v>5.1209794122126002</v>
      </c>
      <c r="N573">
        <f>(Table2[[#This Row],[1W Return vs Nifty]]-AVERAGE(Table2[1W Return vs Nifty]))/_xlfn.STDEV.P(Table2[1W Return vs Nifty])</f>
        <v>1.6869862418980579</v>
      </c>
      <c r="O573">
        <v>5831.81</v>
      </c>
      <c r="P573">
        <v>5569.4058929002404</v>
      </c>
      <c r="Q573">
        <v>5462.4872783792498</v>
      </c>
      <c r="R573">
        <v>80.4956796027205</v>
      </c>
      <c r="S573" s="2">
        <f>(Table2[[#This Row],[Close Price]]-Table2[[#This Row],[20D EMA]])/Table2[[#This Row],[20D EMA]]</f>
        <v>8.6129349207192951E-2</v>
      </c>
      <c r="T573" s="2">
        <f>(Table2[[#This Row],[Close Price]]-Table2[[#This Row],[50D EMA]])/Table2[[#This Row],[50D EMA]]</f>
        <v>0.13730263547043245</v>
      </c>
      <c r="U573" s="2">
        <f>(Table2[[#This Row],[Close Price]]-Table2[[#This Row],[200D EMA]])/Table2[[#This Row],[200D EMA]]</f>
        <v>0.15956334124028621</v>
      </c>
      <c r="V573">
        <v>1.1511568413884701</v>
      </c>
      <c r="W573">
        <v>6195.5</v>
      </c>
      <c r="X573">
        <v>6425</v>
      </c>
      <c r="Y573">
        <v>5840.6</v>
      </c>
      <c r="Z573">
        <v>6421.35</v>
      </c>
      <c r="AA573">
        <v>5425.75</v>
      </c>
      <c r="AB573">
        <v>6421.35</v>
      </c>
      <c r="AC573" s="2">
        <f>(Table2[[#This Row],[Close Price]]/Table2[[#This Row],[Day Low]])-1</f>
        <v>2.2371075780808658E-2</v>
      </c>
      <c r="AD573" s="2">
        <f>(Table2[[#This Row],[Day High]]/Table2[[#This Row],[Close Price]])-1</f>
        <v>1.435089436541892E-2</v>
      </c>
      <c r="AE573" s="2">
        <f>(Table2[[#This Row],[Close Price]]/Table2[[#This Row],[Current Week Low]])-1</f>
        <v>8.4494743690716634E-2</v>
      </c>
      <c r="AF573" s="2">
        <f>(Table2[[#This Row],[Current Week High]]/Table2[[#This Row],[Close Price]])-1</f>
        <v>1.3774648332044004E-2</v>
      </c>
      <c r="AG573" s="2">
        <f>(Table2[[#This Row],[Close Price]]/Table2[[#This Row],[Current Month Low]])-1</f>
        <v>0.16741464313689369</v>
      </c>
      <c r="AH573" s="2">
        <f>(Table2[[#This Row],[Current Month High]]/Table2[[#This Row],[Close Price]])-1</f>
        <v>1.3774648332044004E-2</v>
      </c>
      <c r="AI573">
        <v>8.1045452392604904</v>
      </c>
      <c r="AJ573">
        <v>47.742725523354103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0.19</v>
      </c>
      <c r="AM573" t="s">
        <v>10196</v>
      </c>
      <c r="AN573">
        <v>7.9</v>
      </c>
      <c r="AO573" t="s">
        <v>10196</v>
      </c>
      <c r="AP573">
        <v>-8.0205174682550003E-3</v>
      </c>
      <c r="AQ573">
        <f>(Table2[[#This Row],[Sharpe Ratio]]-AVERAGE(Table2[Sharpe Ratio]))/_xlfn.STDEV.P(Table2[Sharpe Ratio])</f>
        <v>-0.68066733078873165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1.1704382510206948</v>
      </c>
      <c r="AS573">
        <f>_xlfn.RANK.AVG(Table2[[#This Row],[1Y Return vs Nifty Z-Score]],Table2[1Y Return vs Nifty Z-Score])</f>
        <v>452</v>
      </c>
      <c r="AT573">
        <f>_xlfn.RANK.AVG(Table2[[#This Row],[6M Return vs Nifty Z-Score]],Table2[6M Return vs Nifty Z-Score])</f>
        <v>569</v>
      </c>
      <c r="AU573">
        <f>_xlfn.RANK.AVG(Table2[[#This Row],[Sharpe Ratio Z-Score]],Table2[Sharpe Ratio Z-Score])</f>
        <v>558</v>
      </c>
      <c r="AV573">
        <f>(Table2[[#This Row],[Rank 1Y]]+Table2[[#This Row],[Rank 6M]]+Table2[[#This Row],[Rank Sharpe]])/3</f>
        <v>526.33333333333337</v>
      </c>
    </row>
    <row r="574" spans="1:48" x14ac:dyDescent="0.3">
      <c r="A574" t="s">
        <v>657</v>
      </c>
      <c r="B574" t="s">
        <v>658</v>
      </c>
      <c r="C574" t="s">
        <v>10165</v>
      </c>
      <c r="D574" t="s">
        <v>170</v>
      </c>
      <c r="E574">
        <v>26787.6226317</v>
      </c>
      <c r="F574">
        <v>1051.5</v>
      </c>
      <c r="G574">
        <v>-17.942071909257301</v>
      </c>
      <c r="H574">
        <f>(Table2[[#This Row],[1Y Return vs Nifty]]-AVERAGE(Table2[1Y Return vs Nifty]))/_xlfn.STDEV.P(Table2[1Y Return vs Nifty])</f>
        <v>-0.79740972138315824</v>
      </c>
      <c r="I574">
        <v>-10.8446227954833</v>
      </c>
      <c r="J574">
        <f>(Table2[[#This Row],[1M Return vs Nifty]]-AVERAGE(Table2[1M Return vs Nifty]))/_xlfn.STDEV.P(Table2[1M Return vs Nifty])</f>
        <v>-0.96922865501340305</v>
      </c>
      <c r="K574">
        <v>-10.4889074664723</v>
      </c>
      <c r="L574">
        <f>(Table2[[#This Row],[6M Return vs Nifty]]-AVERAGE(Table2[6M Return vs Nifty]))/_xlfn.STDEV.P(Table2[6M Return vs Nifty])</f>
        <v>-0.61757561216892332</v>
      </c>
      <c r="M574">
        <v>-1.1735052610660699</v>
      </c>
      <c r="N574">
        <f>(Table2[[#This Row],[1W Return vs Nifty]]-AVERAGE(Table2[1W Return vs Nifty]))/_xlfn.STDEV.P(Table2[1W Return vs Nifty])</f>
        <v>0.12186236331603909</v>
      </c>
      <c r="O574">
        <v>1071.6400000000001</v>
      </c>
      <c r="P574">
        <v>1079.76812961163</v>
      </c>
      <c r="Q574">
        <v>1057.82764900641</v>
      </c>
      <c r="R574">
        <v>39.959633466215898</v>
      </c>
      <c r="S574" s="2">
        <f>(Table2[[#This Row],[Close Price]]-Table2[[#This Row],[20D EMA]])/Table2[[#This Row],[20D EMA]]</f>
        <v>-1.879362472472108E-2</v>
      </c>
      <c r="T574" s="2">
        <f>(Table2[[#This Row],[Close Price]]-Table2[[#This Row],[50D EMA]])/Table2[[#This Row],[50D EMA]]</f>
        <v>-2.6179814755041397E-2</v>
      </c>
      <c r="U574" s="2">
        <f>(Table2[[#This Row],[Close Price]]-Table2[[#This Row],[200D EMA]])/Table2[[#This Row],[200D EMA]]</f>
        <v>-5.9817390974355343E-3</v>
      </c>
      <c r="V574">
        <v>0.79630324455678403</v>
      </c>
      <c r="W574">
        <v>1041.45</v>
      </c>
      <c r="X574">
        <v>1050.5</v>
      </c>
      <c r="Y574">
        <v>1019.2</v>
      </c>
      <c r="Z574">
        <v>1070</v>
      </c>
      <c r="AA574">
        <v>1019.2</v>
      </c>
      <c r="AB574">
        <v>1120</v>
      </c>
      <c r="AC574" s="2">
        <f>(Table2[[#This Row],[Close Price]]/Table2[[#This Row],[Day Low]])-1</f>
        <v>9.6500072014977789E-3</v>
      </c>
      <c r="AD574" s="2">
        <f>(Table2[[#This Row],[Day High]]/Table2[[#This Row],[Close Price]])-1</f>
        <v>-9.510223490252212E-4</v>
      </c>
      <c r="AE574" s="2">
        <f>(Table2[[#This Row],[Close Price]]/Table2[[#This Row],[Current Week Low]])-1</f>
        <v>3.1691522762951285E-2</v>
      </c>
      <c r="AF574" s="2">
        <f>(Table2[[#This Row],[Current Week High]]/Table2[[#This Row],[Close Price]])-1</f>
        <v>1.7593913456966259E-2</v>
      </c>
      <c r="AG574" s="2">
        <f>(Table2[[#This Row],[Close Price]]/Table2[[#This Row],[Current Month Low]])-1</f>
        <v>3.1691522762951285E-2</v>
      </c>
      <c r="AH574" s="2">
        <f>(Table2[[#This Row],[Current Month High]]/Table2[[#This Row],[Close Price]])-1</f>
        <v>6.5145030908226431E-2</v>
      </c>
      <c r="AI574">
        <v>28.292914883499702</v>
      </c>
      <c r="AJ574">
        <v>12.700964630225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-0.08</v>
      </c>
      <c r="AM574" t="s">
        <v>10195</v>
      </c>
      <c r="AN574">
        <v>-4.5599999999999996</v>
      </c>
      <c r="AO574" t="s">
        <v>10195</v>
      </c>
      <c r="AP574">
        <v>1.0009125416867E-2</v>
      </c>
      <c r="AQ574">
        <f>(Table2[[#This Row],[Sharpe Ratio]]-AVERAGE(Table2[Sharpe Ratio]))/_xlfn.STDEV.P(Table2[Sharpe Ratio])</f>
        <v>-0.47336019936286217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611</v>
      </c>
      <c r="AT574">
        <f>_xlfn.RANK.AVG(Table2[[#This Row],[6M Return vs Nifty Z-Score]],Table2[6M Return vs Nifty Z-Score])</f>
        <v>522</v>
      </c>
      <c r="AU574">
        <f>_xlfn.RANK.AVG(Table2[[#This Row],[Sharpe Ratio Z-Score]],Table2[Sharpe Ratio Z-Score])</f>
        <v>462</v>
      </c>
      <c r="AV574">
        <f>(Table2[[#This Row],[Rank 1Y]]+Table2[[#This Row],[Rank 6M]]+Table2[[#This Row],[Rank Sharpe]])/3</f>
        <v>531.66666666666663</v>
      </c>
    </row>
    <row r="575" spans="1:48" x14ac:dyDescent="0.3">
      <c r="A575" t="s">
        <v>2147</v>
      </c>
      <c r="B575" t="s">
        <v>2148</v>
      </c>
      <c r="C575" t="s">
        <v>10153</v>
      </c>
      <c r="D575" t="s">
        <v>269</v>
      </c>
      <c r="E575">
        <v>2616.1133110000001</v>
      </c>
      <c r="F575">
        <v>906.2</v>
      </c>
      <c r="G575">
        <v>-46.281771359747601</v>
      </c>
      <c r="H575">
        <f>(Table2[[#This Row],[1Y Return vs Nifty]]-AVERAGE(Table2[1Y Return vs Nifty]))/_xlfn.STDEV.P(Table2[1Y Return vs Nifty])</f>
        <v>-1.1784697600719696</v>
      </c>
      <c r="I575">
        <v>5.5609921324217</v>
      </c>
      <c r="J575">
        <f>(Table2[[#This Row],[1M Return vs Nifty]]-AVERAGE(Table2[1M Return vs Nifty]))/_xlfn.STDEV.P(Table2[1M Return vs Nifty])</f>
        <v>0.73975817330554916</v>
      </c>
      <c r="K575">
        <v>-1.8769012597861201</v>
      </c>
      <c r="L575">
        <f>(Table2[[#This Row],[6M Return vs Nifty]]-AVERAGE(Table2[6M Return vs Nifty]))/_xlfn.STDEV.P(Table2[6M Return vs Nifty])</f>
        <v>-0.32633690851041758</v>
      </c>
      <c r="M575">
        <v>1.1551734399912501</v>
      </c>
      <c r="N575">
        <f>(Table2[[#This Row],[1W Return vs Nifty]]-AVERAGE(Table2[1W Return vs Nifty]))/_xlfn.STDEV.P(Table2[1W Return vs Nifty])</f>
        <v>0.70088842021351894</v>
      </c>
      <c r="O575">
        <v>836.32</v>
      </c>
      <c r="P575">
        <v>807.66595576271095</v>
      </c>
      <c r="Q575">
        <v>821.01732095730301</v>
      </c>
      <c r="R575">
        <v>78.303293077074798</v>
      </c>
      <c r="S575" s="2">
        <f>(Table2[[#This Row],[Close Price]]-Table2[[#This Row],[20D EMA]])/Table2[[#This Row],[20D EMA]]</f>
        <v>8.3556533384350484E-2</v>
      </c>
      <c r="T575" s="2">
        <f>(Table2[[#This Row],[Close Price]]-Table2[[#This Row],[50D EMA]])/Table2[[#This Row],[50D EMA]]</f>
        <v>0.12199851130810571</v>
      </c>
      <c r="U575" s="2">
        <f>(Table2[[#This Row],[Close Price]]-Table2[[#This Row],[200D EMA]])/Table2[[#This Row],[200D EMA]]</f>
        <v>0.10375259677027807</v>
      </c>
      <c r="V575">
        <v>1.49723508755477</v>
      </c>
      <c r="W575">
        <v>886.25</v>
      </c>
      <c r="X575">
        <v>904.15</v>
      </c>
      <c r="Y575">
        <v>803</v>
      </c>
      <c r="Z575">
        <v>926.7</v>
      </c>
      <c r="AA575">
        <v>769.05</v>
      </c>
      <c r="AB575">
        <v>926.7</v>
      </c>
      <c r="AC575" s="2">
        <f>(Table2[[#This Row],[Close Price]]/Table2[[#This Row],[Day Low]])-1</f>
        <v>2.2510578279266724E-2</v>
      </c>
      <c r="AD575" s="2">
        <f>(Table2[[#This Row],[Day High]]/Table2[[#This Row],[Close Price]])-1</f>
        <v>-2.2621937762083988E-3</v>
      </c>
      <c r="AE575" s="2">
        <f>(Table2[[#This Row],[Close Price]]/Table2[[#This Row],[Current Week Low]])-1</f>
        <v>0.12851805728518073</v>
      </c>
      <c r="AF575" s="2">
        <f>(Table2[[#This Row],[Current Week High]]/Table2[[#This Row],[Close Price]])-1</f>
        <v>2.2621937762083322E-2</v>
      </c>
      <c r="AG575" s="2">
        <f>(Table2[[#This Row],[Close Price]]/Table2[[#This Row],[Current Month Low]])-1</f>
        <v>0.17833690917365597</v>
      </c>
      <c r="AH575" s="2">
        <f>(Table2[[#This Row],[Current Month High]]/Table2[[#This Row],[Close Price]])-1</f>
        <v>2.2621937762083322E-2</v>
      </c>
      <c r="AI575">
        <v>32.823879938203397</v>
      </c>
      <c r="AJ575">
        <v>37.033116588537702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0.04</v>
      </c>
      <c r="AM575" t="s">
        <v>10196</v>
      </c>
      <c r="AN575">
        <v>10.64</v>
      </c>
      <c r="AO575" t="s">
        <v>10196</v>
      </c>
      <c r="AP575">
        <v>1.175336103669E-2</v>
      </c>
      <c r="AQ575">
        <f>(Table2[[#This Row],[Sharpe Ratio]]-AVERAGE(Table2[Sharpe Ratio]))/_xlfn.STDEV.P(Table2[Sharpe Ratio])</f>
        <v>-0.45330475593670783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712</v>
      </c>
      <c r="AT575">
        <f>_xlfn.RANK.AVG(Table2[[#This Row],[6M Return vs Nifty Z-Score]],Table2[6M Return vs Nifty Z-Score])</f>
        <v>432</v>
      </c>
      <c r="AU575">
        <f>_xlfn.RANK.AVG(Table2[[#This Row],[Sharpe Ratio Z-Score]],Table2[Sharpe Ratio Z-Score])</f>
        <v>451</v>
      </c>
      <c r="AV575">
        <f>(Table2[[#This Row],[Rank 1Y]]+Table2[[#This Row],[Rank 6M]]+Table2[[#This Row],[Rank Sharpe]])/3</f>
        <v>531.66666666666663</v>
      </c>
    </row>
    <row r="576" spans="1:48" x14ac:dyDescent="0.3">
      <c r="A576" t="s">
        <v>1823</v>
      </c>
      <c r="B576" t="s">
        <v>1824</v>
      </c>
      <c r="C576" t="s">
        <v>10159</v>
      </c>
      <c r="D576" t="s">
        <v>298</v>
      </c>
      <c r="E576">
        <v>3949.5047109279999</v>
      </c>
      <c r="F576">
        <v>179.48</v>
      </c>
      <c r="G576">
        <v>1.0598128016327699</v>
      </c>
      <c r="H576">
        <f>(Table2[[#This Row],[1Y Return vs Nifty]]-AVERAGE(Table2[1Y Return vs Nifty]))/_xlfn.STDEV.P(Table2[1Y Return vs Nifty])</f>
        <v>-0.5419074026044447</v>
      </c>
      <c r="I576">
        <v>-11.437051813161199</v>
      </c>
      <c r="J576">
        <f>(Table2[[#This Row],[1M Return vs Nifty]]-AVERAGE(Table2[1M Return vs Nifty]))/_xlfn.STDEV.P(Table2[1M Return vs Nifty])</f>
        <v>-1.0309424885011891</v>
      </c>
      <c r="K576">
        <v>-15.0710231914309</v>
      </c>
      <c r="L576">
        <f>(Table2[[#This Row],[6M Return vs Nifty]]-AVERAGE(Table2[6M Return vs Nifty]))/_xlfn.STDEV.P(Table2[6M Return vs Nifty])</f>
        <v>-0.77253247259409652</v>
      </c>
      <c r="M576">
        <v>-1.5870164048664801</v>
      </c>
      <c r="N576">
        <f>(Table2[[#This Row],[1W Return vs Nifty]]-AVERAGE(Table2[1W Return vs Nifty]))/_xlfn.STDEV.P(Table2[1W Return vs Nifty])</f>
        <v>1.9042800029268305E-2</v>
      </c>
      <c r="O576">
        <v>183.61</v>
      </c>
      <c r="P576">
        <v>187.749427863075</v>
      </c>
      <c r="Q576">
        <v>183.23160077367999</v>
      </c>
      <c r="R576">
        <v>42.282507813968699</v>
      </c>
      <c r="S576" s="2">
        <f>(Table2[[#This Row],[Close Price]]-Table2[[#This Row],[20D EMA]])/Table2[[#This Row],[20D EMA]]</f>
        <v>-2.2493328250095437E-2</v>
      </c>
      <c r="T576" s="2">
        <f>(Table2[[#This Row],[Close Price]]-Table2[[#This Row],[50D EMA]])/Table2[[#This Row],[50D EMA]]</f>
        <v>-4.404502297128636E-2</v>
      </c>
      <c r="U576" s="2">
        <f>(Table2[[#This Row],[Close Price]]-Table2[[#This Row],[200D EMA]])/Table2[[#This Row],[200D EMA]]</f>
        <v>-2.0474638423935491E-2</v>
      </c>
      <c r="V576">
        <v>0.85055758403711201</v>
      </c>
      <c r="W576">
        <v>176.16</v>
      </c>
      <c r="X576">
        <v>179.43</v>
      </c>
      <c r="Y576">
        <v>169.84</v>
      </c>
      <c r="Z576">
        <v>182.2</v>
      </c>
      <c r="AA576">
        <v>169.84</v>
      </c>
      <c r="AB576">
        <v>194.62</v>
      </c>
      <c r="AC576" s="2">
        <f>(Table2[[#This Row],[Close Price]]/Table2[[#This Row],[Day Low]])-1</f>
        <v>1.884650317892822E-2</v>
      </c>
      <c r="AD576" s="2">
        <f>(Table2[[#This Row],[Day High]]/Table2[[#This Row],[Close Price]])-1</f>
        <v>-2.7858257187418634E-4</v>
      </c>
      <c r="AE576" s="2">
        <f>(Table2[[#This Row],[Close Price]]/Table2[[#This Row],[Current Week Low]])-1</f>
        <v>5.675930287329245E-2</v>
      </c>
      <c r="AF576" s="2">
        <f>(Table2[[#This Row],[Current Week High]]/Table2[[#This Row],[Close Price]])-1</f>
        <v>1.5154891909961998E-2</v>
      </c>
      <c r="AG576" s="2">
        <f>(Table2[[#This Row],[Close Price]]/Table2[[#This Row],[Current Month Low]])-1</f>
        <v>5.675930287329245E-2</v>
      </c>
      <c r="AH576" s="2">
        <f>(Table2[[#This Row],[Current Month High]]/Table2[[#This Row],[Close Price]])-1</f>
        <v>8.4354802763539238E-2</v>
      </c>
      <c r="AI576">
        <v>32.521729440606201</v>
      </c>
      <c r="AJ576">
        <v>41.045186640471499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-0.15</v>
      </c>
      <c r="AM576" t="s">
        <v>10195</v>
      </c>
      <c r="AN576">
        <v>-5.86</v>
      </c>
      <c r="AO576" t="s">
        <v>10195</v>
      </c>
      <c r="AQ576">
        <f>(Table2[[#This Row],[Sharpe Ratio]]-AVERAGE(Table2[Sharpe Ratio]))/_xlfn.STDEV.P(Table2[Sharpe Ratio])</f>
        <v>-0.58844639887736894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500</v>
      </c>
      <c r="AT576">
        <f>_xlfn.RANK.AVG(Table2[[#This Row],[6M Return vs Nifty Z-Score]],Table2[6M Return vs Nifty Z-Score])</f>
        <v>580</v>
      </c>
      <c r="AU576">
        <f>_xlfn.RANK.AVG(Table2[[#This Row],[Sharpe Ratio Z-Score]],Table2[Sharpe Ratio Z-Score])</f>
        <v>516.5</v>
      </c>
      <c r="AV576">
        <f>(Table2[[#This Row],[Rank 1Y]]+Table2[[#This Row],[Rank 6M]]+Table2[[#This Row],[Rank Sharpe]])/3</f>
        <v>532.16666666666663</v>
      </c>
    </row>
    <row r="577" spans="1:48" x14ac:dyDescent="0.3">
      <c r="A577" t="s">
        <v>437</v>
      </c>
      <c r="B577" t="s">
        <v>438</v>
      </c>
      <c r="C577" t="s">
        <v>10159</v>
      </c>
      <c r="D577" t="s">
        <v>439</v>
      </c>
      <c r="E577">
        <v>52788.903501968998</v>
      </c>
      <c r="F577">
        <v>184.77</v>
      </c>
      <c r="G577">
        <v>3.3270084924902799</v>
      </c>
      <c r="H577">
        <f>(Table2[[#This Row],[1Y Return vs Nifty]]-AVERAGE(Table2[1Y Return vs Nifty]))/_xlfn.STDEV.P(Table2[1Y Return vs Nifty])</f>
        <v>-0.51142233415188143</v>
      </c>
      <c r="I577">
        <v>-0.71687993080855605</v>
      </c>
      <c r="J577">
        <f>(Table2[[#This Row],[1M Return vs Nifty]]-AVERAGE(Table2[1M Return vs Nifty]))/_xlfn.STDEV.P(Table2[1M Return vs Nifty])</f>
        <v>8.5786913277803162E-2</v>
      </c>
      <c r="K577">
        <v>-5.5283390303992798E-2</v>
      </c>
      <c r="L577">
        <f>(Table2[[#This Row],[6M Return vs Nifty]]-AVERAGE(Table2[6M Return vs Nifty]))/_xlfn.STDEV.P(Table2[6M Return vs Nifty])</f>
        <v>-0.26473388429786476</v>
      </c>
      <c r="M577">
        <v>-0.672738094626675</v>
      </c>
      <c r="N577">
        <f>(Table2[[#This Row],[1W Return vs Nifty]]-AVERAGE(Table2[1W Return vs Nifty]))/_xlfn.STDEV.P(Table2[1W Return vs Nifty])</f>
        <v>0.24637814029955932</v>
      </c>
      <c r="O577">
        <v>177.43</v>
      </c>
      <c r="P577">
        <v>174.12190291112501</v>
      </c>
      <c r="Q577">
        <v>166.434189196673</v>
      </c>
      <c r="R577">
        <v>69.782567787424696</v>
      </c>
      <c r="S577" s="2">
        <f>(Table2[[#This Row],[Close Price]]-Table2[[#This Row],[20D EMA]])/Table2[[#This Row],[20D EMA]]</f>
        <v>4.1368426985289988E-2</v>
      </c>
      <c r="T577" s="2">
        <f>(Table2[[#This Row],[Close Price]]-Table2[[#This Row],[50D EMA]])/Table2[[#This Row],[50D EMA]]</f>
        <v>6.1153116930441474E-2</v>
      </c>
      <c r="U577" s="2">
        <f>(Table2[[#This Row],[Close Price]]-Table2[[#This Row],[200D EMA]])/Table2[[#This Row],[200D EMA]]</f>
        <v>0.11016853503374736</v>
      </c>
      <c r="V577">
        <v>1.11576022932267</v>
      </c>
      <c r="W577">
        <v>181.55</v>
      </c>
      <c r="X577">
        <v>185.01</v>
      </c>
      <c r="Y577">
        <v>172</v>
      </c>
      <c r="Z577">
        <v>185.7</v>
      </c>
      <c r="AA577">
        <v>170.5</v>
      </c>
      <c r="AB577">
        <v>185.7</v>
      </c>
      <c r="AC577" s="2">
        <f>(Table2[[#This Row],[Close Price]]/Table2[[#This Row],[Day Low]])-1</f>
        <v>1.7736160837234838E-2</v>
      </c>
      <c r="AD577" s="2">
        <f>(Table2[[#This Row],[Day High]]/Table2[[#This Row],[Close Price]])-1</f>
        <v>1.2989121610649246E-3</v>
      </c>
      <c r="AE577" s="2">
        <f>(Table2[[#This Row],[Close Price]]/Table2[[#This Row],[Current Week Low]])-1</f>
        <v>7.4244186046511729E-2</v>
      </c>
      <c r="AF577" s="2">
        <f>(Table2[[#This Row],[Current Week High]]/Table2[[#This Row],[Close Price]])-1</f>
        <v>5.0332846241272211E-3</v>
      </c>
      <c r="AG577" s="2">
        <f>(Table2[[#This Row],[Close Price]]/Table2[[#This Row],[Current Month Low]])-1</f>
        <v>8.3695014662756639E-2</v>
      </c>
      <c r="AH577" s="2">
        <f>(Table2[[#This Row],[Current Month High]]/Table2[[#This Row],[Close Price]])-1</f>
        <v>5.0332846241272211E-3</v>
      </c>
      <c r="AI577">
        <v>5.8072197867619</v>
      </c>
      <c r="AJ577">
        <v>42.0215219062259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-0.09</v>
      </c>
      <c r="AM577" t="s">
        <v>10195</v>
      </c>
      <c r="AN577">
        <v>4.2699999999999996</v>
      </c>
      <c r="AO577" t="s">
        <v>10196</v>
      </c>
      <c r="AP577">
        <v>-8.9026681050910994E-2</v>
      </c>
      <c r="AQ577">
        <f>(Table2[[#This Row],[Sharpe Ratio]]-AVERAGE(Table2[Sharpe Ratio]))/_xlfn.STDEV.P(Table2[Sharpe Ratio])</f>
        <v>-1.6120865223464746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-2.056077687218858</v>
      </c>
      <c r="AS577">
        <f>_xlfn.RANK.AVG(Table2[[#This Row],[1Y Return vs Nifty Z-Score]],Table2[1Y Return vs Nifty Z-Score])</f>
        <v>487</v>
      </c>
      <c r="AT577">
        <f>_xlfn.RANK.AVG(Table2[[#This Row],[6M Return vs Nifty Z-Score]],Table2[6M Return vs Nifty Z-Score])</f>
        <v>409</v>
      </c>
      <c r="AU577">
        <f>_xlfn.RANK.AVG(Table2[[#This Row],[Sharpe Ratio Z-Score]],Table2[Sharpe Ratio Z-Score])</f>
        <v>701</v>
      </c>
      <c r="AV577">
        <f>(Table2[[#This Row],[Rank 1Y]]+Table2[[#This Row],[Rank 6M]]+Table2[[#This Row],[Rank Sharpe]])/3</f>
        <v>532.33333333333337</v>
      </c>
    </row>
    <row r="578" spans="1:48" x14ac:dyDescent="0.3">
      <c r="A578" t="s">
        <v>470</v>
      </c>
      <c r="B578" t="s">
        <v>471</v>
      </c>
      <c r="C578" t="s">
        <v>631</v>
      </c>
      <c r="D578" t="s">
        <v>472</v>
      </c>
      <c r="E578">
        <v>45735.456488340002</v>
      </c>
      <c r="F578">
        <v>41004.1</v>
      </c>
      <c r="G578">
        <v>-14.632246939528001</v>
      </c>
      <c r="H578">
        <f>(Table2[[#This Row],[1Y Return vs Nifty]]-AVERAGE(Table2[1Y Return vs Nifty]))/_xlfn.STDEV.P(Table2[1Y Return vs Nifty])</f>
        <v>-0.75290529630195224</v>
      </c>
      <c r="I578">
        <v>-0.33543541380339897</v>
      </c>
      <c r="J578">
        <f>(Table2[[#This Row],[1M Return vs Nifty]]-AVERAGE(Table2[1M Return vs Nifty]))/_xlfn.STDEV.P(Table2[1M Return vs Nifty])</f>
        <v>0.12552231229582361</v>
      </c>
      <c r="K578">
        <v>-1.6476965851584999</v>
      </c>
      <c r="L578">
        <f>(Table2[[#This Row],[6M Return vs Nifty]]-AVERAGE(Table2[6M Return vs Nifty]))/_xlfn.STDEV.P(Table2[6M Return vs Nifty])</f>
        <v>-0.31858572130630342</v>
      </c>
      <c r="M578">
        <v>1.5504487495994601</v>
      </c>
      <c r="N578">
        <f>(Table2[[#This Row],[1W Return vs Nifty]]-AVERAGE(Table2[1W Return vs Nifty]))/_xlfn.STDEV.P(Table2[1W Return vs Nifty])</f>
        <v>0.79917364256190615</v>
      </c>
      <c r="O578">
        <v>39863.03</v>
      </c>
      <c r="P578">
        <v>38658.944173636803</v>
      </c>
      <c r="Q578">
        <v>37664.4132742289</v>
      </c>
      <c r="R578">
        <v>66.652960864408399</v>
      </c>
      <c r="S578" s="2">
        <f>(Table2[[#This Row],[Close Price]]-Table2[[#This Row],[20D EMA]])/Table2[[#This Row],[20D EMA]]</f>
        <v>2.8624768363067227E-2</v>
      </c>
      <c r="T578" s="2">
        <f>(Table2[[#This Row],[Close Price]]-Table2[[#This Row],[50D EMA]])/Table2[[#This Row],[50D EMA]]</f>
        <v>6.0662697248789803E-2</v>
      </c>
      <c r="U578" s="2">
        <f>(Table2[[#This Row],[Close Price]]-Table2[[#This Row],[200D EMA]])/Table2[[#This Row],[200D EMA]]</f>
        <v>8.8669553975402299E-2</v>
      </c>
      <c r="V578">
        <v>0.94652595693126895</v>
      </c>
      <c r="W578">
        <v>40200</v>
      </c>
      <c r="X578">
        <v>41185.5</v>
      </c>
      <c r="Y578">
        <v>39538.949999999997</v>
      </c>
      <c r="Z578">
        <v>41460.25</v>
      </c>
      <c r="AA578">
        <v>38300</v>
      </c>
      <c r="AB578">
        <v>41460.25</v>
      </c>
      <c r="AC578" s="2">
        <f>(Table2[[#This Row],[Close Price]]/Table2[[#This Row],[Day Low]])-1</f>
        <v>2.000248756218892E-2</v>
      </c>
      <c r="AD578" s="2">
        <f>(Table2[[#This Row],[Day High]]/Table2[[#This Row],[Close Price]])-1</f>
        <v>4.4239478491174822E-3</v>
      </c>
      <c r="AE578" s="2">
        <f>(Table2[[#This Row],[Close Price]]/Table2[[#This Row],[Current Week Low]])-1</f>
        <v>3.7055865165868118E-2</v>
      </c>
      <c r="AF578" s="2">
        <f>(Table2[[#This Row],[Current Week High]]/Table2[[#This Row],[Close Price]])-1</f>
        <v>1.1124497306366887E-2</v>
      </c>
      <c r="AG578" s="2">
        <f>(Table2[[#This Row],[Close Price]]/Table2[[#This Row],[Current Month Low]])-1</f>
        <v>7.0603133159268916E-2</v>
      </c>
      <c r="AH578" s="2">
        <f>(Table2[[#This Row],[Current Month High]]/Table2[[#This Row],[Close Price]])-1</f>
        <v>1.1124497306366887E-2</v>
      </c>
      <c r="AI578">
        <v>4.5871022653832103</v>
      </c>
      <c r="AJ578">
        <v>23.9916480319805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7.0000000000000007E-2</v>
      </c>
      <c r="AM578" t="s">
        <v>10196</v>
      </c>
      <c r="AN578">
        <v>4.04</v>
      </c>
      <c r="AO578" t="s">
        <v>10196</v>
      </c>
      <c r="AP578">
        <v>-2.1308899472555001E-2</v>
      </c>
      <c r="AQ578">
        <f>(Table2[[#This Row],[Sharpe Ratio]]-AVERAGE(Table2[Sharpe Ratio]))/_xlfn.STDEV.P(Table2[Sharpe Ratio])</f>
        <v>-0.83345884042400065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-0.98025390317452665</v>
      </c>
      <c r="AS578">
        <f>_xlfn.RANK.AVG(Table2[[#This Row],[1Y Return vs Nifty Z-Score]],Table2[1Y Return vs Nifty Z-Score])</f>
        <v>594</v>
      </c>
      <c r="AT578">
        <f>_xlfn.RANK.AVG(Table2[[#This Row],[6M Return vs Nifty Z-Score]],Table2[6M Return vs Nifty Z-Score])</f>
        <v>426</v>
      </c>
      <c r="AU578">
        <f>_xlfn.RANK.AVG(Table2[[#This Row],[Sharpe Ratio Z-Score]],Table2[Sharpe Ratio Z-Score])</f>
        <v>581</v>
      </c>
      <c r="AV578">
        <f>(Table2[[#This Row],[Rank 1Y]]+Table2[[#This Row],[Rank 6M]]+Table2[[#This Row],[Rank Sharpe]])/3</f>
        <v>533.66666666666663</v>
      </c>
    </row>
    <row r="579" spans="1:48" x14ac:dyDescent="0.3">
      <c r="A579" t="s">
        <v>620</v>
      </c>
      <c r="B579" t="s">
        <v>621</v>
      </c>
      <c r="C579" t="s">
        <v>10151</v>
      </c>
      <c r="D579" t="s">
        <v>51</v>
      </c>
      <c r="E579">
        <v>29299.856902784999</v>
      </c>
      <c r="F579">
        <v>380.55</v>
      </c>
      <c r="G579">
        <v>-20.816550030867099</v>
      </c>
      <c r="H579">
        <f>(Table2[[#This Row],[1Y Return vs Nifty]]-AVERAGE(Table2[1Y Return vs Nifty]))/_xlfn.STDEV.P(Table2[1Y Return vs Nifty])</f>
        <v>-0.83606040454034392</v>
      </c>
      <c r="I579">
        <v>-10.3430900455496</v>
      </c>
      <c r="J579">
        <f>(Table2[[#This Row],[1M Return vs Nifty]]-AVERAGE(Table2[1M Return vs Nifty]))/_xlfn.STDEV.P(Table2[1M Return vs Nifty])</f>
        <v>-0.91698356286819016</v>
      </c>
      <c r="K579">
        <v>-34.1569338752062</v>
      </c>
      <c r="L579">
        <f>(Table2[[#This Row],[6M Return vs Nifty]]-AVERAGE(Table2[6M Return vs Nifty]))/_xlfn.STDEV.P(Table2[6M Return vs Nifty])</f>
        <v>-1.4179750967957834</v>
      </c>
      <c r="M579">
        <v>-5.1389719590022702</v>
      </c>
      <c r="N579">
        <f>(Table2[[#This Row],[1W Return vs Nifty]]-AVERAGE(Table2[1W Return vs Nifty]))/_xlfn.STDEV.P(Table2[1W Return vs Nifty])</f>
        <v>-0.86415109780323685</v>
      </c>
      <c r="O579">
        <v>410.31</v>
      </c>
      <c r="P579">
        <v>427.91442487399701</v>
      </c>
      <c r="Q579">
        <v>430.82669874575998</v>
      </c>
      <c r="R579">
        <v>22.750149258884701</v>
      </c>
      <c r="S579" s="2">
        <f>(Table2[[#This Row],[Close Price]]-Table2[[#This Row],[20D EMA]])/Table2[[#This Row],[20D EMA]]</f>
        <v>-7.2530525700080409E-2</v>
      </c>
      <c r="T579" s="2">
        <f>(Table2[[#This Row],[Close Price]]-Table2[[#This Row],[50D EMA]])/Table2[[#This Row],[50D EMA]]</f>
        <v>-0.11068667500036683</v>
      </c>
      <c r="U579" s="2">
        <f>(Table2[[#This Row],[Close Price]]-Table2[[#This Row],[200D EMA]])/Table2[[#This Row],[200D EMA]]</f>
        <v>-0.11669819649554571</v>
      </c>
      <c r="V579">
        <v>1.3563649958214601</v>
      </c>
      <c r="W579">
        <v>372.45</v>
      </c>
      <c r="X579">
        <v>385.5</v>
      </c>
      <c r="Y579">
        <v>379.35</v>
      </c>
      <c r="Z579">
        <v>413</v>
      </c>
      <c r="AA579">
        <v>379.35</v>
      </c>
      <c r="AB579">
        <v>436.95</v>
      </c>
      <c r="AC579" s="2">
        <f>(Table2[[#This Row],[Close Price]]/Table2[[#This Row],[Day Low]])-1</f>
        <v>2.1747885622231289E-2</v>
      </c>
      <c r="AD579" s="2">
        <f>(Table2[[#This Row],[Day High]]/Table2[[#This Row],[Close Price]])-1</f>
        <v>1.3007489160425711E-2</v>
      </c>
      <c r="AE579" s="2">
        <f>(Table2[[#This Row],[Close Price]]/Table2[[#This Row],[Current Week Low]])-1</f>
        <v>3.1633056544089211E-3</v>
      </c>
      <c r="AF579" s="2">
        <f>(Table2[[#This Row],[Current Week High]]/Table2[[#This Row],[Close Price]])-1</f>
        <v>8.5271317829457294E-2</v>
      </c>
      <c r="AG579" s="2">
        <f>(Table2[[#This Row],[Close Price]]/Table2[[#This Row],[Current Month Low]])-1</f>
        <v>3.1633056544089211E-3</v>
      </c>
      <c r="AH579" s="2">
        <f>(Table2[[#This Row],[Current Month High]]/Table2[[#This Row],[Close Price]])-1</f>
        <v>0.14820654316121407</v>
      </c>
      <c r="AI579">
        <v>36.565497306529998</v>
      </c>
      <c r="AJ579">
        <v>13.157894736842101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-0.25</v>
      </c>
      <c r="AM579" t="s">
        <v>10195</v>
      </c>
      <c r="AN579">
        <v>-11.23</v>
      </c>
      <c r="AO579" t="s">
        <v>10195</v>
      </c>
      <c r="AP579">
        <v>7.0759342604886005E-2</v>
      </c>
      <c r="AQ579">
        <f>(Table2[[#This Row],[Sharpe Ratio]]-AVERAGE(Table2[Sharpe Ratio]))/_xlfn.STDEV.P(Table2[Sharpe Ratio])</f>
        <v>0.22515353931685714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626</v>
      </c>
      <c r="AT579">
        <f>_xlfn.RANK.AVG(Table2[[#This Row],[6M Return vs Nifty Z-Score]],Table2[6M Return vs Nifty Z-Score])</f>
        <v>708</v>
      </c>
      <c r="AU579">
        <f>_xlfn.RANK.AVG(Table2[[#This Row],[Sharpe Ratio Z-Score]],Table2[Sharpe Ratio Z-Score])</f>
        <v>268</v>
      </c>
      <c r="AV579">
        <f>(Table2[[#This Row],[Rank 1Y]]+Table2[[#This Row],[Rank 6M]]+Table2[[#This Row],[Rank Sharpe]])/3</f>
        <v>534</v>
      </c>
    </row>
    <row r="580" spans="1:48" x14ac:dyDescent="0.3">
      <c r="A580" t="s">
        <v>1801</v>
      </c>
      <c r="B580" t="s">
        <v>1802</v>
      </c>
      <c r="C580" t="s">
        <v>10167</v>
      </c>
      <c r="D580" t="s">
        <v>1803</v>
      </c>
      <c r="E580">
        <v>4037.6083644999999</v>
      </c>
      <c r="F580">
        <v>22.81</v>
      </c>
      <c r="G580">
        <v>24.016305402476799</v>
      </c>
      <c r="H580">
        <f>(Table2[[#This Row],[1Y Return vs Nifty]]-AVERAGE(Table2[1Y Return vs Nifty]))/_xlfn.STDEV.P(Table2[1Y Return vs Nifty])</f>
        <v>-0.23323080658339232</v>
      </c>
      <c r="I580">
        <v>-5.6011932241797204</v>
      </c>
      <c r="J580">
        <f>(Table2[[#This Row],[1M Return vs Nifty]]-AVERAGE(Table2[1M Return vs Nifty]))/_xlfn.STDEV.P(Table2[1M Return vs Nifty])</f>
        <v>-0.42301614716440755</v>
      </c>
      <c r="K580">
        <v>-15.050306834080899</v>
      </c>
      <c r="L580">
        <f>(Table2[[#This Row],[6M Return vs Nifty]]-AVERAGE(Table2[6M Return vs Nifty]))/_xlfn.STDEV.P(Table2[6M Return vs Nifty])</f>
        <v>-0.77183189192632407</v>
      </c>
      <c r="M580">
        <v>-6.8469249390193703</v>
      </c>
      <c r="N580">
        <f>(Table2[[#This Row],[1W Return vs Nifty]]-AVERAGE(Table2[1W Return vs Nifty]))/_xlfn.STDEV.P(Table2[1W Return vs Nifty])</f>
        <v>-1.2888336780735747</v>
      </c>
      <c r="O580">
        <v>22.95</v>
      </c>
      <c r="P580">
        <v>22.4084345110426</v>
      </c>
      <c r="Q580">
        <v>21.182767975916899</v>
      </c>
      <c r="R580">
        <v>46.187473615066402</v>
      </c>
      <c r="S580" s="2">
        <f>(Table2[[#This Row],[Close Price]]-Table2[[#This Row],[20D EMA]])/Table2[[#This Row],[20D EMA]]</f>
        <v>-6.1002178649237722E-3</v>
      </c>
      <c r="T580" s="2">
        <f>(Table2[[#This Row],[Close Price]]-Table2[[#This Row],[50D EMA]])/Table2[[#This Row],[50D EMA]]</f>
        <v>1.792028304161597E-2</v>
      </c>
      <c r="U580" s="2">
        <f>(Table2[[#This Row],[Close Price]]-Table2[[#This Row],[200D EMA]])/Table2[[#This Row],[200D EMA]]</f>
        <v>7.6818668170898677E-2</v>
      </c>
      <c r="V580">
        <v>1.76403901856259</v>
      </c>
      <c r="W580">
        <v>22.51</v>
      </c>
      <c r="X580">
        <v>24.15</v>
      </c>
      <c r="Y580">
        <v>21.38</v>
      </c>
      <c r="Z580">
        <v>23.07</v>
      </c>
      <c r="AA580">
        <v>21.38</v>
      </c>
      <c r="AB580">
        <v>25.66</v>
      </c>
      <c r="AC580" s="2">
        <f>(Table2[[#This Row],[Close Price]]/Table2[[#This Row],[Day Low]])-1</f>
        <v>1.3327410039982057E-2</v>
      </c>
      <c r="AD580" s="2">
        <f>(Table2[[#This Row],[Day High]]/Table2[[#This Row],[Close Price]])-1</f>
        <v>5.8746163963174114E-2</v>
      </c>
      <c r="AE580" s="2">
        <f>(Table2[[#This Row],[Close Price]]/Table2[[#This Row],[Current Week Low]])-1</f>
        <v>6.6884939195509752E-2</v>
      </c>
      <c r="AF580" s="2">
        <f>(Table2[[#This Row],[Current Week High]]/Table2[[#This Row],[Close Price]])-1</f>
        <v>1.1398509425690539E-2</v>
      </c>
      <c r="AG580" s="2">
        <f>(Table2[[#This Row],[Close Price]]/Table2[[#This Row],[Current Month Low]])-1</f>
        <v>6.6884939195509752E-2</v>
      </c>
      <c r="AH580" s="2">
        <f>(Table2[[#This Row],[Current Month High]]/Table2[[#This Row],[Close Price]])-1</f>
        <v>0.12494519947391503</v>
      </c>
      <c r="AI580">
        <v>22.533976326172699</v>
      </c>
      <c r="AJ580">
        <v>51.0596026490066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-0.03</v>
      </c>
      <c r="AM580" t="s">
        <v>10195</v>
      </c>
      <c r="AN580">
        <v>0</v>
      </c>
      <c r="AO580" t="s">
        <v>10197</v>
      </c>
      <c r="AP580">
        <v>-6.1666747444361E-2</v>
      </c>
      <c r="AQ580">
        <f>(Table2[[#This Row],[Sharpe Ratio]]-AVERAGE(Table2[Sharpe Ratio]))/_xlfn.STDEV.P(Table2[Sharpe Ratio])</f>
        <v>-1.2974985192387389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-4.0144110429864375</v>
      </c>
      <c r="AS580">
        <f>_xlfn.RANK.AVG(Table2[[#This Row],[1Y Return vs Nifty Z-Score]],Table2[1Y Return vs Nifty Z-Score])</f>
        <v>366</v>
      </c>
      <c r="AT580">
        <f>_xlfn.RANK.AVG(Table2[[#This Row],[6M Return vs Nifty Z-Score]],Table2[6M Return vs Nifty Z-Score])</f>
        <v>578</v>
      </c>
      <c r="AU580">
        <f>_xlfn.RANK.AVG(Table2[[#This Row],[Sharpe Ratio Z-Score]],Table2[Sharpe Ratio Z-Score])</f>
        <v>658</v>
      </c>
      <c r="AV580">
        <f>(Table2[[#This Row],[Rank 1Y]]+Table2[[#This Row],[Rank 6M]]+Table2[[#This Row],[Rank Sharpe]])/3</f>
        <v>534</v>
      </c>
    </row>
    <row r="581" spans="1:48" x14ac:dyDescent="0.3">
      <c r="A581" t="s">
        <v>739</v>
      </c>
      <c r="B581" t="s">
        <v>740</v>
      </c>
      <c r="C581" t="s">
        <v>10159</v>
      </c>
      <c r="D581" t="s">
        <v>527</v>
      </c>
      <c r="E581">
        <v>21846.282874458</v>
      </c>
      <c r="F581">
        <v>181.11</v>
      </c>
      <c r="G581">
        <v>-31.4611915251479</v>
      </c>
      <c r="H581">
        <f>(Table2[[#This Row],[1Y Return vs Nifty]]-AVERAGE(Table2[1Y Return vs Nifty]))/_xlfn.STDEV.P(Table2[1Y Return vs Nifty])</f>
        <v>-0.97918992172966579</v>
      </c>
      <c r="I581">
        <v>-1.0359678247230699</v>
      </c>
      <c r="J581">
        <f>(Table2[[#This Row],[1M Return vs Nifty]]-AVERAGE(Table2[1M Return vs Nifty]))/_xlfn.STDEV.P(Table2[1M Return vs Nifty])</f>
        <v>5.2547256600967068E-2</v>
      </c>
      <c r="K581">
        <v>-11.037448770158999</v>
      </c>
      <c r="L581">
        <f>(Table2[[#This Row],[6M Return vs Nifty]]-AVERAGE(Table2[6M Return vs Nifty]))/_xlfn.STDEV.P(Table2[6M Return vs Nifty])</f>
        <v>-0.63612604680108009</v>
      </c>
      <c r="M581">
        <v>1.79398412476902</v>
      </c>
      <c r="N581">
        <f>(Table2[[#This Row],[1W Return vs Nifty]]-AVERAGE(Table2[1W Return vs Nifty]))/_xlfn.STDEV.P(Table2[1W Return vs Nifty])</f>
        <v>0.85972872383415411</v>
      </c>
      <c r="O581">
        <v>170.98</v>
      </c>
      <c r="P581">
        <v>167.270785843384</v>
      </c>
      <c r="Q581">
        <v>170.13055953793099</v>
      </c>
      <c r="R581">
        <v>79.128783815018593</v>
      </c>
      <c r="S581" s="2">
        <f>(Table2[[#This Row],[Close Price]]-Table2[[#This Row],[20D EMA]])/Table2[[#This Row],[20D EMA]]</f>
        <v>5.9246695519944E-2</v>
      </c>
      <c r="T581" s="2">
        <f>(Table2[[#This Row],[Close Price]]-Table2[[#This Row],[50D EMA]])/Table2[[#This Row],[50D EMA]]</f>
        <v>8.2735392715699296E-2</v>
      </c>
      <c r="U581" s="2">
        <f>(Table2[[#This Row],[Close Price]]-Table2[[#This Row],[200D EMA]])/Table2[[#This Row],[200D EMA]]</f>
        <v>6.4535380897405029E-2</v>
      </c>
      <c r="V581">
        <v>1.3112137197234901</v>
      </c>
      <c r="W581">
        <v>176.5</v>
      </c>
      <c r="X581">
        <v>181</v>
      </c>
      <c r="Y581">
        <v>168.2</v>
      </c>
      <c r="Z581">
        <v>182</v>
      </c>
      <c r="AA581">
        <v>161.5</v>
      </c>
      <c r="AB581">
        <v>182</v>
      </c>
      <c r="AC581" s="2">
        <f>(Table2[[#This Row],[Close Price]]/Table2[[#This Row],[Day Low]])-1</f>
        <v>2.6118980169971717E-2</v>
      </c>
      <c r="AD581" s="2">
        <f>(Table2[[#This Row],[Day High]]/Table2[[#This Row],[Close Price]])-1</f>
        <v>-6.073656893601509E-4</v>
      </c>
      <c r="AE581" s="2">
        <f>(Table2[[#This Row],[Close Price]]/Table2[[#This Row],[Current Week Low]])-1</f>
        <v>7.6753864447086873E-2</v>
      </c>
      <c r="AF581" s="2">
        <f>(Table2[[#This Row],[Current Week High]]/Table2[[#This Row],[Close Price]])-1</f>
        <v>4.914140577549464E-3</v>
      </c>
      <c r="AG581" s="2">
        <f>(Table2[[#This Row],[Close Price]]/Table2[[#This Row],[Current Month Low]])-1</f>
        <v>0.12142414860681128</v>
      </c>
      <c r="AH581" s="2">
        <f>(Table2[[#This Row],[Current Month High]]/Table2[[#This Row],[Close Price]])-1</f>
        <v>4.914140577549464E-3</v>
      </c>
      <c r="AI581">
        <v>25.614267572193601</v>
      </c>
      <c r="AJ581">
        <v>27.318101933216099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-0.02</v>
      </c>
      <c r="AM581" t="s">
        <v>10195</v>
      </c>
      <c r="AN581">
        <v>9.57</v>
      </c>
      <c r="AO581" t="s">
        <v>10196</v>
      </c>
      <c r="AP581">
        <v>3.1067976652413998E-2</v>
      </c>
      <c r="AQ581">
        <f>(Table2[[#This Row],[Sharpe Ratio]]-AVERAGE(Table2[Sharpe Ratio]))/_xlfn.STDEV.P(Table2[Sharpe Ratio])</f>
        <v>-0.23122284430920803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678</v>
      </c>
      <c r="AT581">
        <f>_xlfn.RANK.AVG(Table2[[#This Row],[6M Return vs Nifty Z-Score]],Table2[6M Return vs Nifty Z-Score])</f>
        <v>531</v>
      </c>
      <c r="AU581">
        <f>_xlfn.RANK.AVG(Table2[[#This Row],[Sharpe Ratio Z-Score]],Table2[Sharpe Ratio Z-Score])</f>
        <v>400</v>
      </c>
      <c r="AV581">
        <f>(Table2[[#This Row],[Rank 1Y]]+Table2[[#This Row],[Rank 6M]]+Table2[[#This Row],[Rank Sharpe]])/3</f>
        <v>536.33333333333337</v>
      </c>
    </row>
    <row r="582" spans="1:48" x14ac:dyDescent="0.3">
      <c r="A582" t="s">
        <v>2159</v>
      </c>
      <c r="B582" t="s">
        <v>2160</v>
      </c>
      <c r="C582" t="s">
        <v>10167</v>
      </c>
      <c r="D582" t="s">
        <v>1803</v>
      </c>
      <c r="E582">
        <v>2591.6995085039998</v>
      </c>
      <c r="F582">
        <v>54.36</v>
      </c>
      <c r="G582">
        <v>21.832308191633999</v>
      </c>
      <c r="H582">
        <f>(Table2[[#This Row],[1Y Return vs Nifty]]-AVERAGE(Table2[1Y Return vs Nifty]))/_xlfn.STDEV.P(Table2[1Y Return vs Nifty])</f>
        <v>-0.262597175239275</v>
      </c>
      <c r="I582">
        <v>-10.0284220786374</v>
      </c>
      <c r="J582">
        <f>(Table2[[#This Row],[1M Return vs Nifty]]-AVERAGE(Table2[1M Return vs Nifty]))/_xlfn.STDEV.P(Table2[1M Return vs Nifty])</f>
        <v>-0.8842043337377935</v>
      </c>
      <c r="K582">
        <v>-21.815200147197501</v>
      </c>
      <c r="L582">
        <f>(Table2[[#This Row],[6M Return vs Nifty]]-AVERAGE(Table2[6M Return vs Nifty]))/_xlfn.STDEV.P(Table2[6M Return vs Nifty])</f>
        <v>-1.0006053869303746</v>
      </c>
      <c r="M582">
        <v>-3.6659738318325199</v>
      </c>
      <c r="N582">
        <f>(Table2[[#This Row],[1W Return vs Nifty]]-AVERAGE(Table2[1W Return vs Nifty]))/_xlfn.STDEV.P(Table2[1W Return vs Nifty])</f>
        <v>-0.49789005156907068</v>
      </c>
      <c r="O582">
        <v>53.74</v>
      </c>
      <c r="P582">
        <v>53.234689992685396</v>
      </c>
      <c r="Q582">
        <v>51.525155685266299</v>
      </c>
      <c r="R582">
        <v>54.921562983636697</v>
      </c>
      <c r="S582" s="2">
        <f>(Table2[[#This Row],[Close Price]]-Table2[[#This Row],[20D EMA]])/Table2[[#This Row],[20D EMA]]</f>
        <v>1.1537030145143234E-2</v>
      </c>
      <c r="T582" s="2">
        <f>(Table2[[#This Row],[Close Price]]-Table2[[#This Row],[50D EMA]])/Table2[[#This Row],[50D EMA]]</f>
        <v>2.1138659912722773E-2</v>
      </c>
      <c r="U582" s="2">
        <f>(Table2[[#This Row],[Close Price]]-Table2[[#This Row],[200D EMA]])/Table2[[#This Row],[200D EMA]]</f>
        <v>5.5018646271540121E-2</v>
      </c>
      <c r="V582">
        <v>1.19516661388016</v>
      </c>
      <c r="W582">
        <v>53.68</v>
      </c>
      <c r="X582">
        <v>55.65</v>
      </c>
      <c r="Y582">
        <v>49.65</v>
      </c>
      <c r="Z582">
        <v>54.5</v>
      </c>
      <c r="AA582">
        <v>49.65</v>
      </c>
      <c r="AB582">
        <v>57.7</v>
      </c>
      <c r="AC582" s="2">
        <f>(Table2[[#This Row],[Close Price]]/Table2[[#This Row],[Day Low]])-1</f>
        <v>1.2667660208643738E-2</v>
      </c>
      <c r="AD582" s="2">
        <f>(Table2[[#This Row],[Day High]]/Table2[[#This Row],[Close Price]])-1</f>
        <v>2.3730684326710882E-2</v>
      </c>
      <c r="AE582" s="2">
        <f>(Table2[[#This Row],[Close Price]]/Table2[[#This Row],[Current Week Low]])-1</f>
        <v>9.4864048338368701E-2</v>
      </c>
      <c r="AF582" s="2">
        <f>(Table2[[#This Row],[Current Week High]]/Table2[[#This Row],[Close Price]])-1</f>
        <v>2.5754231052244059E-3</v>
      </c>
      <c r="AG582" s="2">
        <f>(Table2[[#This Row],[Close Price]]/Table2[[#This Row],[Current Month Low]])-1</f>
        <v>9.4864048338368701E-2</v>
      </c>
      <c r="AH582" s="2">
        <f>(Table2[[#This Row],[Current Month High]]/Table2[[#This Row],[Close Price]])-1</f>
        <v>6.1442236938925809E-2</v>
      </c>
      <c r="AI582">
        <v>27.6674025018396</v>
      </c>
      <c r="AJ582">
        <v>49.546079779917399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-0.03</v>
      </c>
      <c r="AM582" t="s">
        <v>10195</v>
      </c>
      <c r="AN582">
        <v>-1.2</v>
      </c>
      <c r="AO582" t="s">
        <v>10195</v>
      </c>
      <c r="AP582">
        <v>-3.0404490496725001E-2</v>
      </c>
      <c r="AQ582">
        <f>(Table2[[#This Row],[Sharpe Ratio]]-AVERAGE(Table2[Sharpe Ratio]))/_xlfn.STDEV.P(Table2[Sharpe Ratio])</f>
        <v>-0.93804110507881222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-3.5833380525553262</v>
      </c>
      <c r="AS582">
        <f>_xlfn.RANK.AVG(Table2[[#This Row],[1Y Return vs Nifty Z-Score]],Table2[1Y Return vs Nifty Z-Score])</f>
        <v>376</v>
      </c>
      <c r="AT582">
        <f>_xlfn.RANK.AVG(Table2[[#This Row],[6M Return vs Nifty Z-Score]],Table2[6M Return vs Nifty Z-Score])</f>
        <v>633</v>
      </c>
      <c r="AU582">
        <f>_xlfn.RANK.AVG(Table2[[#This Row],[Sharpe Ratio Z-Score]],Table2[Sharpe Ratio Z-Score])</f>
        <v>603</v>
      </c>
      <c r="AV582">
        <f>(Table2[[#This Row],[Rank 1Y]]+Table2[[#This Row],[Rank 6M]]+Table2[[#This Row],[Rank Sharpe]])/3</f>
        <v>537.33333333333337</v>
      </c>
    </row>
    <row r="583" spans="1:48" x14ac:dyDescent="0.3">
      <c r="A583" t="s">
        <v>826</v>
      </c>
      <c r="B583" t="s">
        <v>827</v>
      </c>
      <c r="C583" t="s">
        <v>631</v>
      </c>
      <c r="D583" t="s">
        <v>631</v>
      </c>
      <c r="E583">
        <v>18845.47226835</v>
      </c>
      <c r="F583">
        <v>37.450000000000003</v>
      </c>
      <c r="G583">
        <v>-10.787415838460699</v>
      </c>
      <c r="H583">
        <f>(Table2[[#This Row],[1Y Return vs Nifty]]-AVERAGE(Table2[1Y Return vs Nifty]))/_xlfn.STDEV.P(Table2[1Y Return vs Nifty])</f>
        <v>-0.70120709496131306</v>
      </c>
      <c r="I583">
        <v>-7.7938680241058096</v>
      </c>
      <c r="J583">
        <f>(Table2[[#This Row],[1M Return vs Nifty]]-AVERAGE(Table2[1M Return vs Nifty]))/_xlfn.STDEV.P(Table2[1M Return vs Nifty])</f>
        <v>-0.6514289417062763</v>
      </c>
      <c r="K583">
        <v>-32.115506265692503</v>
      </c>
      <c r="L583">
        <f>(Table2[[#This Row],[6M Return vs Nifty]]-AVERAGE(Table2[6M Return vs Nifty]))/_xlfn.STDEV.P(Table2[6M Return vs Nifty])</f>
        <v>-1.3489386009621109</v>
      </c>
      <c r="M583">
        <v>-2.1298570338250702</v>
      </c>
      <c r="N583">
        <f>(Table2[[#This Row],[1W Return vs Nifty]]-AVERAGE(Table2[1W Return vs Nifty]))/_xlfn.STDEV.P(Table2[1W Return vs Nifty])</f>
        <v>-0.11593454517809158</v>
      </c>
      <c r="O583">
        <v>37.770000000000003</v>
      </c>
      <c r="P583">
        <v>38.179136963457502</v>
      </c>
      <c r="Q583">
        <v>38.496422102346003</v>
      </c>
      <c r="R583">
        <v>45.532862510817402</v>
      </c>
      <c r="S583" s="2">
        <f>(Table2[[#This Row],[Close Price]]-Table2[[#This Row],[20D EMA]])/Table2[[#This Row],[20D EMA]]</f>
        <v>-8.4723325390521648E-3</v>
      </c>
      <c r="T583" s="2">
        <f>(Table2[[#This Row],[Close Price]]-Table2[[#This Row],[50D EMA]])/Table2[[#This Row],[50D EMA]]</f>
        <v>-1.9097785373079018E-2</v>
      </c>
      <c r="U583" s="2">
        <f>(Table2[[#This Row],[Close Price]]-Table2[[#This Row],[200D EMA]])/Table2[[#This Row],[200D EMA]]</f>
        <v>-2.7182320984635869E-2</v>
      </c>
      <c r="V583">
        <v>0.68121826945385999</v>
      </c>
      <c r="W583">
        <v>37.4</v>
      </c>
      <c r="X583">
        <v>38.479999999999997</v>
      </c>
      <c r="Y583">
        <v>36.200000000000003</v>
      </c>
      <c r="Z583">
        <v>37.79</v>
      </c>
      <c r="AA583">
        <v>36.200000000000003</v>
      </c>
      <c r="AB583">
        <v>40.19</v>
      </c>
      <c r="AC583" s="2">
        <f>(Table2[[#This Row],[Close Price]]/Table2[[#This Row],[Day Low]])-1</f>
        <v>1.3368983957220415E-3</v>
      </c>
      <c r="AD583" s="2">
        <f>(Table2[[#This Row],[Day High]]/Table2[[#This Row],[Close Price]])-1</f>
        <v>2.7503337783711501E-2</v>
      </c>
      <c r="AE583" s="2">
        <f>(Table2[[#This Row],[Close Price]]/Table2[[#This Row],[Current Week Low]])-1</f>
        <v>3.4530386740331487E-2</v>
      </c>
      <c r="AF583" s="2">
        <f>(Table2[[#This Row],[Current Week High]]/Table2[[#This Row],[Close Price]])-1</f>
        <v>9.0787716955940123E-3</v>
      </c>
      <c r="AG583" s="2">
        <f>(Table2[[#This Row],[Close Price]]/Table2[[#This Row],[Current Month Low]])-1</f>
        <v>3.4530386740331487E-2</v>
      </c>
      <c r="AH583" s="2">
        <f>(Table2[[#This Row],[Current Month High]]/Table2[[#This Row],[Close Price]])-1</f>
        <v>7.3164218958611249E-2</v>
      </c>
      <c r="AI583">
        <v>41.255006675567401</v>
      </c>
      <c r="AJ583">
        <v>18.5126582278481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-0.14000000000000001</v>
      </c>
      <c r="AM583" t="s">
        <v>10195</v>
      </c>
      <c r="AN583">
        <v>-1.94</v>
      </c>
      <c r="AO583" t="s">
        <v>10195</v>
      </c>
      <c r="AP583">
        <v>4.8094699450041002E-2</v>
      </c>
      <c r="AQ583">
        <f>(Table2[[#This Row],[Sharpe Ratio]]-AVERAGE(Table2[Sharpe Ratio]))/_xlfn.STDEV.P(Table2[Sharpe Ratio])</f>
        <v>-3.5447415852316304E-2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573</v>
      </c>
      <c r="AT583">
        <f>_xlfn.RANK.AVG(Table2[[#This Row],[6M Return vs Nifty Z-Score]],Table2[6M Return vs Nifty Z-Score])</f>
        <v>699</v>
      </c>
      <c r="AU583">
        <f>_xlfn.RANK.AVG(Table2[[#This Row],[Sharpe Ratio Z-Score]],Table2[Sharpe Ratio Z-Score])</f>
        <v>347</v>
      </c>
      <c r="AV583">
        <f>(Table2[[#This Row],[Rank 1Y]]+Table2[[#This Row],[Rank 6M]]+Table2[[#This Row],[Rank Sharpe]])/3</f>
        <v>539.66666666666663</v>
      </c>
    </row>
    <row r="584" spans="1:48" x14ac:dyDescent="0.3">
      <c r="A584" t="s">
        <v>998</v>
      </c>
      <c r="B584" t="s">
        <v>999</v>
      </c>
      <c r="C584" t="s">
        <v>10159</v>
      </c>
      <c r="D584" t="s">
        <v>527</v>
      </c>
      <c r="E584">
        <v>13323.16055835</v>
      </c>
      <c r="F584">
        <v>857.25</v>
      </c>
      <c r="G584">
        <v>-27.263526034089899</v>
      </c>
      <c r="H584">
        <f>(Table2[[#This Row],[1Y Return vs Nifty]]-AVERAGE(Table2[1Y Return vs Nifty]))/_xlfn.STDEV.P(Table2[1Y Return vs Nifty])</f>
        <v>-0.92274745390393254</v>
      </c>
      <c r="I584">
        <v>-1.25081560594082</v>
      </c>
      <c r="J584">
        <f>(Table2[[#This Row],[1M Return vs Nifty]]-AVERAGE(Table2[1M Return vs Nifty]))/_xlfn.STDEV.P(Table2[1M Return vs Nifty])</f>
        <v>3.0166380918571982E-2</v>
      </c>
      <c r="K584">
        <v>-10.815737671287801</v>
      </c>
      <c r="L584">
        <f>(Table2[[#This Row],[6M Return vs Nifty]]-AVERAGE(Table2[6M Return vs Nifty]))/_xlfn.STDEV.P(Table2[6M Return vs Nifty])</f>
        <v>-0.62862827549527001</v>
      </c>
      <c r="M584">
        <v>-1.5368979837075001</v>
      </c>
      <c r="N584">
        <f>(Table2[[#This Row],[1W Return vs Nifty]]-AVERAGE(Table2[1W Return vs Nifty]))/_xlfn.STDEV.P(Table2[1W Return vs Nifty])</f>
        <v>3.1504747557038089E-2</v>
      </c>
      <c r="O584">
        <v>843.54</v>
      </c>
      <c r="P584">
        <v>836.74216698454904</v>
      </c>
      <c r="Q584">
        <v>827.30895688555302</v>
      </c>
      <c r="R584">
        <v>60.537058318799197</v>
      </c>
      <c r="S584" s="2">
        <f>(Table2[[#This Row],[Close Price]]-Table2[[#This Row],[20D EMA]])/Table2[[#This Row],[20D EMA]]</f>
        <v>1.6252934063589203E-2</v>
      </c>
      <c r="T584" s="2">
        <f>(Table2[[#This Row],[Close Price]]-Table2[[#This Row],[50D EMA]])/Table2[[#This Row],[50D EMA]]</f>
        <v>2.4509142510837089E-2</v>
      </c>
      <c r="U584" s="2">
        <f>(Table2[[#This Row],[Close Price]]-Table2[[#This Row],[200D EMA]])/Table2[[#This Row],[200D EMA]]</f>
        <v>3.6190884753818667E-2</v>
      </c>
      <c r="V584">
        <v>0.68264489227090097</v>
      </c>
      <c r="W584">
        <v>845.05</v>
      </c>
      <c r="X584">
        <v>857.7</v>
      </c>
      <c r="Y584">
        <v>826.05</v>
      </c>
      <c r="Z584">
        <v>883.8</v>
      </c>
      <c r="AA584">
        <v>816</v>
      </c>
      <c r="AB584">
        <v>883.8</v>
      </c>
      <c r="AC584" s="2">
        <f>(Table2[[#This Row],[Close Price]]/Table2[[#This Row],[Day Low]])-1</f>
        <v>1.4437015561209465E-2</v>
      </c>
      <c r="AD584" s="2">
        <f>(Table2[[#This Row],[Day High]]/Table2[[#This Row],[Close Price]])-1</f>
        <v>5.2493438320211361E-4</v>
      </c>
      <c r="AE584" s="2">
        <f>(Table2[[#This Row],[Close Price]]/Table2[[#This Row],[Current Week Low]])-1</f>
        <v>3.777011076811343E-2</v>
      </c>
      <c r="AF584" s="2">
        <f>(Table2[[#This Row],[Current Week High]]/Table2[[#This Row],[Close Price]])-1</f>
        <v>3.0971128608923815E-2</v>
      </c>
      <c r="AG584" s="2">
        <f>(Table2[[#This Row],[Close Price]]/Table2[[#This Row],[Current Month Low]])-1</f>
        <v>5.0551470588235281E-2</v>
      </c>
      <c r="AH584" s="2">
        <f>(Table2[[#This Row],[Current Month High]]/Table2[[#This Row],[Close Price]])-1</f>
        <v>3.0971128608923815E-2</v>
      </c>
      <c r="AI584">
        <v>19.562554680664899</v>
      </c>
      <c r="AJ584">
        <v>20.918259397700801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-0.08</v>
      </c>
      <c r="AM584" t="s">
        <v>10195</v>
      </c>
      <c r="AN584">
        <v>0.43</v>
      </c>
      <c r="AO584" t="s">
        <v>10196</v>
      </c>
      <c r="AP584">
        <v>1.3987092121006E-2</v>
      </c>
      <c r="AQ584">
        <f>(Table2[[#This Row],[Sharpe Ratio]]-AVERAGE(Table2[Sharpe Ratio]))/_xlfn.STDEV.P(Table2[Sharpe Ratio])</f>
        <v>-0.42762103128298939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-1.9173256322065821</v>
      </c>
      <c r="AS584">
        <f>_xlfn.RANK.AVG(Table2[[#This Row],[1Y Return vs Nifty Z-Score]],Table2[1Y Return vs Nifty Z-Score])</f>
        <v>653</v>
      </c>
      <c r="AT584">
        <f>_xlfn.RANK.AVG(Table2[[#This Row],[6M Return vs Nifty Z-Score]],Table2[6M Return vs Nifty Z-Score])</f>
        <v>527</v>
      </c>
      <c r="AU584">
        <f>_xlfn.RANK.AVG(Table2[[#This Row],[Sharpe Ratio Z-Score]],Table2[Sharpe Ratio Z-Score])</f>
        <v>445</v>
      </c>
      <c r="AV584">
        <f>(Table2[[#This Row],[Rank 1Y]]+Table2[[#This Row],[Rank 6M]]+Table2[[#This Row],[Rank Sharpe]])/3</f>
        <v>541.66666666666663</v>
      </c>
    </row>
    <row r="585" spans="1:48" x14ac:dyDescent="0.3">
      <c r="A585" t="s">
        <v>846</v>
      </c>
      <c r="B585" t="s">
        <v>847</v>
      </c>
      <c r="C585" t="s">
        <v>10159</v>
      </c>
      <c r="D585" t="s">
        <v>143</v>
      </c>
      <c r="E585">
        <v>18030.2562349</v>
      </c>
      <c r="F585">
        <v>3007.55</v>
      </c>
      <c r="G585">
        <v>-25.382334426806899</v>
      </c>
      <c r="H585">
        <f>(Table2[[#This Row],[1Y Return vs Nifty]]-AVERAGE(Table2[1Y Return vs Nifty]))/_xlfn.STDEV.P(Table2[1Y Return vs Nifty])</f>
        <v>-0.89745265683296627</v>
      </c>
      <c r="I585">
        <v>4.8531299196378299</v>
      </c>
      <c r="J585">
        <f>(Table2[[#This Row],[1M Return vs Nifty]]-AVERAGE(Table2[1M Return vs Nifty]))/_xlfn.STDEV.P(Table2[1M Return vs Nifty])</f>
        <v>0.66601956593066403</v>
      </c>
      <c r="K585">
        <v>8.9873048704015801</v>
      </c>
      <c r="L585">
        <f>(Table2[[#This Row],[6M Return vs Nifty]]-AVERAGE(Table2[6M Return vs Nifty]))/_xlfn.STDEV.P(Table2[6M Return vs Nifty])</f>
        <v>4.1066137156007251E-2</v>
      </c>
      <c r="M585">
        <v>2.5167735008132999</v>
      </c>
      <c r="N585">
        <f>(Table2[[#This Row],[1W Return vs Nifty]]-AVERAGE(Table2[1W Return vs Nifty]))/_xlfn.STDEV.P(Table2[1W Return vs Nifty])</f>
        <v>1.0394503325680191</v>
      </c>
      <c r="O585">
        <v>2790.18</v>
      </c>
      <c r="P585">
        <v>2703.14800293502</v>
      </c>
      <c r="Q585">
        <v>2673.6685196141898</v>
      </c>
      <c r="R585">
        <v>74.178952150845006</v>
      </c>
      <c r="S585" s="2">
        <f>(Table2[[#This Row],[Close Price]]-Table2[[#This Row],[20D EMA]])/Table2[[#This Row],[20D EMA]]</f>
        <v>7.7905368112451662E-2</v>
      </c>
      <c r="T585" s="2">
        <f>(Table2[[#This Row],[Close Price]]-Table2[[#This Row],[50D EMA]])/Table2[[#This Row],[50D EMA]]</f>
        <v>0.11261018513764952</v>
      </c>
      <c r="U585" s="2">
        <f>(Table2[[#This Row],[Close Price]]-Table2[[#This Row],[200D EMA]])/Table2[[#This Row],[200D EMA]]</f>
        <v>0.12487766450344767</v>
      </c>
      <c r="V585">
        <v>1.4925917178058701</v>
      </c>
      <c r="W585">
        <v>2983</v>
      </c>
      <c r="X585">
        <v>3051</v>
      </c>
      <c r="Y585">
        <v>2728.05</v>
      </c>
      <c r="Z585">
        <v>3020.8</v>
      </c>
      <c r="AA585">
        <v>2631.45</v>
      </c>
      <c r="AB585">
        <v>3020.8</v>
      </c>
      <c r="AC585" s="2">
        <f>(Table2[[#This Row],[Close Price]]/Table2[[#This Row],[Day Low]])-1</f>
        <v>8.2299698290313472E-3</v>
      </c>
      <c r="AD585" s="2">
        <f>(Table2[[#This Row],[Day High]]/Table2[[#This Row],[Close Price]])-1</f>
        <v>1.4446975112633043E-2</v>
      </c>
      <c r="AE585" s="2">
        <f>(Table2[[#This Row],[Close Price]]/Table2[[#This Row],[Current Week Low]])-1</f>
        <v>0.10245413390517033</v>
      </c>
      <c r="AF585" s="2">
        <f>(Table2[[#This Row],[Current Week High]]/Table2[[#This Row],[Close Price]])-1</f>
        <v>4.4055792921149362E-3</v>
      </c>
      <c r="AG585" s="2">
        <f>(Table2[[#This Row],[Close Price]]/Table2[[#This Row],[Current Month Low]])-1</f>
        <v>0.142925003325163</v>
      </c>
      <c r="AH585" s="2">
        <f>(Table2[[#This Row],[Current Month High]]/Table2[[#This Row],[Close Price]])-1</f>
        <v>4.4055792921149362E-3</v>
      </c>
      <c r="AI585">
        <v>9.4578643746570901</v>
      </c>
      <c r="AJ585">
        <v>34.867713004484301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-0.11</v>
      </c>
      <c r="AM585" t="s">
        <v>10195</v>
      </c>
      <c r="AN585">
        <v>11.44</v>
      </c>
      <c r="AO585" t="s">
        <v>10196</v>
      </c>
      <c r="AP585">
        <v>-6.9124627109683007E-2</v>
      </c>
      <c r="AQ585">
        <f>(Table2[[#This Row],[Sharpe Ratio]]-AVERAGE(Table2[Sharpe Ratio]))/_xlfn.STDEV.P(Table2[Sharpe Ratio])</f>
        <v>-1.3832501699945641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-0.53416679117283983</v>
      </c>
      <c r="AS585">
        <f>_xlfn.RANK.AVG(Table2[[#This Row],[1Y Return vs Nifty Z-Score]],Table2[1Y Return vs Nifty Z-Score])</f>
        <v>644</v>
      </c>
      <c r="AT585">
        <f>_xlfn.RANK.AVG(Table2[[#This Row],[6M Return vs Nifty Z-Score]],Table2[6M Return vs Nifty Z-Score])</f>
        <v>309</v>
      </c>
      <c r="AU585">
        <f>_xlfn.RANK.AVG(Table2[[#This Row],[Sharpe Ratio Z-Score]],Table2[Sharpe Ratio Z-Score])</f>
        <v>674</v>
      </c>
      <c r="AV585">
        <f>(Table2[[#This Row],[Rank 1Y]]+Table2[[#This Row],[Rank 6M]]+Table2[[#This Row],[Rank Sharpe]])/3</f>
        <v>542.33333333333337</v>
      </c>
    </row>
    <row r="586" spans="1:48" x14ac:dyDescent="0.3">
      <c r="A586" t="s">
        <v>1382</v>
      </c>
      <c r="B586" t="s">
        <v>1383</v>
      </c>
      <c r="C586" t="s">
        <v>10159</v>
      </c>
      <c r="D586" t="s">
        <v>825</v>
      </c>
      <c r="E586">
        <v>7589.6499668939996</v>
      </c>
      <c r="F586">
        <v>42.83</v>
      </c>
      <c r="G586">
        <v>-21.636462881870301</v>
      </c>
      <c r="H586">
        <f>(Table2[[#This Row],[1Y Return vs Nifty]]-AVERAGE(Table2[1Y Return vs Nifty]))/_xlfn.STDEV.P(Table2[1Y Return vs Nifty])</f>
        <v>-0.84708508118769388</v>
      </c>
      <c r="I586">
        <v>-4.6117785387441499</v>
      </c>
      <c r="J586">
        <f>(Table2[[#This Row],[1M Return vs Nifty]]-AVERAGE(Table2[1M Return vs Nifty]))/_xlfn.STDEV.P(Table2[1M Return vs Nifty])</f>
        <v>-0.31994797979698919</v>
      </c>
      <c r="K586">
        <v>-22.081833480168498</v>
      </c>
      <c r="L586">
        <f>(Table2[[#This Row],[6M Return vs Nifty]]-AVERAGE(Table2[6M Return vs Nifty]))/_xlfn.STDEV.P(Table2[6M Return vs Nifty])</f>
        <v>-1.0096223272788767</v>
      </c>
      <c r="M586">
        <v>3.58426989950418</v>
      </c>
      <c r="N586">
        <f>(Table2[[#This Row],[1W Return vs Nifty]]-AVERAGE(Table2[1W Return vs Nifty]))/_xlfn.STDEV.P(Table2[1W Return vs Nifty])</f>
        <v>1.3048833569717693</v>
      </c>
      <c r="O586">
        <v>41.5</v>
      </c>
      <c r="P586">
        <v>42.3163778680318</v>
      </c>
      <c r="Q586">
        <v>43.595420876339901</v>
      </c>
      <c r="R586">
        <v>69.374148263491506</v>
      </c>
      <c r="S586" s="2">
        <f>(Table2[[#This Row],[Close Price]]-Table2[[#This Row],[20D EMA]])/Table2[[#This Row],[20D EMA]]</f>
        <v>3.2048192771084297E-2</v>
      </c>
      <c r="T586" s="2">
        <f>(Table2[[#This Row],[Close Price]]-Table2[[#This Row],[50D EMA]])/Table2[[#This Row],[50D EMA]]</f>
        <v>1.2137667679638935E-2</v>
      </c>
      <c r="U586" s="2">
        <f>(Table2[[#This Row],[Close Price]]-Table2[[#This Row],[200D EMA]])/Table2[[#This Row],[200D EMA]]</f>
        <v>-1.7557368662893487E-2</v>
      </c>
      <c r="V586">
        <v>1.2465185738901401</v>
      </c>
      <c r="W586">
        <v>42.01</v>
      </c>
      <c r="X586">
        <v>43.18</v>
      </c>
      <c r="Y586">
        <v>39.67</v>
      </c>
      <c r="Z586">
        <v>43.55</v>
      </c>
      <c r="AA586">
        <v>39.67</v>
      </c>
      <c r="AB586">
        <v>43.55</v>
      </c>
      <c r="AC586" s="2">
        <f>(Table2[[#This Row],[Close Price]]/Table2[[#This Row],[Day Low]])-1</f>
        <v>1.9519162104260968E-2</v>
      </c>
      <c r="AD586" s="2">
        <f>(Table2[[#This Row],[Day High]]/Table2[[#This Row],[Close Price]])-1</f>
        <v>8.171842166705634E-3</v>
      </c>
      <c r="AE586" s="2">
        <f>(Table2[[#This Row],[Close Price]]/Table2[[#This Row],[Current Week Low]])-1</f>
        <v>7.9657171666246418E-2</v>
      </c>
      <c r="AF586" s="2">
        <f>(Table2[[#This Row],[Current Week High]]/Table2[[#This Row],[Close Price]])-1</f>
        <v>1.6810646742937196E-2</v>
      </c>
      <c r="AG586" s="2">
        <f>(Table2[[#This Row],[Close Price]]/Table2[[#This Row],[Current Month Low]])-1</f>
        <v>7.9657171666246418E-2</v>
      </c>
      <c r="AH586" s="2">
        <f>(Table2[[#This Row],[Current Month High]]/Table2[[#This Row],[Close Price]])-1</f>
        <v>1.6810646742937196E-2</v>
      </c>
      <c r="AI586">
        <v>26.079850572028899</v>
      </c>
      <c r="AJ586">
        <v>15.756756756756699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-0.15</v>
      </c>
      <c r="AM586" t="s">
        <v>10195</v>
      </c>
      <c r="AN586">
        <v>2.4900000000000002</v>
      </c>
      <c r="AO586" t="s">
        <v>10196</v>
      </c>
      <c r="AP586">
        <v>4.3000585557002001E-2</v>
      </c>
      <c r="AQ586">
        <f>(Table2[[#This Row],[Sharpe Ratio]]-AVERAGE(Table2[Sharpe Ratio]))/_xlfn.STDEV.P(Table2[Sharpe Ratio])</f>
        <v>-9.4020186541747403E-2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632</v>
      </c>
      <c r="AT586">
        <f>_xlfn.RANK.AVG(Table2[[#This Row],[6M Return vs Nifty Z-Score]],Table2[6M Return vs Nifty Z-Score])</f>
        <v>634</v>
      </c>
      <c r="AU586">
        <f>_xlfn.RANK.AVG(Table2[[#This Row],[Sharpe Ratio Z-Score]],Table2[Sharpe Ratio Z-Score])</f>
        <v>362</v>
      </c>
      <c r="AV586">
        <f>(Table2[[#This Row],[Rank 1Y]]+Table2[[#This Row],[Rank 6M]]+Table2[[#This Row],[Rank Sharpe]])/3</f>
        <v>542.66666666666663</v>
      </c>
    </row>
    <row r="587" spans="1:48" x14ac:dyDescent="0.3">
      <c r="A587" t="s">
        <v>440</v>
      </c>
      <c r="B587" t="s">
        <v>441</v>
      </c>
      <c r="C587" t="s">
        <v>10152</v>
      </c>
      <c r="D587" t="s">
        <v>27</v>
      </c>
      <c r="E587">
        <v>52682.25</v>
      </c>
      <c r="F587">
        <v>1848.5</v>
      </c>
      <c r="G587">
        <v>-10.248643740521</v>
      </c>
      <c r="H587">
        <f>(Table2[[#This Row],[1Y Return vs Nifty]]-AVERAGE(Table2[1Y Return vs Nifty]))/_xlfn.STDEV.P(Table2[1Y Return vs Nifty])</f>
        <v>-0.69396268092495306</v>
      </c>
      <c r="I587">
        <v>-6.8899180473512303</v>
      </c>
      <c r="J587">
        <f>(Table2[[#This Row],[1M Return vs Nifty]]-AVERAGE(Table2[1M Return vs Nifty]))/_xlfn.STDEV.P(Table2[1M Return vs Nifty])</f>
        <v>-0.55726370556476978</v>
      </c>
      <c r="K587">
        <v>-6.8617396477409001</v>
      </c>
      <c r="L587">
        <f>(Table2[[#This Row],[6M Return vs Nifty]]-AVERAGE(Table2[6M Return vs Nifty]))/_xlfn.STDEV.P(Table2[6M Return vs Nifty])</f>
        <v>-0.49491294471066732</v>
      </c>
      <c r="M587">
        <v>-2.1434176176292099</v>
      </c>
      <c r="N587">
        <f>(Table2[[#This Row],[1W Return vs Nifty]]-AVERAGE(Table2[1W Return vs Nifty]))/_xlfn.STDEV.P(Table2[1W Return vs Nifty])</f>
        <v>-0.11930638491097262</v>
      </c>
      <c r="O587">
        <v>1840.39</v>
      </c>
      <c r="P587">
        <v>1838.03737638282</v>
      </c>
      <c r="Q587">
        <v>1778.92291168974</v>
      </c>
      <c r="R587">
        <v>53.4929197423345</v>
      </c>
      <c r="S587" s="2">
        <f>(Table2[[#This Row],[Close Price]]-Table2[[#This Row],[20D EMA]])/Table2[[#This Row],[20D EMA]]</f>
        <v>4.4066746722161605E-3</v>
      </c>
      <c r="T587" s="2">
        <f>(Table2[[#This Row],[Close Price]]-Table2[[#This Row],[50D EMA]])/Table2[[#This Row],[50D EMA]]</f>
        <v>5.6922801198798501E-3</v>
      </c>
      <c r="U587" s="2">
        <f>(Table2[[#This Row],[Close Price]]-Table2[[#This Row],[200D EMA]])/Table2[[#This Row],[200D EMA]]</f>
        <v>3.9111918708254229E-2</v>
      </c>
      <c r="V587">
        <v>1.1866257263670701</v>
      </c>
      <c r="W587">
        <v>1822.3</v>
      </c>
      <c r="X587">
        <v>1846.35</v>
      </c>
      <c r="Y587">
        <v>1720.05</v>
      </c>
      <c r="Z587">
        <v>1858.2</v>
      </c>
      <c r="AA587">
        <v>1720.05</v>
      </c>
      <c r="AB587">
        <v>1905.5</v>
      </c>
      <c r="AC587" s="2">
        <f>(Table2[[#This Row],[Close Price]]/Table2[[#This Row],[Day Low]])-1</f>
        <v>1.4377435109476977E-2</v>
      </c>
      <c r="AD587" s="2">
        <f>(Table2[[#This Row],[Day High]]/Table2[[#This Row],[Close Price]])-1</f>
        <v>-1.1631052204490455E-3</v>
      </c>
      <c r="AE587" s="2">
        <f>(Table2[[#This Row],[Close Price]]/Table2[[#This Row],[Current Week Low]])-1</f>
        <v>7.4678061684253283E-2</v>
      </c>
      <c r="AF587" s="2">
        <f>(Table2[[#This Row],[Current Week High]]/Table2[[#This Row],[Close Price]])-1</f>
        <v>5.2474979713281744E-3</v>
      </c>
      <c r="AG587" s="2">
        <f>(Table2[[#This Row],[Close Price]]/Table2[[#This Row],[Current Month Low]])-1</f>
        <v>7.4678061684253283E-2</v>
      </c>
      <c r="AH587" s="2">
        <f>(Table2[[#This Row],[Current Month High]]/Table2[[#This Row],[Close Price]])-1</f>
        <v>3.0835812821206288E-2</v>
      </c>
      <c r="AI587">
        <v>12.775223153908501</v>
      </c>
      <c r="AJ587">
        <v>19.7680445769081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-0.02</v>
      </c>
      <c r="AM587" t="s">
        <v>10195</v>
      </c>
      <c r="AN587">
        <v>-2.11</v>
      </c>
      <c r="AO587" t="s">
        <v>10195</v>
      </c>
      <c r="AP587">
        <v>-1.2844898694616001E-2</v>
      </c>
      <c r="AQ587">
        <f>(Table2[[#This Row],[Sharpe Ratio]]-AVERAGE(Table2[Sharpe Ratio]))/_xlfn.STDEV.P(Table2[Sharpe Ratio])</f>
        <v>-0.73613868090443579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-2.6015843970157988</v>
      </c>
      <c r="AS587">
        <f>_xlfn.RANK.AVG(Table2[[#This Row],[1Y Return vs Nifty Z-Score]],Table2[1Y Return vs Nifty Z-Score])</f>
        <v>570</v>
      </c>
      <c r="AT587">
        <f>_xlfn.RANK.AVG(Table2[[#This Row],[6M Return vs Nifty Z-Score]],Table2[6M Return vs Nifty Z-Score])</f>
        <v>493</v>
      </c>
      <c r="AU587">
        <f>_xlfn.RANK.AVG(Table2[[#This Row],[Sharpe Ratio Z-Score]],Table2[Sharpe Ratio Z-Score])</f>
        <v>569</v>
      </c>
      <c r="AV587">
        <f>(Table2[[#This Row],[Rank 1Y]]+Table2[[#This Row],[Rank 6M]]+Table2[[#This Row],[Rank Sharpe]])/3</f>
        <v>544</v>
      </c>
    </row>
    <row r="588" spans="1:48" x14ac:dyDescent="0.3">
      <c r="A588" t="s">
        <v>2321</v>
      </c>
      <c r="B588" t="s">
        <v>2322</v>
      </c>
      <c r="C588" t="s">
        <v>10156</v>
      </c>
      <c r="D588" t="s">
        <v>293</v>
      </c>
      <c r="E588">
        <v>2199.0943091150002</v>
      </c>
      <c r="F588">
        <v>681.05</v>
      </c>
      <c r="G588">
        <v>18.577246553376099</v>
      </c>
      <c r="H588">
        <f>(Table2[[#This Row],[1Y Return vs Nifty]]-AVERAGE(Table2[1Y Return vs Nifty]))/_xlfn.STDEV.P(Table2[1Y Return vs Nifty])</f>
        <v>-0.30636524398594484</v>
      </c>
      <c r="I588">
        <v>-9.7627371430712095E-2</v>
      </c>
      <c r="J588">
        <f>(Table2[[#This Row],[1M Return vs Nifty]]-AVERAGE(Table2[1M Return vs Nifty]))/_xlfn.STDEV.P(Table2[1M Return vs Nifty])</f>
        <v>0.1502949778660703</v>
      </c>
      <c r="K588">
        <v>-16.723914962934199</v>
      </c>
      <c r="L588">
        <f>(Table2[[#This Row],[6M Return vs Nifty]]-AVERAGE(Table2[6M Return vs Nifty]))/_xlfn.STDEV.P(Table2[6M Return vs Nifty])</f>
        <v>-0.82842955920403116</v>
      </c>
      <c r="M588">
        <v>-2.6320756790527202</v>
      </c>
      <c r="N588">
        <f>(Table2[[#This Row],[1W Return vs Nifty]]-AVERAGE(Table2[1W Return vs Nifty]))/_xlfn.STDEV.P(Table2[1W Return vs Nifty])</f>
        <v>-0.24081123242332036</v>
      </c>
      <c r="O588">
        <v>653.80999999999995</v>
      </c>
      <c r="P588">
        <v>634.90799773974504</v>
      </c>
      <c r="Q588">
        <v>624.67329990604901</v>
      </c>
      <c r="R588">
        <v>62.826208184670499</v>
      </c>
      <c r="S588" s="2">
        <f>(Table2[[#This Row],[Close Price]]-Table2[[#This Row],[20D EMA]])/Table2[[#This Row],[20D EMA]]</f>
        <v>4.1663480215964901E-2</v>
      </c>
      <c r="T588" s="2">
        <f>(Table2[[#This Row],[Close Price]]-Table2[[#This Row],[50D EMA]])/Table2[[#This Row],[50D EMA]]</f>
        <v>7.2675100053108746E-2</v>
      </c>
      <c r="U588" s="2">
        <f>(Table2[[#This Row],[Close Price]]-Table2[[#This Row],[200D EMA]])/Table2[[#This Row],[200D EMA]]</f>
        <v>9.0249895589310458E-2</v>
      </c>
      <c r="V588">
        <v>0.58633172454071103</v>
      </c>
      <c r="W588">
        <v>670.05</v>
      </c>
      <c r="X588">
        <v>681.35</v>
      </c>
      <c r="Y588">
        <v>630.45000000000005</v>
      </c>
      <c r="Z588">
        <v>685.4</v>
      </c>
      <c r="AA588">
        <v>604.79999999999995</v>
      </c>
      <c r="AB588">
        <v>705.95</v>
      </c>
      <c r="AC588" s="2">
        <f>(Table2[[#This Row],[Close Price]]/Table2[[#This Row],[Day Low]])-1</f>
        <v>1.641668532199092E-2</v>
      </c>
      <c r="AD588" s="2">
        <f>(Table2[[#This Row],[Day High]]/Table2[[#This Row],[Close Price]])-1</f>
        <v>4.4049629248954503E-4</v>
      </c>
      <c r="AE588" s="2">
        <f>(Table2[[#This Row],[Close Price]]/Table2[[#This Row],[Current Week Low]])-1</f>
        <v>8.0260131651994415E-2</v>
      </c>
      <c r="AF588" s="2">
        <f>(Table2[[#This Row],[Current Week High]]/Table2[[#This Row],[Close Price]])-1</f>
        <v>6.3871962410984029E-3</v>
      </c>
      <c r="AG588" s="2">
        <f>(Table2[[#This Row],[Close Price]]/Table2[[#This Row],[Current Month Low]])-1</f>
        <v>0.12607473544973535</v>
      </c>
      <c r="AH588" s="2">
        <f>(Table2[[#This Row],[Current Month High]]/Table2[[#This Row],[Close Price]])-1</f>
        <v>3.6561192276631793E-2</v>
      </c>
      <c r="AI588">
        <v>12.7523676675721</v>
      </c>
      <c r="AJ588">
        <v>51.630858287877103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0.05</v>
      </c>
      <c r="AM588" t="s">
        <v>10196</v>
      </c>
      <c r="AN588">
        <v>0.51</v>
      </c>
      <c r="AO588" t="s">
        <v>10196</v>
      </c>
      <c r="AP588">
        <v>-5.7565528052838003E-2</v>
      </c>
      <c r="AQ588">
        <f>(Table2[[#This Row],[Sharpe Ratio]]-AVERAGE(Table2[Sharpe Ratio]))/_xlfn.STDEV.P(Table2[Sharpe Ratio])</f>
        <v>-1.2503421760531304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-2.4756532338003563</v>
      </c>
      <c r="AS588">
        <f>_xlfn.RANK.AVG(Table2[[#This Row],[1Y Return vs Nifty Z-Score]],Table2[1Y Return vs Nifty Z-Score])</f>
        <v>395</v>
      </c>
      <c r="AT588">
        <f>_xlfn.RANK.AVG(Table2[[#This Row],[6M Return vs Nifty Z-Score]],Table2[6M Return vs Nifty Z-Score])</f>
        <v>593</v>
      </c>
      <c r="AU588">
        <f>_xlfn.RANK.AVG(Table2[[#This Row],[Sharpe Ratio Z-Score]],Table2[Sharpe Ratio Z-Score])</f>
        <v>649</v>
      </c>
      <c r="AV588">
        <f>(Table2[[#This Row],[Rank 1Y]]+Table2[[#This Row],[Rank 6M]]+Table2[[#This Row],[Rank Sharpe]])/3</f>
        <v>545.66666666666663</v>
      </c>
    </row>
    <row r="589" spans="1:48" x14ac:dyDescent="0.3">
      <c r="A589" t="s">
        <v>1186</v>
      </c>
      <c r="B589" t="s">
        <v>1187</v>
      </c>
      <c r="C589" t="s">
        <v>10160</v>
      </c>
      <c r="D589" t="s">
        <v>80</v>
      </c>
      <c r="E589">
        <v>9986.65850141999</v>
      </c>
      <c r="F589">
        <v>848.7</v>
      </c>
      <c r="G589">
        <v>2.6751336904783298</v>
      </c>
      <c r="H589">
        <f>(Table2[[#This Row],[1Y Return vs Nifty]]-AVERAGE(Table2[1Y Return vs Nifty]))/_xlfn.STDEV.P(Table2[1Y Return vs Nifty])</f>
        <v>-0.52018754486658558</v>
      </c>
      <c r="I589">
        <v>-2.8110874419479601</v>
      </c>
      <c r="J589">
        <f>(Table2[[#This Row],[1M Return vs Nifty]]-AVERAGE(Table2[1M Return vs Nifty]))/_xlfn.STDEV.P(Table2[1M Return vs Nifty])</f>
        <v>-0.1323684602349709</v>
      </c>
      <c r="K589">
        <v>-17.684822536373002</v>
      </c>
      <c r="L589">
        <f>(Table2[[#This Row],[6M Return vs Nifty]]-AVERAGE(Table2[6M Return vs Nifty]))/_xlfn.STDEV.P(Table2[6M Return vs Nifty])</f>
        <v>-0.86092529472808188</v>
      </c>
      <c r="M589">
        <v>-2.97798381140852</v>
      </c>
      <c r="N589">
        <f>(Table2[[#This Row],[1W Return vs Nifty]]-AVERAGE(Table2[1W Return vs Nifty]))/_xlfn.STDEV.P(Table2[1W Return vs Nifty])</f>
        <v>-0.3268213040728829</v>
      </c>
      <c r="O589">
        <v>858.99</v>
      </c>
      <c r="P589">
        <v>845.36897372573401</v>
      </c>
      <c r="Q589">
        <v>817.86077146712898</v>
      </c>
      <c r="R589">
        <v>40.701625872373199</v>
      </c>
      <c r="S589" s="2">
        <f>(Table2[[#This Row],[Close Price]]-Table2[[#This Row],[20D EMA]])/Table2[[#This Row],[20D EMA]]</f>
        <v>-1.1979184856633912E-2</v>
      </c>
      <c r="T589" s="2">
        <f>(Table2[[#This Row],[Close Price]]-Table2[[#This Row],[50D EMA]])/Table2[[#This Row],[50D EMA]]</f>
        <v>3.9403223654937841E-3</v>
      </c>
      <c r="U589" s="2">
        <f>(Table2[[#This Row],[Close Price]]-Table2[[#This Row],[200D EMA]])/Table2[[#This Row],[200D EMA]]</f>
        <v>3.7707186368102427E-2</v>
      </c>
      <c r="V589">
        <v>0.65639868971957605</v>
      </c>
      <c r="W589">
        <v>837.25</v>
      </c>
      <c r="X589">
        <v>847.35</v>
      </c>
      <c r="Y589">
        <v>817.1</v>
      </c>
      <c r="Z589">
        <v>859.25</v>
      </c>
      <c r="AA589">
        <v>817.1</v>
      </c>
      <c r="AB589">
        <v>910</v>
      </c>
      <c r="AC589" s="2">
        <f>(Table2[[#This Row],[Close Price]]/Table2[[#This Row],[Day Low]])-1</f>
        <v>1.3675724096745334E-2</v>
      </c>
      <c r="AD589" s="2">
        <f>(Table2[[#This Row],[Day High]]/Table2[[#This Row],[Close Price]])-1</f>
        <v>-1.5906680805938267E-3</v>
      </c>
      <c r="AE589" s="2">
        <f>(Table2[[#This Row],[Close Price]]/Table2[[#This Row],[Current Week Low]])-1</f>
        <v>3.8673356994247898E-2</v>
      </c>
      <c r="AF589" s="2">
        <f>(Table2[[#This Row],[Current Week High]]/Table2[[#This Row],[Close Price]])-1</f>
        <v>1.2430776481677785E-2</v>
      </c>
      <c r="AG589" s="2">
        <f>(Table2[[#This Row],[Close Price]]/Table2[[#This Row],[Current Month Low]])-1</f>
        <v>3.8673356994247898E-2</v>
      </c>
      <c r="AH589" s="2">
        <f>(Table2[[#This Row],[Current Month High]]/Table2[[#This Row],[Close Price]])-1</f>
        <v>7.2228113585483644E-2</v>
      </c>
      <c r="AI589">
        <v>17.815482502651101</v>
      </c>
      <c r="AJ589">
        <v>39.772727272727202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-0.01</v>
      </c>
      <c r="AM589" t="s">
        <v>10195</v>
      </c>
      <c r="AN589">
        <v>-2.52</v>
      </c>
      <c r="AO589" t="s">
        <v>10195</v>
      </c>
      <c r="AP589">
        <v>-4.1917717099179998E-3</v>
      </c>
      <c r="AQ589">
        <f>(Table2[[#This Row],[Sharpe Ratio]]-AVERAGE(Table2[Sharpe Ratio]))/_xlfn.STDEV.P(Table2[Sharpe Ratio])</f>
        <v>-0.63664392415904236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-2.4769465280615641</v>
      </c>
      <c r="AS589">
        <f>_xlfn.RANK.AVG(Table2[[#This Row],[1Y Return vs Nifty Z-Score]],Table2[1Y Return vs Nifty Z-Score])</f>
        <v>492</v>
      </c>
      <c r="AT589">
        <f>_xlfn.RANK.AVG(Table2[[#This Row],[6M Return vs Nifty Z-Score]],Table2[6M Return vs Nifty Z-Score])</f>
        <v>598</v>
      </c>
      <c r="AU589">
        <f>_xlfn.RANK.AVG(Table2[[#This Row],[Sharpe Ratio Z-Score]],Table2[Sharpe Ratio Z-Score])</f>
        <v>548</v>
      </c>
      <c r="AV589">
        <f>(Table2[[#This Row],[Rank 1Y]]+Table2[[#This Row],[Rank 6M]]+Table2[[#This Row],[Rank Sharpe]])/3</f>
        <v>546</v>
      </c>
    </row>
    <row r="590" spans="1:48" x14ac:dyDescent="0.3">
      <c r="A590" t="s">
        <v>231</v>
      </c>
      <c r="B590" t="s">
        <v>232</v>
      </c>
      <c r="C590" t="s">
        <v>10153</v>
      </c>
      <c r="D590" t="s">
        <v>176</v>
      </c>
      <c r="E590">
        <v>112391.126226115</v>
      </c>
      <c r="F590">
        <v>634.15</v>
      </c>
      <c r="G590">
        <v>-11.921203930574601</v>
      </c>
      <c r="H590">
        <f>(Table2[[#This Row],[1Y Return vs Nifty]]-AVERAGE(Table2[1Y Return vs Nifty]))/_xlfn.STDEV.P(Table2[1Y Return vs Nifty])</f>
        <v>-0.71645218727432836</v>
      </c>
      <c r="I590">
        <v>6.5867464819703301</v>
      </c>
      <c r="J590">
        <f>(Table2[[#This Row],[1M Return vs Nifty]]-AVERAGE(Table2[1M Return vs Nifty]))/_xlfn.STDEV.P(Table2[1M Return vs Nifty])</f>
        <v>0.84661187432029938</v>
      </c>
      <c r="K590">
        <v>4.3843813501413598</v>
      </c>
      <c r="L590">
        <f>(Table2[[#This Row],[6M Return vs Nifty]]-AVERAGE(Table2[6M Return vs Nifty]))/_xlfn.STDEV.P(Table2[6M Return vs Nifty])</f>
        <v>-0.1145943961630535</v>
      </c>
      <c r="M590">
        <v>2.3121422301424199</v>
      </c>
      <c r="N590">
        <f>(Table2[[#This Row],[1W Return vs Nifty]]-AVERAGE(Table2[1W Return vs Nifty]))/_xlfn.STDEV.P(Table2[1W Return vs Nifty])</f>
        <v>0.98856875851459469</v>
      </c>
      <c r="O590">
        <v>625</v>
      </c>
      <c r="P590">
        <v>599.57508013409904</v>
      </c>
      <c r="Q590">
        <v>561.78398935950497</v>
      </c>
      <c r="R590">
        <v>52.9667039223486</v>
      </c>
      <c r="S590" s="2">
        <f>(Table2[[#This Row],[Close Price]]-Table2[[#This Row],[20D EMA]])/Table2[[#This Row],[20D EMA]]</f>
        <v>1.4639999999999964E-2</v>
      </c>
      <c r="T590" s="2">
        <f>(Table2[[#This Row],[Close Price]]-Table2[[#This Row],[50D EMA]])/Table2[[#This Row],[50D EMA]]</f>
        <v>5.7665705282761291E-2</v>
      </c>
      <c r="U590" s="2">
        <f>(Table2[[#This Row],[Close Price]]-Table2[[#This Row],[200D EMA]])/Table2[[#This Row],[200D EMA]]</f>
        <v>0.12881465476258971</v>
      </c>
      <c r="V590">
        <v>0.80127358377594304</v>
      </c>
      <c r="W590">
        <v>625.5</v>
      </c>
      <c r="X590">
        <v>636.45000000000005</v>
      </c>
      <c r="Y590">
        <v>618.04999999999995</v>
      </c>
      <c r="Z590">
        <v>662.35</v>
      </c>
      <c r="AA590">
        <v>600.70000000000005</v>
      </c>
      <c r="AB590">
        <v>662.35</v>
      </c>
      <c r="AC590" s="2">
        <f>(Table2[[#This Row],[Close Price]]/Table2[[#This Row],[Day Low]])-1</f>
        <v>1.3828936850519558E-2</v>
      </c>
      <c r="AD590" s="2">
        <f>(Table2[[#This Row],[Day High]]/Table2[[#This Row],[Close Price]])-1</f>
        <v>3.6269021524877321E-3</v>
      </c>
      <c r="AE590" s="2">
        <f>(Table2[[#This Row],[Close Price]]/Table2[[#This Row],[Current Week Low]])-1</f>
        <v>2.6049672356605491E-2</v>
      </c>
      <c r="AF590" s="2">
        <f>(Table2[[#This Row],[Current Week High]]/Table2[[#This Row],[Close Price]])-1</f>
        <v>4.4468974217456436E-2</v>
      </c>
      <c r="AG590" s="2">
        <f>(Table2[[#This Row],[Close Price]]/Table2[[#This Row],[Current Month Low]])-1</f>
        <v>5.5685034126851995E-2</v>
      </c>
      <c r="AH590" s="2">
        <f>(Table2[[#This Row],[Current Month High]]/Table2[[#This Row],[Close Price]])-1</f>
        <v>4.4468974217456436E-2</v>
      </c>
      <c r="AI590">
        <v>4.4468974217456401</v>
      </c>
      <c r="AJ590">
        <v>29.630008176614801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0.05</v>
      </c>
      <c r="AM590" t="s">
        <v>10196</v>
      </c>
      <c r="AN590">
        <v>4.57</v>
      </c>
      <c r="AO590" t="s">
        <v>10196</v>
      </c>
      <c r="AP590">
        <v>-8.5286124771818003E-2</v>
      </c>
      <c r="AQ590">
        <f>(Table2[[#This Row],[Sharpe Ratio]]-AVERAGE(Table2[Sharpe Ratio]))/_xlfn.STDEV.P(Table2[Sharpe Ratio])</f>
        <v>-1.5690771295871935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-0.5649430801896812</v>
      </c>
      <c r="AS590">
        <f>_xlfn.RANK.AVG(Table2[[#This Row],[1Y Return vs Nifty Z-Score]],Table2[1Y Return vs Nifty Z-Score])</f>
        <v>581</v>
      </c>
      <c r="AT590">
        <f>_xlfn.RANK.AVG(Table2[[#This Row],[6M Return vs Nifty Z-Score]],Table2[6M Return vs Nifty Z-Score])</f>
        <v>361</v>
      </c>
      <c r="AU590">
        <f>_xlfn.RANK.AVG(Table2[[#This Row],[Sharpe Ratio Z-Score]],Table2[Sharpe Ratio Z-Score])</f>
        <v>697</v>
      </c>
      <c r="AV590">
        <f>(Table2[[#This Row],[Rank 1Y]]+Table2[[#This Row],[Rank 6M]]+Table2[[#This Row],[Rank Sharpe]])/3</f>
        <v>546.33333333333337</v>
      </c>
    </row>
    <row r="591" spans="1:48" x14ac:dyDescent="0.3">
      <c r="A591" t="s">
        <v>1098</v>
      </c>
      <c r="B591" t="s">
        <v>1099</v>
      </c>
      <c r="C591" t="s">
        <v>10152</v>
      </c>
      <c r="D591" t="s">
        <v>21</v>
      </c>
      <c r="E591">
        <v>11101.64034292</v>
      </c>
      <c r="F591">
        <v>1768.1</v>
      </c>
      <c r="G591">
        <v>-5.4918703956969397</v>
      </c>
      <c r="H591">
        <f>(Table2[[#This Row],[1Y Return vs Nifty]]-AVERAGE(Table2[1Y Return vs Nifty]))/_xlfn.STDEV.P(Table2[1Y Return vs Nifty])</f>
        <v>-0.63000236130408982</v>
      </c>
      <c r="I591">
        <v>8.78886710649682</v>
      </c>
      <c r="J591">
        <f>(Table2[[#This Row],[1M Return vs Nifty]]-AVERAGE(Table2[1M Return vs Nifty]))/_xlfn.STDEV.P(Table2[1M Return vs Nifty])</f>
        <v>1.0760086484262159</v>
      </c>
      <c r="K591">
        <v>-0.83891269998825801</v>
      </c>
      <c r="L591">
        <f>(Table2[[#This Row],[6M Return vs Nifty]]-AVERAGE(Table2[6M Return vs Nifty]))/_xlfn.STDEV.P(Table2[6M Return vs Nifty])</f>
        <v>-0.29123446718458718</v>
      </c>
      <c r="M591">
        <v>-5.3794587619119403</v>
      </c>
      <c r="N591">
        <f>(Table2[[#This Row],[1W Return vs Nifty]]-AVERAGE(Table2[1W Return vs Nifty]))/_xlfn.STDEV.P(Table2[1W Return vs Nifty])</f>
        <v>-0.92394815145492482</v>
      </c>
      <c r="O591">
        <v>1747.11</v>
      </c>
      <c r="P591">
        <v>1665.9134138081999</v>
      </c>
      <c r="Q591">
        <v>1579.49781261932</v>
      </c>
      <c r="R591">
        <v>50.981137982692502</v>
      </c>
      <c r="S591" s="2">
        <f>(Table2[[#This Row],[Close Price]]-Table2[[#This Row],[20D EMA]])/Table2[[#This Row],[20D EMA]]</f>
        <v>1.2014126185529252E-2</v>
      </c>
      <c r="T591" s="2">
        <f>(Table2[[#This Row],[Close Price]]-Table2[[#This Row],[50D EMA]])/Table2[[#This Row],[50D EMA]]</f>
        <v>6.1339674286076021E-2</v>
      </c>
      <c r="U591" s="2">
        <f>(Table2[[#This Row],[Close Price]]-Table2[[#This Row],[200D EMA]])/Table2[[#This Row],[200D EMA]]</f>
        <v>0.11940642517757985</v>
      </c>
      <c r="V591">
        <v>0.95813420398601301</v>
      </c>
      <c r="W591">
        <v>1732.1</v>
      </c>
      <c r="X591">
        <v>1759.45</v>
      </c>
      <c r="Y591">
        <v>1674.2</v>
      </c>
      <c r="Z591">
        <v>1814</v>
      </c>
      <c r="AA591">
        <v>1674.2</v>
      </c>
      <c r="AB591">
        <v>1942.45</v>
      </c>
      <c r="AC591" s="2">
        <f>(Table2[[#This Row],[Close Price]]/Table2[[#This Row],[Day Low]])-1</f>
        <v>2.0784019398418119E-2</v>
      </c>
      <c r="AD591" s="2">
        <f>(Table2[[#This Row],[Day High]]/Table2[[#This Row],[Close Price]])-1</f>
        <v>-4.8922572252699803E-3</v>
      </c>
      <c r="AE591" s="2">
        <f>(Table2[[#This Row],[Close Price]]/Table2[[#This Row],[Current Week Low]])-1</f>
        <v>5.6086489069406165E-2</v>
      </c>
      <c r="AF591" s="2">
        <f>(Table2[[#This Row],[Current Week High]]/Table2[[#This Row],[Close Price]])-1</f>
        <v>2.5960070131779922E-2</v>
      </c>
      <c r="AG591" s="2">
        <f>(Table2[[#This Row],[Close Price]]/Table2[[#This Row],[Current Month Low]])-1</f>
        <v>5.6086489069406165E-2</v>
      </c>
      <c r="AH591" s="2">
        <f>(Table2[[#This Row],[Current Month High]]/Table2[[#This Row],[Close Price]])-1</f>
        <v>9.8608675979865446E-2</v>
      </c>
      <c r="AI591">
        <v>9.8608675979865392</v>
      </c>
      <c r="AJ591">
        <v>27.563940694780101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-0.05</v>
      </c>
      <c r="AM591" t="s">
        <v>10195</v>
      </c>
      <c r="AN591">
        <v>0.16</v>
      </c>
      <c r="AO591" t="s">
        <v>10196</v>
      </c>
      <c r="AP591">
        <v>-6.9129568990411006E-2</v>
      </c>
      <c r="AQ591">
        <f>(Table2[[#This Row],[Sharpe Ratio]]-AVERAGE(Table2[Sharpe Ratio]))/_xlfn.STDEV.P(Table2[Sharpe Ratio])</f>
        <v>-1.3833069923689227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-2.152483323886309</v>
      </c>
      <c r="AS591">
        <f>_xlfn.RANK.AVG(Table2[[#This Row],[1Y Return vs Nifty Z-Score]],Table2[1Y Return vs Nifty Z-Score])</f>
        <v>544</v>
      </c>
      <c r="AT591">
        <f>_xlfn.RANK.AVG(Table2[[#This Row],[6M Return vs Nifty Z-Score]],Table2[6M Return vs Nifty Z-Score])</f>
        <v>420</v>
      </c>
      <c r="AU591">
        <f>_xlfn.RANK.AVG(Table2[[#This Row],[Sharpe Ratio Z-Score]],Table2[Sharpe Ratio Z-Score])</f>
        <v>675</v>
      </c>
      <c r="AV591">
        <f>(Table2[[#This Row],[Rank 1Y]]+Table2[[#This Row],[Rank 6M]]+Table2[[#This Row],[Rank Sharpe]])/3</f>
        <v>546.33333333333337</v>
      </c>
    </row>
    <row r="592" spans="1:48" x14ac:dyDescent="0.3">
      <c r="A592" t="s">
        <v>1986</v>
      </c>
      <c r="B592" t="s">
        <v>1987</v>
      </c>
      <c r="C592" t="s">
        <v>10164</v>
      </c>
      <c r="D592" t="s">
        <v>138</v>
      </c>
      <c r="E592">
        <v>3209.6661920699999</v>
      </c>
      <c r="F592">
        <v>422.3</v>
      </c>
      <c r="G592">
        <v>-14.607244381072899</v>
      </c>
      <c r="H592">
        <f>(Table2[[#This Row],[1Y Return vs Nifty]]-AVERAGE(Table2[1Y Return vs Nifty]))/_xlfn.STDEV.P(Table2[1Y Return vs Nifty])</f>
        <v>-0.75256910798390519</v>
      </c>
      <c r="I592">
        <v>-8.9262270639558494</v>
      </c>
      <c r="J592">
        <f>(Table2[[#This Row],[1M Return vs Nifty]]-AVERAGE(Table2[1M Return vs Nifty]))/_xlfn.STDEV.P(Table2[1M Return vs Nifty])</f>
        <v>-0.76938774377104824</v>
      </c>
      <c r="K592">
        <v>-32.151589633768701</v>
      </c>
      <c r="L592">
        <f>(Table2[[#This Row],[6M Return vs Nifty]]-AVERAGE(Table2[6M Return vs Nifty]))/_xlfn.STDEV.P(Table2[6M Return vs Nifty])</f>
        <v>-1.3501588594117608</v>
      </c>
      <c r="M592">
        <v>-3.4338557133076701</v>
      </c>
      <c r="N592">
        <f>(Table2[[#This Row],[1W Return vs Nifty]]-AVERAGE(Table2[1W Return vs Nifty]))/_xlfn.STDEV.P(Table2[1W Return vs Nifty])</f>
        <v>-0.4401738716414228</v>
      </c>
      <c r="O592">
        <v>424.14</v>
      </c>
      <c r="P592">
        <v>445.42502398688799</v>
      </c>
      <c r="Q592">
        <v>460.95835360596499</v>
      </c>
      <c r="R592">
        <v>52.138624948182603</v>
      </c>
      <c r="S592" s="2">
        <f>(Table2[[#This Row],[Close Price]]-Table2[[#This Row],[20D EMA]])/Table2[[#This Row],[20D EMA]]</f>
        <v>-4.3381902202102489E-3</v>
      </c>
      <c r="T592" s="2">
        <f>(Table2[[#This Row],[Close Price]]-Table2[[#This Row],[50D EMA]])/Table2[[#This Row],[50D EMA]]</f>
        <v>-5.1916759817177929E-2</v>
      </c>
      <c r="U592" s="2">
        <f>(Table2[[#This Row],[Close Price]]-Table2[[#This Row],[200D EMA]])/Table2[[#This Row],[200D EMA]]</f>
        <v>-8.3865176330030877E-2</v>
      </c>
      <c r="V592">
        <v>1.09008929973338</v>
      </c>
      <c r="W592">
        <v>415</v>
      </c>
      <c r="X592">
        <v>421.4</v>
      </c>
      <c r="Y592">
        <v>400.4</v>
      </c>
      <c r="Z592">
        <v>424</v>
      </c>
      <c r="AA592">
        <v>400.4</v>
      </c>
      <c r="AB592">
        <v>438.25</v>
      </c>
      <c r="AC592" s="2">
        <f>(Table2[[#This Row],[Close Price]]/Table2[[#This Row],[Day Low]])-1</f>
        <v>1.7590361445783076E-2</v>
      </c>
      <c r="AD592" s="2">
        <f>(Table2[[#This Row],[Day High]]/Table2[[#This Row],[Close Price]])-1</f>
        <v>-2.1311863604073222E-3</v>
      </c>
      <c r="AE592" s="2">
        <f>(Table2[[#This Row],[Close Price]]/Table2[[#This Row],[Current Week Low]])-1</f>
        <v>5.4695304695304703E-2</v>
      </c>
      <c r="AF592" s="2">
        <f>(Table2[[#This Row],[Current Week High]]/Table2[[#This Row],[Close Price]])-1</f>
        <v>4.0255742363248803E-3</v>
      </c>
      <c r="AG592" s="2">
        <f>(Table2[[#This Row],[Close Price]]/Table2[[#This Row],[Current Month Low]])-1</f>
        <v>5.4695304695304703E-2</v>
      </c>
      <c r="AH592" s="2">
        <f>(Table2[[#This Row],[Current Month High]]/Table2[[#This Row],[Close Price]])-1</f>
        <v>3.7769358276106946E-2</v>
      </c>
      <c r="AI592">
        <v>38.527113426474003</v>
      </c>
      <c r="AJ592">
        <v>15.1465576005453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-0.26</v>
      </c>
      <c r="AM592" t="s">
        <v>10195</v>
      </c>
      <c r="AN592">
        <v>-1.04</v>
      </c>
      <c r="AO592" t="s">
        <v>10195</v>
      </c>
      <c r="AP592">
        <v>4.6131023673542E-2</v>
      </c>
      <c r="AQ592">
        <f>(Table2[[#This Row],[Sharpe Ratio]]-AVERAGE(Table2[Sharpe Ratio]))/_xlfn.STDEV.P(Table2[Sharpe Ratio])</f>
        <v>-5.802601016337719E-2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593</v>
      </c>
      <c r="AT592">
        <f>_xlfn.RANK.AVG(Table2[[#This Row],[6M Return vs Nifty Z-Score]],Table2[6M Return vs Nifty Z-Score])</f>
        <v>700</v>
      </c>
      <c r="AU592">
        <f>_xlfn.RANK.AVG(Table2[[#This Row],[Sharpe Ratio Z-Score]],Table2[Sharpe Ratio Z-Score])</f>
        <v>350</v>
      </c>
      <c r="AV592">
        <f>(Table2[[#This Row],[Rank 1Y]]+Table2[[#This Row],[Rank 6M]]+Table2[[#This Row],[Rank Sharpe]])/3</f>
        <v>547.66666666666663</v>
      </c>
    </row>
    <row r="593" spans="1:48" x14ac:dyDescent="0.3">
      <c r="A593" t="s">
        <v>741</v>
      </c>
      <c r="B593" t="s">
        <v>742</v>
      </c>
      <c r="C593" t="s">
        <v>10151</v>
      </c>
      <c r="D593" t="s">
        <v>51</v>
      </c>
      <c r="E593">
        <v>21765.064087300001</v>
      </c>
      <c r="F593">
        <v>744.2</v>
      </c>
      <c r="G593">
        <v>-11.513588304421299</v>
      </c>
      <c r="H593">
        <f>(Table2[[#This Row],[1Y Return vs Nifty]]-AVERAGE(Table2[1Y Return vs Nifty]))/_xlfn.STDEV.P(Table2[1Y Return vs Nifty])</f>
        <v>-0.71097132370541516</v>
      </c>
      <c r="I593">
        <v>-11.181955776877899</v>
      </c>
      <c r="J593">
        <f>(Table2[[#This Row],[1M Return vs Nifty]]-AVERAGE(Table2[1M Return vs Nifty]))/_xlfn.STDEV.P(Table2[1M Return vs Nifty])</f>
        <v>-1.0043689179352362</v>
      </c>
      <c r="K593">
        <v>-12.9479547290185</v>
      </c>
      <c r="L593">
        <f>(Table2[[#This Row],[6M Return vs Nifty]]-AVERAGE(Table2[6M Return vs Nifty]))/_xlfn.STDEV.P(Table2[6M Return vs Nifty])</f>
        <v>-0.70073506651568551</v>
      </c>
      <c r="M593">
        <v>-2.6464939076941398</v>
      </c>
      <c r="N593">
        <f>(Table2[[#This Row],[1W Return vs Nifty]]-AVERAGE(Table2[1W Return vs Nifty]))/_xlfn.STDEV.P(Table2[1W Return vs Nifty])</f>
        <v>-0.24439632558103977</v>
      </c>
      <c r="O593">
        <v>783.3</v>
      </c>
      <c r="P593">
        <v>775.48150920413696</v>
      </c>
      <c r="Q593">
        <v>732.90552900590797</v>
      </c>
      <c r="R593">
        <v>27.447183377437401</v>
      </c>
      <c r="S593" s="2">
        <f>(Table2[[#This Row],[Close Price]]-Table2[[#This Row],[20D EMA]])/Table2[[#This Row],[20D EMA]]</f>
        <v>-4.991701774543586E-2</v>
      </c>
      <c r="T593" s="2">
        <f>(Table2[[#This Row],[Close Price]]-Table2[[#This Row],[50D EMA]])/Table2[[#This Row],[50D EMA]]</f>
        <v>-4.0338175485629013E-2</v>
      </c>
      <c r="U593" s="2">
        <f>(Table2[[#This Row],[Close Price]]-Table2[[#This Row],[200D EMA]])/Table2[[#This Row],[200D EMA]]</f>
        <v>1.5410541395985342E-2</v>
      </c>
      <c r="V593">
        <v>1.0597716906011501</v>
      </c>
      <c r="W593">
        <v>716</v>
      </c>
      <c r="X593">
        <v>742</v>
      </c>
      <c r="Y593">
        <v>740.1</v>
      </c>
      <c r="Z593">
        <v>769.6</v>
      </c>
      <c r="AA593">
        <v>740.1</v>
      </c>
      <c r="AB593">
        <v>839.95</v>
      </c>
      <c r="AC593" s="2">
        <f>(Table2[[#This Row],[Close Price]]/Table2[[#This Row],[Day Low]])-1</f>
        <v>3.9385474860335279E-2</v>
      </c>
      <c r="AD593" s="2">
        <f>(Table2[[#This Row],[Day High]]/Table2[[#This Row],[Close Price]])-1</f>
        <v>-2.9561945713518778E-3</v>
      </c>
      <c r="AE593" s="2">
        <f>(Table2[[#This Row],[Close Price]]/Table2[[#This Row],[Current Week Low]])-1</f>
        <v>5.5397919200108614E-3</v>
      </c>
      <c r="AF593" s="2">
        <f>(Table2[[#This Row],[Current Week High]]/Table2[[#This Row],[Close Price]])-1</f>
        <v>3.4130610051061439E-2</v>
      </c>
      <c r="AG593" s="2">
        <f>(Table2[[#This Row],[Close Price]]/Table2[[#This Row],[Current Month Low]])-1</f>
        <v>5.5397919200108614E-3</v>
      </c>
      <c r="AH593" s="2">
        <f>(Table2[[#This Row],[Current Month High]]/Table2[[#This Row],[Close Price]])-1</f>
        <v>0.12866165009406072</v>
      </c>
      <c r="AI593">
        <v>17.784197796291298</v>
      </c>
      <c r="AJ593">
        <v>24.022998083493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-0.11</v>
      </c>
      <c r="AM593" t="s">
        <v>10195</v>
      </c>
      <c r="AN593">
        <v>-6.87</v>
      </c>
      <c r="AO593" t="s">
        <v>10195</v>
      </c>
      <c r="AQ593">
        <f>(Table2[[#This Row],[Sharpe Ratio]]-AVERAGE(Table2[Sharpe Ratio]))/_xlfn.STDEV.P(Table2[Sharpe Ratio])</f>
        <v>-0.58844639887736894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-3.2489180326147458</v>
      </c>
      <c r="AS593">
        <f>_xlfn.RANK.AVG(Table2[[#This Row],[1Y Return vs Nifty Z-Score]],Table2[1Y Return vs Nifty Z-Score])</f>
        <v>577</v>
      </c>
      <c r="AT593">
        <f>_xlfn.RANK.AVG(Table2[[#This Row],[6M Return vs Nifty Z-Score]],Table2[6M Return vs Nifty Z-Score])</f>
        <v>553</v>
      </c>
      <c r="AU593">
        <f>_xlfn.RANK.AVG(Table2[[#This Row],[Sharpe Ratio Z-Score]],Table2[Sharpe Ratio Z-Score])</f>
        <v>516.5</v>
      </c>
      <c r="AV593">
        <f>(Table2[[#This Row],[Rank 1Y]]+Table2[[#This Row],[Rank 6M]]+Table2[[#This Row],[Rank Sharpe]])/3</f>
        <v>548.83333333333337</v>
      </c>
    </row>
    <row r="594" spans="1:48" x14ac:dyDescent="0.3">
      <c r="A594" t="s">
        <v>1322</v>
      </c>
      <c r="B594" t="s">
        <v>1323</v>
      </c>
      <c r="C594" t="s">
        <v>10150</v>
      </c>
      <c r="D594" t="s">
        <v>21</v>
      </c>
      <c r="E594">
        <v>8353.8054531750004</v>
      </c>
      <c r="F594">
        <v>2707.25</v>
      </c>
      <c r="G594">
        <v>0.65824967156356695</v>
      </c>
      <c r="H594">
        <f>(Table2[[#This Row],[1Y Return vs Nifty]]-AVERAGE(Table2[1Y Return vs Nifty]))/_xlfn.STDEV.P(Table2[1Y Return vs Nifty])</f>
        <v>-0.54730688336278865</v>
      </c>
      <c r="I594">
        <v>-6.8068114291232202</v>
      </c>
      <c r="J594">
        <f>(Table2[[#This Row],[1M Return vs Nifty]]-AVERAGE(Table2[1M Return vs Nifty]))/_xlfn.STDEV.P(Table2[1M Return vs Nifty])</f>
        <v>-0.54860641862234505</v>
      </c>
      <c r="K594">
        <v>-13.224666372532701</v>
      </c>
      <c r="L594">
        <f>(Table2[[#This Row],[6M Return vs Nifty]]-AVERAGE(Table2[6M Return vs Nifty]))/_xlfn.STDEV.P(Table2[6M Return vs Nifty])</f>
        <v>-0.71009283268656009</v>
      </c>
      <c r="M594">
        <v>-5.0848960344852498</v>
      </c>
      <c r="N594">
        <f>(Table2[[#This Row],[1W Return vs Nifty]]-AVERAGE(Table2[1W Return vs Nifty]))/_xlfn.STDEV.P(Table2[1W Return vs Nifty])</f>
        <v>-0.85070511689914763</v>
      </c>
      <c r="O594">
        <v>2749.09</v>
      </c>
      <c r="P594">
        <v>2703.5783055196498</v>
      </c>
      <c r="Q594">
        <v>2576.63231783317</v>
      </c>
      <c r="R594">
        <v>43.262977695066198</v>
      </c>
      <c r="S594" s="2">
        <f>(Table2[[#This Row],[Close Price]]-Table2[[#This Row],[20D EMA]])/Table2[[#This Row],[20D EMA]]</f>
        <v>-1.5219581752507245E-2</v>
      </c>
      <c r="T594" s="2">
        <f>(Table2[[#This Row],[Close Price]]-Table2[[#This Row],[50D EMA]])/Table2[[#This Row],[50D EMA]]</f>
        <v>1.3580869741608864E-3</v>
      </c>
      <c r="U594" s="2">
        <f>(Table2[[#This Row],[Close Price]]-Table2[[#This Row],[200D EMA]])/Table2[[#This Row],[200D EMA]]</f>
        <v>5.0693178558232764E-2</v>
      </c>
      <c r="V594">
        <v>1.41049381238103</v>
      </c>
      <c r="W594">
        <v>2660</v>
      </c>
      <c r="X594">
        <v>2712</v>
      </c>
      <c r="Y594">
        <v>2560.5500000000002</v>
      </c>
      <c r="Z594">
        <v>2738.25</v>
      </c>
      <c r="AA594">
        <v>2560.5500000000002</v>
      </c>
      <c r="AB594">
        <v>2991</v>
      </c>
      <c r="AC594" s="2">
        <f>(Table2[[#This Row],[Close Price]]/Table2[[#This Row],[Day Low]])-1</f>
        <v>1.7763157894736814E-2</v>
      </c>
      <c r="AD594" s="2">
        <f>(Table2[[#This Row],[Day High]]/Table2[[#This Row],[Close Price]])-1</f>
        <v>1.7545479730354252E-3</v>
      </c>
      <c r="AE594" s="2">
        <f>(Table2[[#This Row],[Close Price]]/Table2[[#This Row],[Current Week Low]])-1</f>
        <v>5.7292378590537041E-2</v>
      </c>
      <c r="AF594" s="2">
        <f>(Table2[[#This Row],[Current Week High]]/Table2[[#This Row],[Close Price]])-1</f>
        <v>1.1450734139809793E-2</v>
      </c>
      <c r="AG594" s="2">
        <f>(Table2[[#This Row],[Close Price]]/Table2[[#This Row],[Current Month Low]])-1</f>
        <v>5.7292378590537041E-2</v>
      </c>
      <c r="AH594" s="2">
        <f>(Table2[[#This Row],[Current Month High]]/Table2[[#This Row],[Close Price]])-1</f>
        <v>0.10481115523132334</v>
      </c>
      <c r="AI594">
        <v>16.169544740973301</v>
      </c>
      <c r="AJ594">
        <v>37.843686354378796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-0.13</v>
      </c>
      <c r="AM594" t="s">
        <v>10195</v>
      </c>
      <c r="AN594">
        <v>-4.63</v>
      </c>
      <c r="AO594" t="s">
        <v>10195</v>
      </c>
      <c r="AP594">
        <v>-2.4876561309813999E-2</v>
      </c>
      <c r="AQ594">
        <f>(Table2[[#This Row],[Sharpe Ratio]]-AVERAGE(Table2[Sharpe Ratio]))/_xlfn.STDEV.P(Table2[Sharpe Ratio])</f>
        <v>-0.87448027085898883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-3.5311915224298303</v>
      </c>
      <c r="AS594">
        <f>_xlfn.RANK.AVG(Table2[[#This Row],[1Y Return vs Nifty Z-Score]],Table2[1Y Return vs Nifty Z-Score])</f>
        <v>502</v>
      </c>
      <c r="AT594">
        <f>_xlfn.RANK.AVG(Table2[[#This Row],[6M Return vs Nifty Z-Score]],Table2[6M Return vs Nifty Z-Score])</f>
        <v>558</v>
      </c>
      <c r="AU594">
        <f>_xlfn.RANK.AVG(Table2[[#This Row],[Sharpe Ratio Z-Score]],Table2[Sharpe Ratio Z-Score])</f>
        <v>588</v>
      </c>
      <c r="AV594">
        <f>(Table2[[#This Row],[Rank 1Y]]+Table2[[#This Row],[Rank 6M]]+Table2[[#This Row],[Rank Sharpe]])/3</f>
        <v>549.33333333333337</v>
      </c>
    </row>
    <row r="595" spans="1:48" x14ac:dyDescent="0.3">
      <c r="A595" t="s">
        <v>1634</v>
      </c>
      <c r="B595" t="s">
        <v>1635</v>
      </c>
      <c r="C595" t="s">
        <v>10165</v>
      </c>
      <c r="D595" t="s">
        <v>286</v>
      </c>
      <c r="E595">
        <v>5213.8480976999999</v>
      </c>
      <c r="F595">
        <v>544.5</v>
      </c>
      <c r="G595">
        <v>-17.846309005263901</v>
      </c>
      <c r="H595">
        <f>(Table2[[#This Row],[1Y Return vs Nifty]]-AVERAGE(Table2[1Y Return vs Nifty]))/_xlfn.STDEV.P(Table2[1Y Return vs Nifty])</f>
        <v>-0.79612207837323756</v>
      </c>
      <c r="I595">
        <v>-8.2826783510388502</v>
      </c>
      <c r="J595">
        <f>(Table2[[#This Row],[1M Return vs Nifty]]-AVERAGE(Table2[1M Return vs Nifty]))/_xlfn.STDEV.P(Table2[1M Return vs Nifty])</f>
        <v>-0.70234872825167005</v>
      </c>
      <c r="K595">
        <v>-20.670216255940002</v>
      </c>
      <c r="L595">
        <f>(Table2[[#This Row],[6M Return vs Nifty]]-AVERAGE(Table2[6M Return vs Nifty]))/_xlfn.STDEV.P(Table2[6M Return vs Nifty])</f>
        <v>-0.96188460385188457</v>
      </c>
      <c r="M595">
        <v>-2.95284518344147</v>
      </c>
      <c r="N595">
        <f>(Table2[[#This Row],[1W Return vs Nifty]]-AVERAGE(Table2[1W Return vs Nifty]))/_xlfn.STDEV.P(Table2[1W Return vs Nifty])</f>
        <v>-0.32057058317224313</v>
      </c>
      <c r="O595">
        <v>545.15</v>
      </c>
      <c r="P595">
        <v>534.75661569578199</v>
      </c>
      <c r="Q595">
        <v>530.42707682340699</v>
      </c>
      <c r="R595">
        <v>49.237638445978497</v>
      </c>
      <c r="S595" s="2">
        <f>(Table2[[#This Row],[Close Price]]-Table2[[#This Row],[20D EMA]])/Table2[[#This Row],[20D EMA]]</f>
        <v>-1.1923323855819084E-3</v>
      </c>
      <c r="T595" s="2">
        <f>(Table2[[#This Row],[Close Price]]-Table2[[#This Row],[50D EMA]])/Table2[[#This Row],[50D EMA]]</f>
        <v>1.8220222094009458E-2</v>
      </c>
      <c r="U595" s="2">
        <f>(Table2[[#This Row],[Close Price]]-Table2[[#This Row],[200D EMA]])/Table2[[#This Row],[200D EMA]]</f>
        <v>2.6531306171005013E-2</v>
      </c>
      <c r="V595">
        <v>1.1364591040279901</v>
      </c>
      <c r="W595">
        <v>535.9</v>
      </c>
      <c r="X595">
        <v>545</v>
      </c>
      <c r="Y595">
        <v>521</v>
      </c>
      <c r="Z595">
        <v>561.5</v>
      </c>
      <c r="AA595">
        <v>521</v>
      </c>
      <c r="AB595">
        <v>580</v>
      </c>
      <c r="AC595" s="2">
        <f>(Table2[[#This Row],[Close Price]]/Table2[[#This Row],[Day Low]])-1</f>
        <v>1.6047770106363268E-2</v>
      </c>
      <c r="AD595" s="2">
        <f>(Table2[[#This Row],[Day High]]/Table2[[#This Row],[Close Price]])-1</f>
        <v>9.182736455464191E-4</v>
      </c>
      <c r="AE595" s="2">
        <f>(Table2[[#This Row],[Close Price]]/Table2[[#This Row],[Current Week Low]])-1</f>
        <v>4.5105566218810011E-2</v>
      </c>
      <c r="AF595" s="2">
        <f>(Table2[[#This Row],[Current Week High]]/Table2[[#This Row],[Close Price]])-1</f>
        <v>3.1221303948576695E-2</v>
      </c>
      <c r="AG595" s="2">
        <f>(Table2[[#This Row],[Close Price]]/Table2[[#This Row],[Current Month Low]])-1</f>
        <v>4.5105566218810011E-2</v>
      </c>
      <c r="AH595" s="2">
        <f>(Table2[[#This Row],[Current Month High]]/Table2[[#This Row],[Close Price]])-1</f>
        <v>6.5197428833792426E-2</v>
      </c>
      <c r="AI595">
        <v>21.1937557392102</v>
      </c>
      <c r="AJ595">
        <v>25.186803080813799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0.04</v>
      </c>
      <c r="AM595" t="s">
        <v>10196</v>
      </c>
      <c r="AN595">
        <v>-4.5</v>
      </c>
      <c r="AO595" t="s">
        <v>10195</v>
      </c>
      <c r="AP595">
        <v>2.5846785606466999E-2</v>
      </c>
      <c r="AQ595">
        <f>(Table2[[#This Row],[Sharpe Ratio]]-AVERAGE(Table2[Sharpe Ratio]))/_xlfn.STDEV.P(Table2[Sharpe Ratio])</f>
        <v>-0.29125676429632502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-3.07218275794536</v>
      </c>
      <c r="AS595">
        <f>_xlfn.RANK.AVG(Table2[[#This Row],[1Y Return vs Nifty Z-Score]],Table2[1Y Return vs Nifty Z-Score])</f>
        <v>610</v>
      </c>
      <c r="AT595">
        <f>_xlfn.RANK.AVG(Table2[[#This Row],[6M Return vs Nifty Z-Score]],Table2[6M Return vs Nifty Z-Score])</f>
        <v>621</v>
      </c>
      <c r="AU595">
        <f>_xlfn.RANK.AVG(Table2[[#This Row],[Sharpe Ratio Z-Score]],Table2[Sharpe Ratio Z-Score])</f>
        <v>419</v>
      </c>
      <c r="AV595">
        <f>(Table2[[#This Row],[Rank 1Y]]+Table2[[#This Row],[Rank 6M]]+Table2[[#This Row],[Rank Sharpe]])/3</f>
        <v>550</v>
      </c>
    </row>
    <row r="596" spans="1:48" x14ac:dyDescent="0.3">
      <c r="A596" t="s">
        <v>311</v>
      </c>
      <c r="B596" t="s">
        <v>312</v>
      </c>
      <c r="C596" t="s">
        <v>10156</v>
      </c>
      <c r="D596" t="s">
        <v>60</v>
      </c>
      <c r="E596">
        <v>84309.658440719999</v>
      </c>
      <c r="F596">
        <v>2104.4</v>
      </c>
      <c r="G596">
        <v>-14.6674091372688</v>
      </c>
      <c r="H596">
        <f>(Table2[[#This Row],[1Y Return vs Nifty]]-AVERAGE(Table2[1Y Return vs Nifty]))/_xlfn.STDEV.P(Table2[1Y Return vs Nifty])</f>
        <v>-0.75337809272150846</v>
      </c>
      <c r="I596">
        <v>-7.9116848535132602</v>
      </c>
      <c r="J596">
        <f>(Table2[[#This Row],[1M Return vs Nifty]]-AVERAGE(Table2[1M Return vs Nifty]))/_xlfn.STDEV.P(Table2[1M Return vs Nifty])</f>
        <v>-0.6637020208012363</v>
      </c>
      <c r="K596">
        <v>-11.671779086300701</v>
      </c>
      <c r="L596">
        <f>(Table2[[#This Row],[6M Return vs Nifty]]-AVERAGE(Table2[6M Return vs Nifty]))/_xlfn.STDEV.P(Table2[6M Return vs Nifty])</f>
        <v>-0.65757767311562798</v>
      </c>
      <c r="M596">
        <v>-1.8848264103519401</v>
      </c>
      <c r="N596">
        <f>(Table2[[#This Row],[1W Return vs Nifty]]-AVERAGE(Table2[1W Return vs Nifty]))/_xlfn.STDEV.P(Table2[1W Return vs Nifty])</f>
        <v>-5.5007670352312327E-2</v>
      </c>
      <c r="O596">
        <v>2128.96</v>
      </c>
      <c r="P596">
        <v>2152.9206234344401</v>
      </c>
      <c r="Q596">
        <v>2054.3860548245998</v>
      </c>
      <c r="R596">
        <v>44.596390388642</v>
      </c>
      <c r="S596" s="2">
        <f>(Table2[[#This Row],[Close Price]]-Table2[[#This Row],[20D EMA]])/Table2[[#This Row],[20D EMA]]</f>
        <v>-1.1536149105666591E-2</v>
      </c>
      <c r="T596" s="2">
        <f>(Table2[[#This Row],[Close Price]]-Table2[[#This Row],[50D EMA]])/Table2[[#This Row],[50D EMA]]</f>
        <v>-2.2537116745640934E-2</v>
      </c>
      <c r="U596" s="2">
        <f>(Table2[[#This Row],[Close Price]]-Table2[[#This Row],[200D EMA]])/Table2[[#This Row],[200D EMA]]</f>
        <v>2.4344959438341984E-2</v>
      </c>
      <c r="V596">
        <v>0.76246056205933499</v>
      </c>
      <c r="W596">
        <v>2088.6</v>
      </c>
      <c r="X596">
        <v>2129</v>
      </c>
      <c r="Y596">
        <v>2067.1</v>
      </c>
      <c r="Z596">
        <v>2129</v>
      </c>
      <c r="AA596">
        <v>2055.5500000000002</v>
      </c>
      <c r="AB596">
        <v>2214.25</v>
      </c>
      <c r="AC596" s="2">
        <f>(Table2[[#This Row],[Close Price]]/Table2[[#This Row],[Day Low]])-1</f>
        <v>7.5648759934885401E-3</v>
      </c>
      <c r="AD596" s="2">
        <f>(Table2[[#This Row],[Day High]]/Table2[[#This Row],[Close Price]])-1</f>
        <v>1.1689792815054112E-2</v>
      </c>
      <c r="AE596" s="2">
        <f>(Table2[[#This Row],[Close Price]]/Table2[[#This Row],[Current Week Low]])-1</f>
        <v>1.8044603550868565E-2</v>
      </c>
      <c r="AF596" s="2">
        <f>(Table2[[#This Row],[Current Week High]]/Table2[[#This Row],[Close Price]])-1</f>
        <v>1.1689792815054112E-2</v>
      </c>
      <c r="AG596" s="2">
        <f>(Table2[[#This Row],[Close Price]]/Table2[[#This Row],[Current Month Low]])-1</f>
        <v>2.3764929094402865E-2</v>
      </c>
      <c r="AH596" s="2">
        <f>(Table2[[#This Row],[Current Month High]]/Table2[[#This Row],[Close Price]])-1</f>
        <v>5.2200152062345406E-2</v>
      </c>
      <c r="AI596">
        <v>18.3235126401824</v>
      </c>
      <c r="AJ596">
        <v>25.034906865511999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-0.15</v>
      </c>
      <c r="AM596" t="s">
        <v>10195</v>
      </c>
      <c r="AN596">
        <v>-1.56</v>
      </c>
      <c r="AO596" t="s">
        <v>10195</v>
      </c>
      <c r="AQ596">
        <f>(Table2[[#This Row],[Sharpe Ratio]]-AVERAGE(Table2[Sharpe Ratio]))/_xlfn.STDEV.P(Table2[Sharpe Ratio])</f>
        <v>-0.58844639887736894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596</v>
      </c>
      <c r="AT596">
        <f>_xlfn.RANK.AVG(Table2[[#This Row],[6M Return vs Nifty Z-Score]],Table2[6M Return vs Nifty Z-Score])</f>
        <v>539</v>
      </c>
      <c r="AU596">
        <f>_xlfn.RANK.AVG(Table2[[#This Row],[Sharpe Ratio Z-Score]],Table2[Sharpe Ratio Z-Score])</f>
        <v>516.5</v>
      </c>
      <c r="AV596">
        <f>(Table2[[#This Row],[Rank 1Y]]+Table2[[#This Row],[Rank 6M]]+Table2[[#This Row],[Rank Sharpe]])/3</f>
        <v>550.5</v>
      </c>
    </row>
    <row r="597" spans="1:48" x14ac:dyDescent="0.3">
      <c r="A597" t="s">
        <v>525</v>
      </c>
      <c r="B597" t="s">
        <v>526</v>
      </c>
      <c r="C597" t="s">
        <v>10159</v>
      </c>
      <c r="D597" t="s">
        <v>527</v>
      </c>
      <c r="E597">
        <v>38282.972667900001</v>
      </c>
      <c r="F597">
        <v>582.25</v>
      </c>
      <c r="G597">
        <v>0.57822314212477999</v>
      </c>
      <c r="H597">
        <f>(Table2[[#This Row],[1Y Return vs Nifty]]-AVERAGE(Table2[1Y Return vs Nifty]))/_xlfn.STDEV.P(Table2[1Y Return vs Nifty])</f>
        <v>-0.54838293261508764</v>
      </c>
      <c r="I597">
        <v>-1.0399734480019101</v>
      </c>
      <c r="J597">
        <f>(Table2[[#This Row],[1M Return vs Nifty]]-AVERAGE(Table2[1M Return vs Nifty]))/_xlfn.STDEV.P(Table2[1M Return vs Nifty])</f>
        <v>5.2129987424966738E-2</v>
      </c>
      <c r="K597">
        <v>-2.9956567584983902</v>
      </c>
      <c r="L597">
        <f>(Table2[[#This Row],[6M Return vs Nifty]]-AVERAGE(Table2[6M Return vs Nifty]))/_xlfn.STDEV.P(Table2[6M Return vs Nifty])</f>
        <v>-0.36417070627322262</v>
      </c>
      <c r="M597">
        <v>-3.3884797829398798</v>
      </c>
      <c r="N597">
        <f>(Table2[[#This Row],[1W Return vs Nifty]]-AVERAGE(Table2[1W Return vs Nifty]))/_xlfn.STDEV.P(Table2[1W Return vs Nifty])</f>
        <v>-0.42889114464821987</v>
      </c>
      <c r="O597">
        <v>566.58000000000004</v>
      </c>
      <c r="P597">
        <v>540.71138677194699</v>
      </c>
      <c r="Q597">
        <v>510.587980893848</v>
      </c>
      <c r="R597">
        <v>60.011945515527501</v>
      </c>
      <c r="S597" s="2">
        <f>(Table2[[#This Row],[Close Price]]-Table2[[#This Row],[20D EMA]])/Table2[[#This Row],[20D EMA]]</f>
        <v>2.76571710967559E-2</v>
      </c>
      <c r="T597" s="2">
        <f>(Table2[[#This Row],[Close Price]]-Table2[[#This Row],[50D EMA]])/Table2[[#This Row],[50D EMA]]</f>
        <v>7.6822153637338755E-2</v>
      </c>
      <c r="U597" s="2">
        <f>(Table2[[#This Row],[Close Price]]-Table2[[#This Row],[200D EMA]])/Table2[[#This Row],[200D EMA]]</f>
        <v>0.14035195066812714</v>
      </c>
      <c r="V597">
        <v>0.63934090153457102</v>
      </c>
      <c r="W597">
        <v>573.5</v>
      </c>
      <c r="X597">
        <v>580.4</v>
      </c>
      <c r="Y597">
        <v>548.75</v>
      </c>
      <c r="Z597">
        <v>584</v>
      </c>
      <c r="AA597">
        <v>548.75</v>
      </c>
      <c r="AB597">
        <v>594</v>
      </c>
      <c r="AC597" s="2">
        <f>(Table2[[#This Row],[Close Price]]/Table2[[#This Row],[Day Low]])-1</f>
        <v>1.525719267654746E-2</v>
      </c>
      <c r="AD597" s="2">
        <f>(Table2[[#This Row],[Day High]]/Table2[[#This Row],[Close Price]])-1</f>
        <v>-3.1773293258909874E-3</v>
      </c>
      <c r="AE597" s="2">
        <f>(Table2[[#This Row],[Close Price]]/Table2[[#This Row],[Current Week Low]])-1</f>
        <v>6.1047835990888366E-2</v>
      </c>
      <c r="AF597" s="2">
        <f>(Table2[[#This Row],[Current Week High]]/Table2[[#This Row],[Close Price]])-1</f>
        <v>3.0055817947616248E-3</v>
      </c>
      <c r="AG597" s="2">
        <f>(Table2[[#This Row],[Close Price]]/Table2[[#This Row],[Current Month Low]])-1</f>
        <v>6.1047835990888366E-2</v>
      </c>
      <c r="AH597" s="2">
        <f>(Table2[[#This Row],[Current Month High]]/Table2[[#This Row],[Close Price]])-1</f>
        <v>2.0180334907685671E-2</v>
      </c>
      <c r="AI597">
        <v>2.01803349076856</v>
      </c>
      <c r="AJ597">
        <v>38.285239282745501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0.08</v>
      </c>
      <c r="AM597" t="s">
        <v>10196</v>
      </c>
      <c r="AN597">
        <v>2.0499999999999998</v>
      </c>
      <c r="AO597" t="s">
        <v>10196</v>
      </c>
      <c r="AP597">
        <v>-9.5664066573473996E-2</v>
      </c>
      <c r="AQ597">
        <f>(Table2[[#This Row],[Sharpe Ratio]]-AVERAGE(Table2[Sharpe Ratio]))/_xlfn.STDEV.P(Table2[Sharpe Ratio])</f>
        <v>-1.6884040268925895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-2.9777188230041531</v>
      </c>
      <c r="AS597">
        <f>_xlfn.RANK.AVG(Table2[[#This Row],[1Y Return vs Nifty Z-Score]],Table2[1Y Return vs Nifty Z-Score])</f>
        <v>505</v>
      </c>
      <c r="AT597">
        <f>_xlfn.RANK.AVG(Table2[[#This Row],[6M Return vs Nifty Z-Score]],Table2[6M Return vs Nifty Z-Score])</f>
        <v>445</v>
      </c>
      <c r="AU597">
        <f>_xlfn.RANK.AVG(Table2[[#This Row],[Sharpe Ratio Z-Score]],Table2[Sharpe Ratio Z-Score])</f>
        <v>707</v>
      </c>
      <c r="AV597">
        <f>(Table2[[#This Row],[Rank 1Y]]+Table2[[#This Row],[Rank 6M]]+Table2[[#This Row],[Rank Sharpe]])/3</f>
        <v>552.33333333333337</v>
      </c>
    </row>
    <row r="598" spans="1:48" x14ac:dyDescent="0.3">
      <c r="A598" t="s">
        <v>787</v>
      </c>
      <c r="B598" t="s">
        <v>788</v>
      </c>
      <c r="C598" t="s">
        <v>10151</v>
      </c>
      <c r="D598" t="s">
        <v>491</v>
      </c>
      <c r="E598">
        <v>20153.615964195</v>
      </c>
      <c r="F598">
        <v>775.95</v>
      </c>
      <c r="G598">
        <v>-11.529853791586</v>
      </c>
      <c r="H598">
        <f>(Table2[[#This Row],[1Y Return vs Nifty]]-AVERAGE(Table2[1Y Return vs Nifty]))/_xlfn.STDEV.P(Table2[1Y Return vs Nifty])</f>
        <v>-0.71119003199408637</v>
      </c>
      <c r="I598">
        <v>-6.0289620476724197</v>
      </c>
      <c r="J598">
        <f>(Table2[[#This Row],[1M Return vs Nifty]]-AVERAGE(Table2[1M Return vs Nifty]))/_xlfn.STDEV.P(Table2[1M Return vs Nifty])</f>
        <v>-0.46757718849855723</v>
      </c>
      <c r="K598">
        <v>-23.5471635479648</v>
      </c>
      <c r="L598">
        <f>(Table2[[#This Row],[6M Return vs Nifty]]-AVERAGE(Table2[6M Return vs Nifty]))/_xlfn.STDEV.P(Table2[6M Return vs Nifty])</f>
        <v>-1.0591764984132981</v>
      </c>
      <c r="M598">
        <v>-4.3722268894749003</v>
      </c>
      <c r="N598">
        <f>(Table2[[#This Row],[1W Return vs Nifty]]-AVERAGE(Table2[1W Return vs Nifty]))/_xlfn.STDEV.P(Table2[1W Return vs Nifty])</f>
        <v>-0.67349990403724513</v>
      </c>
      <c r="O598">
        <v>788.83</v>
      </c>
      <c r="P598">
        <v>780.69070045700903</v>
      </c>
      <c r="Q598">
        <v>735.45231853590406</v>
      </c>
      <c r="R598">
        <v>43.072591036631998</v>
      </c>
      <c r="S598" s="2">
        <f>(Table2[[#This Row],[Close Price]]-Table2[[#This Row],[20D EMA]])/Table2[[#This Row],[20D EMA]]</f>
        <v>-1.632797941254769E-2</v>
      </c>
      <c r="T598" s="2">
        <f>(Table2[[#This Row],[Close Price]]-Table2[[#This Row],[50D EMA]])/Table2[[#This Row],[50D EMA]]</f>
        <v>-6.0724438682743659E-3</v>
      </c>
      <c r="U598" s="2">
        <f>(Table2[[#This Row],[Close Price]]-Table2[[#This Row],[200D EMA]])/Table2[[#This Row],[200D EMA]]</f>
        <v>5.5064999379859772E-2</v>
      </c>
      <c r="V598">
        <v>0.59612470275213403</v>
      </c>
      <c r="W598">
        <v>763.25</v>
      </c>
      <c r="X598">
        <v>774.35</v>
      </c>
      <c r="Y598">
        <v>741.25</v>
      </c>
      <c r="Z598">
        <v>797.9</v>
      </c>
      <c r="AA598">
        <v>741.25</v>
      </c>
      <c r="AB598">
        <v>822.5</v>
      </c>
      <c r="AC598" s="2">
        <f>(Table2[[#This Row],[Close Price]]/Table2[[#This Row],[Day Low]])-1</f>
        <v>1.6639371110383383E-2</v>
      </c>
      <c r="AD598" s="2">
        <f>(Table2[[#This Row],[Day High]]/Table2[[#This Row],[Close Price]])-1</f>
        <v>-2.0619885301887964E-3</v>
      </c>
      <c r="AE598" s="2">
        <f>(Table2[[#This Row],[Close Price]]/Table2[[#This Row],[Current Week Low]])-1</f>
        <v>4.6812816188870121E-2</v>
      </c>
      <c r="AF598" s="2">
        <f>(Table2[[#This Row],[Current Week High]]/Table2[[#This Row],[Close Price]])-1</f>
        <v>2.8287905148527415E-2</v>
      </c>
      <c r="AG598" s="2">
        <f>(Table2[[#This Row],[Close Price]]/Table2[[#This Row],[Current Month Low]])-1</f>
        <v>4.6812816188870121E-2</v>
      </c>
      <c r="AH598" s="2">
        <f>(Table2[[#This Row],[Current Month High]]/Table2[[#This Row],[Close Price]])-1</f>
        <v>5.999097880018045E-2</v>
      </c>
      <c r="AI598">
        <v>17.752432502094099</v>
      </c>
      <c r="AJ598">
        <v>29.735830128741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-0.06</v>
      </c>
      <c r="AM598" t="s">
        <v>10195</v>
      </c>
      <c r="AN598">
        <v>-2.1</v>
      </c>
      <c r="AO598" t="s">
        <v>10195</v>
      </c>
      <c r="AP598">
        <v>1.7240489116259999E-2</v>
      </c>
      <c r="AQ598">
        <f>(Table2[[#This Row],[Sharpe Ratio]]-AVERAGE(Table2[Sharpe Ratio]))/_xlfn.STDEV.P(Table2[Sharpe Ratio])</f>
        <v>-0.39021305804841111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-3.3016566809915977</v>
      </c>
      <c r="AS598">
        <f>_xlfn.RANK.AVG(Table2[[#This Row],[1Y Return vs Nifty Z-Score]],Table2[1Y Return vs Nifty Z-Score])</f>
        <v>578</v>
      </c>
      <c r="AT598">
        <f>_xlfn.RANK.AVG(Table2[[#This Row],[6M Return vs Nifty Z-Score]],Table2[6M Return vs Nifty Z-Score])</f>
        <v>647</v>
      </c>
      <c r="AU598">
        <f>_xlfn.RANK.AVG(Table2[[#This Row],[Sharpe Ratio Z-Score]],Table2[Sharpe Ratio Z-Score])</f>
        <v>434</v>
      </c>
      <c r="AV598">
        <f>(Table2[[#This Row],[Rank 1Y]]+Table2[[#This Row],[Rank 6M]]+Table2[[#This Row],[Rank Sharpe]])/3</f>
        <v>553</v>
      </c>
    </row>
    <row r="599" spans="1:48" x14ac:dyDescent="0.3">
      <c r="A599" t="s">
        <v>128</v>
      </c>
      <c r="B599" t="s">
        <v>129</v>
      </c>
      <c r="C599" t="s">
        <v>10158</v>
      </c>
      <c r="D599" t="s">
        <v>130</v>
      </c>
      <c r="E599">
        <v>214798.99577355999</v>
      </c>
      <c r="F599">
        <v>881.35</v>
      </c>
      <c r="G599">
        <v>-10.473297368889501</v>
      </c>
      <c r="H599">
        <f>(Table2[[#This Row],[1Y Return vs Nifty]]-AVERAGE(Table2[1Y Return vs Nifty]))/_xlfn.STDEV.P(Table2[1Y Return vs Nifty])</f>
        <v>-0.69698340880766185</v>
      </c>
      <c r="I599">
        <v>-7.8542266084115102</v>
      </c>
      <c r="J599">
        <f>(Table2[[#This Row],[1M Return vs Nifty]]-AVERAGE(Table2[1M Return vs Nifty]))/_xlfn.STDEV.P(Table2[1M Return vs Nifty])</f>
        <v>-0.6577165466517616</v>
      </c>
      <c r="K599">
        <v>-5.2809827493172801</v>
      </c>
      <c r="L599">
        <f>(Table2[[#This Row],[6M Return vs Nifty]]-AVERAGE(Table2[6M Return vs Nifty]))/_xlfn.STDEV.P(Table2[6M Return vs Nifty])</f>
        <v>-0.44145529746249101</v>
      </c>
      <c r="M599">
        <v>-3.41080591835465</v>
      </c>
      <c r="N599">
        <f>(Table2[[#This Row],[1W Return vs Nifty]]-AVERAGE(Table2[1W Return vs Nifty]))/_xlfn.STDEV.P(Table2[1W Return vs Nifty])</f>
        <v>-0.4344425391575199</v>
      </c>
      <c r="O599">
        <v>916.69</v>
      </c>
      <c r="P599">
        <v>909.15598391748495</v>
      </c>
      <c r="Q599">
        <v>852.25952570026902</v>
      </c>
      <c r="R599">
        <v>24.872689796720501</v>
      </c>
      <c r="S599" s="2">
        <f>(Table2[[#This Row],[Close Price]]-Table2[[#This Row],[20D EMA]])/Table2[[#This Row],[20D EMA]]</f>
        <v>-3.8551745955557527E-2</v>
      </c>
      <c r="T599" s="2">
        <f>(Table2[[#This Row],[Close Price]]-Table2[[#This Row],[50D EMA]])/Table2[[#This Row],[50D EMA]]</f>
        <v>-3.0584393007755416E-2</v>
      </c>
      <c r="U599" s="2">
        <f>(Table2[[#This Row],[Close Price]]-Table2[[#This Row],[200D EMA]])/Table2[[#This Row],[200D EMA]]</f>
        <v>3.4133351898681885E-2</v>
      </c>
      <c r="V599">
        <v>0.750540127170083</v>
      </c>
      <c r="W599">
        <v>862.4</v>
      </c>
      <c r="X599">
        <v>873.85</v>
      </c>
      <c r="Y599">
        <v>865.15</v>
      </c>
      <c r="Z599">
        <v>896.15</v>
      </c>
      <c r="AA599">
        <v>865.15</v>
      </c>
      <c r="AB599">
        <v>959.4</v>
      </c>
      <c r="AC599" s="2">
        <f>(Table2[[#This Row],[Close Price]]/Table2[[#This Row],[Day Low]])-1</f>
        <v>2.197356215213353E-2</v>
      </c>
      <c r="AD599" s="2">
        <f>(Table2[[#This Row],[Day High]]/Table2[[#This Row],[Close Price]])-1</f>
        <v>-8.5096726612583495E-3</v>
      </c>
      <c r="AE599" s="2">
        <f>(Table2[[#This Row],[Close Price]]/Table2[[#This Row],[Current Week Low]])-1</f>
        <v>1.872507657631628E-2</v>
      </c>
      <c r="AF599" s="2">
        <f>(Table2[[#This Row],[Current Week High]]/Table2[[#This Row],[Close Price]])-1</f>
        <v>1.6792420718216405E-2</v>
      </c>
      <c r="AG599" s="2">
        <f>(Table2[[#This Row],[Close Price]]/Table2[[#This Row],[Current Month Low]])-1</f>
        <v>1.872507657631628E-2</v>
      </c>
      <c r="AH599" s="2">
        <f>(Table2[[#This Row],[Current Month High]]/Table2[[#This Row],[Close Price]])-1</f>
        <v>8.8557326828161198E-2</v>
      </c>
      <c r="AI599">
        <v>8.8557326828161198</v>
      </c>
      <c r="AJ599">
        <v>21.901798063623801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-0.01</v>
      </c>
      <c r="AM599" t="s">
        <v>10195</v>
      </c>
      <c r="AN599">
        <v>-7.62</v>
      </c>
      <c r="AO599" t="s">
        <v>10195</v>
      </c>
      <c r="AP599">
        <v>-3.6346345601444001E-2</v>
      </c>
      <c r="AQ599">
        <f>(Table2[[#This Row],[Sharpe Ratio]]-AVERAGE(Table2[Sharpe Ratio]))/_xlfn.STDEV.P(Table2[Sharpe Ratio])</f>
        <v>-1.006361312248524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-3.2369591043279584</v>
      </c>
      <c r="AS599">
        <f>_xlfn.RANK.AVG(Table2[[#This Row],[1Y Return vs Nifty Z-Score]],Table2[1Y Return vs Nifty Z-Score])</f>
        <v>571</v>
      </c>
      <c r="AT599">
        <f>_xlfn.RANK.AVG(Table2[[#This Row],[6M Return vs Nifty Z-Score]],Table2[6M Return vs Nifty Z-Score])</f>
        <v>473</v>
      </c>
      <c r="AU599">
        <f>_xlfn.RANK.AVG(Table2[[#This Row],[Sharpe Ratio Z-Score]],Table2[Sharpe Ratio Z-Score])</f>
        <v>618</v>
      </c>
      <c r="AV599">
        <f>(Table2[[#This Row],[Rank 1Y]]+Table2[[#This Row],[Rank 6M]]+Table2[[#This Row],[Rank Sharpe]])/3</f>
        <v>554</v>
      </c>
    </row>
    <row r="600" spans="1:48" x14ac:dyDescent="0.3">
      <c r="A600" t="s">
        <v>344</v>
      </c>
      <c r="B600" t="s">
        <v>345</v>
      </c>
      <c r="C600" t="s">
        <v>10165</v>
      </c>
      <c r="D600" t="s">
        <v>170</v>
      </c>
      <c r="E600">
        <v>70183.023691124996</v>
      </c>
      <c r="F600">
        <v>2367.65</v>
      </c>
      <c r="G600">
        <v>-13.687165724759</v>
      </c>
      <c r="H600">
        <f>(Table2[[#This Row],[1Y Return vs Nifty]]-AVERAGE(Table2[1Y Return vs Nifty]))/_xlfn.STDEV.P(Table2[1Y Return vs Nifty])</f>
        <v>-0.74019758622573562</v>
      </c>
      <c r="I600">
        <v>-7.4921868283782702</v>
      </c>
      <c r="J600">
        <f>(Table2[[#This Row],[1M Return vs Nifty]]-AVERAGE(Table2[1M Return vs Nifty]))/_xlfn.STDEV.P(Table2[1M Return vs Nifty])</f>
        <v>-0.62000255555034367</v>
      </c>
      <c r="K600">
        <v>-10.175560363457</v>
      </c>
      <c r="L600">
        <f>(Table2[[#This Row],[6M Return vs Nifty]]-AVERAGE(Table2[6M Return vs Nifty]))/_xlfn.STDEV.P(Table2[6M Return vs Nifty])</f>
        <v>-0.60697891705664242</v>
      </c>
      <c r="M600">
        <v>-0.56375043704065098</v>
      </c>
      <c r="N600">
        <f>(Table2[[#This Row],[1W Return vs Nifty]]-AVERAGE(Table2[1W Return vs Nifty]))/_xlfn.STDEV.P(Table2[1W Return vs Nifty])</f>
        <v>0.27347792593931936</v>
      </c>
      <c r="O600">
        <v>2383.4499999999998</v>
      </c>
      <c r="P600">
        <v>2388.3622303563898</v>
      </c>
      <c r="Q600">
        <v>2387.52985493408</v>
      </c>
      <c r="R600">
        <v>44.113415584850799</v>
      </c>
      <c r="S600" s="2">
        <f>(Table2[[#This Row],[Close Price]]-Table2[[#This Row],[20D EMA]])/Table2[[#This Row],[20D EMA]]</f>
        <v>-6.6290461306088774E-3</v>
      </c>
      <c r="T600" s="2">
        <f>(Table2[[#This Row],[Close Price]]-Table2[[#This Row],[50D EMA]])/Table2[[#This Row],[50D EMA]]</f>
        <v>-8.6721478396930684E-3</v>
      </c>
      <c r="U600" s="2">
        <f>(Table2[[#This Row],[Close Price]]-Table2[[#This Row],[200D EMA]])/Table2[[#This Row],[200D EMA]]</f>
        <v>-8.3265366893721382E-3</v>
      </c>
      <c r="V600">
        <v>0.98895163406152597</v>
      </c>
      <c r="W600">
        <v>2342.3000000000002</v>
      </c>
      <c r="X600">
        <v>2411.85</v>
      </c>
      <c r="Y600">
        <v>2283.1</v>
      </c>
      <c r="Z600">
        <v>2394</v>
      </c>
      <c r="AA600">
        <v>2283.1</v>
      </c>
      <c r="AB600">
        <v>2471</v>
      </c>
      <c r="AC600" s="2">
        <f>(Table2[[#This Row],[Close Price]]/Table2[[#This Row],[Day Low]])-1</f>
        <v>1.0822695641036439E-2</v>
      </c>
      <c r="AD600" s="2">
        <f>(Table2[[#This Row],[Day High]]/Table2[[#This Row],[Close Price]])-1</f>
        <v>1.8668299790931764E-2</v>
      </c>
      <c r="AE600" s="2">
        <f>(Table2[[#This Row],[Close Price]]/Table2[[#This Row],[Current Week Low]])-1</f>
        <v>3.7032981472559401E-2</v>
      </c>
      <c r="AF600" s="2">
        <f>(Table2[[#This Row],[Current Week High]]/Table2[[#This Row],[Close Price]])-1</f>
        <v>1.1129178721517086E-2</v>
      </c>
      <c r="AG600" s="2">
        <f>(Table2[[#This Row],[Close Price]]/Table2[[#This Row],[Current Month Low]])-1</f>
        <v>3.7032981472559401E-2</v>
      </c>
      <c r="AH600" s="2">
        <f>(Table2[[#This Row],[Current Month High]]/Table2[[#This Row],[Close Price]])-1</f>
        <v>4.3650877452326098E-2</v>
      </c>
      <c r="AI600">
        <v>13.781597786835</v>
      </c>
      <c r="AJ600">
        <v>16.061274509803901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-0.13</v>
      </c>
      <c r="AM600" t="s">
        <v>10195</v>
      </c>
      <c r="AN600">
        <v>-1.38</v>
      </c>
      <c r="AO600" t="s">
        <v>10195</v>
      </c>
      <c r="AP600">
        <v>-7.9371989498170006E-3</v>
      </c>
      <c r="AQ600">
        <f>(Table2[[#This Row],[Sharpe Ratio]]-AVERAGE(Table2[Sharpe Ratio]))/_xlfn.STDEV.P(Table2[Sharpe Ratio])</f>
        <v>-0.67970932384638183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588</v>
      </c>
      <c r="AT600">
        <f>_xlfn.RANK.AVG(Table2[[#This Row],[6M Return vs Nifty Z-Score]],Table2[6M Return vs Nifty Z-Score])</f>
        <v>518</v>
      </c>
      <c r="AU600">
        <f>_xlfn.RANK.AVG(Table2[[#This Row],[Sharpe Ratio Z-Score]],Table2[Sharpe Ratio Z-Score])</f>
        <v>556</v>
      </c>
      <c r="AV600">
        <f>(Table2[[#This Row],[Rank 1Y]]+Table2[[#This Row],[Rank 6M]]+Table2[[#This Row],[Rank Sharpe]])/3</f>
        <v>554</v>
      </c>
    </row>
    <row r="601" spans="1:48" x14ac:dyDescent="0.3">
      <c r="A601" t="s">
        <v>979</v>
      </c>
      <c r="B601" t="s">
        <v>980</v>
      </c>
      <c r="C601" t="s">
        <v>10151</v>
      </c>
      <c r="D601" t="s">
        <v>491</v>
      </c>
      <c r="E601">
        <v>13922.652602124999</v>
      </c>
      <c r="F601">
        <v>1759.25</v>
      </c>
      <c r="G601">
        <v>-14.3874501808858</v>
      </c>
      <c r="H601">
        <f>(Table2[[#This Row],[1Y Return vs Nifty]]-AVERAGE(Table2[1Y Return vs Nifty]))/_xlfn.STDEV.P(Table2[1Y Return vs Nifty])</f>
        <v>-0.74961372073383237</v>
      </c>
      <c r="I601">
        <v>-10.551108888391401</v>
      </c>
      <c r="J601">
        <f>(Table2[[#This Row],[1M Return vs Nifty]]-AVERAGE(Table2[1M Return vs Nifty]))/_xlfn.STDEV.P(Table2[1M Return vs Nifty])</f>
        <v>-0.93865306224514444</v>
      </c>
      <c r="K601">
        <v>3.9831053586001999</v>
      </c>
      <c r="L601">
        <f>(Table2[[#This Row],[6M Return vs Nifty]]-AVERAGE(Table2[6M Return vs Nifty]))/_xlfn.STDEV.P(Table2[6M Return vs Nifty])</f>
        <v>-0.12816464875936442</v>
      </c>
      <c r="M601">
        <v>0.36799503379709803</v>
      </c>
      <c r="N601">
        <f>(Table2[[#This Row],[1W Return vs Nifty]]-AVERAGE(Table2[1W Return vs Nifty]))/_xlfn.STDEV.P(Table2[1W Return vs Nifty])</f>
        <v>0.50515647642647299</v>
      </c>
      <c r="O601">
        <v>1788.11</v>
      </c>
      <c r="P601">
        <v>1741.8975696304601</v>
      </c>
      <c r="Q601">
        <v>1624.33248968627</v>
      </c>
      <c r="R601">
        <v>39.913630369438202</v>
      </c>
      <c r="S601" s="2">
        <f>(Table2[[#This Row],[Close Price]]-Table2[[#This Row],[20D EMA]])/Table2[[#This Row],[20D EMA]]</f>
        <v>-1.6139946647577556E-2</v>
      </c>
      <c r="T601" s="2">
        <f>(Table2[[#This Row],[Close Price]]-Table2[[#This Row],[50D EMA]])/Table2[[#This Row],[50D EMA]]</f>
        <v>9.9617972216478664E-3</v>
      </c>
      <c r="U601" s="2">
        <f>(Table2[[#This Row],[Close Price]]-Table2[[#This Row],[200D EMA]])/Table2[[#This Row],[200D EMA]]</f>
        <v>8.3060279327287517E-2</v>
      </c>
      <c r="V601">
        <v>0.61316325917035497</v>
      </c>
      <c r="W601">
        <v>1720.1</v>
      </c>
      <c r="X601">
        <v>1761.8</v>
      </c>
      <c r="Y601">
        <v>1712.1</v>
      </c>
      <c r="Z601">
        <v>1827.45</v>
      </c>
      <c r="AA601">
        <v>1712.1</v>
      </c>
      <c r="AB601">
        <v>1917.75</v>
      </c>
      <c r="AC601" s="2">
        <f>(Table2[[#This Row],[Close Price]]/Table2[[#This Row],[Day Low]])-1</f>
        <v>2.2760304633451689E-2</v>
      </c>
      <c r="AD601" s="2">
        <f>(Table2[[#This Row],[Day High]]/Table2[[#This Row],[Close Price]])-1</f>
        <v>1.4494813130594419E-3</v>
      </c>
      <c r="AE601" s="2">
        <f>(Table2[[#This Row],[Close Price]]/Table2[[#This Row],[Current Week Low]])-1</f>
        <v>2.7539279247707604E-2</v>
      </c>
      <c r="AF601" s="2">
        <f>(Table2[[#This Row],[Current Week High]]/Table2[[#This Row],[Close Price]])-1</f>
        <v>3.8766519823788537E-2</v>
      </c>
      <c r="AG601" s="2">
        <f>(Table2[[#This Row],[Close Price]]/Table2[[#This Row],[Current Month Low]])-1</f>
        <v>2.7539279247707604E-2</v>
      </c>
      <c r="AH601" s="2">
        <f>(Table2[[#This Row],[Current Month High]]/Table2[[#This Row],[Close Price]])-1</f>
        <v>9.0095211027426458E-2</v>
      </c>
      <c r="AI601">
        <v>12.4882762540855</v>
      </c>
      <c r="AJ601">
        <v>34.602142310635003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0.06</v>
      </c>
      <c r="AM601" t="s">
        <v>10196</v>
      </c>
      <c r="AN601">
        <v>-1.1100000000000001</v>
      </c>
      <c r="AO601" t="s">
        <v>10195</v>
      </c>
      <c r="AP601">
        <v>-9.4075561431829005E-2</v>
      </c>
      <c r="AQ601">
        <f>(Table2[[#This Row],[Sharpe Ratio]]-AVERAGE(Table2[Sharpe Ratio]))/_xlfn.STDEV.P(Table2[Sharpe Ratio])</f>
        <v>-1.6701391923493933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-2.9814141476612619</v>
      </c>
      <c r="AS601">
        <f>_xlfn.RANK.AVG(Table2[[#This Row],[1Y Return vs Nifty Z-Score]],Table2[1Y Return vs Nifty Z-Score])</f>
        <v>592</v>
      </c>
      <c r="AT601">
        <f>_xlfn.RANK.AVG(Table2[[#This Row],[6M Return vs Nifty Z-Score]],Table2[6M Return vs Nifty Z-Score])</f>
        <v>366</v>
      </c>
      <c r="AU601">
        <f>_xlfn.RANK.AVG(Table2[[#This Row],[Sharpe Ratio Z-Score]],Table2[Sharpe Ratio Z-Score])</f>
        <v>705</v>
      </c>
      <c r="AV601">
        <f>(Table2[[#This Row],[Rank 1Y]]+Table2[[#This Row],[Rank 6M]]+Table2[[#This Row],[Rank Sharpe]])/3</f>
        <v>554.33333333333337</v>
      </c>
    </row>
    <row r="602" spans="1:48" x14ac:dyDescent="0.3">
      <c r="A602" t="s">
        <v>1937</v>
      </c>
      <c r="B602" t="s">
        <v>1938</v>
      </c>
      <c r="C602" t="s">
        <v>10161</v>
      </c>
      <c r="D602" t="s">
        <v>83</v>
      </c>
      <c r="E602">
        <v>3446.8287214900001</v>
      </c>
      <c r="F602">
        <v>801.85</v>
      </c>
      <c r="G602">
        <v>-55.872541126446201</v>
      </c>
      <c r="H602">
        <f>(Table2[[#This Row],[1Y Return vs Nifty]]-AVERAGE(Table2[1Y Return vs Nifty]))/_xlfn.STDEV.P(Table2[1Y Return vs Nifty])</f>
        <v>-1.3074287529059752</v>
      </c>
      <c r="I602">
        <v>-2.0757597013967599</v>
      </c>
      <c r="J602">
        <f>(Table2[[#This Row],[1M Return vs Nifty]]-AVERAGE(Table2[1M Return vs Nifty]))/_xlfn.STDEV.P(Table2[1M Return vs Nifty])</f>
        <v>-5.5768745526196276E-2</v>
      </c>
      <c r="K602">
        <v>-1.25454470147667</v>
      </c>
      <c r="L602">
        <f>(Table2[[#This Row],[6M Return vs Nifty]]-AVERAGE(Table2[6M Return vs Nifty]))/_xlfn.STDEV.P(Table2[6M Return vs Nifty])</f>
        <v>-0.30529020778757193</v>
      </c>
      <c r="M602">
        <v>-5.0542401147595601</v>
      </c>
      <c r="N602">
        <f>(Table2[[#This Row],[1W Return vs Nifty]]-AVERAGE(Table2[1W Return vs Nifty]))/_xlfn.STDEV.P(Table2[1W Return vs Nifty])</f>
        <v>-0.84308252117081794</v>
      </c>
      <c r="O602">
        <v>799.96</v>
      </c>
      <c r="P602">
        <v>768.62537658568203</v>
      </c>
      <c r="Q602">
        <v>805.37627542576797</v>
      </c>
      <c r="R602">
        <v>48.447262225981397</v>
      </c>
      <c r="S602" s="2">
        <f>(Table2[[#This Row],[Close Price]]-Table2[[#This Row],[20D EMA]])/Table2[[#This Row],[20D EMA]]</f>
        <v>2.3626181309065282E-3</v>
      </c>
      <c r="T602" s="2">
        <f>(Table2[[#This Row],[Close Price]]-Table2[[#This Row],[50D EMA]])/Table2[[#This Row],[50D EMA]]</f>
        <v>4.3226029775266329E-2</v>
      </c>
      <c r="U602" s="2">
        <f>(Table2[[#This Row],[Close Price]]-Table2[[#This Row],[200D EMA]])/Table2[[#This Row],[200D EMA]]</f>
        <v>-4.378419793783667E-3</v>
      </c>
      <c r="V602">
        <v>0.84085874158257801</v>
      </c>
      <c r="W602">
        <v>790.6</v>
      </c>
      <c r="X602">
        <v>802.2</v>
      </c>
      <c r="Y602">
        <v>758.05</v>
      </c>
      <c r="Z602">
        <v>831</v>
      </c>
      <c r="AA602">
        <v>758.05</v>
      </c>
      <c r="AB602">
        <v>864.4</v>
      </c>
      <c r="AC602" s="2">
        <f>(Table2[[#This Row],[Close Price]]/Table2[[#This Row],[Day Low]])-1</f>
        <v>1.4229698962813009E-2</v>
      </c>
      <c r="AD602" s="2">
        <f>(Table2[[#This Row],[Day High]]/Table2[[#This Row],[Close Price]])-1</f>
        <v>4.364906154517012E-4</v>
      </c>
      <c r="AE602" s="2">
        <f>(Table2[[#This Row],[Close Price]]/Table2[[#This Row],[Current Week Low]])-1</f>
        <v>5.7779829826528628E-2</v>
      </c>
      <c r="AF602" s="2">
        <f>(Table2[[#This Row],[Current Week High]]/Table2[[#This Row],[Close Price]])-1</f>
        <v>3.6353432686911491E-2</v>
      </c>
      <c r="AG602" s="2">
        <f>(Table2[[#This Row],[Close Price]]/Table2[[#This Row],[Current Month Low]])-1</f>
        <v>5.7779829826528628E-2</v>
      </c>
      <c r="AH602" s="2">
        <f>(Table2[[#This Row],[Current Month High]]/Table2[[#This Row],[Close Price]])-1</f>
        <v>7.8007108561451544E-2</v>
      </c>
      <c r="AI602">
        <v>51.262704994699703</v>
      </c>
      <c r="AJ602">
        <v>29.581447963800901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0.08</v>
      </c>
      <c r="AM602" t="s">
        <v>10196</v>
      </c>
      <c r="AN602">
        <v>-3.58</v>
      </c>
      <c r="AO602" t="s">
        <v>10195</v>
      </c>
      <c r="AQ602">
        <f>(Table2[[#This Row],[Sharpe Ratio]]-AVERAGE(Table2[Sharpe Ratio]))/_xlfn.STDEV.P(Table2[Sharpe Ratio])</f>
        <v>-0.58844639887736894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725</v>
      </c>
      <c r="AT602">
        <f>_xlfn.RANK.AVG(Table2[[#This Row],[6M Return vs Nifty Z-Score]],Table2[6M Return vs Nifty Z-Score])</f>
        <v>424</v>
      </c>
      <c r="AU602">
        <f>_xlfn.RANK.AVG(Table2[[#This Row],[Sharpe Ratio Z-Score]],Table2[Sharpe Ratio Z-Score])</f>
        <v>516.5</v>
      </c>
      <c r="AV602">
        <f>(Table2[[#This Row],[Rank 1Y]]+Table2[[#This Row],[Rank 6M]]+Table2[[#This Row],[Rank Sharpe]])/3</f>
        <v>555.16666666666663</v>
      </c>
    </row>
    <row r="603" spans="1:48" x14ac:dyDescent="0.3">
      <c r="A603" t="s">
        <v>1628</v>
      </c>
      <c r="B603" t="s">
        <v>1629</v>
      </c>
      <c r="C603" t="s">
        <v>10160</v>
      </c>
      <c r="D603" t="s">
        <v>80</v>
      </c>
      <c r="E603">
        <v>5283.4847995399996</v>
      </c>
      <c r="F603">
        <v>233.15</v>
      </c>
      <c r="G603">
        <v>10.0864726453059</v>
      </c>
      <c r="H603">
        <f>(Table2[[#This Row],[1Y Return vs Nifty]]-AVERAGE(Table2[1Y Return vs Nifty]))/_xlfn.STDEV.P(Table2[1Y Return vs Nifty])</f>
        <v>-0.42053352017248719</v>
      </c>
      <c r="I603">
        <v>1.4150700311018301</v>
      </c>
      <c r="J603">
        <f>(Table2[[#This Row],[1M Return vs Nifty]]-AVERAGE(Table2[1M Return vs Nifty]))/_xlfn.STDEV.P(Table2[1M Return vs Nifty])</f>
        <v>0.30787394991442463</v>
      </c>
      <c r="K603">
        <v>-8.7487140062434197</v>
      </c>
      <c r="L603">
        <f>(Table2[[#This Row],[6M Return vs Nifty]]-AVERAGE(Table2[6M Return vs Nifty]))/_xlfn.STDEV.P(Table2[6M Return vs Nifty])</f>
        <v>-0.55872617856324491</v>
      </c>
      <c r="M603">
        <v>-3.5111203835164999</v>
      </c>
      <c r="N603">
        <f>(Table2[[#This Row],[1W Return vs Nifty]]-AVERAGE(Table2[1W Return vs Nifty]))/_xlfn.STDEV.P(Table2[1W Return vs Nifty])</f>
        <v>-0.45938573513645531</v>
      </c>
      <c r="O603">
        <v>226.63</v>
      </c>
      <c r="P603">
        <v>218.94624644424101</v>
      </c>
      <c r="Q603">
        <v>207.262697563339</v>
      </c>
      <c r="R603">
        <v>59.540155811950299</v>
      </c>
      <c r="S603" s="2">
        <f>(Table2[[#This Row],[Close Price]]-Table2[[#This Row],[20D EMA]])/Table2[[#This Row],[20D EMA]]</f>
        <v>2.8769359749371268E-2</v>
      </c>
      <c r="T603" s="2">
        <f>(Table2[[#This Row],[Close Price]]-Table2[[#This Row],[50D EMA]])/Table2[[#This Row],[50D EMA]]</f>
        <v>6.4873245312183331E-2</v>
      </c>
      <c r="U603" s="2">
        <f>(Table2[[#This Row],[Close Price]]-Table2[[#This Row],[200D EMA]])/Table2[[#This Row],[200D EMA]]</f>
        <v>0.12490092400129021</v>
      </c>
      <c r="V603">
        <v>1.69145741805821</v>
      </c>
      <c r="W603">
        <v>229.75</v>
      </c>
      <c r="X603">
        <v>237.34</v>
      </c>
      <c r="Y603">
        <v>220</v>
      </c>
      <c r="Z603">
        <v>234.5</v>
      </c>
      <c r="AA603">
        <v>219.25</v>
      </c>
      <c r="AB603">
        <v>241</v>
      </c>
      <c r="AC603" s="2">
        <f>(Table2[[#This Row],[Close Price]]/Table2[[#This Row],[Day Low]])-1</f>
        <v>1.4798694232861731E-2</v>
      </c>
      <c r="AD603" s="2">
        <f>(Table2[[#This Row],[Day High]]/Table2[[#This Row],[Close Price]])-1</f>
        <v>1.7971263135320603E-2</v>
      </c>
      <c r="AE603" s="2">
        <f>(Table2[[#This Row],[Close Price]]/Table2[[#This Row],[Current Week Low]])-1</f>
        <v>5.9772727272727311E-2</v>
      </c>
      <c r="AF603" s="2">
        <f>(Table2[[#This Row],[Current Week High]]/Table2[[#This Row],[Close Price]])-1</f>
        <v>5.7902637786833022E-3</v>
      </c>
      <c r="AG603" s="2">
        <f>(Table2[[#This Row],[Close Price]]/Table2[[#This Row],[Current Month Low]])-1</f>
        <v>6.3397947548460731E-2</v>
      </c>
      <c r="AH603" s="2">
        <f>(Table2[[#This Row],[Current Month High]]/Table2[[#This Row],[Close Price]])-1</f>
        <v>3.3669311601973062E-2</v>
      </c>
      <c r="AI603">
        <v>5.9403817285009497</v>
      </c>
      <c r="AJ603">
        <v>34.535487593768003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0.09</v>
      </c>
      <c r="AM603" t="s">
        <v>10196</v>
      </c>
      <c r="AN603">
        <v>0.03</v>
      </c>
      <c r="AO603" t="s">
        <v>10196</v>
      </c>
      <c r="AP603">
        <v>-0.100246019938316</v>
      </c>
      <c r="AQ603">
        <f>(Table2[[#This Row],[Sharpe Ratio]]-AVERAGE(Table2[Sharpe Ratio]))/_xlfn.STDEV.P(Table2[Sharpe Ratio])</f>
        <v>-1.7410879105637598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-2.8718593945215223</v>
      </c>
      <c r="AS603">
        <f>_xlfn.RANK.AVG(Table2[[#This Row],[1Y Return vs Nifty Z-Score]],Table2[1Y Return vs Nifty Z-Score])</f>
        <v>451</v>
      </c>
      <c r="AT603">
        <f>_xlfn.RANK.AVG(Table2[[#This Row],[6M Return vs Nifty Z-Score]],Table2[6M Return vs Nifty Z-Score])</f>
        <v>505</v>
      </c>
      <c r="AU603">
        <f>_xlfn.RANK.AVG(Table2[[#This Row],[Sharpe Ratio Z-Score]],Table2[Sharpe Ratio Z-Score])</f>
        <v>710</v>
      </c>
      <c r="AV603">
        <f>(Table2[[#This Row],[Rank 1Y]]+Table2[[#This Row],[Rank 6M]]+Table2[[#This Row],[Rank Sharpe]])/3</f>
        <v>555.33333333333337</v>
      </c>
    </row>
    <row r="604" spans="1:48" x14ac:dyDescent="0.3">
      <c r="A604" t="s">
        <v>935</v>
      </c>
      <c r="B604" t="s">
        <v>936</v>
      </c>
      <c r="C604" t="s">
        <v>10163</v>
      </c>
      <c r="D604" t="s">
        <v>937</v>
      </c>
      <c r="E604">
        <v>15549.8875701</v>
      </c>
      <c r="F604">
        <v>699.9</v>
      </c>
      <c r="G604">
        <v>-18.654250030790401</v>
      </c>
      <c r="H604">
        <f>(Table2[[#This Row],[1Y Return vs Nifty]]-AVERAGE(Table2[1Y Return vs Nifty]))/_xlfn.STDEV.P(Table2[1Y Return vs Nifty])</f>
        <v>-0.80698577997964527</v>
      </c>
      <c r="I604">
        <v>-7.7491186262551999</v>
      </c>
      <c r="J604">
        <f>(Table2[[#This Row],[1M Return vs Nifty]]-AVERAGE(Table2[1M Return vs Nifty]))/_xlfn.STDEV.P(Table2[1M Return vs Nifty])</f>
        <v>-0.6467673589592734</v>
      </c>
      <c r="K604">
        <v>-25.395779696130901</v>
      </c>
      <c r="L604">
        <f>(Table2[[#This Row],[6M Return vs Nifty]]-AVERAGE(Table2[6M Return vs Nifty]))/_xlfn.STDEV.P(Table2[6M Return vs Nifty])</f>
        <v>-1.1216925437612546</v>
      </c>
      <c r="M604">
        <v>-2.7807310523031599</v>
      </c>
      <c r="N604">
        <f>(Table2[[#This Row],[1W Return vs Nifty]]-AVERAGE(Table2[1W Return vs Nifty]))/_xlfn.STDEV.P(Table2[1W Return vs Nifty])</f>
        <v>-0.27777439723036018</v>
      </c>
      <c r="O604">
        <v>703.42</v>
      </c>
      <c r="P604">
        <v>696.206966562817</v>
      </c>
      <c r="Q604">
        <v>679.76299855646403</v>
      </c>
      <c r="R604">
        <v>48.728092304934599</v>
      </c>
      <c r="S604" s="2">
        <f>(Table2[[#This Row],[Close Price]]-Table2[[#This Row],[20D EMA]])/Table2[[#This Row],[20D EMA]]</f>
        <v>-5.0041227147365475E-3</v>
      </c>
      <c r="T604" s="2">
        <f>(Table2[[#This Row],[Close Price]]-Table2[[#This Row],[50D EMA]])/Table2[[#This Row],[50D EMA]]</f>
        <v>5.3045051465306801E-3</v>
      </c>
      <c r="U604" s="2">
        <f>(Table2[[#This Row],[Close Price]]-Table2[[#This Row],[200D EMA]])/Table2[[#This Row],[200D EMA]]</f>
        <v>2.9623562162545813E-2</v>
      </c>
      <c r="V604">
        <v>0.755461022953829</v>
      </c>
      <c r="W604">
        <v>686.05</v>
      </c>
      <c r="X604">
        <v>702.9</v>
      </c>
      <c r="Y604">
        <v>668.75</v>
      </c>
      <c r="Z604">
        <v>705.85</v>
      </c>
      <c r="AA604">
        <v>668.75</v>
      </c>
      <c r="AB604">
        <v>766.05</v>
      </c>
      <c r="AC604" s="2">
        <f>(Table2[[#This Row],[Close Price]]/Table2[[#This Row],[Day Low]])-1</f>
        <v>2.0188032942205503E-2</v>
      </c>
      <c r="AD604" s="2">
        <f>(Table2[[#This Row],[Day High]]/Table2[[#This Row],[Close Price]])-1</f>
        <v>4.2863266180883652E-3</v>
      </c>
      <c r="AE604" s="2">
        <f>(Table2[[#This Row],[Close Price]]/Table2[[#This Row],[Current Week Low]])-1</f>
        <v>4.657943925233643E-2</v>
      </c>
      <c r="AF604" s="2">
        <f>(Table2[[#This Row],[Current Week High]]/Table2[[#This Row],[Close Price]])-1</f>
        <v>8.5012144592084837E-3</v>
      </c>
      <c r="AG604" s="2">
        <f>(Table2[[#This Row],[Close Price]]/Table2[[#This Row],[Current Month Low]])-1</f>
        <v>4.657943925233643E-2</v>
      </c>
      <c r="AH604" s="2">
        <f>(Table2[[#This Row],[Current Month High]]/Table2[[#This Row],[Close Price]])-1</f>
        <v>9.4513501928846999E-2</v>
      </c>
      <c r="AI604">
        <v>21.3744820688669</v>
      </c>
      <c r="AJ604">
        <v>17.828282828282799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</v>
      </c>
      <c r="AM604" t="s">
        <v>10197</v>
      </c>
      <c r="AN604">
        <v>-5.76</v>
      </c>
      <c r="AO604" t="s">
        <v>10195</v>
      </c>
      <c r="AP604">
        <v>3.4377597154162998E-2</v>
      </c>
      <c r="AQ604">
        <f>(Table2[[#This Row],[Sharpe Ratio]]-AVERAGE(Table2[Sharpe Ratio]))/_xlfn.STDEV.P(Table2[Sharpe Ratio])</f>
        <v>-0.19316840603234089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-3.0463884859628743</v>
      </c>
      <c r="AS604">
        <f>_xlfn.RANK.AVG(Table2[[#This Row],[1Y Return vs Nifty Z-Score]],Table2[1Y Return vs Nifty Z-Score])</f>
        <v>614</v>
      </c>
      <c r="AT604">
        <f>_xlfn.RANK.AVG(Table2[[#This Row],[6M Return vs Nifty Z-Score]],Table2[6M Return vs Nifty Z-Score])</f>
        <v>667</v>
      </c>
      <c r="AU604">
        <f>_xlfn.RANK.AVG(Table2[[#This Row],[Sharpe Ratio Z-Score]],Table2[Sharpe Ratio Z-Score])</f>
        <v>389</v>
      </c>
      <c r="AV604">
        <f>(Table2[[#This Row],[Rank 1Y]]+Table2[[#This Row],[Rank 6M]]+Table2[[#This Row],[Rank Sharpe]])/3</f>
        <v>556.66666666666663</v>
      </c>
    </row>
    <row r="605" spans="1:48" x14ac:dyDescent="0.3">
      <c r="A605" t="s">
        <v>1349</v>
      </c>
      <c r="B605" t="s">
        <v>1350</v>
      </c>
      <c r="C605" t="s">
        <v>10160</v>
      </c>
      <c r="D605" t="s">
        <v>80</v>
      </c>
      <c r="E605">
        <v>8008.4031877999996</v>
      </c>
      <c r="F605">
        <v>159.1</v>
      </c>
      <c r="G605">
        <v>4.1024843323302296</v>
      </c>
      <c r="H605">
        <f>(Table2[[#This Row],[1Y Return vs Nifty]]-AVERAGE(Table2[1Y Return vs Nifty]))/_xlfn.STDEV.P(Table2[1Y Return vs Nifty])</f>
        <v>-0.50099516451841741</v>
      </c>
      <c r="I605">
        <v>-9.3503314723580608</v>
      </c>
      <c r="J605">
        <f>(Table2[[#This Row],[1M Return vs Nifty]]-AVERAGE(Table2[1M Return vs Nifty]))/_xlfn.STDEV.P(Table2[1M Return vs Nifty])</f>
        <v>-0.81356705987571665</v>
      </c>
      <c r="K605">
        <v>-18.951378440070499</v>
      </c>
      <c r="L605">
        <f>(Table2[[#This Row],[6M Return vs Nifty]]-AVERAGE(Table2[6M Return vs Nifty]))/_xlfn.STDEV.P(Table2[6M Return vs Nifty])</f>
        <v>-0.90375737016452351</v>
      </c>
      <c r="M605">
        <v>-3.2258642745260002</v>
      </c>
      <c r="N605">
        <f>(Table2[[#This Row],[1W Return vs Nifty]]-AVERAGE(Table2[1W Return vs Nifty]))/_xlfn.STDEV.P(Table2[1W Return vs Nifty])</f>
        <v>-0.38845679164601493</v>
      </c>
      <c r="O605">
        <v>164.62</v>
      </c>
      <c r="P605">
        <v>164.08487503568199</v>
      </c>
      <c r="Q605">
        <v>159.858257886031</v>
      </c>
      <c r="R605">
        <v>35.804333892448803</v>
      </c>
      <c r="S605" s="2">
        <f>(Table2[[#This Row],[Close Price]]-Table2[[#This Row],[20D EMA]])/Table2[[#This Row],[20D EMA]]</f>
        <v>-3.3531770137285935E-2</v>
      </c>
      <c r="T605" s="2">
        <f>(Table2[[#This Row],[Close Price]]-Table2[[#This Row],[50D EMA]])/Table2[[#This Row],[50D EMA]]</f>
        <v>-3.0379856977055204E-2</v>
      </c>
      <c r="U605" s="2">
        <f>(Table2[[#This Row],[Close Price]]-Table2[[#This Row],[200D EMA]])/Table2[[#This Row],[200D EMA]]</f>
        <v>-4.743313833506145E-3</v>
      </c>
      <c r="V605">
        <v>1.09093899855392</v>
      </c>
      <c r="W605">
        <v>158.21</v>
      </c>
      <c r="X605">
        <v>160.58000000000001</v>
      </c>
      <c r="Y605">
        <v>154</v>
      </c>
      <c r="Z605">
        <v>162.68</v>
      </c>
      <c r="AA605">
        <v>154</v>
      </c>
      <c r="AB605">
        <v>180.83</v>
      </c>
      <c r="AC605" s="2">
        <f>(Table2[[#This Row],[Close Price]]/Table2[[#This Row],[Day Low]])-1</f>
        <v>5.6254345490169833E-3</v>
      </c>
      <c r="AD605" s="2">
        <f>(Table2[[#This Row],[Day High]]/Table2[[#This Row],[Close Price]])-1</f>
        <v>9.302325581395543E-3</v>
      </c>
      <c r="AE605" s="2">
        <f>(Table2[[#This Row],[Close Price]]/Table2[[#This Row],[Current Week Low]])-1</f>
        <v>3.31168831168831E-2</v>
      </c>
      <c r="AF605" s="2">
        <f>(Table2[[#This Row],[Current Week High]]/Table2[[#This Row],[Close Price]])-1</f>
        <v>2.2501571338780613E-2</v>
      </c>
      <c r="AG605" s="2">
        <f>(Table2[[#This Row],[Close Price]]/Table2[[#This Row],[Current Month Low]])-1</f>
        <v>3.31168831168831E-2</v>
      </c>
      <c r="AH605" s="2">
        <f>(Table2[[#This Row],[Current Month High]]/Table2[[#This Row],[Close Price]])-1</f>
        <v>0.13658076681332498</v>
      </c>
      <c r="AI605">
        <v>25.078566939032001</v>
      </c>
      <c r="AJ605">
        <v>32.5833333333333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-7.0000000000000007E-2</v>
      </c>
      <c r="AM605" t="s">
        <v>10195</v>
      </c>
      <c r="AN605">
        <v>-4.49</v>
      </c>
      <c r="AO605" t="s">
        <v>10195</v>
      </c>
      <c r="AP605">
        <v>-2.6788932537289999E-2</v>
      </c>
      <c r="AQ605">
        <f>(Table2[[#This Row],[Sharpe Ratio]]-AVERAGE(Table2[Sharpe Ratio]))/_xlfn.STDEV.P(Table2[Sharpe Ratio])</f>
        <v>-0.89646895892760092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-3.5032453451322736</v>
      </c>
      <c r="AS605">
        <f>_xlfn.RANK.AVG(Table2[[#This Row],[1Y Return vs Nifty Z-Score]],Table2[1Y Return vs Nifty Z-Score])</f>
        <v>479</v>
      </c>
      <c r="AT605">
        <f>_xlfn.RANK.AVG(Table2[[#This Row],[6M Return vs Nifty Z-Score]],Table2[6M Return vs Nifty Z-Score])</f>
        <v>608</v>
      </c>
      <c r="AU605">
        <f>_xlfn.RANK.AVG(Table2[[#This Row],[Sharpe Ratio Z-Score]],Table2[Sharpe Ratio Z-Score])</f>
        <v>595</v>
      </c>
      <c r="AV605">
        <f>(Table2[[#This Row],[Rank 1Y]]+Table2[[#This Row],[Rank 6M]]+Table2[[#This Row],[Rank Sharpe]])/3</f>
        <v>560.66666666666663</v>
      </c>
    </row>
    <row r="606" spans="1:48" x14ac:dyDescent="0.3">
      <c r="A606" t="s">
        <v>1951</v>
      </c>
      <c r="B606" t="s">
        <v>1952</v>
      </c>
      <c r="C606" t="s">
        <v>10158</v>
      </c>
      <c r="D606" t="s">
        <v>130</v>
      </c>
      <c r="E606">
        <v>3370.3897012500001</v>
      </c>
      <c r="F606">
        <v>1157.75</v>
      </c>
      <c r="G606">
        <v>-17.845988874464901</v>
      </c>
      <c r="H606">
        <f>(Table2[[#This Row],[1Y Return vs Nifty]]-AVERAGE(Table2[1Y Return vs Nifty]))/_xlfn.STDEV.P(Table2[1Y Return vs Nifty])</f>
        <v>-0.79611777384436044</v>
      </c>
      <c r="I606">
        <v>-12.4253013845201</v>
      </c>
      <c r="J606">
        <f>(Table2[[#This Row],[1M Return vs Nifty]]-AVERAGE(Table2[1M Return vs Nifty]))/_xlfn.STDEV.P(Table2[1M Return vs Nifty])</f>
        <v>-1.1338892849465623</v>
      </c>
      <c r="K606">
        <v>-5.37103343220027</v>
      </c>
      <c r="L606">
        <f>(Table2[[#This Row],[6M Return vs Nifty]]-AVERAGE(Table2[6M Return vs Nifty]))/_xlfn.STDEV.P(Table2[6M Return vs Nifty])</f>
        <v>-0.44450060926522095</v>
      </c>
      <c r="M606">
        <v>-5.9730929111071402</v>
      </c>
      <c r="N606">
        <f>(Table2[[#This Row],[1W Return vs Nifty]]-AVERAGE(Table2[1W Return vs Nifty]))/_xlfn.STDEV.P(Table2[1W Return vs Nifty])</f>
        <v>-1.0715553076040831</v>
      </c>
      <c r="O606">
        <v>1199.3499999999999</v>
      </c>
      <c r="P606">
        <v>1200.75054277449</v>
      </c>
      <c r="Q606">
        <v>1138.99045658159</v>
      </c>
      <c r="R606">
        <v>36.367941530533699</v>
      </c>
      <c r="S606" s="2">
        <f>(Table2[[#This Row],[Close Price]]-Table2[[#This Row],[20D EMA]])/Table2[[#This Row],[20D EMA]]</f>
        <v>-3.4685454621253109E-2</v>
      </c>
      <c r="T606" s="2">
        <f>(Table2[[#This Row],[Close Price]]-Table2[[#This Row],[50D EMA]])/Table2[[#This Row],[50D EMA]]</f>
        <v>-3.5811387330403906E-2</v>
      </c>
      <c r="U606" s="2">
        <f>(Table2[[#This Row],[Close Price]]-Table2[[#This Row],[200D EMA]])/Table2[[#This Row],[200D EMA]]</f>
        <v>1.6470325374553445E-2</v>
      </c>
      <c r="V606">
        <v>0.51491562067298102</v>
      </c>
      <c r="W606">
        <v>1140.05</v>
      </c>
      <c r="X606">
        <v>1161</v>
      </c>
      <c r="Y606">
        <v>1111.0999999999999</v>
      </c>
      <c r="Z606">
        <v>1180.05</v>
      </c>
      <c r="AA606">
        <v>1111.0999999999999</v>
      </c>
      <c r="AB606">
        <v>1288.8</v>
      </c>
      <c r="AC606" s="2">
        <f>(Table2[[#This Row],[Close Price]]/Table2[[#This Row],[Day Low]])-1</f>
        <v>1.5525634840577229E-2</v>
      </c>
      <c r="AD606" s="2">
        <f>(Table2[[#This Row],[Day High]]/Table2[[#This Row],[Close Price]])-1</f>
        <v>2.8071690779529757E-3</v>
      </c>
      <c r="AE606" s="2">
        <f>(Table2[[#This Row],[Close Price]]/Table2[[#This Row],[Current Week Low]])-1</f>
        <v>4.198541985419868E-2</v>
      </c>
      <c r="AF606" s="2">
        <f>(Table2[[#This Row],[Current Week High]]/Table2[[#This Row],[Close Price]])-1</f>
        <v>1.9261498596415461E-2</v>
      </c>
      <c r="AG606" s="2">
        <f>(Table2[[#This Row],[Close Price]]/Table2[[#This Row],[Current Month Low]])-1</f>
        <v>4.198541985419868E-2</v>
      </c>
      <c r="AH606" s="2">
        <f>(Table2[[#This Row],[Current Month High]]/Table2[[#This Row],[Close Price]])-1</f>
        <v>0.11319369466637874</v>
      </c>
      <c r="AI606">
        <v>17.382854675016102</v>
      </c>
      <c r="AJ606">
        <v>21.230366492146601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-0.09</v>
      </c>
      <c r="AM606" t="s">
        <v>10195</v>
      </c>
      <c r="AN606">
        <v>-8.34</v>
      </c>
      <c r="AO606" t="s">
        <v>10195</v>
      </c>
      <c r="AP606">
        <v>-2.7933866554699E-2</v>
      </c>
      <c r="AQ606">
        <f>(Table2[[#This Row],[Sharpe Ratio]]-AVERAGE(Table2[Sharpe Ratio]))/_xlfn.STDEV.P(Table2[Sharpe Ratio])</f>
        <v>-0.90963355615968566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609</v>
      </c>
      <c r="AT606">
        <f>_xlfn.RANK.AVG(Table2[[#This Row],[6M Return vs Nifty Z-Score]],Table2[6M Return vs Nifty Z-Score])</f>
        <v>476</v>
      </c>
      <c r="AU606">
        <f>_xlfn.RANK.AVG(Table2[[#This Row],[Sharpe Ratio Z-Score]],Table2[Sharpe Ratio Z-Score])</f>
        <v>601</v>
      </c>
      <c r="AV606">
        <f>(Table2[[#This Row],[Rank 1Y]]+Table2[[#This Row],[Rank 6M]]+Table2[[#This Row],[Rank Sharpe]])/3</f>
        <v>562</v>
      </c>
    </row>
    <row r="607" spans="1:48" x14ac:dyDescent="0.3">
      <c r="A607" t="s">
        <v>967</v>
      </c>
      <c r="B607" t="s">
        <v>968</v>
      </c>
      <c r="C607" t="s">
        <v>10151</v>
      </c>
      <c r="D607" t="s">
        <v>24</v>
      </c>
      <c r="E607">
        <v>14429.71683349</v>
      </c>
      <c r="F607">
        <v>237.95</v>
      </c>
      <c r="G607">
        <v>-16.915893029721499</v>
      </c>
      <c r="H607">
        <f>(Table2[[#This Row],[1Y Return vs Nifty]]-AVERAGE(Table2[1Y Return vs Nifty]))/_xlfn.STDEV.P(Table2[1Y Return vs Nifty])</f>
        <v>-0.78361155940121152</v>
      </c>
      <c r="I607">
        <v>-12.749697934291699</v>
      </c>
      <c r="J607">
        <f>(Table2[[#This Row],[1M Return vs Nifty]]-AVERAGE(Table2[1M Return vs Nifty]))/_xlfn.STDEV.P(Table2[1M Return vs Nifty])</f>
        <v>-1.1676819488087862</v>
      </c>
      <c r="K607">
        <v>-22.205211206075301</v>
      </c>
      <c r="L607">
        <f>(Table2[[#This Row],[6M Return vs Nifty]]-AVERAGE(Table2[6M Return vs Nifty]))/_xlfn.STDEV.P(Table2[6M Return vs Nifty])</f>
        <v>-1.0137946848098704</v>
      </c>
      <c r="M607">
        <v>-2.96496293231468</v>
      </c>
      <c r="N607">
        <f>(Table2[[#This Row],[1W Return vs Nifty]]-AVERAGE(Table2[1W Return vs Nifty]))/_xlfn.STDEV.P(Table2[1W Return vs Nifty])</f>
        <v>-0.32358366193890287</v>
      </c>
      <c r="O607">
        <v>247.72</v>
      </c>
      <c r="P607">
        <v>251.36675166211</v>
      </c>
      <c r="Q607">
        <v>244.80634351519899</v>
      </c>
      <c r="R607">
        <v>32.330668637878901</v>
      </c>
      <c r="S607" s="2">
        <f>(Table2[[#This Row],[Close Price]]-Table2[[#This Row],[20D EMA]])/Table2[[#This Row],[20D EMA]]</f>
        <v>-3.9439689972549694E-2</v>
      </c>
      <c r="T607" s="2">
        <f>(Table2[[#This Row],[Close Price]]-Table2[[#This Row],[50D EMA]])/Table2[[#This Row],[50D EMA]]</f>
        <v>-5.3375204053020361E-2</v>
      </c>
      <c r="U607" s="2">
        <f>(Table2[[#This Row],[Close Price]]-Table2[[#This Row],[200D EMA]])/Table2[[#This Row],[200D EMA]]</f>
        <v>-2.8007213443688068E-2</v>
      </c>
      <c r="V607">
        <v>0.80915650195951805</v>
      </c>
      <c r="W607">
        <v>228.05</v>
      </c>
      <c r="X607">
        <v>233.2</v>
      </c>
      <c r="Y607">
        <v>231.45</v>
      </c>
      <c r="Z607">
        <v>247</v>
      </c>
      <c r="AA607">
        <v>231.45</v>
      </c>
      <c r="AB607">
        <v>270.3</v>
      </c>
      <c r="AC607" s="2">
        <f>(Table2[[#This Row],[Close Price]]/Table2[[#This Row],[Day Low]])-1</f>
        <v>4.3411532558649268E-2</v>
      </c>
      <c r="AD607" s="2">
        <f>(Table2[[#This Row],[Day High]]/Table2[[#This Row],[Close Price]])-1</f>
        <v>-1.9962176927926012E-2</v>
      </c>
      <c r="AE607" s="2">
        <f>(Table2[[#This Row],[Close Price]]/Table2[[#This Row],[Current Week Low]])-1</f>
        <v>2.8083819399438381E-2</v>
      </c>
      <c r="AF607" s="2">
        <f>(Table2[[#This Row],[Current Week High]]/Table2[[#This Row],[Close Price]])-1</f>
        <v>3.8033200252153954E-2</v>
      </c>
      <c r="AG607" s="2">
        <f>(Table2[[#This Row],[Close Price]]/Table2[[#This Row],[Current Month Low]])-1</f>
        <v>2.8083819399438381E-2</v>
      </c>
      <c r="AH607" s="2">
        <f>(Table2[[#This Row],[Current Month High]]/Table2[[#This Row],[Close Price]])-1</f>
        <v>0.13595293128808583</v>
      </c>
      <c r="AI607">
        <v>26.371086362681201</v>
      </c>
      <c r="AJ607">
        <v>13.824443912939399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-0.11</v>
      </c>
      <c r="AM607" t="s">
        <v>10195</v>
      </c>
      <c r="AN607">
        <v>-9.44</v>
      </c>
      <c r="AO607" t="s">
        <v>10195</v>
      </c>
      <c r="AP607">
        <v>1.2727193558683E-2</v>
      </c>
      <c r="AQ607">
        <f>(Table2[[#This Row],[Sharpe Ratio]]-AVERAGE(Table2[Sharpe Ratio]))/_xlfn.STDEV.P(Table2[Sharpe Ratio])</f>
        <v>-0.44210750550252531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605</v>
      </c>
      <c r="AT607">
        <f>_xlfn.RANK.AVG(Table2[[#This Row],[6M Return vs Nifty Z-Score]],Table2[6M Return vs Nifty Z-Score])</f>
        <v>636</v>
      </c>
      <c r="AU607">
        <f>_xlfn.RANK.AVG(Table2[[#This Row],[Sharpe Ratio Z-Score]],Table2[Sharpe Ratio Z-Score])</f>
        <v>449</v>
      </c>
      <c r="AV607">
        <f>(Table2[[#This Row],[Rank 1Y]]+Table2[[#This Row],[Rank 6M]]+Table2[[#This Row],[Rank Sharpe]])/3</f>
        <v>563.33333333333337</v>
      </c>
    </row>
    <row r="608" spans="1:48" x14ac:dyDescent="0.3">
      <c r="A608" t="s">
        <v>763</v>
      </c>
      <c r="B608" t="s">
        <v>764</v>
      </c>
      <c r="C608" t="s">
        <v>10151</v>
      </c>
      <c r="D608" t="s">
        <v>51</v>
      </c>
      <c r="E608">
        <v>20718.850652295001</v>
      </c>
      <c r="F608">
        <v>1299.45</v>
      </c>
      <c r="G608">
        <v>-29.457460452934999</v>
      </c>
      <c r="H608">
        <f>(Table2[[#This Row],[1Y Return vs Nifty]]-AVERAGE(Table2[1Y Return vs Nifty]))/_xlfn.STDEV.P(Table2[1Y Return vs Nifty])</f>
        <v>-0.95224743981544036</v>
      </c>
      <c r="I608">
        <v>-15.230432323604299</v>
      </c>
      <c r="J608">
        <f>(Table2[[#This Row],[1M Return vs Nifty]]-AVERAGE(Table2[1M Return vs Nifty]))/_xlfn.STDEV.P(Table2[1M Return vs Nifty])</f>
        <v>-1.4261021552151842</v>
      </c>
      <c r="K608">
        <v>-30.164441208737799</v>
      </c>
      <c r="L608">
        <f>(Table2[[#This Row],[6M Return vs Nifty]]-AVERAGE(Table2[6M Return vs Nifty]))/_xlfn.STDEV.P(Table2[6M Return vs Nifty])</f>
        <v>-1.2829579636630182</v>
      </c>
      <c r="M608">
        <v>2.2269999139959</v>
      </c>
      <c r="N608">
        <f>(Table2[[#This Row],[1W Return vs Nifty]]-AVERAGE(Table2[1W Return vs Nifty]))/_xlfn.STDEV.P(Table2[1W Return vs Nifty])</f>
        <v>0.96739811802604048</v>
      </c>
      <c r="O608">
        <v>1315.31</v>
      </c>
      <c r="P608">
        <v>1362.2404380411699</v>
      </c>
      <c r="Q608">
        <v>1416.0561240623399</v>
      </c>
      <c r="R608">
        <v>48.842876602238199</v>
      </c>
      <c r="S608" s="2">
        <f>(Table2[[#This Row],[Close Price]]-Table2[[#This Row],[20D EMA]])/Table2[[#This Row],[20D EMA]]</f>
        <v>-1.2057993932989106E-2</v>
      </c>
      <c r="T608" s="2">
        <f>(Table2[[#This Row],[Close Price]]-Table2[[#This Row],[50D EMA]])/Table2[[#This Row],[50D EMA]]</f>
        <v>-4.6093506173887487E-2</v>
      </c>
      <c r="U608" s="2">
        <f>(Table2[[#This Row],[Close Price]]-Table2[[#This Row],[200D EMA]])/Table2[[#This Row],[200D EMA]]</f>
        <v>-8.2345693847093906E-2</v>
      </c>
      <c r="V608">
        <v>1.5804354881638101</v>
      </c>
      <c r="W608">
        <v>1266</v>
      </c>
      <c r="X608">
        <v>1304</v>
      </c>
      <c r="Y608">
        <v>1215.1500000000001</v>
      </c>
      <c r="Z608">
        <v>1323.95</v>
      </c>
      <c r="AA608">
        <v>1215.1500000000001</v>
      </c>
      <c r="AB608">
        <v>1407.95</v>
      </c>
      <c r="AC608" s="2">
        <f>(Table2[[#This Row],[Close Price]]/Table2[[#This Row],[Day Low]])-1</f>
        <v>2.6421800947867391E-2</v>
      </c>
      <c r="AD608" s="2">
        <f>(Table2[[#This Row],[Day High]]/Table2[[#This Row],[Close Price]])-1</f>
        <v>3.5014813959752811E-3</v>
      </c>
      <c r="AE608" s="2">
        <f>(Table2[[#This Row],[Close Price]]/Table2[[#This Row],[Current Week Low]])-1</f>
        <v>6.9374151339340884E-2</v>
      </c>
      <c r="AF608" s="2">
        <f>(Table2[[#This Row],[Current Week High]]/Table2[[#This Row],[Close Price]])-1</f>
        <v>1.8854130593712659E-2</v>
      </c>
      <c r="AG608" s="2">
        <f>(Table2[[#This Row],[Close Price]]/Table2[[#This Row],[Current Month Low]])-1</f>
        <v>6.9374151339340884E-2</v>
      </c>
      <c r="AH608" s="2">
        <f>(Table2[[#This Row],[Current Month High]]/Table2[[#This Row],[Close Price]])-1</f>
        <v>8.3496864057870601E-2</v>
      </c>
      <c r="AI608">
        <v>38.212320597175697</v>
      </c>
      <c r="AJ608">
        <v>9.1883035039072407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-0.15</v>
      </c>
      <c r="AM608" t="s">
        <v>10195</v>
      </c>
      <c r="AN608">
        <v>-2.29</v>
      </c>
      <c r="AO608" t="s">
        <v>10195</v>
      </c>
      <c r="AP608">
        <v>5.2516836480557001E-2</v>
      </c>
      <c r="AQ608">
        <f>(Table2[[#This Row],[Sharpe Ratio]]-AVERAGE(Table2[Sharpe Ratio]))/_xlfn.STDEV.P(Table2[Sharpe Ratio])</f>
        <v>1.539887924124184E-2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665</v>
      </c>
      <c r="AT608">
        <f>_xlfn.RANK.AVG(Table2[[#This Row],[6M Return vs Nifty Z-Score]],Table2[6M Return vs Nifty Z-Score])</f>
        <v>689</v>
      </c>
      <c r="AU608">
        <f>_xlfn.RANK.AVG(Table2[[#This Row],[Sharpe Ratio Z-Score]],Table2[Sharpe Ratio Z-Score])</f>
        <v>336</v>
      </c>
      <c r="AV608">
        <f>(Table2[[#This Row],[Rank 1Y]]+Table2[[#This Row],[Rank 6M]]+Table2[[#This Row],[Rank Sharpe]])/3</f>
        <v>563.33333333333337</v>
      </c>
    </row>
    <row r="609" spans="1:48" x14ac:dyDescent="0.3">
      <c r="A609" t="s">
        <v>870</v>
      </c>
      <c r="B609" t="s">
        <v>871</v>
      </c>
      <c r="C609" t="s">
        <v>10151</v>
      </c>
      <c r="D609" t="s">
        <v>51</v>
      </c>
      <c r="E609">
        <v>17400.458829396001</v>
      </c>
      <c r="F609">
        <v>210.93</v>
      </c>
      <c r="G609">
        <v>-18.721198460050399</v>
      </c>
      <c r="H609">
        <f>(Table2[[#This Row],[1Y Return vs Nifty]]-AVERAGE(Table2[1Y Return vs Nifty]))/_xlfn.STDEV.P(Table2[1Y Return vs Nifty])</f>
        <v>-0.80788597904804194</v>
      </c>
      <c r="I609">
        <v>-6.5656328964934003</v>
      </c>
      <c r="J609">
        <f>(Table2[[#This Row],[1M Return vs Nifty]]-AVERAGE(Table2[1M Return vs Nifty]))/_xlfn.STDEV.P(Table2[1M Return vs Nifty])</f>
        <v>-0.52348264622192275</v>
      </c>
      <c r="K609">
        <v>-25.437999568616199</v>
      </c>
      <c r="L609">
        <f>(Table2[[#This Row],[6M Return vs Nifty]]-AVERAGE(Table2[6M Return vs Nifty]))/_xlfn.STDEV.P(Table2[6M Return vs Nifty])</f>
        <v>-1.123120325004805</v>
      </c>
      <c r="M609">
        <v>-0.96786364684892101</v>
      </c>
      <c r="N609">
        <f>(Table2[[#This Row],[1W Return vs Nifty]]-AVERAGE(Table2[1W Return vs Nifty]))/_xlfn.STDEV.P(Table2[1W Return vs Nifty])</f>
        <v>0.17299515933471041</v>
      </c>
      <c r="O609">
        <v>215.75</v>
      </c>
      <c r="P609">
        <v>217.46451580129701</v>
      </c>
      <c r="Q609">
        <v>212.77912858635099</v>
      </c>
      <c r="R609">
        <v>38.4627407879007</v>
      </c>
      <c r="S609" s="2">
        <f>(Table2[[#This Row],[Close Price]]-Table2[[#This Row],[20D EMA]])/Table2[[#This Row],[20D EMA]]</f>
        <v>-2.2340672074159875E-2</v>
      </c>
      <c r="T609" s="2">
        <f>(Table2[[#This Row],[Close Price]]-Table2[[#This Row],[50D EMA]])/Table2[[#This Row],[50D EMA]]</f>
        <v>-3.0048653120345215E-2</v>
      </c>
      <c r="U609" s="2">
        <f>(Table2[[#This Row],[Close Price]]-Table2[[#This Row],[200D EMA]])/Table2[[#This Row],[200D EMA]]</f>
        <v>-8.6903663843165141E-3</v>
      </c>
      <c r="V609">
        <v>0.63974064723134105</v>
      </c>
      <c r="W609">
        <v>210.06</v>
      </c>
      <c r="X609">
        <v>213.48</v>
      </c>
      <c r="Y609">
        <v>208</v>
      </c>
      <c r="Z609">
        <v>220</v>
      </c>
      <c r="AA609">
        <v>207.8</v>
      </c>
      <c r="AB609">
        <v>229.5</v>
      </c>
      <c r="AC609" s="2">
        <f>(Table2[[#This Row],[Close Price]]/Table2[[#This Row],[Day Low]])-1</f>
        <v>4.1416738074835369E-3</v>
      </c>
      <c r="AD609" s="2">
        <f>(Table2[[#This Row],[Day High]]/Table2[[#This Row],[Close Price]])-1</f>
        <v>1.2089318731332677E-2</v>
      </c>
      <c r="AE609" s="2">
        <f>(Table2[[#This Row],[Close Price]]/Table2[[#This Row],[Current Week Low]])-1</f>
        <v>1.4086538461538511E-2</v>
      </c>
      <c r="AF609" s="2">
        <f>(Table2[[#This Row],[Current Week High]]/Table2[[#This Row],[Close Price]])-1</f>
        <v>4.3000047409093023E-2</v>
      </c>
      <c r="AG609" s="2">
        <f>(Table2[[#This Row],[Close Price]]/Table2[[#This Row],[Current Month Low]])-1</f>
        <v>1.5062560153994209E-2</v>
      </c>
      <c r="AH609" s="2">
        <f>(Table2[[#This Row],[Current Month High]]/Table2[[#This Row],[Close Price]])-1</f>
        <v>8.8038685819940232E-2</v>
      </c>
      <c r="AI609">
        <v>37.1308016877637</v>
      </c>
      <c r="AJ609">
        <v>15.246551017620501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</v>
      </c>
      <c r="AM609" t="s">
        <v>10195</v>
      </c>
      <c r="AN609">
        <v>-0.47</v>
      </c>
      <c r="AO609" t="s">
        <v>10195</v>
      </c>
      <c r="AP609">
        <v>2.7773230980852E-2</v>
      </c>
      <c r="AQ609">
        <f>(Table2[[#This Row],[Sharpe Ratio]]-AVERAGE(Table2[Sharpe Ratio]))/_xlfn.STDEV.P(Table2[Sharpe Ratio])</f>
        <v>-0.26910624989307275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615</v>
      </c>
      <c r="AT609">
        <f>_xlfn.RANK.AVG(Table2[[#This Row],[6M Return vs Nifty Z-Score]],Table2[6M Return vs Nifty Z-Score])</f>
        <v>668</v>
      </c>
      <c r="AU609">
        <f>_xlfn.RANK.AVG(Table2[[#This Row],[Sharpe Ratio Z-Score]],Table2[Sharpe Ratio Z-Score])</f>
        <v>409</v>
      </c>
      <c r="AV609">
        <f>(Table2[[#This Row],[Rank 1Y]]+Table2[[#This Row],[Rank 6M]]+Table2[[#This Row],[Rank Sharpe]])/3</f>
        <v>564</v>
      </c>
    </row>
    <row r="610" spans="1:48" x14ac:dyDescent="0.3">
      <c r="A610" t="s">
        <v>183</v>
      </c>
      <c r="B610" t="s">
        <v>184</v>
      </c>
      <c r="C610" t="s">
        <v>10151</v>
      </c>
      <c r="D610" t="s">
        <v>37</v>
      </c>
      <c r="E610">
        <v>144681.57043463999</v>
      </c>
      <c r="F610">
        <v>672.8</v>
      </c>
      <c r="G610">
        <v>-21.092080432005499</v>
      </c>
      <c r="H610">
        <f>(Table2[[#This Row],[1Y Return vs Nifty]]-AVERAGE(Table2[1Y Return vs Nifty]))/_xlfn.STDEV.P(Table2[1Y Return vs Nifty])</f>
        <v>-0.83976522948039556</v>
      </c>
      <c r="I610">
        <v>7.3056837179266596</v>
      </c>
      <c r="J610">
        <f>(Table2[[#This Row],[1M Return vs Nifty]]-AVERAGE(Table2[1M Return vs Nifty]))/_xlfn.STDEV.P(Table2[1M Return vs Nifty])</f>
        <v>0.92150417625696923</v>
      </c>
      <c r="K610">
        <v>1.8760405513054099</v>
      </c>
      <c r="L610">
        <f>(Table2[[#This Row],[6M Return vs Nifty]]-AVERAGE(Table2[6M Return vs Nifty]))/_xlfn.STDEV.P(Table2[6M Return vs Nifty])</f>
        <v>-0.1994208471727564</v>
      </c>
      <c r="M610">
        <v>0.193215687539774</v>
      </c>
      <c r="N610">
        <f>(Table2[[#This Row],[1W Return vs Nifty]]-AVERAGE(Table2[1W Return vs Nifty]))/_xlfn.STDEV.P(Table2[1W Return vs Nifty])</f>
        <v>0.46169758463322225</v>
      </c>
      <c r="O610">
        <v>626.59</v>
      </c>
      <c r="P610">
        <v>605.83792590575604</v>
      </c>
      <c r="Q610">
        <v>603.81792648949499</v>
      </c>
      <c r="R610">
        <v>83.209709203617905</v>
      </c>
      <c r="S610" s="2">
        <f>(Table2[[#This Row],[Close Price]]-Table2[[#This Row],[20D EMA]])/Table2[[#This Row],[20D EMA]]</f>
        <v>7.3748384110821935E-2</v>
      </c>
      <c r="T610" s="2">
        <f>(Table2[[#This Row],[Close Price]]-Table2[[#This Row],[50D EMA]])/Table2[[#This Row],[50D EMA]]</f>
        <v>0.11052803271457871</v>
      </c>
      <c r="U610" s="2">
        <f>(Table2[[#This Row],[Close Price]]-Table2[[#This Row],[200D EMA]])/Table2[[#This Row],[200D EMA]]</f>
        <v>0.11424316914795189</v>
      </c>
      <c r="V610">
        <v>0.99562842846422495</v>
      </c>
      <c r="W610">
        <v>665.55</v>
      </c>
      <c r="X610">
        <v>680.55</v>
      </c>
      <c r="Y610">
        <v>623.25</v>
      </c>
      <c r="Z610">
        <v>675</v>
      </c>
      <c r="AA610">
        <v>586.5</v>
      </c>
      <c r="AB610">
        <v>675</v>
      </c>
      <c r="AC610" s="2">
        <f>(Table2[[#This Row],[Close Price]]/Table2[[#This Row],[Day Low]])-1</f>
        <v>1.089324618736387E-2</v>
      </c>
      <c r="AD610" s="2">
        <f>(Table2[[#This Row],[Day High]]/Table2[[#This Row],[Close Price]])-1</f>
        <v>1.1519024970273462E-2</v>
      </c>
      <c r="AE610" s="2">
        <f>(Table2[[#This Row],[Close Price]]/Table2[[#This Row],[Current Week Low]])-1</f>
        <v>7.950260730044123E-2</v>
      </c>
      <c r="AF610" s="2">
        <f>(Table2[[#This Row],[Current Week High]]/Table2[[#This Row],[Close Price]])-1</f>
        <v>3.2699167657550543E-3</v>
      </c>
      <c r="AG610" s="2">
        <f>(Table2[[#This Row],[Close Price]]/Table2[[#This Row],[Current Month Low]])-1</f>
        <v>0.14714407502131288</v>
      </c>
      <c r="AH610" s="2">
        <f>(Table2[[#This Row],[Current Month High]]/Table2[[#This Row],[Close Price]])-1</f>
        <v>3.2699167657550543E-3</v>
      </c>
      <c r="AI610">
        <v>5.6183115338882299</v>
      </c>
      <c r="AJ610">
        <v>31.560422369964702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0.14000000000000001</v>
      </c>
      <c r="AM610" t="s">
        <v>10196</v>
      </c>
      <c r="AN610">
        <v>10.78</v>
      </c>
      <c r="AO610" t="s">
        <v>10196</v>
      </c>
      <c r="AP610">
        <v>-6.9469193017940994E-2</v>
      </c>
      <c r="AQ610">
        <f>(Table2[[#This Row],[Sharpe Ratio]]-AVERAGE(Table2[Sharpe Ratio]))/_xlfn.STDEV.P(Table2[Sharpe Ratio])</f>
        <v>-1.3872120327160413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-1.0431963484790017</v>
      </c>
      <c r="AS610">
        <f>_xlfn.RANK.AVG(Table2[[#This Row],[1Y Return vs Nifty Z-Score]],Table2[1Y Return vs Nifty Z-Score])</f>
        <v>629</v>
      </c>
      <c r="AT610">
        <f>_xlfn.RANK.AVG(Table2[[#This Row],[6M Return vs Nifty Z-Score]],Table2[6M Return vs Nifty Z-Score])</f>
        <v>388</v>
      </c>
      <c r="AU610">
        <f>_xlfn.RANK.AVG(Table2[[#This Row],[Sharpe Ratio Z-Score]],Table2[Sharpe Ratio Z-Score])</f>
        <v>676</v>
      </c>
      <c r="AV610">
        <f>(Table2[[#This Row],[Rank 1Y]]+Table2[[#This Row],[Rank 6M]]+Table2[[#This Row],[Rank Sharpe]])/3</f>
        <v>564.33333333333337</v>
      </c>
    </row>
    <row r="611" spans="1:48" x14ac:dyDescent="0.3">
      <c r="A611" t="s">
        <v>159</v>
      </c>
      <c r="B611" t="s">
        <v>160</v>
      </c>
      <c r="C611" t="s">
        <v>10150</v>
      </c>
      <c r="D611" t="s">
        <v>21</v>
      </c>
      <c r="E611">
        <v>167735.319682765</v>
      </c>
      <c r="F611">
        <v>5665.15</v>
      </c>
      <c r="G611">
        <v>-7.5082082982289302</v>
      </c>
      <c r="H611">
        <f>(Table2[[#This Row],[1Y Return vs Nifty]]-AVERAGE(Table2[1Y Return vs Nifty]))/_xlfn.STDEV.P(Table2[1Y Return vs Nifty])</f>
        <v>-0.65711435663385198</v>
      </c>
      <c r="I611">
        <v>8.2436065232415103</v>
      </c>
      <c r="J611">
        <f>(Table2[[#This Row],[1M Return vs Nifty]]-AVERAGE(Table2[1M Return vs Nifty]))/_xlfn.STDEV.P(Table2[1M Return vs Nifty])</f>
        <v>1.0192083907778531</v>
      </c>
      <c r="K611">
        <v>-12.9834427043291</v>
      </c>
      <c r="L611">
        <f>(Table2[[#This Row],[6M Return vs Nifty]]-AVERAGE(Table2[6M Return vs Nifty]))/_xlfn.STDEV.P(Table2[6M Return vs Nifty])</f>
        <v>-0.70193519011950956</v>
      </c>
      <c r="M611">
        <v>0.53444219406309401</v>
      </c>
      <c r="N611">
        <f>(Table2[[#This Row],[1W Return vs Nifty]]-AVERAGE(Table2[1W Return vs Nifty]))/_xlfn.STDEV.P(Table2[1W Return vs Nifty])</f>
        <v>0.54654356982275942</v>
      </c>
      <c r="O611">
        <v>5486.19</v>
      </c>
      <c r="P611">
        <v>5252.6394793937598</v>
      </c>
      <c r="Q611">
        <v>5180.4479352982198</v>
      </c>
      <c r="R611">
        <v>64.526798486570996</v>
      </c>
      <c r="S611" s="2">
        <f>(Table2[[#This Row],[Close Price]]-Table2[[#This Row],[20D EMA]])/Table2[[#This Row],[20D EMA]]</f>
        <v>3.2620087893419671E-2</v>
      </c>
      <c r="T611" s="2">
        <f>(Table2[[#This Row],[Close Price]]-Table2[[#This Row],[50D EMA]])/Table2[[#This Row],[50D EMA]]</f>
        <v>7.8533948926921268E-2</v>
      </c>
      <c r="U611" s="2">
        <f>(Table2[[#This Row],[Close Price]]-Table2[[#This Row],[200D EMA]])/Table2[[#This Row],[200D EMA]]</f>
        <v>9.3563736332363562E-2</v>
      </c>
      <c r="V611">
        <v>1.32909675997066</v>
      </c>
      <c r="W611">
        <v>5576.9</v>
      </c>
      <c r="X611">
        <v>5638.95</v>
      </c>
      <c r="Y611">
        <v>5547.55</v>
      </c>
      <c r="Z611">
        <v>5780.05</v>
      </c>
      <c r="AA611">
        <v>5320.35</v>
      </c>
      <c r="AB611">
        <v>5879.15</v>
      </c>
      <c r="AC611" s="2">
        <f>(Table2[[#This Row],[Close Price]]/Table2[[#This Row],[Day Low]])-1</f>
        <v>1.5824203410496951E-2</v>
      </c>
      <c r="AD611" s="2">
        <f>(Table2[[#This Row],[Day High]]/Table2[[#This Row],[Close Price]])-1</f>
        <v>-4.6247672171080279E-3</v>
      </c>
      <c r="AE611" s="2">
        <f>(Table2[[#This Row],[Close Price]]/Table2[[#This Row],[Current Week Low]])-1</f>
        <v>2.119854710638025E-2</v>
      </c>
      <c r="AF611" s="2">
        <f>(Table2[[#This Row],[Current Week High]]/Table2[[#This Row],[Close Price]])-1</f>
        <v>2.028189897884447E-2</v>
      </c>
      <c r="AG611" s="2">
        <f>(Table2[[#This Row],[Close Price]]/Table2[[#This Row],[Current Month Low]])-1</f>
        <v>6.4807766406345335E-2</v>
      </c>
      <c r="AH611" s="2">
        <f>(Table2[[#This Row],[Current Month High]]/Table2[[#This Row],[Close Price]])-1</f>
        <v>3.7774816200806693E-2</v>
      </c>
      <c r="AI611">
        <v>13.7127878343909</v>
      </c>
      <c r="AJ611">
        <v>25.514284764763801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</v>
      </c>
      <c r="AM611" t="s">
        <v>10197</v>
      </c>
      <c r="AN611">
        <v>4.49</v>
      </c>
      <c r="AO611" t="s">
        <v>10196</v>
      </c>
      <c r="AP611">
        <v>-2.0748171405029998E-2</v>
      </c>
      <c r="AQ611">
        <f>(Table2[[#This Row],[Sharpe Ratio]]-AVERAGE(Table2[Sharpe Ratio]))/_xlfn.STDEV.P(Table2[Sharpe Ratio])</f>
        <v>-0.82701151764954328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-0.62030910380229232</v>
      </c>
      <c r="AS611">
        <f>_xlfn.RANK.AVG(Table2[[#This Row],[1Y Return vs Nifty Z-Score]],Table2[1Y Return vs Nifty Z-Score])</f>
        <v>561</v>
      </c>
      <c r="AT611">
        <f>_xlfn.RANK.AVG(Table2[[#This Row],[6M Return vs Nifty Z-Score]],Table2[6M Return vs Nifty Z-Score])</f>
        <v>554</v>
      </c>
      <c r="AU611">
        <f>_xlfn.RANK.AVG(Table2[[#This Row],[Sharpe Ratio Z-Score]],Table2[Sharpe Ratio Z-Score])</f>
        <v>579</v>
      </c>
      <c r="AV611">
        <f>(Table2[[#This Row],[Rank 1Y]]+Table2[[#This Row],[Rank 6M]]+Table2[[#This Row],[Rank Sharpe]])/3</f>
        <v>564.66666666666663</v>
      </c>
    </row>
    <row r="612" spans="1:48" x14ac:dyDescent="0.3">
      <c r="A612" t="s">
        <v>1427</v>
      </c>
      <c r="B612" t="s">
        <v>1428</v>
      </c>
      <c r="C612" t="s">
        <v>10161</v>
      </c>
      <c r="D612" t="s">
        <v>1429</v>
      </c>
      <c r="E612">
        <v>7231.6579257479998</v>
      </c>
      <c r="F612">
        <v>227.14</v>
      </c>
      <c r="G612">
        <v>-21.600577714406199</v>
      </c>
      <c r="H612">
        <f>(Table2[[#This Row],[1Y Return vs Nifty]]-AVERAGE(Table2[1Y Return vs Nifty]))/_xlfn.STDEV.P(Table2[1Y Return vs Nifty])</f>
        <v>-0.84660256360397301</v>
      </c>
      <c r="I612">
        <v>8.7977924848617199</v>
      </c>
      <c r="J612">
        <f>(Table2[[#This Row],[1M Return vs Nifty]]-AVERAGE(Table2[1M Return vs Nifty]))/_xlfn.STDEV.P(Table2[1M Return vs Nifty])</f>
        <v>1.0769384126642776</v>
      </c>
      <c r="K612">
        <v>-0.139654147596356</v>
      </c>
      <c r="L612">
        <f>(Table2[[#This Row],[6M Return vs Nifty]]-AVERAGE(Table2[6M Return vs Nifty]))/_xlfn.STDEV.P(Table2[6M Return vs Nifty])</f>
        <v>-0.26758711377666344</v>
      </c>
      <c r="M612">
        <v>-4.9194707958575901</v>
      </c>
      <c r="N612">
        <f>(Table2[[#This Row],[1W Return vs Nifty]]-AVERAGE(Table2[1W Return vs Nifty]))/_xlfn.STDEV.P(Table2[1W Return vs Nifty])</f>
        <v>-0.80957212436118697</v>
      </c>
      <c r="O612">
        <v>220.12</v>
      </c>
      <c r="P612">
        <v>207.71368137366301</v>
      </c>
      <c r="Q612">
        <v>195.866703032261</v>
      </c>
      <c r="R612">
        <v>57.949944674259797</v>
      </c>
      <c r="S612" s="2">
        <f>(Table2[[#This Row],[Close Price]]-Table2[[#This Row],[20D EMA]])/Table2[[#This Row],[20D EMA]]</f>
        <v>3.1891695438851453E-2</v>
      </c>
      <c r="T612" s="2">
        <f>(Table2[[#This Row],[Close Price]]-Table2[[#This Row],[50D EMA]])/Table2[[#This Row],[50D EMA]]</f>
        <v>9.352450208318408E-2</v>
      </c>
      <c r="U612" s="2">
        <f>(Table2[[#This Row],[Close Price]]-Table2[[#This Row],[200D EMA]])/Table2[[#This Row],[200D EMA]]</f>
        <v>0.15966622444544845</v>
      </c>
      <c r="V612">
        <v>0.74210333322519395</v>
      </c>
      <c r="W612">
        <v>220.5</v>
      </c>
      <c r="X612">
        <v>225.73</v>
      </c>
      <c r="Y612">
        <v>207.44</v>
      </c>
      <c r="Z612">
        <v>230.87</v>
      </c>
      <c r="AA612">
        <v>198.05</v>
      </c>
      <c r="AB612">
        <v>241.9</v>
      </c>
      <c r="AC612" s="2">
        <f>(Table2[[#This Row],[Close Price]]/Table2[[#This Row],[Day Low]])-1</f>
        <v>3.0113378684807124E-2</v>
      </c>
      <c r="AD612" s="2">
        <f>(Table2[[#This Row],[Day High]]/Table2[[#This Row],[Close Price]])-1</f>
        <v>-6.2076252531477749E-3</v>
      </c>
      <c r="AE612" s="2">
        <f>(Table2[[#This Row],[Close Price]]/Table2[[#This Row],[Current Week Low]])-1</f>
        <v>9.4967219436945527E-2</v>
      </c>
      <c r="AF612" s="2">
        <f>(Table2[[#This Row],[Current Week High]]/Table2[[#This Row],[Close Price]])-1</f>
        <v>1.6421590208681947E-2</v>
      </c>
      <c r="AG612" s="2">
        <f>(Table2[[#This Row],[Close Price]]/Table2[[#This Row],[Current Month Low]])-1</f>
        <v>0.14688210047967676</v>
      </c>
      <c r="AH612" s="2">
        <f>(Table2[[#This Row],[Current Month High]]/Table2[[#This Row],[Close Price]])-1</f>
        <v>6.498194945848379E-2</v>
      </c>
      <c r="AI612">
        <v>6.4981949458483701</v>
      </c>
      <c r="AJ612">
        <v>33.926886792452798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0.05</v>
      </c>
      <c r="AM612" t="s">
        <v>10196</v>
      </c>
      <c r="AN612">
        <v>-0.72</v>
      </c>
      <c r="AO612" t="s">
        <v>10195</v>
      </c>
      <c r="AP612">
        <v>-5.9902596841288999E-2</v>
      </c>
      <c r="AQ612">
        <f>(Table2[[#This Row],[Sharpe Ratio]]-AVERAGE(Table2[Sharpe Ratio]))/_xlfn.STDEV.P(Table2[Sharpe Ratio])</f>
        <v>-1.2772140907974046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-2.1240374798749504</v>
      </c>
      <c r="AS612">
        <f>_xlfn.RANK.AVG(Table2[[#This Row],[1Y Return vs Nifty Z-Score]],Table2[1Y Return vs Nifty Z-Score])</f>
        <v>631</v>
      </c>
      <c r="AT612">
        <f>_xlfn.RANK.AVG(Table2[[#This Row],[6M Return vs Nifty Z-Score]],Table2[6M Return vs Nifty Z-Score])</f>
        <v>411</v>
      </c>
      <c r="AU612">
        <f>_xlfn.RANK.AVG(Table2[[#This Row],[Sharpe Ratio Z-Score]],Table2[Sharpe Ratio Z-Score])</f>
        <v>653</v>
      </c>
      <c r="AV612">
        <f>(Table2[[#This Row],[Rank 1Y]]+Table2[[#This Row],[Rank 6M]]+Table2[[#This Row],[Rank Sharpe]])/3</f>
        <v>565</v>
      </c>
    </row>
    <row r="613" spans="1:48" x14ac:dyDescent="0.3">
      <c r="A613" t="s">
        <v>38</v>
      </c>
      <c r="B613" t="s">
        <v>39</v>
      </c>
      <c r="C613" t="s">
        <v>10153</v>
      </c>
      <c r="D613" t="s">
        <v>40</v>
      </c>
      <c r="E613">
        <v>638395.69384170999</v>
      </c>
      <c r="F613">
        <v>2717.05</v>
      </c>
      <c r="G613">
        <v>-18.798765874468199</v>
      </c>
      <c r="H613">
        <f>(Table2[[#This Row],[1Y Return vs Nifty]]-AVERAGE(Table2[1Y Return vs Nifty]))/_xlfn.STDEV.P(Table2[1Y Return vs Nifty])</f>
        <v>-0.80892896265450809</v>
      </c>
      <c r="I613">
        <v>9.8899573807010093</v>
      </c>
      <c r="J613">
        <f>(Table2[[#This Row],[1M Return vs Nifty]]-AVERAGE(Table2[1M Return vs Nifty]))/_xlfn.STDEV.P(Table2[1M Return vs Nifty])</f>
        <v>1.1907101566399871</v>
      </c>
      <c r="K613">
        <v>-2.5156376997762799</v>
      </c>
      <c r="L613">
        <f>(Table2[[#This Row],[6M Return vs Nifty]]-AVERAGE(Table2[6M Return vs Nifty]))/_xlfn.STDEV.P(Table2[6M Return vs Nifty])</f>
        <v>-0.3479375400354805</v>
      </c>
      <c r="M613">
        <v>3.8921711795045399</v>
      </c>
      <c r="N613">
        <f>(Table2[[#This Row],[1W Return vs Nifty]]-AVERAGE(Table2[1W Return vs Nifty]))/_xlfn.STDEV.P(Table2[1W Return vs Nifty])</f>
        <v>1.3814430231856385</v>
      </c>
      <c r="O613">
        <v>2624.22</v>
      </c>
      <c r="P613">
        <v>2523.14804340619</v>
      </c>
      <c r="Q613">
        <v>2462.3045013277901</v>
      </c>
      <c r="R613">
        <v>66.592582798070694</v>
      </c>
      <c r="S613" s="2">
        <f>(Table2[[#This Row],[Close Price]]-Table2[[#This Row],[20D EMA]])/Table2[[#This Row],[20D EMA]]</f>
        <v>3.5374320750546979E-2</v>
      </c>
      <c r="T613" s="2">
        <f>(Table2[[#This Row],[Close Price]]-Table2[[#This Row],[50D EMA]])/Table2[[#This Row],[50D EMA]]</f>
        <v>7.6849219014531983E-2</v>
      </c>
      <c r="U613" s="2">
        <f>(Table2[[#This Row],[Close Price]]-Table2[[#This Row],[200D EMA]])/Table2[[#This Row],[200D EMA]]</f>
        <v>0.10345816227637131</v>
      </c>
      <c r="V613">
        <v>1.0711857222730301</v>
      </c>
      <c r="W613">
        <v>2676.2</v>
      </c>
      <c r="X613">
        <v>2724.85</v>
      </c>
      <c r="Y613">
        <v>2675.1</v>
      </c>
      <c r="Z613">
        <v>2811.3</v>
      </c>
      <c r="AA613">
        <v>2450.1</v>
      </c>
      <c r="AB613">
        <v>2811.3</v>
      </c>
      <c r="AC613" s="2">
        <f>(Table2[[#This Row],[Close Price]]/Table2[[#This Row],[Day Low]])-1</f>
        <v>1.5264180554517726E-2</v>
      </c>
      <c r="AD613" s="2">
        <f>(Table2[[#This Row],[Day High]]/Table2[[#This Row],[Close Price]])-1</f>
        <v>2.8707605675271086E-3</v>
      </c>
      <c r="AE613" s="2">
        <f>(Table2[[#This Row],[Close Price]]/Table2[[#This Row],[Current Week Low]])-1</f>
        <v>1.5681656760494933E-2</v>
      </c>
      <c r="AF613" s="2">
        <f>(Table2[[#This Row],[Current Week High]]/Table2[[#This Row],[Close Price]])-1</f>
        <v>3.4688356857621283E-2</v>
      </c>
      <c r="AG613" s="2">
        <f>(Table2[[#This Row],[Close Price]]/Table2[[#This Row],[Current Month Low]])-1</f>
        <v>0.10895473654136567</v>
      </c>
      <c r="AH613" s="2">
        <f>(Table2[[#This Row],[Current Month High]]/Table2[[#This Row],[Close Price]])-1</f>
        <v>3.4688356857621283E-2</v>
      </c>
      <c r="AI613">
        <v>3.4688356857621199</v>
      </c>
      <c r="AJ613">
        <v>25.0915034184295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0.06</v>
      </c>
      <c r="AM613" t="s">
        <v>10196</v>
      </c>
      <c r="AN613">
        <v>6.68</v>
      </c>
      <c r="AO613" t="s">
        <v>10196</v>
      </c>
      <c r="AP613">
        <v>-5.2807146303121E-2</v>
      </c>
      <c r="AQ613">
        <f>(Table2[[#This Row],[Sharpe Ratio]]-AVERAGE(Table2[Sharpe Ratio]))/_xlfn.STDEV.P(Table2[Sharpe Ratio])</f>
        <v>-1.1956296963302482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0.21965698080538876</v>
      </c>
      <c r="AS613">
        <f>_xlfn.RANK.AVG(Table2[[#This Row],[1Y Return vs Nifty Z-Score]],Table2[1Y Return vs Nifty Z-Score])</f>
        <v>616</v>
      </c>
      <c r="AT613">
        <f>_xlfn.RANK.AVG(Table2[[#This Row],[6M Return vs Nifty Z-Score]],Table2[6M Return vs Nifty Z-Score])</f>
        <v>440</v>
      </c>
      <c r="AU613">
        <f>_xlfn.RANK.AVG(Table2[[#This Row],[Sharpe Ratio Z-Score]],Table2[Sharpe Ratio Z-Score])</f>
        <v>641</v>
      </c>
      <c r="AV613">
        <f>(Table2[[#This Row],[Rank 1Y]]+Table2[[#This Row],[Rank 6M]]+Table2[[#This Row],[Rank Sharpe]])/3</f>
        <v>565.66666666666663</v>
      </c>
    </row>
    <row r="614" spans="1:48" x14ac:dyDescent="0.3">
      <c r="A614" t="s">
        <v>687</v>
      </c>
      <c r="B614" t="s">
        <v>688</v>
      </c>
      <c r="C614" t="s">
        <v>10151</v>
      </c>
      <c r="D614" t="s">
        <v>539</v>
      </c>
      <c r="E614">
        <v>25177.763730825001</v>
      </c>
      <c r="F614">
        <v>777.45</v>
      </c>
      <c r="G614">
        <v>-1.4743947491065701</v>
      </c>
      <c r="H614">
        <f>(Table2[[#This Row],[1Y Return vs Nifty]]-AVERAGE(Table2[1Y Return vs Nifty]))/_xlfn.STDEV.P(Table2[1Y Return vs Nifty])</f>
        <v>-0.57598275435675506</v>
      </c>
      <c r="I614">
        <v>1.21301101324782</v>
      </c>
      <c r="J614">
        <f>(Table2[[#This Row],[1M Return vs Nifty]]-AVERAGE(Table2[1M Return vs Nifty]))/_xlfn.STDEV.P(Table2[1M Return vs Nifty])</f>
        <v>0.2868252905637651</v>
      </c>
      <c r="K614">
        <v>-12.1209270963574</v>
      </c>
      <c r="L614">
        <f>(Table2[[#This Row],[6M Return vs Nifty]]-AVERAGE(Table2[6M Return vs Nifty]))/_xlfn.STDEV.P(Table2[6M Return vs Nifty])</f>
        <v>-0.67276684983709312</v>
      </c>
      <c r="M614">
        <v>1.4448104262553401</v>
      </c>
      <c r="N614">
        <f>(Table2[[#This Row],[1W Return vs Nifty]]-AVERAGE(Table2[1W Return vs Nifty]))/_xlfn.STDEV.P(Table2[1W Return vs Nifty])</f>
        <v>0.77290666902217564</v>
      </c>
      <c r="O614">
        <v>769.67</v>
      </c>
      <c r="P614">
        <v>755.47032845444198</v>
      </c>
      <c r="Q614">
        <v>718.98779196778798</v>
      </c>
      <c r="R614">
        <v>56.2437128797486</v>
      </c>
      <c r="S614" s="2">
        <f>(Table2[[#This Row],[Close Price]]-Table2[[#This Row],[20D EMA]])/Table2[[#This Row],[20D EMA]]</f>
        <v>1.0108228201696944E-2</v>
      </c>
      <c r="T614" s="2">
        <f>(Table2[[#This Row],[Close Price]]-Table2[[#This Row],[50D EMA]])/Table2[[#This Row],[50D EMA]]</f>
        <v>2.9094023574062218E-2</v>
      </c>
      <c r="U614" s="2">
        <f>(Table2[[#This Row],[Close Price]]-Table2[[#This Row],[200D EMA]])/Table2[[#This Row],[200D EMA]]</f>
        <v>8.1311822934027334E-2</v>
      </c>
      <c r="V614">
        <v>0.82397415721584499</v>
      </c>
      <c r="W614">
        <v>757</v>
      </c>
      <c r="X614">
        <v>777</v>
      </c>
      <c r="Y614">
        <v>764.8</v>
      </c>
      <c r="Z614">
        <v>789.5</v>
      </c>
      <c r="AA614">
        <v>749.1</v>
      </c>
      <c r="AB614">
        <v>790.85</v>
      </c>
      <c r="AC614" s="2">
        <f>(Table2[[#This Row],[Close Price]]/Table2[[#This Row],[Day Low]])-1</f>
        <v>2.7014531043593193E-2</v>
      </c>
      <c r="AD614" s="2">
        <f>(Table2[[#This Row],[Day High]]/Table2[[#This Row],[Close Price]])-1</f>
        <v>-5.7881535790094141E-4</v>
      </c>
      <c r="AE614" s="2">
        <f>(Table2[[#This Row],[Close Price]]/Table2[[#This Row],[Current Week Low]])-1</f>
        <v>1.6540271966527298E-2</v>
      </c>
      <c r="AF614" s="2">
        <f>(Table2[[#This Row],[Current Week High]]/Table2[[#This Row],[Close Price]])-1</f>
        <v>1.5499389028233335E-2</v>
      </c>
      <c r="AG614" s="2">
        <f>(Table2[[#This Row],[Close Price]]/Table2[[#This Row],[Current Month Low]])-1</f>
        <v>3.7845414497396979E-2</v>
      </c>
      <c r="AH614" s="2">
        <f>(Table2[[#This Row],[Current Month High]]/Table2[[#This Row],[Close Price]])-1</f>
        <v>1.7235835101935715E-2</v>
      </c>
      <c r="AI614">
        <v>11.4476815229275</v>
      </c>
      <c r="AJ614">
        <v>27.901620465575299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-0.03</v>
      </c>
      <c r="AM614" t="s">
        <v>10195</v>
      </c>
      <c r="AN614">
        <v>-0.4</v>
      </c>
      <c r="AO614" t="s">
        <v>10195</v>
      </c>
      <c r="AP614">
        <v>-4.8111215823227999E-2</v>
      </c>
      <c r="AQ614">
        <f>(Table2[[#This Row],[Sharpe Ratio]]-AVERAGE(Table2[Sharpe Ratio]))/_xlfn.STDEV.P(Table2[Sharpe Ratio])</f>
        <v>-1.1416352892660211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-1.3306529338739286</v>
      </c>
      <c r="AS614">
        <f>_xlfn.RANK.AVG(Table2[[#This Row],[1Y Return vs Nifty Z-Score]],Table2[1Y Return vs Nifty Z-Score])</f>
        <v>520</v>
      </c>
      <c r="AT614">
        <f>_xlfn.RANK.AVG(Table2[[#This Row],[6M Return vs Nifty Z-Score]],Table2[6M Return vs Nifty Z-Score])</f>
        <v>546</v>
      </c>
      <c r="AU614">
        <f>_xlfn.RANK.AVG(Table2[[#This Row],[Sharpe Ratio Z-Score]],Table2[Sharpe Ratio Z-Score])</f>
        <v>633</v>
      </c>
      <c r="AV614">
        <f>(Table2[[#This Row],[Rank 1Y]]+Table2[[#This Row],[Rank 6M]]+Table2[[#This Row],[Rank Sharpe]])/3</f>
        <v>566.33333333333337</v>
      </c>
    </row>
    <row r="615" spans="1:48" x14ac:dyDescent="0.3">
      <c r="A615" t="s">
        <v>1896</v>
      </c>
      <c r="B615" t="s">
        <v>1897</v>
      </c>
      <c r="C615" t="s">
        <v>10155</v>
      </c>
      <c r="D615" t="s">
        <v>200</v>
      </c>
      <c r="E615">
        <v>3595.8785530499999</v>
      </c>
      <c r="F615">
        <v>229.14</v>
      </c>
      <c r="G615">
        <v>-24.2356834019198</v>
      </c>
      <c r="H615">
        <f>(Table2[[#This Row],[1Y Return vs Nifty]]-AVERAGE(Table2[1Y Return vs Nifty]))/_xlfn.STDEV.P(Table2[1Y Return vs Nifty])</f>
        <v>-0.88203460751069362</v>
      </c>
      <c r="I615">
        <v>-0.41897791451648397</v>
      </c>
      <c r="J615">
        <f>(Table2[[#This Row],[1M Return vs Nifty]]-AVERAGE(Table2[1M Return vs Nifty]))/_xlfn.STDEV.P(Table2[1M Return vs Nifty])</f>
        <v>0.11681961910505267</v>
      </c>
      <c r="K615">
        <v>-30.106071619575399</v>
      </c>
      <c r="L615">
        <f>(Table2[[#This Row],[6M Return vs Nifty]]-AVERAGE(Table2[6M Return vs Nifty]))/_xlfn.STDEV.P(Table2[6M Return vs Nifty])</f>
        <v>-1.2809840352806234</v>
      </c>
      <c r="M615">
        <v>2.43434507986357</v>
      </c>
      <c r="N615">
        <f>(Table2[[#This Row],[1W Return vs Nifty]]-AVERAGE(Table2[1W Return vs Nifty]))/_xlfn.STDEV.P(Table2[1W Return vs Nifty])</f>
        <v>1.0189545022342179</v>
      </c>
      <c r="O615">
        <v>227.95</v>
      </c>
      <c r="P615">
        <v>225.571318935194</v>
      </c>
      <c r="Q615">
        <v>232.831241213749</v>
      </c>
      <c r="R615">
        <v>49.918193153098301</v>
      </c>
      <c r="S615" s="2">
        <f>(Table2[[#This Row],[Close Price]]-Table2[[#This Row],[20D EMA]])/Table2[[#This Row],[20D EMA]]</f>
        <v>5.2204430796227146E-3</v>
      </c>
      <c r="T615" s="2">
        <f>(Table2[[#This Row],[Close Price]]-Table2[[#This Row],[50D EMA]])/Table2[[#This Row],[50D EMA]]</f>
        <v>1.582063305588623E-2</v>
      </c>
      <c r="U615" s="2">
        <f>(Table2[[#This Row],[Close Price]]-Table2[[#This Row],[200D EMA]])/Table2[[#This Row],[200D EMA]]</f>
        <v>-1.5853719606125763E-2</v>
      </c>
      <c r="V615">
        <v>1.3017666494459399</v>
      </c>
      <c r="W615">
        <v>229.15</v>
      </c>
      <c r="X615">
        <v>237</v>
      </c>
      <c r="Y615">
        <v>222.26</v>
      </c>
      <c r="Z615">
        <v>238.5</v>
      </c>
      <c r="AA615">
        <v>216.5</v>
      </c>
      <c r="AB615">
        <v>248</v>
      </c>
      <c r="AC615" s="2">
        <f>(Table2[[#This Row],[Close Price]]/Table2[[#This Row],[Day Low]])-1</f>
        <v>-4.3639537421036323E-5</v>
      </c>
      <c r="AD615" s="2">
        <f>(Table2[[#This Row],[Day High]]/Table2[[#This Row],[Close Price]])-1</f>
        <v>3.4302173343807363E-2</v>
      </c>
      <c r="AE615" s="2">
        <f>(Table2[[#This Row],[Close Price]]/Table2[[#This Row],[Current Week Low]])-1</f>
        <v>3.0954737694592005E-2</v>
      </c>
      <c r="AF615" s="2">
        <f>(Table2[[#This Row],[Current Week High]]/Table2[[#This Row],[Close Price]])-1</f>
        <v>4.0848389630793402E-2</v>
      </c>
      <c r="AG615" s="2">
        <f>(Table2[[#This Row],[Close Price]]/Table2[[#This Row],[Current Month Low]])-1</f>
        <v>5.838337182448039E-2</v>
      </c>
      <c r="AH615" s="2">
        <f>(Table2[[#This Row],[Current Month High]]/Table2[[#This Row],[Close Price]])-1</f>
        <v>8.230775944837232E-2</v>
      </c>
      <c r="AI615">
        <v>30.487911320590001</v>
      </c>
      <c r="AJ615">
        <v>20.2519023878247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-0.08</v>
      </c>
      <c r="AM615" t="s">
        <v>10195</v>
      </c>
      <c r="AN615">
        <v>-5.59</v>
      </c>
      <c r="AO615" t="s">
        <v>10195</v>
      </c>
      <c r="AP615">
        <v>3.8157150259158001E-2</v>
      </c>
      <c r="AQ615">
        <f>(Table2[[#This Row],[Sharpe Ratio]]-AVERAGE(Table2[Sharpe Ratio]))/_xlfn.STDEV.P(Table2[Sharpe Ratio])</f>
        <v>-0.14971062279943964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638</v>
      </c>
      <c r="AT615">
        <f>_xlfn.RANK.AVG(Table2[[#This Row],[6M Return vs Nifty Z-Score]],Table2[6M Return vs Nifty Z-Score])</f>
        <v>687</v>
      </c>
      <c r="AU615">
        <f>_xlfn.RANK.AVG(Table2[[#This Row],[Sharpe Ratio Z-Score]],Table2[Sharpe Ratio Z-Score])</f>
        <v>374</v>
      </c>
      <c r="AV615">
        <f>(Table2[[#This Row],[Rank 1Y]]+Table2[[#This Row],[Rank 6M]]+Table2[[#This Row],[Rank Sharpe]])/3</f>
        <v>566.33333333333337</v>
      </c>
    </row>
    <row r="616" spans="1:48" x14ac:dyDescent="0.3">
      <c r="A616" t="s">
        <v>2120</v>
      </c>
      <c r="B616" t="s">
        <v>2121</v>
      </c>
      <c r="C616" t="s">
        <v>10149</v>
      </c>
      <c r="D616" t="s">
        <v>444</v>
      </c>
      <c r="E616">
        <v>2694.4748587300001</v>
      </c>
      <c r="F616">
        <v>81.099999999999994</v>
      </c>
      <c r="G616">
        <v>-17.319800887546499</v>
      </c>
      <c r="H616">
        <f>(Table2[[#This Row],[1Y Return vs Nifty]]-AVERAGE(Table2[1Y Return vs Nifty]))/_xlfn.STDEV.P(Table2[1Y Return vs Nifty])</f>
        <v>-0.78904256773629977</v>
      </c>
      <c r="I616">
        <v>-8.0767785409723896</v>
      </c>
      <c r="J616">
        <f>(Table2[[#This Row],[1M Return vs Nifty]]-AVERAGE(Table2[1M Return vs Nifty]))/_xlfn.STDEV.P(Table2[1M Return vs Nifty])</f>
        <v>-0.68089997031706639</v>
      </c>
      <c r="K616">
        <v>-18.607102151439602</v>
      </c>
      <c r="L616">
        <f>(Table2[[#This Row],[6M Return vs Nifty]]-AVERAGE(Table2[6M Return vs Nifty]))/_xlfn.STDEV.P(Table2[6M Return vs Nifty])</f>
        <v>-0.89211471947491072</v>
      </c>
      <c r="M616">
        <v>-3.2385178705457802</v>
      </c>
      <c r="N616">
        <f>(Table2[[#This Row],[1W Return vs Nifty]]-AVERAGE(Table2[1W Return vs Nifty]))/_xlfn.STDEV.P(Table2[1W Return vs Nifty])</f>
        <v>-0.39160310882819221</v>
      </c>
      <c r="O616">
        <v>81.510000000000005</v>
      </c>
      <c r="P616">
        <v>83.034934910868401</v>
      </c>
      <c r="Q616">
        <v>85.707959560603101</v>
      </c>
      <c r="R616">
        <v>48.494563687317402</v>
      </c>
      <c r="S616" s="2">
        <f>(Table2[[#This Row],[Close Price]]-Table2[[#This Row],[20D EMA]])/Table2[[#This Row],[20D EMA]]</f>
        <v>-5.0300576616367412E-3</v>
      </c>
      <c r="T616" s="2">
        <f>(Table2[[#This Row],[Close Price]]-Table2[[#This Row],[50D EMA]])/Table2[[#This Row],[50D EMA]]</f>
        <v>-2.3302660656570755E-2</v>
      </c>
      <c r="U616" s="2">
        <f>(Table2[[#This Row],[Close Price]]-Table2[[#This Row],[200D EMA]])/Table2[[#This Row],[200D EMA]]</f>
        <v>-5.3763496228665573E-2</v>
      </c>
      <c r="V616">
        <v>0.92361489927578999</v>
      </c>
      <c r="W616">
        <v>80.14</v>
      </c>
      <c r="X616">
        <v>84.75</v>
      </c>
      <c r="Y616">
        <v>77.53</v>
      </c>
      <c r="Z616">
        <v>84.55</v>
      </c>
      <c r="AA616">
        <v>77.53</v>
      </c>
      <c r="AB616">
        <v>85.25</v>
      </c>
      <c r="AC616" s="2">
        <f>(Table2[[#This Row],[Close Price]]/Table2[[#This Row],[Day Low]])-1</f>
        <v>1.1979036685799693E-2</v>
      </c>
      <c r="AD616" s="2">
        <f>(Table2[[#This Row],[Day High]]/Table2[[#This Row],[Close Price]])-1</f>
        <v>4.5006165228113515E-2</v>
      </c>
      <c r="AE616" s="2">
        <f>(Table2[[#This Row],[Close Price]]/Table2[[#This Row],[Current Week Low]])-1</f>
        <v>4.6046691603250256E-2</v>
      </c>
      <c r="AF616" s="2">
        <f>(Table2[[#This Row],[Current Week High]]/Table2[[#This Row],[Close Price]])-1</f>
        <v>4.2540073982737292E-2</v>
      </c>
      <c r="AG616" s="2">
        <f>(Table2[[#This Row],[Close Price]]/Table2[[#This Row],[Current Month Low]])-1</f>
        <v>4.6046691603250256E-2</v>
      </c>
      <c r="AH616" s="2">
        <f>(Table2[[#This Row],[Current Month High]]/Table2[[#This Row],[Close Price]])-1</f>
        <v>5.1171393341553628E-2</v>
      </c>
      <c r="AI616">
        <v>47.9654747225647</v>
      </c>
      <c r="AJ616">
        <v>29.656274980015901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-0.13</v>
      </c>
      <c r="AM616" t="s">
        <v>10195</v>
      </c>
      <c r="AN616">
        <v>-0.72</v>
      </c>
      <c r="AO616" t="s">
        <v>10195</v>
      </c>
      <c r="AP616">
        <v>2.0842920631040001E-3</v>
      </c>
      <c r="AQ616">
        <f>(Table2[[#This Row],[Sharpe Ratio]]-AVERAGE(Table2[Sharpe Ratio]))/_xlfn.STDEV.P(Table2[Sharpe Ratio])</f>
        <v>-0.56448094313268771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606</v>
      </c>
      <c r="AT616">
        <f>_xlfn.RANK.AVG(Table2[[#This Row],[6M Return vs Nifty Z-Score]],Table2[6M Return vs Nifty Z-Score])</f>
        <v>604</v>
      </c>
      <c r="AU616">
        <f>_xlfn.RANK.AVG(Table2[[#This Row],[Sharpe Ratio Z-Score]],Table2[Sharpe Ratio Z-Score])</f>
        <v>489</v>
      </c>
      <c r="AV616">
        <f>(Table2[[#This Row],[Rank 1Y]]+Table2[[#This Row],[Rank 6M]]+Table2[[#This Row],[Rank Sharpe]])/3</f>
        <v>566.33333333333337</v>
      </c>
    </row>
    <row r="617" spans="1:48" x14ac:dyDescent="0.3">
      <c r="A617" t="s">
        <v>117</v>
      </c>
      <c r="B617" t="s">
        <v>118</v>
      </c>
      <c r="C617" t="s">
        <v>10153</v>
      </c>
      <c r="D617" t="s">
        <v>119</v>
      </c>
      <c r="E617">
        <v>245030.9006424</v>
      </c>
      <c r="F617">
        <v>2541.4</v>
      </c>
      <c r="G617">
        <v>-12.7338440015829</v>
      </c>
      <c r="H617">
        <f>(Table2[[#This Row],[1Y Return vs Nifty]]-AVERAGE(Table2[1Y Return vs Nifty]))/_xlfn.STDEV.P(Table2[1Y Return vs Nifty])</f>
        <v>-0.72737907298246685</v>
      </c>
      <c r="I617">
        <v>-0.24294570713955499</v>
      </c>
      <c r="J617">
        <f>(Table2[[#This Row],[1M Return vs Nifty]]-AVERAGE(Table2[1M Return vs Nifty]))/_xlfn.STDEV.P(Table2[1M Return vs Nifty])</f>
        <v>0.13515704352279737</v>
      </c>
      <c r="K617">
        <v>-12.7029884206116</v>
      </c>
      <c r="L617">
        <f>(Table2[[#This Row],[6M Return vs Nifty]]-AVERAGE(Table2[6M Return vs Nifty]))/_xlfn.STDEV.P(Table2[6M Return vs Nifty])</f>
        <v>-0.69245085626453107</v>
      </c>
      <c r="M617">
        <v>0.71573303028089097</v>
      </c>
      <c r="N617">
        <f>(Table2[[#This Row],[1W Return vs Nifty]]-AVERAGE(Table2[1W Return vs Nifty]))/_xlfn.STDEV.P(Table2[1W Return vs Nifty])</f>
        <v>0.59162154386837418</v>
      </c>
      <c r="O617">
        <v>2575.8200000000002</v>
      </c>
      <c r="P617">
        <v>2547.4933939408702</v>
      </c>
      <c r="Q617">
        <v>2468.05644554933</v>
      </c>
      <c r="R617">
        <v>33.187405860837004</v>
      </c>
      <c r="S617" s="2">
        <f>(Table2[[#This Row],[Close Price]]-Table2[[#This Row],[20D EMA]])/Table2[[#This Row],[20D EMA]]</f>
        <v>-1.3362734973717136E-2</v>
      </c>
      <c r="T617" s="2">
        <f>(Table2[[#This Row],[Close Price]]-Table2[[#This Row],[50D EMA]])/Table2[[#This Row],[50D EMA]]</f>
        <v>-2.3919174649728392E-3</v>
      </c>
      <c r="U617" s="2">
        <f>(Table2[[#This Row],[Close Price]]-Table2[[#This Row],[200D EMA]])/Table2[[#This Row],[200D EMA]]</f>
        <v>2.9717130085469182E-2</v>
      </c>
      <c r="V617">
        <v>0.91532460550919303</v>
      </c>
      <c r="W617">
        <v>2490.0500000000002</v>
      </c>
      <c r="X617">
        <v>2556.65</v>
      </c>
      <c r="Y617">
        <v>2518.6999999999998</v>
      </c>
      <c r="Z617">
        <v>2630</v>
      </c>
      <c r="AA617">
        <v>2518.6999999999998</v>
      </c>
      <c r="AB617">
        <v>2649.95</v>
      </c>
      <c r="AC617" s="2">
        <f>(Table2[[#This Row],[Close Price]]/Table2[[#This Row],[Day Low]])-1</f>
        <v>2.0622075861930433E-2</v>
      </c>
      <c r="AD617" s="2">
        <f>(Table2[[#This Row],[Day High]]/Table2[[#This Row],[Close Price]])-1</f>
        <v>6.0006295742505156E-3</v>
      </c>
      <c r="AE617" s="2">
        <f>(Table2[[#This Row],[Close Price]]/Table2[[#This Row],[Current Week Low]])-1</f>
        <v>9.0125858577838613E-3</v>
      </c>
      <c r="AF617" s="2">
        <f>(Table2[[#This Row],[Current Week High]]/Table2[[#This Row],[Close Price]])-1</f>
        <v>3.4862674116628689E-2</v>
      </c>
      <c r="AG617" s="2">
        <f>(Table2[[#This Row],[Close Price]]/Table2[[#This Row],[Current Month Low]])-1</f>
        <v>9.0125858577838613E-3</v>
      </c>
      <c r="AH617" s="2">
        <f>(Table2[[#This Row],[Current Month High]]/Table2[[#This Row],[Close Price]])-1</f>
        <v>4.2712678051467501E-2</v>
      </c>
      <c r="AI617">
        <v>8.9674982293224303</v>
      </c>
      <c r="AJ617">
        <v>18.480186480186401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-0.09</v>
      </c>
      <c r="AM617" t="s">
        <v>10195</v>
      </c>
      <c r="AN617">
        <v>-1.27</v>
      </c>
      <c r="AO617" t="s">
        <v>10195</v>
      </c>
      <c r="AP617">
        <v>-1.1459036534169E-2</v>
      </c>
      <c r="AQ617">
        <f>(Table2[[#This Row],[Sharpe Ratio]]-AVERAGE(Table2[Sharpe Ratio]))/_xlfn.STDEV.P(Table2[Sharpe Ratio])</f>
        <v>-0.72020386118202151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-1.4132552030378478</v>
      </c>
      <c r="AS617">
        <f>_xlfn.RANK.AVG(Table2[[#This Row],[1Y Return vs Nifty Z-Score]],Table2[1Y Return vs Nifty Z-Score])</f>
        <v>585</v>
      </c>
      <c r="AT617">
        <f>_xlfn.RANK.AVG(Table2[[#This Row],[6M Return vs Nifty Z-Score]],Table2[6M Return vs Nifty Z-Score])</f>
        <v>550</v>
      </c>
      <c r="AU617">
        <f>_xlfn.RANK.AVG(Table2[[#This Row],[Sharpe Ratio Z-Score]],Table2[Sharpe Ratio Z-Score])</f>
        <v>565</v>
      </c>
      <c r="AV617">
        <f>(Table2[[#This Row],[Rank 1Y]]+Table2[[#This Row],[Rank 6M]]+Table2[[#This Row],[Rank Sharpe]])/3</f>
        <v>566.66666666666663</v>
      </c>
    </row>
    <row r="618" spans="1:48" x14ac:dyDescent="0.3">
      <c r="A618" t="s">
        <v>705</v>
      </c>
      <c r="B618" t="s">
        <v>706</v>
      </c>
      <c r="C618" t="s">
        <v>10156</v>
      </c>
      <c r="D618" t="s">
        <v>60</v>
      </c>
      <c r="E618">
        <v>23429.167989869999</v>
      </c>
      <c r="F618">
        <v>434.55</v>
      </c>
      <c r="G618">
        <v>-0.63865314822241004</v>
      </c>
      <c r="H618">
        <f>(Table2[[#This Row],[1Y Return vs Nifty]]-AVERAGE(Table2[1Y Return vs Nifty]))/_xlfn.STDEV.P(Table2[1Y Return vs Nifty])</f>
        <v>-0.56474524185867325</v>
      </c>
      <c r="I618">
        <v>-2.7703659682996502</v>
      </c>
      <c r="J618">
        <f>(Table2[[#This Row],[1M Return vs Nifty]]-AVERAGE(Table2[1M Return vs Nifty]))/_xlfn.STDEV.P(Table2[1M Return vs Nifty])</f>
        <v>-0.12812646977008887</v>
      </c>
      <c r="K618">
        <v>-5.4012812109969097</v>
      </c>
      <c r="L618">
        <f>(Table2[[#This Row],[6M Return vs Nifty]]-AVERAGE(Table2[6M Return vs Nifty]))/_xlfn.STDEV.P(Table2[6M Return vs Nifty])</f>
        <v>-0.44552352119466698</v>
      </c>
      <c r="M618">
        <v>-6.0184570572373701</v>
      </c>
      <c r="N618">
        <f>(Table2[[#This Row],[1W Return vs Nifty]]-AVERAGE(Table2[1W Return vs Nifty]))/_xlfn.STDEV.P(Table2[1W Return vs Nifty])</f>
        <v>-1.0828351044461213</v>
      </c>
      <c r="O618">
        <v>448.39</v>
      </c>
      <c r="P618">
        <v>442.35378259721801</v>
      </c>
      <c r="Q618">
        <v>418.393273750878</v>
      </c>
      <c r="R618">
        <v>33.421291220930499</v>
      </c>
      <c r="S618" s="2">
        <f>(Table2[[#This Row],[Close Price]]-Table2[[#This Row],[20D EMA]])/Table2[[#This Row],[20D EMA]]</f>
        <v>-3.0865987198643984E-2</v>
      </c>
      <c r="T618" s="2">
        <f>(Table2[[#This Row],[Close Price]]-Table2[[#This Row],[50D EMA]])/Table2[[#This Row],[50D EMA]]</f>
        <v>-1.7641496250804484E-2</v>
      </c>
      <c r="U618" s="2">
        <f>(Table2[[#This Row],[Close Price]]-Table2[[#This Row],[200D EMA]])/Table2[[#This Row],[200D EMA]]</f>
        <v>3.8616123304941422E-2</v>
      </c>
      <c r="V618">
        <v>1.0583392219765699</v>
      </c>
      <c r="W618">
        <v>423.9</v>
      </c>
      <c r="X618">
        <v>433.95</v>
      </c>
      <c r="Y618">
        <v>420.45</v>
      </c>
      <c r="Z618">
        <v>444.8</v>
      </c>
      <c r="AA618">
        <v>420.45</v>
      </c>
      <c r="AB618">
        <v>484.3</v>
      </c>
      <c r="AC618" s="2">
        <f>(Table2[[#This Row],[Close Price]]/Table2[[#This Row],[Day Low]])-1</f>
        <v>2.5123849964614475E-2</v>
      </c>
      <c r="AD618" s="2">
        <f>(Table2[[#This Row],[Day High]]/Table2[[#This Row],[Close Price]])-1</f>
        <v>-1.380738695201944E-3</v>
      </c>
      <c r="AE618" s="2">
        <f>(Table2[[#This Row],[Close Price]]/Table2[[#This Row],[Current Week Low]])-1</f>
        <v>3.3535497681056015E-2</v>
      </c>
      <c r="AF618" s="2">
        <f>(Table2[[#This Row],[Current Week High]]/Table2[[#This Row],[Close Price]])-1</f>
        <v>2.3587619376366442E-2</v>
      </c>
      <c r="AG618" s="2">
        <f>(Table2[[#This Row],[Close Price]]/Table2[[#This Row],[Current Month Low]])-1</f>
        <v>3.3535497681056015E-2</v>
      </c>
      <c r="AH618" s="2">
        <f>(Table2[[#This Row],[Current Month High]]/Table2[[#This Row],[Close Price]])-1</f>
        <v>0.11448625014382685</v>
      </c>
      <c r="AI618">
        <v>11.4486250143826</v>
      </c>
      <c r="AJ618">
        <v>32.4241962517141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-0.09</v>
      </c>
      <c r="AM618" t="s">
        <v>10195</v>
      </c>
      <c r="AN618">
        <v>-8.93</v>
      </c>
      <c r="AO618" t="s">
        <v>10195</v>
      </c>
      <c r="AP618">
        <v>-0.103093288060008</v>
      </c>
      <c r="AQ618">
        <f>(Table2[[#This Row],[Sharpe Ratio]]-AVERAGE(Table2[Sharpe Ratio]))/_xlfn.STDEV.P(Table2[Sharpe Ratio])</f>
        <v>-1.7738261622567744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-3.9950564995263251</v>
      </c>
      <c r="AS618">
        <f>_xlfn.RANK.AVG(Table2[[#This Row],[1Y Return vs Nifty Z-Score]],Table2[1Y Return vs Nifty Z-Score])</f>
        <v>514</v>
      </c>
      <c r="AT618">
        <f>_xlfn.RANK.AVG(Table2[[#This Row],[6M Return vs Nifty Z-Score]],Table2[6M Return vs Nifty Z-Score])</f>
        <v>477</v>
      </c>
      <c r="AU618">
        <f>_xlfn.RANK.AVG(Table2[[#This Row],[Sharpe Ratio Z-Score]],Table2[Sharpe Ratio Z-Score])</f>
        <v>713</v>
      </c>
      <c r="AV618">
        <f>(Table2[[#This Row],[Rank 1Y]]+Table2[[#This Row],[Rank 6M]]+Table2[[#This Row],[Rank Sharpe]])/3</f>
        <v>568</v>
      </c>
    </row>
    <row r="619" spans="1:48" x14ac:dyDescent="0.3">
      <c r="A619" t="s">
        <v>1870</v>
      </c>
      <c r="B619" t="s">
        <v>1871</v>
      </c>
      <c r="C619" t="s">
        <v>10161</v>
      </c>
      <c r="D619" t="s">
        <v>278</v>
      </c>
      <c r="E619">
        <v>3735.2816422619999</v>
      </c>
      <c r="F619">
        <v>160.66999999999999</v>
      </c>
      <c r="G619">
        <v>-6.0910294220816397</v>
      </c>
      <c r="H619">
        <f>(Table2[[#This Row],[1Y Return vs Nifty]]-AVERAGE(Table2[1Y Return vs Nifty]))/_xlfn.STDEV.P(Table2[1Y Return vs Nifty])</f>
        <v>-0.63805874744092139</v>
      </c>
      <c r="I619">
        <v>11.4614376608217</v>
      </c>
      <c r="J619">
        <f>(Table2[[#This Row],[1M Return vs Nifty]]-AVERAGE(Table2[1M Return vs Nifty]))/_xlfn.STDEV.P(Table2[1M Return vs Nifty])</f>
        <v>1.3544125909279652</v>
      </c>
      <c r="K619">
        <v>-16.093466572892801</v>
      </c>
      <c r="L619">
        <f>(Table2[[#This Row],[6M Return vs Nifty]]-AVERAGE(Table2[6M Return vs Nifty]))/_xlfn.STDEV.P(Table2[6M Return vs Nifty])</f>
        <v>-0.80710921090972809</v>
      </c>
      <c r="M619">
        <v>-4.4339947455522299</v>
      </c>
      <c r="N619">
        <f>(Table2[[#This Row],[1W Return vs Nifty]]-AVERAGE(Table2[1W Return vs Nifty]))/_xlfn.STDEV.P(Table2[1W Return vs Nifty])</f>
        <v>-0.68885848404711436</v>
      </c>
      <c r="O619">
        <v>155.13999999999999</v>
      </c>
      <c r="P619">
        <v>146.067352560134</v>
      </c>
      <c r="Q619">
        <v>141.72935847686</v>
      </c>
      <c r="R619">
        <v>54.756670253638298</v>
      </c>
      <c r="S619" s="2">
        <f>(Table2[[#This Row],[Close Price]]-Table2[[#This Row],[20D EMA]])/Table2[[#This Row],[20D EMA]]</f>
        <v>3.5645223668944188E-2</v>
      </c>
      <c r="T619" s="2">
        <f>(Table2[[#This Row],[Close Price]]-Table2[[#This Row],[50D EMA]])/Table2[[#This Row],[50D EMA]]</f>
        <v>9.9972014169656925E-2</v>
      </c>
      <c r="U619" s="2">
        <f>(Table2[[#This Row],[Close Price]]-Table2[[#This Row],[200D EMA]])/Table2[[#This Row],[200D EMA]]</f>
        <v>0.13363950649810077</v>
      </c>
      <c r="V619">
        <v>1.5723226523553999</v>
      </c>
      <c r="W619">
        <v>157.31</v>
      </c>
      <c r="X619">
        <v>163.85</v>
      </c>
      <c r="Y619">
        <v>148.05000000000001</v>
      </c>
      <c r="Z619">
        <v>162.80000000000001</v>
      </c>
      <c r="AA619">
        <v>131.41</v>
      </c>
      <c r="AB619">
        <v>177</v>
      </c>
      <c r="AC619" s="2">
        <f>(Table2[[#This Row],[Close Price]]/Table2[[#This Row],[Day Low]])-1</f>
        <v>2.1359099866505638E-2</v>
      </c>
      <c r="AD619" s="2">
        <f>(Table2[[#This Row],[Day High]]/Table2[[#This Row],[Close Price]])-1</f>
        <v>1.9792120495425447E-2</v>
      </c>
      <c r="AE619" s="2">
        <f>(Table2[[#This Row],[Close Price]]/Table2[[#This Row],[Current Week Low]])-1</f>
        <v>8.5241472475514835E-2</v>
      </c>
      <c r="AF619" s="2">
        <f>(Table2[[#This Row],[Current Week High]]/Table2[[#This Row],[Close Price]])-1</f>
        <v>1.3256986369577506E-2</v>
      </c>
      <c r="AG619" s="2">
        <f>(Table2[[#This Row],[Close Price]]/Table2[[#This Row],[Current Month Low]])-1</f>
        <v>0.22266189787687374</v>
      </c>
      <c r="AH619" s="2">
        <f>(Table2[[#This Row],[Current Month High]]/Table2[[#This Row],[Close Price]])-1</f>
        <v>0.10163689550009347</v>
      </c>
      <c r="AI619">
        <v>10.1636895500093</v>
      </c>
      <c r="AJ619">
        <v>43.3913431503792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0.02</v>
      </c>
      <c r="AM619" t="s">
        <v>10196</v>
      </c>
      <c r="AN619">
        <v>2.61</v>
      </c>
      <c r="AO619" t="s">
        <v>10196</v>
      </c>
      <c r="AP619">
        <v>-1.9633186357898999E-2</v>
      </c>
      <c r="AQ619">
        <f>(Table2[[#This Row],[Sharpe Ratio]]-AVERAGE(Table2[Sharpe Ratio]))/_xlfn.STDEV.P(Table2[Sharpe Ratio])</f>
        <v>-0.81419127749413767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-1.5938051289639366</v>
      </c>
      <c r="AS619">
        <f>_xlfn.RANK.AVG(Table2[[#This Row],[1Y Return vs Nifty Z-Score]],Table2[1Y Return vs Nifty Z-Score])</f>
        <v>549</v>
      </c>
      <c r="AT619">
        <f>_xlfn.RANK.AVG(Table2[[#This Row],[6M Return vs Nifty Z-Score]],Table2[6M Return vs Nifty Z-Score])</f>
        <v>586</v>
      </c>
      <c r="AU619">
        <f>_xlfn.RANK.AVG(Table2[[#This Row],[Sharpe Ratio Z-Score]],Table2[Sharpe Ratio Z-Score])</f>
        <v>576</v>
      </c>
      <c r="AV619">
        <f>(Table2[[#This Row],[Rank 1Y]]+Table2[[#This Row],[Rank 6M]]+Table2[[#This Row],[Rank Sharpe]])/3</f>
        <v>570.33333333333337</v>
      </c>
    </row>
    <row r="620" spans="1:48" x14ac:dyDescent="0.3">
      <c r="A620" t="s">
        <v>925</v>
      </c>
      <c r="B620" t="s">
        <v>926</v>
      </c>
      <c r="C620" t="s">
        <v>10166</v>
      </c>
      <c r="D620" t="s">
        <v>170</v>
      </c>
      <c r="E620">
        <v>15871.279619325</v>
      </c>
      <c r="F620">
        <v>1026.75</v>
      </c>
      <c r="G620">
        <v>-10.528319542844899</v>
      </c>
      <c r="H620">
        <f>(Table2[[#This Row],[1Y Return vs Nifty]]-AVERAGE(Table2[1Y Return vs Nifty]))/_xlfn.STDEV.P(Table2[1Y Return vs Nifty])</f>
        <v>-0.69772324557878973</v>
      </c>
      <c r="I620">
        <v>-4.8144092142111496</v>
      </c>
      <c r="J620">
        <f>(Table2[[#This Row],[1M Return vs Nifty]]-AVERAGE(Table2[1M Return vs Nifty]))/_xlfn.STDEV.P(Table2[1M Return vs Nifty])</f>
        <v>-0.34105618920628422</v>
      </c>
      <c r="K620">
        <v>-13.039289867468</v>
      </c>
      <c r="L620">
        <f>(Table2[[#This Row],[6M Return vs Nifty]]-AVERAGE(Table2[6M Return vs Nifty]))/_xlfn.STDEV.P(Table2[6M Return vs Nifty])</f>
        <v>-0.70382381572023789</v>
      </c>
      <c r="M620">
        <v>1.30689908593283</v>
      </c>
      <c r="N620">
        <f>(Table2[[#This Row],[1W Return vs Nifty]]-AVERAGE(Table2[1W Return vs Nifty]))/_xlfn.STDEV.P(Table2[1W Return vs Nifty])</f>
        <v>0.73861500845426109</v>
      </c>
      <c r="O620">
        <v>1002.59</v>
      </c>
      <c r="P620">
        <v>993.322775654152</v>
      </c>
      <c r="Q620">
        <v>970.23370697078894</v>
      </c>
      <c r="R620">
        <v>62.256270236987604</v>
      </c>
      <c r="S620" s="2">
        <f>(Table2[[#This Row],[Close Price]]-Table2[[#This Row],[20D EMA]])/Table2[[#This Row],[20D EMA]]</f>
        <v>2.4097587249024992E-2</v>
      </c>
      <c r="T620" s="2">
        <f>(Table2[[#This Row],[Close Price]]-Table2[[#This Row],[50D EMA]])/Table2[[#This Row],[50D EMA]]</f>
        <v>3.3651925804111887E-2</v>
      </c>
      <c r="U620" s="2">
        <f>(Table2[[#This Row],[Close Price]]-Table2[[#This Row],[200D EMA]])/Table2[[#This Row],[200D EMA]]</f>
        <v>5.8250185108145912E-2</v>
      </c>
      <c r="V620">
        <v>0.67919433470466795</v>
      </c>
      <c r="W620">
        <v>1014.3</v>
      </c>
      <c r="X620">
        <v>1043.0999999999999</v>
      </c>
      <c r="Y620">
        <v>961</v>
      </c>
      <c r="Z620">
        <v>1035</v>
      </c>
      <c r="AA620">
        <v>961</v>
      </c>
      <c r="AB620">
        <v>1039.9000000000001</v>
      </c>
      <c r="AC620" s="2">
        <f>(Table2[[#This Row],[Close Price]]/Table2[[#This Row],[Day Low]])-1</f>
        <v>1.2274475007394203E-2</v>
      </c>
      <c r="AD620" s="2">
        <f>(Table2[[#This Row],[Day High]]/Table2[[#This Row],[Close Price]])-1</f>
        <v>1.592403214024829E-2</v>
      </c>
      <c r="AE620" s="2">
        <f>(Table2[[#This Row],[Close Price]]/Table2[[#This Row],[Current Week Low]])-1</f>
        <v>6.8418314255983326E-2</v>
      </c>
      <c r="AF620" s="2">
        <f>(Table2[[#This Row],[Current Week High]]/Table2[[#This Row],[Close Price]])-1</f>
        <v>8.0350620891160851E-3</v>
      </c>
      <c r="AG620" s="2">
        <f>(Table2[[#This Row],[Close Price]]/Table2[[#This Row],[Current Month Low]])-1</f>
        <v>6.8418314255983326E-2</v>
      </c>
      <c r="AH620" s="2">
        <f>(Table2[[#This Row],[Current Month High]]/Table2[[#This Row],[Close Price]])-1</f>
        <v>1.2807401996591361E-2</v>
      </c>
      <c r="AI620">
        <v>14.438763087411701</v>
      </c>
      <c r="AJ620">
        <v>24.258743797652102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</v>
      </c>
      <c r="AM620">
        <v>0</v>
      </c>
      <c r="AN620">
        <v>1.02</v>
      </c>
      <c r="AO620" t="s">
        <v>10196</v>
      </c>
      <c r="AP620">
        <v>-2.4057161279743E-2</v>
      </c>
      <c r="AQ620">
        <f>(Table2[[#This Row],[Sharpe Ratio]]-AVERAGE(Table2[Sharpe Ratio]))/_xlfn.STDEV.P(Table2[Sharpe Ratio])</f>
        <v>-0.86505870489638925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-1.86904694694744</v>
      </c>
      <c r="AS620">
        <f>_xlfn.RANK.AVG(Table2[[#This Row],[1Y Return vs Nifty Z-Score]],Table2[1Y Return vs Nifty Z-Score])</f>
        <v>572</v>
      </c>
      <c r="AT620">
        <f>_xlfn.RANK.AVG(Table2[[#This Row],[6M Return vs Nifty Z-Score]],Table2[6M Return vs Nifty Z-Score])</f>
        <v>556</v>
      </c>
      <c r="AU620">
        <f>_xlfn.RANK.AVG(Table2[[#This Row],[Sharpe Ratio Z-Score]],Table2[Sharpe Ratio Z-Score])</f>
        <v>586</v>
      </c>
      <c r="AV620">
        <f>(Table2[[#This Row],[Rank 1Y]]+Table2[[#This Row],[Rank 6M]]+Table2[[#This Row],[Rank Sharpe]])/3</f>
        <v>571.33333333333337</v>
      </c>
    </row>
    <row r="621" spans="1:48" x14ac:dyDescent="0.3">
      <c r="A621" t="s">
        <v>1753</v>
      </c>
      <c r="B621" t="s">
        <v>1754</v>
      </c>
      <c r="C621" t="s">
        <v>10156</v>
      </c>
      <c r="D621" t="s">
        <v>555</v>
      </c>
      <c r="E621">
        <v>4259.3790167500001</v>
      </c>
      <c r="F621">
        <v>380.9</v>
      </c>
      <c r="G621">
        <v>-0.73215666177469496</v>
      </c>
      <c r="H621">
        <f>(Table2[[#This Row],[1Y Return vs Nifty]]-AVERAGE(Table2[1Y Return vs Nifty]))/_xlfn.STDEV.P(Table2[1Y Return vs Nifty])</f>
        <v>-0.5660025047507522</v>
      </c>
      <c r="I621">
        <v>-7.1269141023341902</v>
      </c>
      <c r="J621">
        <f>(Table2[[#This Row],[1M Return vs Nifty]]-AVERAGE(Table2[1M Return vs Nifty]))/_xlfn.STDEV.P(Table2[1M Return vs Nifty])</f>
        <v>-0.58195178571960215</v>
      </c>
      <c r="K621">
        <v>-11.7316587083588</v>
      </c>
      <c r="L621">
        <f>(Table2[[#This Row],[6M Return vs Nifty]]-AVERAGE(Table2[6M Return vs Nifty]))/_xlfn.STDEV.P(Table2[6M Return vs Nifty])</f>
        <v>-0.65960266741837503</v>
      </c>
      <c r="M621">
        <v>-0.250883005531707</v>
      </c>
      <c r="N621">
        <f>(Table2[[#This Row],[1W Return vs Nifty]]-AVERAGE(Table2[1W Return vs Nifty]))/_xlfn.STDEV.P(Table2[1W Return vs Nifty])</f>
        <v>0.35127242593453656</v>
      </c>
      <c r="O621">
        <v>379.09</v>
      </c>
      <c r="P621">
        <v>377.53933919361998</v>
      </c>
      <c r="Q621">
        <v>361.48125451194301</v>
      </c>
      <c r="R621">
        <v>52.626675560286898</v>
      </c>
      <c r="S621" s="2">
        <f>(Table2[[#This Row],[Close Price]]-Table2[[#This Row],[20D EMA]])/Table2[[#This Row],[20D EMA]]</f>
        <v>4.7745917855918181E-3</v>
      </c>
      <c r="T621" s="2">
        <f>(Table2[[#This Row],[Close Price]]-Table2[[#This Row],[50D EMA]])/Table2[[#This Row],[50D EMA]]</f>
        <v>8.9014851102880467E-3</v>
      </c>
      <c r="U621" s="2">
        <f>(Table2[[#This Row],[Close Price]]-Table2[[#This Row],[200D EMA]])/Table2[[#This Row],[200D EMA]]</f>
        <v>5.3719923912168989E-2</v>
      </c>
      <c r="V621">
        <v>0.76344898058930299</v>
      </c>
      <c r="W621">
        <v>388.3</v>
      </c>
      <c r="X621">
        <v>397.95</v>
      </c>
      <c r="Y621">
        <v>356.45</v>
      </c>
      <c r="Z621">
        <v>382.7</v>
      </c>
      <c r="AA621">
        <v>356.45</v>
      </c>
      <c r="AB621">
        <v>410</v>
      </c>
      <c r="AC621" s="2">
        <f>(Table2[[#This Row],[Close Price]]/Table2[[#This Row],[Day Low]])-1</f>
        <v>-1.9057429822302407E-2</v>
      </c>
      <c r="AD621" s="2">
        <f>(Table2[[#This Row],[Day High]]/Table2[[#This Row],[Close Price]])-1</f>
        <v>4.4762404830664293E-2</v>
      </c>
      <c r="AE621" s="2">
        <f>(Table2[[#This Row],[Close Price]]/Table2[[#This Row],[Current Week Low]])-1</f>
        <v>6.8593070556880242E-2</v>
      </c>
      <c r="AF621" s="2">
        <f>(Table2[[#This Row],[Current Week High]]/Table2[[#This Row],[Close Price]])-1</f>
        <v>4.7256497768444206E-3</v>
      </c>
      <c r="AG621" s="2">
        <f>(Table2[[#This Row],[Close Price]]/Table2[[#This Row],[Current Month Low]])-1</f>
        <v>6.8593070556880242E-2</v>
      </c>
      <c r="AH621" s="2">
        <f>(Table2[[#This Row],[Current Month High]]/Table2[[#This Row],[Close Price]])-1</f>
        <v>7.6398004725649837E-2</v>
      </c>
      <c r="AI621">
        <v>11.6172223680756</v>
      </c>
      <c r="AJ621">
        <v>30.848505668155202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-0.12</v>
      </c>
      <c r="AM621" t="s">
        <v>10195</v>
      </c>
      <c r="AN621">
        <v>-4.58</v>
      </c>
      <c r="AO621" t="s">
        <v>10195</v>
      </c>
      <c r="AP621">
        <v>-6.1975759522822998E-2</v>
      </c>
      <c r="AQ621">
        <f>(Table2[[#This Row],[Sharpe Ratio]]-AVERAGE(Table2[Sharpe Ratio]))/_xlfn.STDEV.P(Table2[Sharpe Ratio])</f>
        <v>-1.3010515794945672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-2.75733611144876</v>
      </c>
      <c r="AS621">
        <f>_xlfn.RANK.AVG(Table2[[#This Row],[1Y Return vs Nifty Z-Score]],Table2[1Y Return vs Nifty Z-Score])</f>
        <v>515</v>
      </c>
      <c r="AT621">
        <f>_xlfn.RANK.AVG(Table2[[#This Row],[6M Return vs Nifty Z-Score]],Table2[6M Return vs Nifty Z-Score])</f>
        <v>540</v>
      </c>
      <c r="AU621">
        <f>_xlfn.RANK.AVG(Table2[[#This Row],[Sharpe Ratio Z-Score]],Table2[Sharpe Ratio Z-Score])</f>
        <v>659</v>
      </c>
      <c r="AV621">
        <f>(Table2[[#This Row],[Rank 1Y]]+Table2[[#This Row],[Rank 6M]]+Table2[[#This Row],[Rank Sharpe]])/3</f>
        <v>571.33333333333337</v>
      </c>
    </row>
    <row r="622" spans="1:48" x14ac:dyDescent="0.3">
      <c r="A622" t="s">
        <v>1214</v>
      </c>
      <c r="B622" t="s">
        <v>1215</v>
      </c>
      <c r="C622" t="s">
        <v>10151</v>
      </c>
      <c r="D622" t="s">
        <v>539</v>
      </c>
      <c r="E622">
        <v>9499.0923262380002</v>
      </c>
      <c r="F622">
        <v>99.39</v>
      </c>
      <c r="G622">
        <v>12.330444934873</v>
      </c>
      <c r="H622">
        <f>(Table2[[#This Row],[1Y Return vs Nifty]]-AVERAGE(Table2[1Y Return vs Nifty]))/_xlfn.STDEV.P(Table2[1Y Return vs Nifty])</f>
        <v>-0.39036071721200039</v>
      </c>
      <c r="I622">
        <v>11.751293120432599</v>
      </c>
      <c r="J622">
        <f>(Table2[[#This Row],[1M Return vs Nifty]]-AVERAGE(Table2[1M Return vs Nifty]))/_xlfn.STDEV.P(Table2[1M Return vs Nifty])</f>
        <v>1.3846070801176866</v>
      </c>
      <c r="K622">
        <v>-23.5633930820741</v>
      </c>
      <c r="L622">
        <f>(Table2[[#This Row],[6M Return vs Nifty]]-AVERAGE(Table2[6M Return vs Nifty]))/_xlfn.STDEV.P(Table2[6M Return vs Nifty])</f>
        <v>-1.0597253447983952</v>
      </c>
      <c r="M622">
        <v>-2.1864254830261798</v>
      </c>
      <c r="N622">
        <f>(Table2[[#This Row],[1W Return vs Nifty]]-AVERAGE(Table2[1W Return vs Nifty]))/_xlfn.STDEV.P(Table2[1W Return vs Nifty])</f>
        <v>-0.130000292449646</v>
      </c>
      <c r="O622">
        <v>93.16</v>
      </c>
      <c r="P622">
        <v>88.707559784080303</v>
      </c>
      <c r="Q622">
        <v>86.260938247202603</v>
      </c>
      <c r="R622">
        <v>67.430350801007506</v>
      </c>
      <c r="S622" s="2">
        <f>(Table2[[#This Row],[Close Price]]-Table2[[#This Row],[20D EMA]])/Table2[[#This Row],[20D EMA]]</f>
        <v>6.6874194933447872E-2</v>
      </c>
      <c r="T622" s="2">
        <f>(Table2[[#This Row],[Close Price]]-Table2[[#This Row],[50D EMA]])/Table2[[#This Row],[50D EMA]]</f>
        <v>0.12042310984454334</v>
      </c>
      <c r="U622" s="2">
        <f>(Table2[[#This Row],[Close Price]]-Table2[[#This Row],[200D EMA]])/Table2[[#This Row],[200D EMA]]</f>
        <v>0.15220170357030827</v>
      </c>
      <c r="V622">
        <v>0.99436286350601999</v>
      </c>
      <c r="W622">
        <v>96.2</v>
      </c>
      <c r="X622">
        <v>99.9</v>
      </c>
      <c r="Y622">
        <v>89.91</v>
      </c>
      <c r="Z622">
        <v>100</v>
      </c>
      <c r="AA622">
        <v>87.11</v>
      </c>
      <c r="AB622">
        <v>101.73</v>
      </c>
      <c r="AC622" s="2">
        <f>(Table2[[#This Row],[Close Price]]/Table2[[#This Row],[Day Low]])-1</f>
        <v>3.316008316008312E-2</v>
      </c>
      <c r="AD622" s="2">
        <f>(Table2[[#This Row],[Day High]]/Table2[[#This Row],[Close Price]])-1</f>
        <v>5.1313009357079054E-3</v>
      </c>
      <c r="AE622" s="2">
        <f>(Table2[[#This Row],[Close Price]]/Table2[[#This Row],[Current Week Low]])-1</f>
        <v>0.10543877210543884</v>
      </c>
      <c r="AF622" s="2">
        <f>(Table2[[#This Row],[Current Week High]]/Table2[[#This Row],[Close Price]])-1</f>
        <v>6.1374383740819827E-3</v>
      </c>
      <c r="AG622" s="2">
        <f>(Table2[[#This Row],[Close Price]]/Table2[[#This Row],[Current Month Low]])-1</f>
        <v>0.14097118585696244</v>
      </c>
      <c r="AH622" s="2">
        <f>(Table2[[#This Row],[Current Month High]]/Table2[[#This Row],[Close Price]])-1</f>
        <v>2.3543616057953631E-2</v>
      </c>
      <c r="AI622">
        <v>15.5548847972633</v>
      </c>
      <c r="AJ622">
        <v>44.043478260869499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0.12</v>
      </c>
      <c r="AM622" t="s">
        <v>10196</v>
      </c>
      <c r="AN622">
        <v>1.17</v>
      </c>
      <c r="AO622" t="s">
        <v>10196</v>
      </c>
      <c r="AP622">
        <v>-4.6233833297940001E-2</v>
      </c>
      <c r="AQ622">
        <f>(Table2[[#This Row],[Sharpe Ratio]]-AVERAGE(Table2[Sharpe Ratio]))/_xlfn.STDEV.P(Table2[Sharpe Ratio])</f>
        <v>-1.1200489057538068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-1.3155281800961616</v>
      </c>
      <c r="AS622">
        <f>_xlfn.RANK.AVG(Table2[[#This Row],[1Y Return vs Nifty Z-Score]],Table2[1Y Return vs Nifty Z-Score])</f>
        <v>437</v>
      </c>
      <c r="AT622">
        <f>_xlfn.RANK.AVG(Table2[[#This Row],[6M Return vs Nifty Z-Score]],Table2[6M Return vs Nifty Z-Score])</f>
        <v>648</v>
      </c>
      <c r="AU622">
        <f>_xlfn.RANK.AVG(Table2[[#This Row],[Sharpe Ratio Z-Score]],Table2[Sharpe Ratio Z-Score])</f>
        <v>630</v>
      </c>
      <c r="AV622">
        <f>(Table2[[#This Row],[Rank 1Y]]+Table2[[#This Row],[Rank 6M]]+Table2[[#This Row],[Rank Sharpe]])/3</f>
        <v>571.66666666666663</v>
      </c>
    </row>
    <row r="623" spans="1:48" x14ac:dyDescent="0.3">
      <c r="A623" t="s">
        <v>487</v>
      </c>
      <c r="B623" t="s">
        <v>488</v>
      </c>
      <c r="C623" t="s">
        <v>10150</v>
      </c>
      <c r="D623" t="s">
        <v>283</v>
      </c>
      <c r="E623">
        <v>43207.705454199997</v>
      </c>
      <c r="F623">
        <v>6938.05</v>
      </c>
      <c r="G623">
        <v>-28.491692132805799</v>
      </c>
      <c r="H623">
        <f>(Table2[[#This Row],[1Y Return vs Nifty]]-AVERAGE(Table2[1Y Return vs Nifty]))/_xlfn.STDEV.P(Table2[1Y Return vs Nifty])</f>
        <v>-0.93926156767957714</v>
      </c>
      <c r="I623">
        <v>-6.0365191331617698</v>
      </c>
      <c r="J623">
        <f>(Table2[[#This Row],[1M Return vs Nifty]]-AVERAGE(Table2[1M Return vs Nifty]))/_xlfn.STDEV.P(Table2[1M Return vs Nifty])</f>
        <v>-0.46836441650668342</v>
      </c>
      <c r="K623">
        <v>-24.4842866412368</v>
      </c>
      <c r="L623">
        <f>(Table2[[#This Row],[6M Return vs Nifty]]-AVERAGE(Table2[6M Return vs Nifty]))/_xlfn.STDEV.P(Table2[6M Return vs Nifty])</f>
        <v>-1.090867896248229</v>
      </c>
      <c r="M623">
        <v>0.58444170828620501</v>
      </c>
      <c r="N623">
        <f>(Table2[[#This Row],[1W Return vs Nifty]]-AVERAGE(Table2[1W Return vs Nifty]))/_xlfn.STDEV.P(Table2[1W Return vs Nifty])</f>
        <v>0.55897595113592757</v>
      </c>
      <c r="O623">
        <v>7032.29</v>
      </c>
      <c r="P623">
        <v>7129.8536252122703</v>
      </c>
      <c r="Q623">
        <v>7437.38909964921</v>
      </c>
      <c r="R623">
        <v>38.384317481858801</v>
      </c>
      <c r="S623" s="2">
        <f>(Table2[[#This Row],[Close Price]]-Table2[[#This Row],[20D EMA]])/Table2[[#This Row],[20D EMA]]</f>
        <v>-1.3401040059496947E-2</v>
      </c>
      <c r="T623" s="2">
        <f>(Table2[[#This Row],[Close Price]]-Table2[[#This Row],[50D EMA]])/Table2[[#This Row],[50D EMA]]</f>
        <v>-2.6901481474181005E-2</v>
      </c>
      <c r="U623" s="2">
        <f>(Table2[[#This Row],[Close Price]]-Table2[[#This Row],[200D EMA]])/Table2[[#This Row],[200D EMA]]</f>
        <v>-6.7139031313120559E-2</v>
      </c>
      <c r="V623">
        <v>1.0884812714600201</v>
      </c>
      <c r="W623">
        <v>6865.25</v>
      </c>
      <c r="X623">
        <v>6936.65</v>
      </c>
      <c r="Y623">
        <v>6900</v>
      </c>
      <c r="Z623">
        <v>7069.15</v>
      </c>
      <c r="AA623">
        <v>6900</v>
      </c>
      <c r="AB623">
        <v>7175</v>
      </c>
      <c r="AC623" s="2">
        <f>(Table2[[#This Row],[Close Price]]/Table2[[#This Row],[Day Low]])-1</f>
        <v>1.0604129492735259E-2</v>
      </c>
      <c r="AD623" s="2">
        <f>(Table2[[#This Row],[Day High]]/Table2[[#This Row],[Close Price]])-1</f>
        <v>-2.0178580436869265E-4</v>
      </c>
      <c r="AE623" s="2">
        <f>(Table2[[#This Row],[Close Price]]/Table2[[#This Row],[Current Week Low]])-1</f>
        <v>5.5144927536232569E-3</v>
      </c>
      <c r="AF623" s="2">
        <f>(Table2[[#This Row],[Current Week High]]/Table2[[#This Row],[Close Price]])-1</f>
        <v>1.8895799251951173E-2</v>
      </c>
      <c r="AG623" s="2">
        <f>(Table2[[#This Row],[Close Price]]/Table2[[#This Row],[Current Month Low]])-1</f>
        <v>5.5144927536232569E-3</v>
      </c>
      <c r="AH623" s="2">
        <f>(Table2[[#This Row],[Current Month High]]/Table2[[#This Row],[Close Price]])-1</f>
        <v>3.415224738939604E-2</v>
      </c>
      <c r="AI623">
        <v>32.602100013692599</v>
      </c>
      <c r="AJ623">
        <v>8.21765036186674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-0.19</v>
      </c>
      <c r="AM623" t="s">
        <v>10195</v>
      </c>
      <c r="AN623">
        <v>-1.65</v>
      </c>
      <c r="AO623" t="s">
        <v>10195</v>
      </c>
      <c r="AP623">
        <v>2.9709904929995E-2</v>
      </c>
      <c r="AQ623">
        <f>(Table2[[#This Row],[Sharpe Ratio]]-AVERAGE(Table2[Sharpe Ratio]))/_xlfn.STDEV.P(Table2[Sharpe Ratio])</f>
        <v>-0.24683812603381702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659</v>
      </c>
      <c r="AT623">
        <f>_xlfn.RANK.AVG(Table2[[#This Row],[6M Return vs Nifty Z-Score]],Table2[6M Return vs Nifty Z-Score])</f>
        <v>658</v>
      </c>
      <c r="AU623">
        <f>_xlfn.RANK.AVG(Table2[[#This Row],[Sharpe Ratio Z-Score]],Table2[Sharpe Ratio Z-Score])</f>
        <v>403</v>
      </c>
      <c r="AV623">
        <f>(Table2[[#This Row],[Rank 1Y]]+Table2[[#This Row],[Rank 6M]]+Table2[[#This Row],[Rank Sharpe]])/3</f>
        <v>573.33333333333337</v>
      </c>
    </row>
    <row r="624" spans="1:48" x14ac:dyDescent="0.3">
      <c r="A624" t="s">
        <v>747</v>
      </c>
      <c r="B624" t="s">
        <v>748</v>
      </c>
      <c r="C624" t="s">
        <v>10165</v>
      </c>
      <c r="D624" t="s">
        <v>170</v>
      </c>
      <c r="E624">
        <v>21523.689410300001</v>
      </c>
      <c r="F624">
        <v>7310.6</v>
      </c>
      <c r="G624">
        <v>-15.0546882280433</v>
      </c>
      <c r="H624">
        <f>(Table2[[#This Row],[1Y Return vs Nifty]]-AVERAGE(Table2[1Y Return vs Nifty]))/_xlfn.STDEV.P(Table2[1Y Return vs Nifty])</f>
        <v>-0.7585855080496674</v>
      </c>
      <c r="I624">
        <v>10.0337278989611</v>
      </c>
      <c r="J624">
        <f>(Table2[[#This Row],[1M Return vs Nifty]]-AVERAGE(Table2[1M Return vs Nifty]))/_xlfn.STDEV.P(Table2[1M Return vs Nifty])</f>
        <v>1.2056868535261953</v>
      </c>
      <c r="K624">
        <v>-5.0393219085780299E-3</v>
      </c>
      <c r="L624">
        <f>(Table2[[#This Row],[6M Return vs Nifty]]-AVERAGE(Table2[6M Return vs Nifty]))/_xlfn.STDEV.P(Table2[6M Return vs Nifty])</f>
        <v>-0.26303474277441241</v>
      </c>
      <c r="M624">
        <v>3.9894246731090801</v>
      </c>
      <c r="N624">
        <f>(Table2[[#This Row],[1W Return vs Nifty]]-AVERAGE(Table2[1W Return vs Nifty]))/_xlfn.STDEV.P(Table2[1W Return vs Nifty])</f>
        <v>1.4056251084581894</v>
      </c>
      <c r="O624">
        <v>6871.36</v>
      </c>
      <c r="P624">
        <v>6521.5663748941497</v>
      </c>
      <c r="Q624">
        <v>6466.0692617204104</v>
      </c>
      <c r="R624">
        <v>76.872381007478097</v>
      </c>
      <c r="S624" s="2">
        <f>(Table2[[#This Row],[Close Price]]-Table2[[#This Row],[20D EMA]])/Table2[[#This Row],[20D EMA]]</f>
        <v>6.3923299026684782E-2</v>
      </c>
      <c r="T624" s="2">
        <f>(Table2[[#This Row],[Close Price]]-Table2[[#This Row],[50D EMA]])/Table2[[#This Row],[50D EMA]]</f>
        <v>0.12098836073237962</v>
      </c>
      <c r="U624" s="2">
        <f>(Table2[[#This Row],[Close Price]]-Table2[[#This Row],[200D EMA]])/Table2[[#This Row],[200D EMA]]</f>
        <v>0.13060960285088066</v>
      </c>
      <c r="V624">
        <v>1.9130837376632199</v>
      </c>
      <c r="W624">
        <v>7142.35</v>
      </c>
      <c r="X624">
        <v>7304</v>
      </c>
      <c r="Y624">
        <v>6800.1</v>
      </c>
      <c r="Z624">
        <v>7429</v>
      </c>
      <c r="AA624">
        <v>6500</v>
      </c>
      <c r="AB624">
        <v>7429</v>
      </c>
      <c r="AC624" s="2">
        <f>(Table2[[#This Row],[Close Price]]/Table2[[#This Row],[Day Low]])-1</f>
        <v>2.3556672523749267E-2</v>
      </c>
      <c r="AD624" s="2">
        <f>(Table2[[#This Row],[Day High]]/Table2[[#This Row],[Close Price]])-1</f>
        <v>-9.0279867589537766E-4</v>
      </c>
      <c r="AE624" s="2">
        <f>(Table2[[#This Row],[Close Price]]/Table2[[#This Row],[Current Week Low]])-1</f>
        <v>7.5072425405508847E-2</v>
      </c>
      <c r="AF624" s="2">
        <f>(Table2[[#This Row],[Current Week High]]/Table2[[#This Row],[Close Price]])-1</f>
        <v>1.6195661094848601E-2</v>
      </c>
      <c r="AG624" s="2">
        <f>(Table2[[#This Row],[Close Price]]/Table2[[#This Row],[Current Month Low]])-1</f>
        <v>0.12470769230769241</v>
      </c>
      <c r="AH624" s="2">
        <f>(Table2[[#This Row],[Current Month High]]/Table2[[#This Row],[Close Price]])-1</f>
        <v>1.6195661094848601E-2</v>
      </c>
      <c r="AI624">
        <v>3.8204798511749898</v>
      </c>
      <c r="AJ624">
        <v>41.271727682927903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0.12</v>
      </c>
      <c r="AM624" t="s">
        <v>10196</v>
      </c>
      <c r="AN624">
        <v>8.2100000000000009</v>
      </c>
      <c r="AO624" t="s">
        <v>10196</v>
      </c>
      <c r="AP624">
        <v>-0.112563390617852</v>
      </c>
      <c r="AQ624">
        <f>(Table2[[#This Row],[Sharpe Ratio]]-AVERAGE(Table2[Sharpe Ratio]))/_xlfn.STDEV.P(Table2[Sharpe Ratio])</f>
        <v>-1.882714608250093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-0.2930228970897879</v>
      </c>
      <c r="AS624">
        <f>_xlfn.RANK.AVG(Table2[[#This Row],[1Y Return vs Nifty Z-Score]],Table2[1Y Return vs Nifty Z-Score])</f>
        <v>597</v>
      </c>
      <c r="AT624">
        <f>_xlfn.RANK.AVG(Table2[[#This Row],[6M Return vs Nifty Z-Score]],Table2[6M Return vs Nifty Z-Score])</f>
        <v>408</v>
      </c>
      <c r="AU624">
        <f>_xlfn.RANK.AVG(Table2[[#This Row],[Sharpe Ratio Z-Score]],Table2[Sharpe Ratio Z-Score])</f>
        <v>717</v>
      </c>
      <c r="AV624">
        <f>(Table2[[#This Row],[Rank 1Y]]+Table2[[#This Row],[Rank 6M]]+Table2[[#This Row],[Rank Sharpe]])/3</f>
        <v>574</v>
      </c>
    </row>
    <row r="625" spans="1:48" x14ac:dyDescent="0.3">
      <c r="A625" t="s">
        <v>1553</v>
      </c>
      <c r="B625" t="s">
        <v>1554</v>
      </c>
      <c r="C625" t="s">
        <v>10151</v>
      </c>
      <c r="D625" t="s">
        <v>24</v>
      </c>
      <c r="E625">
        <v>6080.2838341999995</v>
      </c>
      <c r="F625">
        <v>359.6</v>
      </c>
      <c r="G625">
        <v>1.2829648239479801</v>
      </c>
      <c r="H625">
        <f>(Table2[[#This Row],[1Y Return vs Nifty]]-AVERAGE(Table2[1Y Return vs Nifty]))/_xlfn.STDEV.P(Table2[1Y Return vs Nifty])</f>
        <v>-0.53890686555197975</v>
      </c>
      <c r="I625">
        <v>-1.6201783510388501</v>
      </c>
      <c r="J625">
        <f>(Table2[[#This Row],[1M Return vs Nifty]]-AVERAGE(Table2[1M Return vs Nifty]))/_xlfn.STDEV.P(Table2[1M Return vs Nifty])</f>
        <v>-8.3104496676785957E-3</v>
      </c>
      <c r="K625">
        <v>-17.309786912181799</v>
      </c>
      <c r="L625">
        <f>(Table2[[#This Row],[6M Return vs Nifty]]-AVERAGE(Table2[6M Return vs Nifty]))/_xlfn.STDEV.P(Table2[6M Return vs Nifty])</f>
        <v>-0.84824243240845132</v>
      </c>
      <c r="M625">
        <v>-0.51487037285542903</v>
      </c>
      <c r="N625">
        <f>(Table2[[#This Row],[1W Return vs Nifty]]-AVERAGE(Table2[1W Return vs Nifty]))/_xlfn.STDEV.P(Table2[1W Return vs Nifty])</f>
        <v>0.28563195595351326</v>
      </c>
      <c r="O625">
        <v>361.79</v>
      </c>
      <c r="P625">
        <v>359.76571556526198</v>
      </c>
      <c r="Q625">
        <v>353.52304078741003</v>
      </c>
      <c r="R625">
        <v>43.673215629783599</v>
      </c>
      <c r="S625" s="2">
        <f>(Table2[[#This Row],[Close Price]]-Table2[[#This Row],[20D EMA]])/Table2[[#This Row],[20D EMA]]</f>
        <v>-6.0532353022471532E-3</v>
      </c>
      <c r="T625" s="2">
        <f>(Table2[[#This Row],[Close Price]]-Table2[[#This Row],[50D EMA]])/Table2[[#This Row],[50D EMA]]</f>
        <v>-4.6062078205976565E-4</v>
      </c>
      <c r="U625" s="2">
        <f>(Table2[[#This Row],[Close Price]]-Table2[[#This Row],[200D EMA]])/Table2[[#This Row],[200D EMA]]</f>
        <v>1.7189711875793573E-2</v>
      </c>
      <c r="V625">
        <v>0.85635116352926999</v>
      </c>
      <c r="W625">
        <v>354.8</v>
      </c>
      <c r="X625">
        <v>357.85</v>
      </c>
      <c r="Y625">
        <v>350.7</v>
      </c>
      <c r="Z625">
        <v>363.45</v>
      </c>
      <c r="AA625">
        <v>350.7</v>
      </c>
      <c r="AB625">
        <v>403.2</v>
      </c>
      <c r="AC625" s="2">
        <f>(Table2[[#This Row],[Close Price]]/Table2[[#This Row],[Day Low]])-1</f>
        <v>1.3528748590755368E-2</v>
      </c>
      <c r="AD625" s="2">
        <f>(Table2[[#This Row],[Day High]]/Table2[[#This Row],[Close Price]])-1</f>
        <v>-4.8665183537263124E-3</v>
      </c>
      <c r="AE625" s="2">
        <f>(Table2[[#This Row],[Close Price]]/Table2[[#This Row],[Current Week Low]])-1</f>
        <v>2.537781579697751E-2</v>
      </c>
      <c r="AF625" s="2">
        <f>(Table2[[#This Row],[Current Week High]]/Table2[[#This Row],[Close Price]])-1</f>
        <v>1.0706340378197954E-2</v>
      </c>
      <c r="AG625" s="2">
        <f>(Table2[[#This Row],[Close Price]]/Table2[[#This Row],[Current Month Low]])-1</f>
        <v>2.537781579697751E-2</v>
      </c>
      <c r="AH625" s="2">
        <f>(Table2[[#This Row],[Current Month High]]/Table2[[#This Row],[Close Price]])-1</f>
        <v>0.12124582869855383</v>
      </c>
      <c r="AI625">
        <v>17.422135706340299</v>
      </c>
      <c r="AJ625">
        <v>26.865408361263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-0.02</v>
      </c>
      <c r="AM625" t="s">
        <v>10195</v>
      </c>
      <c r="AN625">
        <v>-4.7699999999999996</v>
      </c>
      <c r="AO625" t="s">
        <v>10195</v>
      </c>
      <c r="AP625">
        <v>-4.6169527330012998E-2</v>
      </c>
      <c r="AQ625">
        <f>(Table2[[#This Row],[Sharpe Ratio]]-AVERAGE(Table2[Sharpe Ratio]))/_xlfn.STDEV.P(Table2[Sharpe Ratio])</f>
        <v>-1.1193095075400179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-2.2291372992146146</v>
      </c>
      <c r="AS625">
        <f>_xlfn.RANK.AVG(Table2[[#This Row],[1Y Return vs Nifty Z-Score]],Table2[1Y Return vs Nifty Z-Score])</f>
        <v>499</v>
      </c>
      <c r="AT625">
        <f>_xlfn.RANK.AVG(Table2[[#This Row],[6M Return vs Nifty Z-Score]],Table2[6M Return vs Nifty Z-Score])</f>
        <v>595</v>
      </c>
      <c r="AU625">
        <f>_xlfn.RANK.AVG(Table2[[#This Row],[Sharpe Ratio Z-Score]],Table2[Sharpe Ratio Z-Score])</f>
        <v>629</v>
      </c>
      <c r="AV625">
        <f>(Table2[[#This Row],[Rank 1Y]]+Table2[[#This Row],[Rank 6M]]+Table2[[#This Row],[Rank Sharpe]])/3</f>
        <v>574.33333333333337</v>
      </c>
    </row>
    <row r="626" spans="1:48" x14ac:dyDescent="0.3">
      <c r="A626" t="s">
        <v>1777</v>
      </c>
      <c r="B626" t="s">
        <v>1778</v>
      </c>
      <c r="C626" t="s">
        <v>10151</v>
      </c>
      <c r="D626" t="s">
        <v>24</v>
      </c>
      <c r="E626">
        <v>4173.2972527649999</v>
      </c>
      <c r="F626">
        <v>133.22999999999999</v>
      </c>
      <c r="G626">
        <v>-17.473927054142099</v>
      </c>
      <c r="H626">
        <f>(Table2[[#This Row],[1Y Return vs Nifty]]-AVERAGE(Table2[1Y Return vs Nifty]))/_xlfn.STDEV.P(Table2[1Y Return vs Nifty])</f>
        <v>-0.7911149723187294</v>
      </c>
      <c r="I626">
        <v>-10.1773212081817</v>
      </c>
      <c r="J626">
        <f>(Table2[[#This Row],[1M Return vs Nifty]]-AVERAGE(Table2[1M Return vs Nifty]))/_xlfn.STDEV.P(Table2[1M Return vs Nifty])</f>
        <v>-0.899715282413453</v>
      </c>
      <c r="K626">
        <v>-21.209767017168598</v>
      </c>
      <c r="L626">
        <f>(Table2[[#This Row],[6M Return vs Nifty]]-AVERAGE(Table2[6M Return vs Nifty]))/_xlfn.STDEV.P(Table2[6M Return vs Nifty])</f>
        <v>-0.98013099853471441</v>
      </c>
      <c r="M626">
        <v>-2.3756728805210598</v>
      </c>
      <c r="N626">
        <f>(Table2[[#This Row],[1W Return vs Nifty]]-AVERAGE(Table2[1W Return vs Nifty]))/_xlfn.STDEV.P(Table2[1W Return vs Nifty])</f>
        <v>-0.17705666579123958</v>
      </c>
      <c r="O626">
        <v>134.66</v>
      </c>
      <c r="P626">
        <v>134.055244206883</v>
      </c>
      <c r="Q626">
        <v>129.22489818489399</v>
      </c>
      <c r="R626">
        <v>46.764216320699902</v>
      </c>
      <c r="S626" s="2">
        <f>(Table2[[#This Row],[Close Price]]-Table2[[#This Row],[20D EMA]])/Table2[[#This Row],[20D EMA]]</f>
        <v>-1.0619337590969901E-2</v>
      </c>
      <c r="T626" s="2">
        <f>(Table2[[#This Row],[Close Price]]-Table2[[#This Row],[50D EMA]])/Table2[[#This Row],[50D EMA]]</f>
        <v>-6.1560009216009596E-3</v>
      </c>
      <c r="U626" s="2">
        <f>(Table2[[#This Row],[Close Price]]-Table2[[#This Row],[200D EMA]])/Table2[[#This Row],[200D EMA]]</f>
        <v>3.099326732976437E-2</v>
      </c>
      <c r="V626">
        <v>0.594658031089911</v>
      </c>
      <c r="W626">
        <v>126.53</v>
      </c>
      <c r="X626">
        <v>132.19999999999999</v>
      </c>
      <c r="Y626">
        <v>129.5</v>
      </c>
      <c r="Z626">
        <v>135</v>
      </c>
      <c r="AA626">
        <v>129.5</v>
      </c>
      <c r="AB626">
        <v>142.88</v>
      </c>
      <c r="AC626" s="2">
        <f>(Table2[[#This Row],[Close Price]]/Table2[[#This Row],[Day Low]])-1</f>
        <v>5.295186912194727E-2</v>
      </c>
      <c r="AD626" s="2">
        <f>(Table2[[#This Row],[Day High]]/Table2[[#This Row],[Close Price]])-1</f>
        <v>-7.7309915184268219E-3</v>
      </c>
      <c r="AE626" s="2">
        <f>(Table2[[#This Row],[Close Price]]/Table2[[#This Row],[Current Week Low]])-1</f>
        <v>2.8803088803088794E-2</v>
      </c>
      <c r="AF626" s="2">
        <f>(Table2[[#This Row],[Current Week High]]/Table2[[#This Row],[Close Price]])-1</f>
        <v>1.3285296104481148E-2</v>
      </c>
      <c r="AG626" s="2">
        <f>(Table2[[#This Row],[Close Price]]/Table2[[#This Row],[Current Month Low]])-1</f>
        <v>2.8803088803088794E-2</v>
      </c>
      <c r="AH626" s="2">
        <f>(Table2[[#This Row],[Current Month High]]/Table2[[#This Row],[Close Price]])-1</f>
        <v>7.2431134128950081E-2</v>
      </c>
      <c r="AI626">
        <v>22.682578998724001</v>
      </c>
      <c r="AJ626">
        <v>21.228389444949901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-7.0000000000000007E-2</v>
      </c>
      <c r="AM626" t="s">
        <v>10195</v>
      </c>
      <c r="AN626">
        <v>-2.68</v>
      </c>
      <c r="AO626" t="s">
        <v>10195</v>
      </c>
      <c r="AP626">
        <v>1.473891488119E-3</v>
      </c>
      <c r="AQ626">
        <f>(Table2[[#This Row],[Sharpe Ratio]]-AVERAGE(Table2[Sharpe Ratio]))/_xlfn.STDEV.P(Table2[Sharpe Ratio])</f>
        <v>-0.57149940672772992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-3.4195173257858666</v>
      </c>
      <c r="AS626">
        <f>_xlfn.RANK.AVG(Table2[[#This Row],[1Y Return vs Nifty Z-Score]],Table2[1Y Return vs Nifty Z-Score])</f>
        <v>607</v>
      </c>
      <c r="AT626">
        <f>_xlfn.RANK.AVG(Table2[[#This Row],[6M Return vs Nifty Z-Score]],Table2[6M Return vs Nifty Z-Score])</f>
        <v>626</v>
      </c>
      <c r="AU626">
        <f>_xlfn.RANK.AVG(Table2[[#This Row],[Sharpe Ratio Z-Score]],Table2[Sharpe Ratio Z-Score])</f>
        <v>491</v>
      </c>
      <c r="AV626">
        <f>(Table2[[#This Row],[Rank 1Y]]+Table2[[#This Row],[Rank 6M]]+Table2[[#This Row],[Rank Sharpe]])/3</f>
        <v>574.66666666666663</v>
      </c>
    </row>
    <row r="627" spans="1:48" x14ac:dyDescent="0.3">
      <c r="A627" t="s">
        <v>2195</v>
      </c>
      <c r="B627" t="s">
        <v>2196</v>
      </c>
      <c r="C627" t="s">
        <v>10160</v>
      </c>
      <c r="D627" t="s">
        <v>80</v>
      </c>
      <c r="E627">
        <v>2495.9458119999999</v>
      </c>
      <c r="F627">
        <v>96.62</v>
      </c>
      <c r="G627">
        <v>-21.039244381072901</v>
      </c>
      <c r="H627">
        <f>(Table2[[#This Row],[1Y Return vs Nifty]]-AVERAGE(Table2[1Y Return vs Nifty]))/_xlfn.STDEV.P(Table2[1Y Return vs Nifty])</f>
        <v>-0.83905478766192421</v>
      </c>
      <c r="I627">
        <v>-6.9173543470045704</v>
      </c>
      <c r="J627">
        <f>(Table2[[#This Row],[1M Return vs Nifty]]-AVERAGE(Table2[1M Return vs Nifty]))/_xlfn.STDEV.P(Table2[1M Return vs Nifty])</f>
        <v>-0.56012176818122295</v>
      </c>
      <c r="K627">
        <v>-33.412200071182099</v>
      </c>
      <c r="L627">
        <f>(Table2[[#This Row],[6M Return vs Nifty]]-AVERAGE(Table2[6M Return vs Nifty]))/_xlfn.STDEV.P(Table2[6M Return vs Nifty])</f>
        <v>-1.392789872534536</v>
      </c>
      <c r="M627">
        <v>-4.8602143989947102</v>
      </c>
      <c r="N627">
        <f>(Table2[[#This Row],[1W Return vs Nifty]]-AVERAGE(Table2[1W Return vs Nifty]))/_xlfn.STDEV.P(Table2[1W Return vs Nifty])</f>
        <v>-0.79483801879055294</v>
      </c>
      <c r="O627">
        <v>97.71</v>
      </c>
      <c r="P627">
        <v>97.354403077828096</v>
      </c>
      <c r="Q627">
        <v>100.441303118691</v>
      </c>
      <c r="R627">
        <v>44.8664448056862</v>
      </c>
      <c r="S627" s="2">
        <f>(Table2[[#This Row],[Close Price]]-Table2[[#This Row],[20D EMA]])/Table2[[#This Row],[20D EMA]]</f>
        <v>-1.1155460034796737E-2</v>
      </c>
      <c r="T627" s="2">
        <f>(Table2[[#This Row],[Close Price]]-Table2[[#This Row],[50D EMA]])/Table2[[#This Row],[50D EMA]]</f>
        <v>-7.5436041371542964E-3</v>
      </c>
      <c r="U627" s="2">
        <f>(Table2[[#This Row],[Close Price]]-Table2[[#This Row],[200D EMA]])/Table2[[#This Row],[200D EMA]]</f>
        <v>-3.8045136811649852E-2</v>
      </c>
      <c r="V627">
        <v>0.81936120483500496</v>
      </c>
      <c r="W627">
        <v>95.12</v>
      </c>
      <c r="X627">
        <v>96.9</v>
      </c>
      <c r="Y627">
        <v>94.4</v>
      </c>
      <c r="Z627">
        <v>99</v>
      </c>
      <c r="AA627">
        <v>94.4</v>
      </c>
      <c r="AB627">
        <v>103.09</v>
      </c>
      <c r="AC627" s="2">
        <f>(Table2[[#This Row],[Close Price]]/Table2[[#This Row],[Day Low]])-1</f>
        <v>1.5769554247266671E-2</v>
      </c>
      <c r="AD627" s="2">
        <f>(Table2[[#This Row],[Day High]]/Table2[[#This Row],[Close Price]])-1</f>
        <v>2.8979507348374511E-3</v>
      </c>
      <c r="AE627" s="2">
        <f>(Table2[[#This Row],[Close Price]]/Table2[[#This Row],[Current Week Low]])-1</f>
        <v>2.3516949152542432E-2</v>
      </c>
      <c r="AF627" s="2">
        <f>(Table2[[#This Row],[Current Week High]]/Table2[[#This Row],[Close Price]])-1</f>
        <v>2.4632581246118779E-2</v>
      </c>
      <c r="AG627" s="2">
        <f>(Table2[[#This Row],[Close Price]]/Table2[[#This Row],[Current Month Low]])-1</f>
        <v>2.3516949152542432E-2</v>
      </c>
      <c r="AH627" s="2">
        <f>(Table2[[#This Row],[Current Month High]]/Table2[[#This Row],[Close Price]])-1</f>
        <v>6.6963361622852435E-2</v>
      </c>
      <c r="AI627">
        <v>61.457255226661097</v>
      </c>
      <c r="AJ627">
        <v>16.550060313630802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</v>
      </c>
      <c r="AM627" t="s">
        <v>10197</v>
      </c>
      <c r="AN627">
        <v>-3.29</v>
      </c>
      <c r="AO627" t="s">
        <v>10195</v>
      </c>
      <c r="AP627">
        <v>3.1208416210425E-2</v>
      </c>
      <c r="AQ627">
        <f>(Table2[[#This Row],[Sharpe Ratio]]-AVERAGE(Table2[Sharpe Ratio]))/_xlfn.STDEV.P(Table2[Sharpe Ratio])</f>
        <v>-0.22960805237486515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628</v>
      </c>
      <c r="AT627">
        <f>_xlfn.RANK.AVG(Table2[[#This Row],[6M Return vs Nifty Z-Score]],Table2[6M Return vs Nifty Z-Score])</f>
        <v>705</v>
      </c>
      <c r="AU627">
        <f>_xlfn.RANK.AVG(Table2[[#This Row],[Sharpe Ratio Z-Score]],Table2[Sharpe Ratio Z-Score])</f>
        <v>399</v>
      </c>
      <c r="AV627">
        <f>(Table2[[#This Row],[Rank 1Y]]+Table2[[#This Row],[Rank 6M]]+Table2[[#This Row],[Rank Sharpe]])/3</f>
        <v>577.33333333333337</v>
      </c>
    </row>
    <row r="628" spans="1:48" x14ac:dyDescent="0.3">
      <c r="A628" t="s">
        <v>1525</v>
      </c>
      <c r="B628" t="s">
        <v>1526</v>
      </c>
      <c r="C628" t="s">
        <v>10153</v>
      </c>
      <c r="D628" t="s">
        <v>908</v>
      </c>
      <c r="E628">
        <v>6315.4363175400003</v>
      </c>
      <c r="F628">
        <v>137.69</v>
      </c>
      <c r="G628">
        <v>-18.103657006169101</v>
      </c>
      <c r="H628">
        <f>(Table2[[#This Row],[1Y Return vs Nifty]]-AVERAGE(Table2[1Y Return vs Nifty]))/_xlfn.STDEV.P(Table2[1Y Return vs Nifty])</f>
        <v>-0.79958241991118306</v>
      </c>
      <c r="I628">
        <v>-9.3676679644463494</v>
      </c>
      <c r="J628">
        <f>(Table2[[#This Row],[1M Return vs Nifty]]-AVERAGE(Table2[1M Return vs Nifty]))/_xlfn.STDEV.P(Table2[1M Return vs Nifty])</f>
        <v>-0.81537301696774522</v>
      </c>
      <c r="K628">
        <v>-31.579639570310199</v>
      </c>
      <c r="L628">
        <f>(Table2[[#This Row],[6M Return vs Nifty]]-AVERAGE(Table2[6M Return vs Nifty]))/_xlfn.STDEV.P(Table2[6M Return vs Nifty])</f>
        <v>-1.3308167931102142</v>
      </c>
      <c r="M628">
        <v>-2.9253532958025401</v>
      </c>
      <c r="N628">
        <f>(Table2[[#This Row],[1W Return vs Nifty]]-AVERAGE(Table2[1W Return vs Nifty]))/_xlfn.STDEV.P(Table2[1W Return vs Nifty])</f>
        <v>-0.31373472415527764</v>
      </c>
      <c r="O628">
        <v>137.51</v>
      </c>
      <c r="P628">
        <v>143.914682849396</v>
      </c>
      <c r="Q628">
        <v>156.91277177987101</v>
      </c>
      <c r="R628">
        <v>55.207815277148697</v>
      </c>
      <c r="S628" s="2">
        <f>(Table2[[#This Row],[Close Price]]-Table2[[#This Row],[20D EMA]])/Table2[[#This Row],[20D EMA]]</f>
        <v>1.3089957094030021E-3</v>
      </c>
      <c r="T628" s="2">
        <f>(Table2[[#This Row],[Close Price]]-Table2[[#This Row],[50D EMA]])/Table2[[#This Row],[50D EMA]]</f>
        <v>-4.3252590535949806E-2</v>
      </c>
      <c r="U628" s="2">
        <f>(Table2[[#This Row],[Close Price]]-Table2[[#This Row],[200D EMA]])/Table2[[#This Row],[200D EMA]]</f>
        <v>-0.12250610043928199</v>
      </c>
      <c r="V628">
        <v>1.05524325160844</v>
      </c>
      <c r="W628">
        <v>136.25</v>
      </c>
      <c r="X628">
        <v>140.6</v>
      </c>
      <c r="Y628">
        <v>131.1</v>
      </c>
      <c r="Z628">
        <v>138.80000000000001</v>
      </c>
      <c r="AA628">
        <v>131.1</v>
      </c>
      <c r="AB628">
        <v>141.79</v>
      </c>
      <c r="AC628" s="2">
        <f>(Table2[[#This Row],[Close Price]]/Table2[[#This Row],[Day Low]])-1</f>
        <v>1.0568807339449426E-2</v>
      </c>
      <c r="AD628" s="2">
        <f>(Table2[[#This Row],[Day High]]/Table2[[#This Row],[Close Price]])-1</f>
        <v>2.1134432420655047E-2</v>
      </c>
      <c r="AE628" s="2">
        <f>(Table2[[#This Row],[Close Price]]/Table2[[#This Row],[Current Week Low]])-1</f>
        <v>5.0266971777269243E-2</v>
      </c>
      <c r="AF628" s="2">
        <f>(Table2[[#This Row],[Current Week High]]/Table2[[#This Row],[Close Price]])-1</f>
        <v>8.0615876243737006E-3</v>
      </c>
      <c r="AG628" s="2">
        <f>(Table2[[#This Row],[Close Price]]/Table2[[#This Row],[Current Month Low]])-1</f>
        <v>5.0266971777269243E-2</v>
      </c>
      <c r="AH628" s="2">
        <f>(Table2[[#This Row],[Current Month High]]/Table2[[#This Row],[Close Price]])-1</f>
        <v>2.9777035369307869E-2</v>
      </c>
      <c r="AI628">
        <v>52.952284116493502</v>
      </c>
      <c r="AJ628">
        <v>16.194092827004201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-0.24</v>
      </c>
      <c r="AM628" t="s">
        <v>10195</v>
      </c>
      <c r="AN628">
        <v>-2.08</v>
      </c>
      <c r="AO628" t="s">
        <v>10195</v>
      </c>
      <c r="AP628">
        <v>1.9802049118633001E-2</v>
      </c>
      <c r="AQ628">
        <f>(Table2[[#This Row],[Sharpe Ratio]]-AVERAGE(Table2[Sharpe Ratio]))/_xlfn.STDEV.P(Table2[Sharpe Ratio])</f>
        <v>-0.36075991471935526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612</v>
      </c>
      <c r="AT628">
        <f>_xlfn.RANK.AVG(Table2[[#This Row],[6M Return vs Nifty Z-Score]],Table2[6M Return vs Nifty Z-Score])</f>
        <v>693</v>
      </c>
      <c r="AU628">
        <f>_xlfn.RANK.AVG(Table2[[#This Row],[Sharpe Ratio Z-Score]],Table2[Sharpe Ratio Z-Score])</f>
        <v>429</v>
      </c>
      <c r="AV628">
        <f>(Table2[[#This Row],[Rank 1Y]]+Table2[[#This Row],[Rank 6M]]+Table2[[#This Row],[Rank Sharpe]])/3</f>
        <v>578</v>
      </c>
    </row>
    <row r="629" spans="1:48" x14ac:dyDescent="0.3">
      <c r="A629" t="s">
        <v>1292</v>
      </c>
      <c r="B629" t="s">
        <v>1293</v>
      </c>
      <c r="C629" t="s">
        <v>10151</v>
      </c>
      <c r="D629" t="s">
        <v>24</v>
      </c>
      <c r="E629">
        <v>8603.6311052820001</v>
      </c>
      <c r="F629">
        <v>44.49</v>
      </c>
      <c r="G629">
        <v>-19.786392485801301</v>
      </c>
      <c r="H629">
        <f>(Table2[[#This Row],[1Y Return vs Nifty]]-AVERAGE(Table2[1Y Return vs Nifty]))/_xlfn.STDEV.P(Table2[1Y Return vs Nifty])</f>
        <v>-0.82220874479835782</v>
      </c>
      <c r="I629">
        <v>-8.9394296879372508</v>
      </c>
      <c r="J629">
        <f>(Table2[[#This Row],[1M Return vs Nifty]]-AVERAGE(Table2[1M Return vs Nifty]))/_xlfn.STDEV.P(Table2[1M Return vs Nifty])</f>
        <v>-0.77076307231451446</v>
      </c>
      <c r="K629">
        <v>-33.415491784631698</v>
      </c>
      <c r="L629">
        <f>(Table2[[#This Row],[6M Return vs Nifty]]-AVERAGE(Table2[6M Return vs Nifty]))/_xlfn.STDEV.P(Table2[6M Return vs Nifty])</f>
        <v>-1.3929011908888043</v>
      </c>
      <c r="M629">
        <v>-0.37143310289852699</v>
      </c>
      <c r="N629">
        <f>(Table2[[#This Row],[1W Return vs Nifty]]-AVERAGE(Table2[1W Return vs Nifty]))/_xlfn.STDEV.P(Table2[1W Return vs Nifty])</f>
        <v>0.32129763915728643</v>
      </c>
      <c r="O629">
        <v>45.06</v>
      </c>
      <c r="P629">
        <v>47.283528305186003</v>
      </c>
      <c r="Q629">
        <v>49.311670292870303</v>
      </c>
      <c r="R629">
        <v>47.923013663132103</v>
      </c>
      <c r="S629" s="2">
        <f>(Table2[[#This Row],[Close Price]]-Table2[[#This Row],[20D EMA]])/Table2[[#This Row],[20D EMA]]</f>
        <v>-1.264980026631159E-2</v>
      </c>
      <c r="T629" s="2">
        <f>(Table2[[#This Row],[Close Price]]-Table2[[#This Row],[50D EMA]])/Table2[[#This Row],[50D EMA]]</f>
        <v>-5.9080369111955848E-2</v>
      </c>
      <c r="U629" s="2">
        <f>(Table2[[#This Row],[Close Price]]-Table2[[#This Row],[200D EMA]])/Table2[[#This Row],[200D EMA]]</f>
        <v>-9.7779496501205307E-2</v>
      </c>
      <c r="V629">
        <v>0.91571398512454005</v>
      </c>
      <c r="W629">
        <v>44</v>
      </c>
      <c r="X629">
        <v>44.55</v>
      </c>
      <c r="Y629">
        <v>43</v>
      </c>
      <c r="Z629">
        <v>44.79</v>
      </c>
      <c r="AA629">
        <v>43</v>
      </c>
      <c r="AB629">
        <v>45.9</v>
      </c>
      <c r="AC629" s="2">
        <f>(Table2[[#This Row],[Close Price]]/Table2[[#This Row],[Day Low]])-1</f>
        <v>1.1136363636363722E-2</v>
      </c>
      <c r="AD629" s="2">
        <f>(Table2[[#This Row],[Day High]]/Table2[[#This Row],[Close Price]])-1</f>
        <v>1.3486176668913163E-3</v>
      </c>
      <c r="AE629" s="2">
        <f>(Table2[[#This Row],[Close Price]]/Table2[[#This Row],[Current Week Low]])-1</f>
        <v>3.4651162790697798E-2</v>
      </c>
      <c r="AF629" s="2">
        <f>(Table2[[#This Row],[Current Week High]]/Table2[[#This Row],[Close Price]])-1</f>
        <v>6.7430883344570258E-3</v>
      </c>
      <c r="AG629" s="2">
        <f>(Table2[[#This Row],[Close Price]]/Table2[[#This Row],[Current Month Low]])-1</f>
        <v>3.4651162790697798E-2</v>
      </c>
      <c r="AH629" s="2">
        <f>(Table2[[#This Row],[Current Month High]]/Table2[[#This Row],[Close Price]])-1</f>
        <v>3.169251517194871E-2</v>
      </c>
      <c r="AI629">
        <v>41.604855023600798</v>
      </c>
      <c r="AJ629">
        <v>11.2249999999999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-0.22</v>
      </c>
      <c r="AM629" t="s">
        <v>10195</v>
      </c>
      <c r="AN629">
        <v>-0.78</v>
      </c>
      <c r="AO629" t="s">
        <v>10195</v>
      </c>
      <c r="AP629">
        <v>2.8352571852003999E-2</v>
      </c>
      <c r="AQ629">
        <f>(Table2[[#This Row],[Sharpe Ratio]]-AVERAGE(Table2[Sharpe Ratio]))/_xlfn.STDEV.P(Table2[Sharpe Ratio])</f>
        <v>-0.26244491473066683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623</v>
      </c>
      <c r="AT629">
        <f>_xlfn.RANK.AVG(Table2[[#This Row],[6M Return vs Nifty Z-Score]],Table2[6M Return vs Nifty Z-Score])</f>
        <v>706</v>
      </c>
      <c r="AU629">
        <f>_xlfn.RANK.AVG(Table2[[#This Row],[Sharpe Ratio Z-Score]],Table2[Sharpe Ratio Z-Score])</f>
        <v>406</v>
      </c>
      <c r="AV629">
        <f>(Table2[[#This Row],[Rank 1Y]]+Table2[[#This Row],[Rank 6M]]+Table2[[#This Row],[Rank Sharpe]])/3</f>
        <v>578.33333333333337</v>
      </c>
    </row>
    <row r="630" spans="1:48" x14ac:dyDescent="0.3">
      <c r="A630" t="s">
        <v>1166</v>
      </c>
      <c r="B630" t="s">
        <v>1167</v>
      </c>
      <c r="C630" t="s">
        <v>10161</v>
      </c>
      <c r="D630" t="s">
        <v>235</v>
      </c>
      <c r="E630">
        <v>10234.75049169</v>
      </c>
      <c r="F630">
        <v>523.85</v>
      </c>
      <c r="G630">
        <v>3.6521353693640002</v>
      </c>
      <c r="H630">
        <f>(Table2[[#This Row],[1Y Return vs Nifty]]-AVERAGE(Table2[1Y Return vs Nifty]))/_xlfn.STDEV.P(Table2[1Y Return vs Nifty])</f>
        <v>-0.50705062722899341</v>
      </c>
      <c r="I630">
        <v>-15.8318205497414</v>
      </c>
      <c r="J630">
        <f>(Table2[[#This Row],[1M Return vs Nifty]]-AVERAGE(Table2[1M Return vs Nifty]))/_xlfn.STDEV.P(Table2[1M Return vs Nifty])</f>
        <v>-1.4887492770506623</v>
      </c>
      <c r="K630">
        <v>-14.4585914163486</v>
      </c>
      <c r="L630">
        <f>(Table2[[#This Row],[6M Return vs Nifty]]-AVERAGE(Table2[6M Return vs Nifty]))/_xlfn.STDEV.P(Table2[6M Return vs Nifty])</f>
        <v>-0.75182140574468248</v>
      </c>
      <c r="M630">
        <v>-7.3093777750787599</v>
      </c>
      <c r="N630">
        <f>(Table2[[#This Row],[1W Return vs Nifty]]-AVERAGE(Table2[1W Return vs Nifty]))/_xlfn.STDEV.P(Table2[1W Return vs Nifty])</f>
        <v>-1.4038225951976695</v>
      </c>
      <c r="O630">
        <v>552.33000000000004</v>
      </c>
      <c r="P630">
        <v>571.02035834538697</v>
      </c>
      <c r="Q630">
        <v>552.94096464220604</v>
      </c>
      <c r="R630">
        <v>27.485593572636098</v>
      </c>
      <c r="S630" s="2">
        <f>(Table2[[#This Row],[Close Price]]-Table2[[#This Row],[20D EMA]])/Table2[[#This Row],[20D EMA]]</f>
        <v>-5.1563376966668503E-2</v>
      </c>
      <c r="T630" s="2">
        <f>(Table2[[#This Row],[Close Price]]-Table2[[#This Row],[50D EMA]])/Table2[[#This Row],[50D EMA]]</f>
        <v>-8.260713940579946E-2</v>
      </c>
      <c r="U630" s="2">
        <f>(Table2[[#This Row],[Close Price]]-Table2[[#This Row],[200D EMA]])/Table2[[#This Row],[200D EMA]]</f>
        <v>-5.2611339188859046E-2</v>
      </c>
      <c r="V630">
        <v>0.83488386183304397</v>
      </c>
      <c r="W630">
        <v>517.04999999999995</v>
      </c>
      <c r="X630">
        <v>532</v>
      </c>
      <c r="Y630">
        <v>496.95</v>
      </c>
      <c r="Z630">
        <v>532.9</v>
      </c>
      <c r="AA630">
        <v>496.95</v>
      </c>
      <c r="AB630">
        <v>587.15</v>
      </c>
      <c r="AC630" s="2">
        <f>(Table2[[#This Row],[Close Price]]/Table2[[#This Row],[Day Low]])-1</f>
        <v>1.3151532733778337E-2</v>
      </c>
      <c r="AD630" s="2">
        <f>(Table2[[#This Row],[Day High]]/Table2[[#This Row],[Close Price]])-1</f>
        <v>1.5557888708599643E-2</v>
      </c>
      <c r="AE630" s="2">
        <f>(Table2[[#This Row],[Close Price]]/Table2[[#This Row],[Current Week Low]])-1</f>
        <v>5.4130194184525582E-2</v>
      </c>
      <c r="AF630" s="2">
        <f>(Table2[[#This Row],[Current Week High]]/Table2[[#This Row],[Close Price]])-1</f>
        <v>1.7275937768445049E-2</v>
      </c>
      <c r="AG630" s="2">
        <f>(Table2[[#This Row],[Close Price]]/Table2[[#This Row],[Current Month Low]])-1</f>
        <v>5.4130194184525582E-2</v>
      </c>
      <c r="AH630" s="2">
        <f>(Table2[[#This Row],[Current Month High]]/Table2[[#This Row],[Close Price]])-1</f>
        <v>0.12083611720912457</v>
      </c>
      <c r="AI630">
        <v>35.420444783812101</v>
      </c>
      <c r="AJ630">
        <v>29.3616495863686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-0.25</v>
      </c>
      <c r="AM630" t="s">
        <v>10195</v>
      </c>
      <c r="AN630">
        <v>-8.36</v>
      </c>
      <c r="AO630" t="s">
        <v>10195</v>
      </c>
      <c r="AP630">
        <v>-7.5337987006111995E-2</v>
      </c>
      <c r="AQ630">
        <f>(Table2[[#This Row],[Sharpe Ratio]]-AVERAGE(Table2[Sharpe Ratio]))/_xlfn.STDEV.P(Table2[Sharpe Ratio])</f>
        <v>-1.4546921738574441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483</v>
      </c>
      <c r="AT630">
        <f>_xlfn.RANK.AVG(Table2[[#This Row],[6M Return vs Nifty Z-Score]],Table2[6M Return vs Nifty Z-Score])</f>
        <v>570</v>
      </c>
      <c r="AU630">
        <f>_xlfn.RANK.AVG(Table2[[#This Row],[Sharpe Ratio Z-Score]],Table2[Sharpe Ratio Z-Score])</f>
        <v>682</v>
      </c>
      <c r="AV630">
        <f>(Table2[[#This Row],[Rank 1Y]]+Table2[[#This Row],[Rank 6M]]+Table2[[#This Row],[Rank Sharpe]])/3</f>
        <v>578.33333333333337</v>
      </c>
    </row>
    <row r="631" spans="1:48" x14ac:dyDescent="0.3">
      <c r="A631" t="s">
        <v>107</v>
      </c>
      <c r="B631" t="s">
        <v>108</v>
      </c>
      <c r="C631" t="s">
        <v>10150</v>
      </c>
      <c r="D631" t="s">
        <v>21</v>
      </c>
      <c r="E631">
        <v>261281.36947472999</v>
      </c>
      <c r="F631">
        <v>500.1</v>
      </c>
      <c r="G631">
        <v>-0.32876729490372703</v>
      </c>
      <c r="H631">
        <f>(Table2[[#This Row],[1Y Return vs Nifty]]-AVERAGE(Table2[1Y Return vs Nifty]))/_xlfn.STDEV.P(Table2[1Y Return vs Nifty])</f>
        <v>-0.560578468126262</v>
      </c>
      <c r="I631">
        <v>-1.8581514890119899</v>
      </c>
      <c r="J631">
        <f>(Table2[[#This Row],[1M Return vs Nifty]]-AVERAGE(Table2[1M Return vs Nifty]))/_xlfn.STDEV.P(Table2[1M Return vs Nifty])</f>
        <v>-3.3100313386719295E-2</v>
      </c>
      <c r="K631">
        <v>-9.1824073452212698</v>
      </c>
      <c r="L631">
        <f>(Table2[[#This Row],[6M Return vs Nifty]]-AVERAGE(Table2[6M Return vs Nifty]))/_xlfn.STDEV.P(Table2[6M Return vs Nifty])</f>
        <v>-0.57339271302662864</v>
      </c>
      <c r="M631">
        <v>-9.4046993650043405</v>
      </c>
      <c r="N631">
        <f>(Table2[[#This Row],[1W Return vs Nifty]]-AVERAGE(Table2[1W Return vs Nifty]))/_xlfn.STDEV.P(Table2[1W Return vs Nifty])</f>
        <v>-1.9248243966037206</v>
      </c>
      <c r="O631">
        <v>525.57000000000005</v>
      </c>
      <c r="P631">
        <v>505.44035473878</v>
      </c>
      <c r="Q631">
        <v>470.56308279956801</v>
      </c>
      <c r="R631">
        <v>30.0640059937129</v>
      </c>
      <c r="S631" s="2">
        <f>(Table2[[#This Row],[Close Price]]-Table2[[#This Row],[20D EMA]])/Table2[[#This Row],[20D EMA]]</f>
        <v>-4.8461670186654537E-2</v>
      </c>
      <c r="T631" s="2">
        <f>(Table2[[#This Row],[Close Price]]-Table2[[#This Row],[50D EMA]])/Table2[[#This Row],[50D EMA]]</f>
        <v>-1.0565746657763334E-2</v>
      </c>
      <c r="U631" s="2">
        <f>(Table2[[#This Row],[Close Price]]-Table2[[#This Row],[200D EMA]])/Table2[[#This Row],[200D EMA]]</f>
        <v>6.2769304010644178E-2</v>
      </c>
      <c r="V631">
        <v>1.5521207261099299</v>
      </c>
      <c r="W631">
        <v>493.3</v>
      </c>
      <c r="X631">
        <v>504.6</v>
      </c>
      <c r="Y631">
        <v>486.35</v>
      </c>
      <c r="Z631">
        <v>526.75</v>
      </c>
      <c r="AA631">
        <v>486.35</v>
      </c>
      <c r="AB631">
        <v>579.9</v>
      </c>
      <c r="AC631" s="2">
        <f>(Table2[[#This Row],[Close Price]]/Table2[[#This Row],[Day Low]])-1</f>
        <v>1.3784715183458474E-2</v>
      </c>
      <c r="AD631" s="2">
        <f>(Table2[[#This Row],[Day High]]/Table2[[#This Row],[Close Price]])-1</f>
        <v>8.9982003599280436E-3</v>
      </c>
      <c r="AE631" s="2">
        <f>(Table2[[#This Row],[Close Price]]/Table2[[#This Row],[Current Week Low]])-1</f>
        <v>2.827182070525347E-2</v>
      </c>
      <c r="AF631" s="2">
        <f>(Table2[[#This Row],[Current Week High]]/Table2[[#This Row],[Close Price]])-1</f>
        <v>5.3289342131573658E-2</v>
      </c>
      <c r="AG631" s="2">
        <f>(Table2[[#This Row],[Close Price]]/Table2[[#This Row],[Current Month Low]])-1</f>
        <v>2.827182070525347E-2</v>
      </c>
      <c r="AH631" s="2">
        <f>(Table2[[#This Row],[Current Month High]]/Table2[[#This Row],[Close Price]])-1</f>
        <v>0.15956808638272335</v>
      </c>
      <c r="AI631">
        <v>15.9568086382723</v>
      </c>
      <c r="AJ631">
        <v>33.342221037195003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-0.1</v>
      </c>
      <c r="AM631" t="s">
        <v>10195</v>
      </c>
      <c r="AN631">
        <v>-6.54</v>
      </c>
      <c r="AO631" t="s">
        <v>10195</v>
      </c>
      <c r="AP631">
        <v>-0.116474346928557</v>
      </c>
      <c r="AQ631">
        <f>(Table2[[#This Row],[Sharpe Ratio]]-AVERAGE(Table2[Sharpe Ratio]))/_xlfn.STDEV.P(Table2[Sharpe Ratio])</f>
        <v>-1.9276832822870702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-5.0195791734304009</v>
      </c>
      <c r="AS631">
        <f>_xlfn.RANK.AVG(Table2[[#This Row],[1Y Return vs Nifty Z-Score]],Table2[1Y Return vs Nifty Z-Score])</f>
        <v>511</v>
      </c>
      <c r="AT631">
        <f>_xlfn.RANK.AVG(Table2[[#This Row],[6M Return vs Nifty Z-Score]],Table2[6M Return vs Nifty Z-Score])</f>
        <v>507</v>
      </c>
      <c r="AU631">
        <f>_xlfn.RANK.AVG(Table2[[#This Row],[Sharpe Ratio Z-Score]],Table2[Sharpe Ratio Z-Score])</f>
        <v>719</v>
      </c>
      <c r="AV631">
        <f>(Table2[[#This Row],[Rank 1Y]]+Table2[[#This Row],[Rank 6M]]+Table2[[#This Row],[Rank Sharpe]])/3</f>
        <v>579</v>
      </c>
    </row>
    <row r="632" spans="1:48" x14ac:dyDescent="0.3">
      <c r="A632" t="s">
        <v>1234</v>
      </c>
      <c r="B632" t="s">
        <v>1235</v>
      </c>
      <c r="C632" t="s">
        <v>10163</v>
      </c>
      <c r="D632" t="s">
        <v>472</v>
      </c>
      <c r="E632">
        <v>9273.6384333749993</v>
      </c>
      <c r="F632">
        <v>303.75</v>
      </c>
      <c r="G632">
        <v>-25.7518647469463</v>
      </c>
      <c r="H632">
        <f>(Table2[[#This Row],[1Y Return vs Nifty]]-AVERAGE(Table2[1Y Return vs Nifty]))/_xlfn.STDEV.P(Table2[1Y Return vs Nifty])</f>
        <v>-0.90242141941053033</v>
      </c>
      <c r="I632">
        <v>-3.8073167267795398</v>
      </c>
      <c r="J632">
        <f>(Table2[[#This Row],[1M Return vs Nifty]]-AVERAGE(Table2[1M Return vs Nifty]))/_xlfn.STDEV.P(Table2[1M Return vs Nifty])</f>
        <v>-0.23614651020412217</v>
      </c>
      <c r="K632">
        <v>-0.89766458071389099</v>
      </c>
      <c r="L632">
        <f>(Table2[[#This Row],[6M Return vs Nifty]]-AVERAGE(Table2[6M Return vs Nifty]))/_xlfn.STDEV.P(Table2[6M Return vs Nifty])</f>
        <v>-0.29322132380885996</v>
      </c>
      <c r="M632">
        <v>-2.8365115517624599</v>
      </c>
      <c r="N632">
        <f>(Table2[[#This Row],[1W Return vs Nifty]]-AVERAGE(Table2[1W Return vs Nifty]))/_xlfn.STDEV.P(Table2[1W Return vs Nifty])</f>
        <v>-0.2916442207654944</v>
      </c>
      <c r="O632">
        <v>291.93</v>
      </c>
      <c r="P632">
        <v>281.87605432303701</v>
      </c>
      <c r="Q632">
        <v>278.03769284407099</v>
      </c>
      <c r="R632">
        <v>66.526174327680295</v>
      </c>
      <c r="S632" s="2">
        <f>(Table2[[#This Row],[Close Price]]-Table2[[#This Row],[20D EMA]])/Table2[[#This Row],[20D EMA]]</f>
        <v>4.0489158359880768E-2</v>
      </c>
      <c r="T632" s="2">
        <f>(Table2[[#This Row],[Close Price]]-Table2[[#This Row],[50D EMA]])/Table2[[#This Row],[50D EMA]]</f>
        <v>7.7601290856352423E-2</v>
      </c>
      <c r="U632" s="2">
        <f>(Table2[[#This Row],[Close Price]]-Table2[[#This Row],[200D EMA]])/Table2[[#This Row],[200D EMA]]</f>
        <v>9.2477774840222751E-2</v>
      </c>
      <c r="V632">
        <v>0.580488209458358</v>
      </c>
      <c r="W632">
        <v>300.14999999999998</v>
      </c>
      <c r="X632">
        <v>311</v>
      </c>
      <c r="Y632">
        <v>275.7</v>
      </c>
      <c r="Z632">
        <v>309.39999999999998</v>
      </c>
      <c r="AA632">
        <v>275.7</v>
      </c>
      <c r="AB632">
        <v>309.39999999999998</v>
      </c>
      <c r="AC632" s="2">
        <f>(Table2[[#This Row],[Close Price]]/Table2[[#This Row],[Day Low]])-1</f>
        <v>1.1994002998500841E-2</v>
      </c>
      <c r="AD632" s="2">
        <f>(Table2[[#This Row],[Day High]]/Table2[[#This Row],[Close Price]])-1</f>
        <v>2.3868312757201693E-2</v>
      </c>
      <c r="AE632" s="2">
        <f>(Table2[[#This Row],[Close Price]]/Table2[[#This Row],[Current Week Low]])-1</f>
        <v>0.10174102285092501</v>
      </c>
      <c r="AF632" s="2">
        <f>(Table2[[#This Row],[Current Week High]]/Table2[[#This Row],[Close Price]])-1</f>
        <v>1.8600823045267445E-2</v>
      </c>
      <c r="AG632" s="2">
        <f>(Table2[[#This Row],[Close Price]]/Table2[[#This Row],[Current Month Low]])-1</f>
        <v>0.10174102285092501</v>
      </c>
      <c r="AH632" s="2">
        <f>(Table2[[#This Row],[Current Month High]]/Table2[[#This Row],[Close Price]])-1</f>
        <v>1.8600823045267445E-2</v>
      </c>
      <c r="AI632">
        <v>6.5020576131687298</v>
      </c>
      <c r="AJ632">
        <v>42.605633802816897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0.12</v>
      </c>
      <c r="AM632" t="s">
        <v>10196</v>
      </c>
      <c r="AN632">
        <v>3.32</v>
      </c>
      <c r="AO632" t="s">
        <v>10196</v>
      </c>
      <c r="AP632">
        <v>-6.6197969926475003E-2</v>
      </c>
      <c r="AQ632">
        <f>(Table2[[#This Row],[Sharpe Ratio]]-AVERAGE(Table2[Sharpe Ratio]))/_xlfn.STDEV.P(Table2[Sharpe Ratio])</f>
        <v>-1.349599092755623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-3.0730325669446303</v>
      </c>
      <c r="AS632">
        <f>_xlfn.RANK.AVG(Table2[[#This Row],[1Y Return vs Nifty Z-Score]],Table2[1Y Return vs Nifty Z-Score])</f>
        <v>647</v>
      </c>
      <c r="AT632">
        <f>_xlfn.RANK.AVG(Table2[[#This Row],[6M Return vs Nifty Z-Score]],Table2[6M Return vs Nifty Z-Score])</f>
        <v>422</v>
      </c>
      <c r="AU632">
        <f>_xlfn.RANK.AVG(Table2[[#This Row],[Sharpe Ratio Z-Score]],Table2[Sharpe Ratio Z-Score])</f>
        <v>669</v>
      </c>
      <c r="AV632">
        <f>(Table2[[#This Row],[Rank 1Y]]+Table2[[#This Row],[Rank 6M]]+Table2[[#This Row],[Rank Sharpe]])/3</f>
        <v>579.33333333333337</v>
      </c>
    </row>
    <row r="633" spans="1:48" x14ac:dyDescent="0.3">
      <c r="A633" t="s">
        <v>418</v>
      </c>
      <c r="B633" t="s">
        <v>419</v>
      </c>
      <c r="C633" t="s">
        <v>10151</v>
      </c>
      <c r="D633" t="s">
        <v>24</v>
      </c>
      <c r="E633">
        <v>56584.739863080002</v>
      </c>
      <c r="F633">
        <v>75.66</v>
      </c>
      <c r="G633">
        <v>-33.706312481431297</v>
      </c>
      <c r="H633">
        <f>(Table2[[#This Row],[1Y Return vs Nifty]]-AVERAGE(Table2[1Y Return vs Nifty]))/_xlfn.STDEV.P(Table2[1Y Return vs Nifty])</f>
        <v>-1.0093781698427775</v>
      </c>
      <c r="I633">
        <v>-11.841579502670299</v>
      </c>
      <c r="J633">
        <f>(Table2[[#This Row],[1M Return vs Nifty]]-AVERAGE(Table2[1M Return vs Nifty]))/_xlfn.STDEV.P(Table2[1M Return vs Nifty])</f>
        <v>-1.0730824811865858</v>
      </c>
      <c r="K633">
        <v>-18.744644322388201</v>
      </c>
      <c r="L633">
        <f>(Table2[[#This Row],[6M Return vs Nifty]]-AVERAGE(Table2[6M Return vs Nifty]))/_xlfn.STDEV.P(Table2[6M Return vs Nifty])</f>
        <v>-0.89676608671781255</v>
      </c>
      <c r="M633">
        <v>-1.28583519020415</v>
      </c>
      <c r="N633">
        <f>(Table2[[#This Row],[1W Return vs Nifty]]-AVERAGE(Table2[1W Return vs Nifty]))/_xlfn.STDEV.P(Table2[1W Return vs Nifty])</f>
        <v>9.3931521714377145E-2</v>
      </c>
      <c r="O633">
        <v>78.39</v>
      </c>
      <c r="P633">
        <v>79.0973153897868</v>
      </c>
      <c r="Q633">
        <v>80.040660036231301</v>
      </c>
      <c r="R633">
        <v>28.769078593798799</v>
      </c>
      <c r="S633" s="2">
        <f>(Table2[[#This Row],[Close Price]]-Table2[[#This Row],[20D EMA]])/Table2[[#This Row],[20D EMA]]</f>
        <v>-3.4825870646766219E-2</v>
      </c>
      <c r="T633" s="2">
        <f>(Table2[[#This Row],[Close Price]]-Table2[[#This Row],[50D EMA]])/Table2[[#This Row],[50D EMA]]</f>
        <v>-4.345678956166743E-2</v>
      </c>
      <c r="U633" s="2">
        <f>(Table2[[#This Row],[Close Price]]-Table2[[#This Row],[200D EMA]])/Table2[[#This Row],[200D EMA]]</f>
        <v>-5.4730433685183884E-2</v>
      </c>
      <c r="V633">
        <v>0.622676155039524</v>
      </c>
      <c r="W633">
        <v>74.61</v>
      </c>
      <c r="X633">
        <v>75.34</v>
      </c>
      <c r="Y633">
        <v>74.599999999999994</v>
      </c>
      <c r="Z633">
        <v>78.040000000000006</v>
      </c>
      <c r="AA633">
        <v>74.599999999999994</v>
      </c>
      <c r="AB633">
        <v>82.2</v>
      </c>
      <c r="AC633" s="2">
        <f>(Table2[[#This Row],[Close Price]]/Table2[[#This Row],[Day Low]])-1</f>
        <v>1.4073180538801688E-2</v>
      </c>
      <c r="AD633" s="2">
        <f>(Table2[[#This Row],[Day High]]/Table2[[#This Row],[Close Price]])-1</f>
        <v>-4.2294475284164745E-3</v>
      </c>
      <c r="AE633" s="2">
        <f>(Table2[[#This Row],[Close Price]]/Table2[[#This Row],[Current Week Low]])-1</f>
        <v>1.4209115281501372E-2</v>
      </c>
      <c r="AF633" s="2">
        <f>(Table2[[#This Row],[Current Week High]]/Table2[[#This Row],[Close Price]])-1</f>
        <v>3.1456515992598577E-2</v>
      </c>
      <c r="AG633" s="2">
        <f>(Table2[[#This Row],[Close Price]]/Table2[[#This Row],[Current Month Low]])-1</f>
        <v>1.4209115281501372E-2</v>
      </c>
      <c r="AH633" s="2">
        <f>(Table2[[#This Row],[Current Month High]]/Table2[[#This Row],[Close Price]])-1</f>
        <v>8.6439333862014411E-2</v>
      </c>
      <c r="AI633">
        <v>33.095426909859903</v>
      </c>
      <c r="AJ633">
        <v>6.86440677966102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</v>
      </c>
      <c r="AM633" t="s">
        <v>10195</v>
      </c>
      <c r="AN633">
        <v>-6.81</v>
      </c>
      <c r="AO633" t="s">
        <v>10195</v>
      </c>
      <c r="AP633">
        <v>1.1496078157384E-2</v>
      </c>
      <c r="AQ633">
        <f>(Table2[[#This Row],[Sharpe Ratio]]-AVERAGE(Table2[Sharpe Ratio]))/_xlfn.STDEV.P(Table2[Sharpe Ratio])</f>
        <v>-0.45626302726874451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680</v>
      </c>
      <c r="AT633">
        <f>_xlfn.RANK.AVG(Table2[[#This Row],[6M Return vs Nifty Z-Score]],Table2[6M Return vs Nifty Z-Score])</f>
        <v>606</v>
      </c>
      <c r="AU633">
        <f>_xlfn.RANK.AVG(Table2[[#This Row],[Sharpe Ratio Z-Score]],Table2[Sharpe Ratio Z-Score])</f>
        <v>454</v>
      </c>
      <c r="AV633">
        <f>(Table2[[#This Row],[Rank 1Y]]+Table2[[#This Row],[Rank 6M]]+Table2[[#This Row],[Rank Sharpe]])/3</f>
        <v>580</v>
      </c>
    </row>
    <row r="634" spans="1:48" x14ac:dyDescent="0.3">
      <c r="A634" t="s">
        <v>236</v>
      </c>
      <c r="B634" t="s">
        <v>237</v>
      </c>
      <c r="C634" t="s">
        <v>10151</v>
      </c>
      <c r="D634" t="s">
        <v>24</v>
      </c>
      <c r="E634">
        <v>108760.62782332501</v>
      </c>
      <c r="F634">
        <v>1396.65</v>
      </c>
      <c r="G634">
        <v>-26.820505275874499</v>
      </c>
      <c r="H634">
        <f>(Table2[[#This Row],[1Y Return vs Nifty]]-AVERAGE(Table2[1Y Return vs Nifty]))/_xlfn.STDEV.P(Table2[1Y Return vs Nifty])</f>
        <v>-0.91679052738251932</v>
      </c>
      <c r="I634">
        <v>-10.062546963935601</v>
      </c>
      <c r="J634">
        <f>(Table2[[#This Row],[1M Return vs Nifty]]-AVERAGE(Table2[1M Return vs Nifty]))/_xlfn.STDEV.P(Table2[1M Return vs Nifty])</f>
        <v>-0.88775915199659128</v>
      </c>
      <c r="K634">
        <v>-20.1134386916588</v>
      </c>
      <c r="L634">
        <f>(Table2[[#This Row],[6M Return vs Nifty]]-AVERAGE(Table2[6M Return vs Nifty]))/_xlfn.STDEV.P(Table2[6M Return vs Nifty])</f>
        <v>-0.94305563738858778</v>
      </c>
      <c r="M634">
        <v>-1.26816669719091</v>
      </c>
      <c r="N634">
        <f>(Table2[[#This Row],[1W Return vs Nifty]]-AVERAGE(Table2[1W Return vs Nifty]))/_xlfn.STDEV.P(Table2[1W Return vs Nifty])</f>
        <v>9.8324793244765576E-2</v>
      </c>
      <c r="O634">
        <v>1441.28</v>
      </c>
      <c r="P634">
        <v>1458.6001175541701</v>
      </c>
      <c r="Q634">
        <v>1457.6027272638601</v>
      </c>
      <c r="R634">
        <v>25.451361879570399</v>
      </c>
      <c r="S634" s="2">
        <f>(Table2[[#This Row],[Close Price]]-Table2[[#This Row],[20D EMA]])/Table2[[#This Row],[20D EMA]]</f>
        <v>-3.0965530639431534E-2</v>
      </c>
      <c r="T634" s="2">
        <f>(Table2[[#This Row],[Close Price]]-Table2[[#This Row],[50D EMA]])/Table2[[#This Row],[50D EMA]]</f>
        <v>-4.2472310819534308E-2</v>
      </c>
      <c r="U634" s="2">
        <f>(Table2[[#This Row],[Close Price]]-Table2[[#This Row],[200D EMA]])/Table2[[#This Row],[200D EMA]]</f>
        <v>-4.1817105665188634E-2</v>
      </c>
      <c r="V634">
        <v>0.85284622889381501</v>
      </c>
      <c r="W634">
        <v>1374.75</v>
      </c>
      <c r="X634">
        <v>1396.55</v>
      </c>
      <c r="Y634">
        <v>1386.4</v>
      </c>
      <c r="Z634">
        <v>1429.95</v>
      </c>
      <c r="AA634">
        <v>1386.4</v>
      </c>
      <c r="AB634">
        <v>1469</v>
      </c>
      <c r="AC634" s="2">
        <f>(Table2[[#This Row],[Close Price]]/Table2[[#This Row],[Day Low]])-1</f>
        <v>1.5930169121658455E-2</v>
      </c>
      <c r="AD634" s="2">
        <f>(Table2[[#This Row],[Day High]]/Table2[[#This Row],[Close Price]])-1</f>
        <v>-7.1599899760244057E-5</v>
      </c>
      <c r="AE634" s="2">
        <f>(Table2[[#This Row],[Close Price]]/Table2[[#This Row],[Current Week Low]])-1</f>
        <v>7.3932487016734605E-3</v>
      </c>
      <c r="AF634" s="2">
        <f>(Table2[[#This Row],[Current Week High]]/Table2[[#This Row],[Close Price]])-1</f>
        <v>2.3842766620126632E-2</v>
      </c>
      <c r="AG634" s="2">
        <f>(Table2[[#This Row],[Close Price]]/Table2[[#This Row],[Current Month Low]])-1</f>
        <v>7.3932487016734605E-3</v>
      </c>
      <c r="AH634" s="2">
        <f>(Table2[[#This Row],[Current Month High]]/Table2[[#This Row],[Close Price]])-1</f>
        <v>5.1802527476461524E-2</v>
      </c>
      <c r="AI634">
        <v>21.326030143557698</v>
      </c>
      <c r="AJ634">
        <v>3.1461172039437302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-0.11</v>
      </c>
      <c r="AM634" t="s">
        <v>10195</v>
      </c>
      <c r="AN634">
        <v>-2.62</v>
      </c>
      <c r="AO634" t="s">
        <v>10195</v>
      </c>
      <c r="AP634">
        <v>7.0321817532830004E-3</v>
      </c>
      <c r="AQ634">
        <f>(Table2[[#This Row],[Sharpe Ratio]]-AVERAGE(Table2[Sharpe Ratio]))/_xlfn.STDEV.P(Table2[Sharpe Ratio])</f>
        <v>-0.50758947696121548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652</v>
      </c>
      <c r="AT634">
        <f>_xlfn.RANK.AVG(Table2[[#This Row],[6M Return vs Nifty Z-Score]],Table2[6M Return vs Nifty Z-Score])</f>
        <v>616</v>
      </c>
      <c r="AU634">
        <f>_xlfn.RANK.AVG(Table2[[#This Row],[Sharpe Ratio Z-Score]],Table2[Sharpe Ratio Z-Score])</f>
        <v>478</v>
      </c>
      <c r="AV634">
        <f>(Table2[[#This Row],[Rank 1Y]]+Table2[[#This Row],[Rank 6M]]+Table2[[#This Row],[Rank Sharpe]])/3</f>
        <v>582</v>
      </c>
    </row>
    <row r="635" spans="1:48" x14ac:dyDescent="0.3">
      <c r="A635" t="s">
        <v>1039</v>
      </c>
      <c r="B635" t="s">
        <v>1040</v>
      </c>
      <c r="C635" t="s">
        <v>10165</v>
      </c>
      <c r="D635" t="s">
        <v>555</v>
      </c>
      <c r="E635">
        <v>12181.3700887</v>
      </c>
      <c r="F635">
        <v>919</v>
      </c>
      <c r="G635">
        <v>-37.671536051658201</v>
      </c>
      <c r="H635">
        <f>(Table2[[#This Row],[1Y Return vs Nifty]]-AVERAGE(Table2[1Y Return vs Nifty]))/_xlfn.STDEV.P(Table2[1Y Return vs Nifty])</f>
        <v>-1.0626951871851864</v>
      </c>
      <c r="I635">
        <v>-1.5240774336076699</v>
      </c>
      <c r="J635">
        <f>(Table2[[#This Row],[1M Return vs Nifty]]-AVERAGE(Table2[1M Return vs Nifty]))/_xlfn.STDEV.P(Table2[1M Return vs Nifty])</f>
        <v>1.7004644492862985E-3</v>
      </c>
      <c r="K635">
        <v>-5.7471617593762501</v>
      </c>
      <c r="L635">
        <f>(Table2[[#This Row],[6M Return vs Nifty]]-AVERAGE(Table2[6M Return vs Nifty]))/_xlfn.STDEV.P(Table2[6M Return vs Nifty])</f>
        <v>-0.45722042434511811</v>
      </c>
      <c r="M635">
        <v>0.60338041846347801</v>
      </c>
      <c r="N635">
        <f>(Table2[[#This Row],[1W Return vs Nifty]]-AVERAGE(Table2[1W Return vs Nifty]))/_xlfn.STDEV.P(Table2[1W Return vs Nifty])</f>
        <v>0.56368506221754289</v>
      </c>
      <c r="O635">
        <v>891.85</v>
      </c>
      <c r="P635">
        <v>872.24905306370999</v>
      </c>
      <c r="Q635">
        <v>871.82283624278705</v>
      </c>
      <c r="R635">
        <v>69.408435155939799</v>
      </c>
      <c r="S635" s="2">
        <f>(Table2[[#This Row],[Close Price]]-Table2[[#This Row],[20D EMA]])/Table2[[#This Row],[20D EMA]]</f>
        <v>3.0442338958344986E-2</v>
      </c>
      <c r="T635" s="2">
        <f>(Table2[[#This Row],[Close Price]]-Table2[[#This Row],[50D EMA]])/Table2[[#This Row],[50D EMA]]</f>
        <v>5.3598163015575399E-2</v>
      </c>
      <c r="U635" s="2">
        <f>(Table2[[#This Row],[Close Price]]-Table2[[#This Row],[200D EMA]])/Table2[[#This Row],[200D EMA]]</f>
        <v>5.4113246173417458E-2</v>
      </c>
      <c r="V635">
        <v>0.84995782543907406</v>
      </c>
      <c r="W635">
        <v>909.75</v>
      </c>
      <c r="X635">
        <v>918.25</v>
      </c>
      <c r="Y635">
        <v>869.6</v>
      </c>
      <c r="Z635">
        <v>930</v>
      </c>
      <c r="AA635">
        <v>859</v>
      </c>
      <c r="AB635">
        <v>938.4</v>
      </c>
      <c r="AC635" s="2">
        <f>(Table2[[#This Row],[Close Price]]/Table2[[#This Row],[Day Low]])-1</f>
        <v>1.0167628469359702E-2</v>
      </c>
      <c r="AD635" s="2">
        <f>(Table2[[#This Row],[Day High]]/Table2[[#This Row],[Close Price]])-1</f>
        <v>-8.1610446137103665E-4</v>
      </c>
      <c r="AE635" s="2">
        <f>(Table2[[#This Row],[Close Price]]/Table2[[#This Row],[Current Week Low]])-1</f>
        <v>5.6807727690892262E-2</v>
      </c>
      <c r="AF635" s="2">
        <f>(Table2[[#This Row],[Current Week High]]/Table2[[#This Row],[Close Price]])-1</f>
        <v>1.196953210010876E-2</v>
      </c>
      <c r="AG635" s="2">
        <f>(Table2[[#This Row],[Close Price]]/Table2[[#This Row],[Current Month Low]])-1</f>
        <v>6.9848661233993026E-2</v>
      </c>
      <c r="AH635" s="2">
        <f>(Table2[[#This Row],[Current Month High]]/Table2[[#This Row],[Close Price]])-1</f>
        <v>2.1109902067464548E-2</v>
      </c>
      <c r="AI635">
        <v>20.647442872687598</v>
      </c>
      <c r="AJ635">
        <v>20.674939268596901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0.05</v>
      </c>
      <c r="AM635" t="s">
        <v>10196</v>
      </c>
      <c r="AN635">
        <v>0.19</v>
      </c>
      <c r="AO635" t="s">
        <v>10196</v>
      </c>
      <c r="AP635">
        <v>-2.0275729016330998E-2</v>
      </c>
      <c r="AQ635">
        <f>(Table2[[#This Row],[Sharpe Ratio]]-AVERAGE(Table2[Sharpe Ratio]))/_xlfn.STDEV.P(Table2[Sharpe Ratio])</f>
        <v>-0.82157931486054658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-1.7761093997240216</v>
      </c>
      <c r="AS635">
        <f>_xlfn.RANK.AVG(Table2[[#This Row],[1Y Return vs Nifty Z-Score]],Table2[1Y Return vs Nifty Z-Score])</f>
        <v>691</v>
      </c>
      <c r="AT635">
        <f>_xlfn.RANK.AVG(Table2[[#This Row],[6M Return vs Nifty Z-Score]],Table2[6M Return vs Nifty Z-Score])</f>
        <v>480</v>
      </c>
      <c r="AU635">
        <f>_xlfn.RANK.AVG(Table2[[#This Row],[Sharpe Ratio Z-Score]],Table2[Sharpe Ratio Z-Score])</f>
        <v>577</v>
      </c>
      <c r="AV635">
        <f>(Table2[[#This Row],[Rank 1Y]]+Table2[[#This Row],[Rank 6M]]+Table2[[#This Row],[Rank Sharpe]])/3</f>
        <v>582.66666666666663</v>
      </c>
    </row>
    <row r="636" spans="1:48" x14ac:dyDescent="0.3">
      <c r="A636" t="s">
        <v>425</v>
      </c>
      <c r="B636" t="s">
        <v>426</v>
      </c>
      <c r="C636" t="s">
        <v>10153</v>
      </c>
      <c r="D636" t="s">
        <v>176</v>
      </c>
      <c r="E636">
        <v>55563.204114879998</v>
      </c>
      <c r="F636">
        <v>17117.05</v>
      </c>
      <c r="G636">
        <v>-14.342478293108099</v>
      </c>
      <c r="H636">
        <f>(Table2[[#This Row],[1Y Return vs Nifty]]-AVERAGE(Table2[1Y Return vs Nifty]))/_xlfn.STDEV.P(Table2[1Y Return vs Nifty])</f>
        <v>-0.74900902168519157</v>
      </c>
      <c r="I636">
        <v>1.1419269153878699</v>
      </c>
      <c r="J636">
        <f>(Table2[[#This Row],[1M Return vs Nifty]]-AVERAGE(Table2[1M Return vs Nifty]))/_xlfn.STDEV.P(Table2[1M Return vs Nifty])</f>
        <v>0.27942039977000666</v>
      </c>
      <c r="K636">
        <v>-14.656425307960999</v>
      </c>
      <c r="L636">
        <f>(Table2[[#This Row],[6M Return vs Nifty]]-AVERAGE(Table2[6M Return vs Nifty]))/_xlfn.STDEV.P(Table2[6M Return vs Nifty])</f>
        <v>-0.75851170353942632</v>
      </c>
      <c r="M636">
        <v>0.72267094955377897</v>
      </c>
      <c r="N636">
        <f>(Table2[[#This Row],[1W Return vs Nifty]]-AVERAGE(Table2[1W Return vs Nifty]))/_xlfn.STDEV.P(Table2[1W Return vs Nifty])</f>
        <v>0.5933466577871942</v>
      </c>
      <c r="O636">
        <v>16745.47</v>
      </c>
      <c r="P636">
        <v>16530.1795008261</v>
      </c>
      <c r="Q636">
        <v>16336.5856969946</v>
      </c>
      <c r="R636">
        <v>62.867109192605902</v>
      </c>
      <c r="S636" s="2">
        <f>(Table2[[#This Row],[Close Price]]-Table2[[#This Row],[20D EMA]])/Table2[[#This Row],[20D EMA]]</f>
        <v>2.2189881800869015E-2</v>
      </c>
      <c r="T636" s="2">
        <f>(Table2[[#This Row],[Close Price]]-Table2[[#This Row],[50D EMA]])/Table2[[#This Row],[50D EMA]]</f>
        <v>3.5502971951670008E-2</v>
      </c>
      <c r="U636" s="2">
        <f>(Table2[[#This Row],[Close Price]]-Table2[[#This Row],[200D EMA]])/Table2[[#This Row],[200D EMA]]</f>
        <v>4.7774015787704002E-2</v>
      </c>
      <c r="V636">
        <v>1.00793597018717</v>
      </c>
      <c r="W636">
        <v>17053.349999999999</v>
      </c>
      <c r="X636">
        <v>17399</v>
      </c>
      <c r="Y636">
        <v>16445.75</v>
      </c>
      <c r="Z636">
        <v>17289</v>
      </c>
      <c r="AA636">
        <v>16420.05</v>
      </c>
      <c r="AB636">
        <v>17289</v>
      </c>
      <c r="AC636" s="2">
        <f>(Table2[[#This Row],[Close Price]]/Table2[[#This Row],[Day Low]])-1</f>
        <v>3.7353364588190718E-3</v>
      </c>
      <c r="AD636" s="2">
        <f>(Table2[[#This Row],[Day High]]/Table2[[#This Row],[Close Price]])-1</f>
        <v>1.6471880376583536E-2</v>
      </c>
      <c r="AE636" s="2">
        <f>(Table2[[#This Row],[Close Price]]/Table2[[#This Row],[Current Week Low]])-1</f>
        <v>4.0819056595168934E-2</v>
      </c>
      <c r="AF636" s="2">
        <f>(Table2[[#This Row],[Current Week High]]/Table2[[#This Row],[Close Price]])-1</f>
        <v>1.0045539389088809E-2</v>
      </c>
      <c r="AG636" s="2">
        <f>(Table2[[#This Row],[Close Price]]/Table2[[#This Row],[Current Month Low]])-1</f>
        <v>4.2448104603822756E-2</v>
      </c>
      <c r="AH636" s="2">
        <f>(Table2[[#This Row],[Current Month High]]/Table2[[#This Row],[Close Price]])-1</f>
        <v>1.0045539389088809E-2</v>
      </c>
      <c r="AI636">
        <v>12.4609672811611</v>
      </c>
      <c r="AJ636">
        <v>13.0584544253632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-0.05</v>
      </c>
      <c r="AM636" t="s">
        <v>10195</v>
      </c>
      <c r="AN636">
        <v>3.03</v>
      </c>
      <c r="AO636" t="s">
        <v>10196</v>
      </c>
      <c r="AP636">
        <v>-2.5307471521554999E-2</v>
      </c>
      <c r="AQ636">
        <f>(Table2[[#This Row],[Sharpe Ratio]]-AVERAGE(Table2[Sharpe Ratio]))/_xlfn.STDEV.P(Table2[Sharpe Ratio])</f>
        <v>-0.87943493138484174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-1.514188599052259</v>
      </c>
      <c r="AS636">
        <f>_xlfn.RANK.AVG(Table2[[#This Row],[1Y Return vs Nifty Z-Score]],Table2[1Y Return vs Nifty Z-Score])</f>
        <v>591</v>
      </c>
      <c r="AT636">
        <f>_xlfn.RANK.AVG(Table2[[#This Row],[6M Return vs Nifty Z-Score]],Table2[6M Return vs Nifty Z-Score])</f>
        <v>573</v>
      </c>
      <c r="AU636">
        <f>_xlfn.RANK.AVG(Table2[[#This Row],[Sharpe Ratio Z-Score]],Table2[Sharpe Ratio Z-Score])</f>
        <v>590</v>
      </c>
      <c r="AV636">
        <f>(Table2[[#This Row],[Rank 1Y]]+Table2[[#This Row],[Rank 6M]]+Table2[[#This Row],[Rank Sharpe]])/3</f>
        <v>584.66666666666663</v>
      </c>
    </row>
    <row r="637" spans="1:48" x14ac:dyDescent="0.3">
      <c r="A637" t="s">
        <v>1043</v>
      </c>
      <c r="B637" t="s">
        <v>1044</v>
      </c>
      <c r="C637" t="s">
        <v>10161</v>
      </c>
      <c r="D637" t="s">
        <v>80</v>
      </c>
      <c r="E637">
        <v>12170.161541310001</v>
      </c>
      <c r="F637">
        <v>589.35</v>
      </c>
      <c r="G637">
        <v>-29.204836630757502</v>
      </c>
      <c r="H637">
        <f>(Table2[[#This Row],[1Y Return vs Nifty]]-AVERAGE(Table2[1Y Return vs Nifty]))/_xlfn.STDEV.P(Table2[1Y Return vs Nifty])</f>
        <v>-0.9488506203247874</v>
      </c>
      <c r="I637">
        <v>-17.714261191275501</v>
      </c>
      <c r="J637">
        <f>(Table2[[#This Row],[1M Return vs Nifty]]-AVERAGE(Table2[1M Return vs Nifty]))/_xlfn.STDEV.P(Table2[1M Return vs Nifty])</f>
        <v>-1.6848447160580728</v>
      </c>
      <c r="K637">
        <v>-33.100707860452303</v>
      </c>
      <c r="L637">
        <f>(Table2[[#This Row],[6M Return vs Nifty]]-AVERAGE(Table2[6M Return vs Nifty]))/_xlfn.STDEV.P(Table2[6M Return vs Nifty])</f>
        <v>-1.3822559057124688</v>
      </c>
      <c r="M637">
        <v>-1.6227469051083601</v>
      </c>
      <c r="N637">
        <f>(Table2[[#This Row],[1W Return vs Nifty]]-AVERAGE(Table2[1W Return vs Nifty]))/_xlfn.STDEV.P(Table2[1W Return vs Nifty])</f>
        <v>1.0158409642291968E-2</v>
      </c>
      <c r="O637">
        <v>610.26</v>
      </c>
      <c r="P637">
        <v>629.56870050924499</v>
      </c>
      <c r="Q637">
        <v>655.73497042987901</v>
      </c>
      <c r="R637">
        <v>38.976802232354999</v>
      </c>
      <c r="S637" s="2">
        <f>(Table2[[#This Row],[Close Price]]-Table2[[#This Row],[20D EMA]])/Table2[[#This Row],[20D EMA]]</f>
        <v>-3.4264084160849424E-2</v>
      </c>
      <c r="T637" s="2">
        <f>(Table2[[#This Row],[Close Price]]-Table2[[#This Row],[50D EMA]])/Table2[[#This Row],[50D EMA]]</f>
        <v>-6.3882941570495649E-2</v>
      </c>
      <c r="U637" s="2">
        <f>(Table2[[#This Row],[Close Price]]-Table2[[#This Row],[200D EMA]])/Table2[[#This Row],[200D EMA]]</f>
        <v>-0.10123750207550943</v>
      </c>
      <c r="V637">
        <v>1.1055757088063001</v>
      </c>
      <c r="W637">
        <v>589.35</v>
      </c>
      <c r="X637">
        <v>612.54999999999995</v>
      </c>
      <c r="Y637">
        <v>574.1</v>
      </c>
      <c r="Z637">
        <v>592.95000000000005</v>
      </c>
      <c r="AA637">
        <v>568.1</v>
      </c>
      <c r="AB637">
        <v>657.25</v>
      </c>
      <c r="AC637" s="2">
        <f>(Table2[[#This Row],[Close Price]]/Table2[[#This Row],[Day Low]])-1</f>
        <v>0</v>
      </c>
      <c r="AD637" s="2">
        <f>(Table2[[#This Row],[Day High]]/Table2[[#This Row],[Close Price]])-1</f>
        <v>3.9365402562144602E-2</v>
      </c>
      <c r="AE637" s="2">
        <f>(Table2[[#This Row],[Close Price]]/Table2[[#This Row],[Current Week Low]])-1</f>
        <v>2.6563316495384015E-2</v>
      </c>
      <c r="AF637" s="2">
        <f>(Table2[[#This Row],[Current Week High]]/Table2[[#This Row],[Close Price]])-1</f>
        <v>6.1084245355051969E-3</v>
      </c>
      <c r="AG637" s="2">
        <f>(Table2[[#This Row],[Close Price]]/Table2[[#This Row],[Current Month Low]])-1</f>
        <v>3.7405386375638061E-2</v>
      </c>
      <c r="AH637" s="2">
        <f>(Table2[[#This Row],[Current Month High]]/Table2[[#This Row],[Close Price]])-1</f>
        <v>0.11521167387800113</v>
      </c>
      <c r="AI637">
        <v>39.8150504793416</v>
      </c>
      <c r="AJ637">
        <v>16.876549330689102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-0.12</v>
      </c>
      <c r="AM637" t="s">
        <v>10195</v>
      </c>
      <c r="AN637">
        <v>-6.03</v>
      </c>
      <c r="AO637" t="s">
        <v>10195</v>
      </c>
      <c r="AP637">
        <v>3.3985098487395997E-2</v>
      </c>
      <c r="AQ637">
        <f>(Table2[[#This Row],[Sharpe Ratio]]-AVERAGE(Table2[Sharpe Ratio]))/_xlfn.STDEV.P(Table2[Sharpe Ratio])</f>
        <v>-0.19768140571926701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664</v>
      </c>
      <c r="AT637">
        <f>_xlfn.RANK.AVG(Table2[[#This Row],[6M Return vs Nifty Z-Score]],Table2[6M Return vs Nifty Z-Score])</f>
        <v>703</v>
      </c>
      <c r="AU637">
        <f>_xlfn.RANK.AVG(Table2[[#This Row],[Sharpe Ratio Z-Score]],Table2[Sharpe Ratio Z-Score])</f>
        <v>392</v>
      </c>
      <c r="AV637">
        <f>(Table2[[#This Row],[Rank 1Y]]+Table2[[#This Row],[Rank 6M]]+Table2[[#This Row],[Rank Sharpe]])/3</f>
        <v>586.33333333333337</v>
      </c>
    </row>
    <row r="638" spans="1:48" x14ac:dyDescent="0.3">
      <c r="A638" t="s">
        <v>1343</v>
      </c>
      <c r="B638" t="s">
        <v>1344</v>
      </c>
      <c r="C638" t="s">
        <v>10153</v>
      </c>
      <c r="D638" t="s">
        <v>218</v>
      </c>
      <c r="E638">
        <v>8040.3837027999998</v>
      </c>
      <c r="F638">
        <v>602.15</v>
      </c>
      <c r="G638">
        <v>-27.315236558736402</v>
      </c>
      <c r="H638">
        <f>(Table2[[#This Row],[1Y Return vs Nifty]]-AVERAGE(Table2[1Y Return vs Nifty]))/_xlfn.STDEV.P(Table2[1Y Return vs Nifty])</f>
        <v>-0.92344276171962913</v>
      </c>
      <c r="I638">
        <v>-3.2285116843721902</v>
      </c>
      <c r="J638">
        <f>(Table2[[#This Row],[1M Return vs Nifty]]-AVERAGE(Table2[1M Return vs Nifty]))/_xlfn.STDEV.P(Table2[1M Return vs Nifty])</f>
        <v>-0.17585189778113816</v>
      </c>
      <c r="K638">
        <v>-19.243588363469801</v>
      </c>
      <c r="L638">
        <f>(Table2[[#This Row],[6M Return vs Nifty]]-AVERAGE(Table2[6M Return vs Nifty]))/_xlfn.STDEV.P(Table2[6M Return vs Nifty])</f>
        <v>-0.91363925334534279</v>
      </c>
      <c r="M638">
        <v>1.7902826594742001</v>
      </c>
      <c r="N638">
        <f>(Table2[[#This Row],[1W Return vs Nifty]]-AVERAGE(Table2[1W Return vs Nifty]))/_xlfn.STDEV.P(Table2[1W Return vs Nifty])</f>
        <v>0.85880835433301628</v>
      </c>
      <c r="O638">
        <v>597.25</v>
      </c>
      <c r="P638">
        <v>593.98664577886495</v>
      </c>
      <c r="Q638">
        <v>602.38005933075794</v>
      </c>
      <c r="R638">
        <v>54.869823173599599</v>
      </c>
      <c r="S638" s="2">
        <f>(Table2[[#This Row],[Close Price]]-Table2[[#This Row],[20D EMA]])/Table2[[#This Row],[20D EMA]]</f>
        <v>8.2042695688572236E-3</v>
      </c>
      <c r="T638" s="2">
        <f>(Table2[[#This Row],[Close Price]]-Table2[[#This Row],[50D EMA]])/Table2[[#This Row],[50D EMA]]</f>
        <v>1.3743329549826537E-2</v>
      </c>
      <c r="U638" s="2">
        <f>(Table2[[#This Row],[Close Price]]-Table2[[#This Row],[200D EMA]])/Table2[[#This Row],[200D EMA]]</f>
        <v>-3.8191724177185173E-4</v>
      </c>
      <c r="V638">
        <v>1.08321355919342</v>
      </c>
      <c r="W638">
        <v>595.4</v>
      </c>
      <c r="X638">
        <v>619</v>
      </c>
      <c r="Y638">
        <v>583.29999999999995</v>
      </c>
      <c r="Z638">
        <v>608.4</v>
      </c>
      <c r="AA638">
        <v>583.29999999999995</v>
      </c>
      <c r="AB638">
        <v>615</v>
      </c>
      <c r="AC638" s="2">
        <f>(Table2[[#This Row],[Close Price]]/Table2[[#This Row],[Day Low]])-1</f>
        <v>1.1336916358750448E-2</v>
      </c>
      <c r="AD638" s="2">
        <f>(Table2[[#This Row],[Day High]]/Table2[[#This Row],[Close Price]])-1</f>
        <v>2.7983060699161344E-2</v>
      </c>
      <c r="AE638" s="2">
        <f>(Table2[[#This Row],[Close Price]]/Table2[[#This Row],[Current Week Low]])-1</f>
        <v>3.2316132350419968E-2</v>
      </c>
      <c r="AF638" s="2">
        <f>(Table2[[#This Row],[Current Week High]]/Table2[[#This Row],[Close Price]])-1</f>
        <v>1.0379473553101315E-2</v>
      </c>
      <c r="AG638" s="2">
        <f>(Table2[[#This Row],[Close Price]]/Table2[[#This Row],[Current Month Low]])-1</f>
        <v>3.2316132350419968E-2</v>
      </c>
      <c r="AH638" s="2">
        <f>(Table2[[#This Row],[Current Month High]]/Table2[[#This Row],[Close Price]])-1</f>
        <v>2.1340197625176582E-2</v>
      </c>
      <c r="AI638">
        <v>14.340280660964799</v>
      </c>
      <c r="AJ638">
        <v>9.1642494561276102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-0.09</v>
      </c>
      <c r="AM638" t="s">
        <v>10195</v>
      </c>
      <c r="AN638">
        <v>2.27</v>
      </c>
      <c r="AO638" t="s">
        <v>10196</v>
      </c>
      <c r="AP638">
        <v>2.9667427861100002E-4</v>
      </c>
      <c r="AQ638">
        <f>(Table2[[#This Row],[Sharpe Ratio]]-AVERAGE(Table2[Sharpe Ratio]))/_xlfn.STDEV.P(Table2[Sharpe Ratio])</f>
        <v>-0.58503520021644384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654</v>
      </c>
      <c r="AT638">
        <f>_xlfn.RANK.AVG(Table2[[#This Row],[6M Return vs Nifty Z-Score]],Table2[6M Return vs Nifty Z-Score])</f>
        <v>611</v>
      </c>
      <c r="AU638">
        <f>_xlfn.RANK.AVG(Table2[[#This Row],[Sharpe Ratio Z-Score]],Table2[Sharpe Ratio Z-Score])</f>
        <v>494</v>
      </c>
      <c r="AV638">
        <f>(Table2[[#This Row],[Rank 1Y]]+Table2[[#This Row],[Rank 6M]]+Table2[[#This Row],[Rank Sharpe]])/3</f>
        <v>586.33333333333337</v>
      </c>
    </row>
    <row r="639" spans="1:48" x14ac:dyDescent="0.3">
      <c r="A639" t="s">
        <v>1659</v>
      </c>
      <c r="B639" t="s">
        <v>1660</v>
      </c>
      <c r="C639" t="s">
        <v>10162</v>
      </c>
      <c r="D639" t="s">
        <v>386</v>
      </c>
      <c r="E639">
        <v>4994.4510645</v>
      </c>
      <c r="F639">
        <v>571</v>
      </c>
      <c r="G639">
        <v>-46.360618558517899</v>
      </c>
      <c r="H639">
        <f>(Table2[[#This Row],[1Y Return vs Nifty]]-AVERAGE(Table2[1Y Return vs Nifty]))/_xlfn.STDEV.P(Table2[1Y Return vs Nifty])</f>
        <v>-1.1795299518593385</v>
      </c>
      <c r="I639">
        <v>-3.9328311952706398</v>
      </c>
      <c r="J639">
        <f>(Table2[[#This Row],[1M Return vs Nifty]]-AVERAGE(Table2[1M Return vs Nifty]))/_xlfn.STDEV.P(Table2[1M Return vs Nifty])</f>
        <v>-0.24922145889439573</v>
      </c>
      <c r="K639">
        <v>-34.566367758494799</v>
      </c>
      <c r="L639">
        <f>(Table2[[#This Row],[6M Return vs Nifty]]-AVERAGE(Table2[6M Return vs Nifty]))/_xlfn.STDEV.P(Table2[6M Return vs Nifty])</f>
        <v>-1.4318212309648766</v>
      </c>
      <c r="M639">
        <v>-3.0152426513756501</v>
      </c>
      <c r="N639">
        <f>(Table2[[#This Row],[1W Return vs Nifty]]-AVERAGE(Table2[1W Return vs Nifty]))/_xlfn.STDEV.P(Table2[1W Return vs Nifty])</f>
        <v>-0.33608571619678218</v>
      </c>
      <c r="O639">
        <v>574.67999999999995</v>
      </c>
      <c r="P639">
        <v>574.07462997985397</v>
      </c>
      <c r="Q639">
        <v>608.805535419389</v>
      </c>
      <c r="R639">
        <v>46.031474883748999</v>
      </c>
      <c r="S639" s="2">
        <f>(Table2[[#This Row],[Close Price]]-Table2[[#This Row],[20D EMA]])/Table2[[#This Row],[20D EMA]]</f>
        <v>-6.4035637224193467E-3</v>
      </c>
      <c r="T639" s="2">
        <f>(Table2[[#This Row],[Close Price]]-Table2[[#This Row],[50D EMA]])/Table2[[#This Row],[50D EMA]]</f>
        <v>-5.3558018753796259E-3</v>
      </c>
      <c r="U639" s="2">
        <f>(Table2[[#This Row],[Close Price]]-Table2[[#This Row],[200D EMA]])/Table2[[#This Row],[200D EMA]]</f>
        <v>-6.2097883839616917E-2</v>
      </c>
      <c r="V639">
        <v>0.76832963083876105</v>
      </c>
      <c r="W639">
        <v>567.95000000000005</v>
      </c>
      <c r="X639">
        <v>575.04999999999995</v>
      </c>
      <c r="Y639">
        <v>545.04999999999995</v>
      </c>
      <c r="Z639">
        <v>574.5</v>
      </c>
      <c r="AA639">
        <v>545.04999999999995</v>
      </c>
      <c r="AB639">
        <v>603</v>
      </c>
      <c r="AC639" s="2">
        <f>(Table2[[#This Row],[Close Price]]/Table2[[#This Row],[Day Low]])-1</f>
        <v>5.3701910379433393E-3</v>
      </c>
      <c r="AD639" s="2">
        <f>(Table2[[#This Row],[Day High]]/Table2[[#This Row],[Close Price]])-1</f>
        <v>7.0928196147108657E-3</v>
      </c>
      <c r="AE639" s="2">
        <f>(Table2[[#This Row],[Close Price]]/Table2[[#This Row],[Current Week Low]])-1</f>
        <v>4.7610310980644055E-2</v>
      </c>
      <c r="AF639" s="2">
        <f>(Table2[[#This Row],[Current Week High]]/Table2[[#This Row],[Close Price]])-1</f>
        <v>6.1295971978985175E-3</v>
      </c>
      <c r="AG639" s="2">
        <f>(Table2[[#This Row],[Close Price]]/Table2[[#This Row],[Current Month Low]])-1</f>
        <v>4.7610310980644055E-2</v>
      </c>
      <c r="AH639" s="2">
        <f>(Table2[[#This Row],[Current Month High]]/Table2[[#This Row],[Close Price]])-1</f>
        <v>5.6042031523642732E-2</v>
      </c>
      <c r="AI639">
        <v>39.9299474605954</v>
      </c>
      <c r="AJ639">
        <v>11.6870415647921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-0.05</v>
      </c>
      <c r="AM639" t="s">
        <v>10195</v>
      </c>
      <c r="AN639">
        <v>-1.0900000000000001</v>
      </c>
      <c r="AO639" t="s">
        <v>10195</v>
      </c>
      <c r="AP639">
        <v>5.1328315571274E-2</v>
      </c>
      <c r="AQ639">
        <f>(Table2[[#This Row],[Sharpe Ratio]]-AVERAGE(Table2[Sharpe Ratio]))/_xlfn.STDEV.P(Table2[Sharpe Ratio])</f>
        <v>1.7331143720749459E-3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713</v>
      </c>
      <c r="AT639">
        <f>_xlfn.RANK.AVG(Table2[[#This Row],[6M Return vs Nifty Z-Score]],Table2[6M Return vs Nifty Z-Score])</f>
        <v>712</v>
      </c>
      <c r="AU639">
        <f>_xlfn.RANK.AVG(Table2[[#This Row],[Sharpe Ratio Z-Score]],Table2[Sharpe Ratio Z-Score])</f>
        <v>338</v>
      </c>
      <c r="AV639">
        <f>(Table2[[#This Row],[Rank 1Y]]+Table2[[#This Row],[Rank 6M]]+Table2[[#This Row],[Rank Sharpe]])/3</f>
        <v>587.66666666666663</v>
      </c>
    </row>
    <row r="640" spans="1:48" x14ac:dyDescent="0.3">
      <c r="A640" t="s">
        <v>609</v>
      </c>
      <c r="B640" t="s">
        <v>610</v>
      </c>
      <c r="C640" t="s">
        <v>10156</v>
      </c>
      <c r="D640" t="s">
        <v>211</v>
      </c>
      <c r="E640">
        <v>29890.287921499999</v>
      </c>
      <c r="F640">
        <v>745.75</v>
      </c>
      <c r="G640">
        <v>-27.656995431832701</v>
      </c>
      <c r="H640">
        <f>(Table2[[#This Row],[1Y Return vs Nifty]]-AVERAGE(Table2[1Y Return vs Nifty]))/_xlfn.STDEV.P(Table2[1Y Return vs Nifty])</f>
        <v>-0.9280381050694001</v>
      </c>
      <c r="I640">
        <v>2.9901441387513001</v>
      </c>
      <c r="J640">
        <f>(Table2[[#This Row],[1M Return vs Nifty]]-AVERAGE(Table2[1M Return vs Nifty]))/_xlfn.STDEV.P(Table2[1M Return vs Nifty])</f>
        <v>0.47195075626568239</v>
      </c>
      <c r="K640">
        <v>-6.5929980727399498</v>
      </c>
      <c r="L640">
        <f>(Table2[[#This Row],[6M Return vs Nifty]]-AVERAGE(Table2[6M Return vs Nifty]))/_xlfn.STDEV.P(Table2[6M Return vs Nifty])</f>
        <v>-0.48582470835272601</v>
      </c>
      <c r="M640">
        <v>1.9180260895666601</v>
      </c>
      <c r="N640">
        <f>(Table2[[#This Row],[1W Return vs Nifty]]-AVERAGE(Table2[1W Return vs Nifty]))/_xlfn.STDEV.P(Table2[1W Return vs Nifty])</f>
        <v>0.89057176359484869</v>
      </c>
      <c r="O640">
        <v>736.57</v>
      </c>
      <c r="P640">
        <v>718.88126196917995</v>
      </c>
      <c r="Q640">
        <v>711.66635324343201</v>
      </c>
      <c r="R640">
        <v>52.889901893824401</v>
      </c>
      <c r="S640" s="2">
        <f>(Table2[[#This Row],[Close Price]]-Table2[[#This Row],[20D EMA]])/Table2[[#This Row],[20D EMA]]</f>
        <v>1.2463173900647528E-2</v>
      </c>
      <c r="T640" s="2">
        <f>(Table2[[#This Row],[Close Price]]-Table2[[#This Row],[50D EMA]])/Table2[[#This Row],[50D EMA]]</f>
        <v>3.7375766280540471E-2</v>
      </c>
      <c r="U640" s="2">
        <f>(Table2[[#This Row],[Close Price]]-Table2[[#This Row],[200D EMA]])/Table2[[#This Row],[200D EMA]]</f>
        <v>4.7892733162430909E-2</v>
      </c>
      <c r="V640">
        <v>1.2727639216798301</v>
      </c>
      <c r="W640">
        <v>736.6</v>
      </c>
      <c r="X640">
        <v>759.7</v>
      </c>
      <c r="Y640">
        <v>732.1</v>
      </c>
      <c r="Z640">
        <v>763.85</v>
      </c>
      <c r="AA640">
        <v>706</v>
      </c>
      <c r="AB640">
        <v>768.9</v>
      </c>
      <c r="AC640" s="2">
        <f>(Table2[[#This Row],[Close Price]]/Table2[[#This Row],[Day Low]])-1</f>
        <v>1.2421938636980601E-2</v>
      </c>
      <c r="AD640" s="2">
        <f>(Table2[[#This Row],[Day High]]/Table2[[#This Row],[Close Price]])-1</f>
        <v>1.8706000670466016E-2</v>
      </c>
      <c r="AE640" s="2">
        <f>(Table2[[#This Row],[Close Price]]/Table2[[#This Row],[Current Week Low]])-1</f>
        <v>1.8644993853298653E-2</v>
      </c>
      <c r="AF640" s="2">
        <f>(Table2[[#This Row],[Current Week High]]/Table2[[#This Row],[Close Price]])-1</f>
        <v>2.4270868253436273E-2</v>
      </c>
      <c r="AG640" s="2">
        <f>(Table2[[#This Row],[Close Price]]/Table2[[#This Row],[Current Month Low]])-1</f>
        <v>5.6303116147308874E-2</v>
      </c>
      <c r="AH640" s="2">
        <f>(Table2[[#This Row],[Current Month High]]/Table2[[#This Row],[Close Price]])-1</f>
        <v>3.1042574589339456E-2</v>
      </c>
      <c r="AI640">
        <v>15.3536708012068</v>
      </c>
      <c r="AJ640">
        <v>22.726898708137899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0.02</v>
      </c>
      <c r="AM640" t="s">
        <v>10196</v>
      </c>
      <c r="AN640">
        <v>1.89</v>
      </c>
      <c r="AO640" t="s">
        <v>10196</v>
      </c>
      <c r="AP640">
        <v>-4.0492004003123999E-2</v>
      </c>
      <c r="AQ640">
        <f>(Table2[[#This Row],[Sharpe Ratio]]-AVERAGE(Table2[Sharpe Ratio]))/_xlfn.STDEV.P(Table2[Sharpe Ratio])</f>
        <v>-1.0540286208358189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-1.1053689143974141</v>
      </c>
      <c r="AS640">
        <f>_xlfn.RANK.AVG(Table2[[#This Row],[1Y Return vs Nifty Z-Score]],Table2[1Y Return vs Nifty Z-Score])</f>
        <v>655</v>
      </c>
      <c r="AT640">
        <f>_xlfn.RANK.AVG(Table2[[#This Row],[6M Return vs Nifty Z-Score]],Table2[6M Return vs Nifty Z-Score])</f>
        <v>490</v>
      </c>
      <c r="AU640">
        <f>_xlfn.RANK.AVG(Table2[[#This Row],[Sharpe Ratio Z-Score]],Table2[Sharpe Ratio Z-Score])</f>
        <v>623</v>
      </c>
      <c r="AV640">
        <f>(Table2[[#This Row],[Rank 1Y]]+Table2[[#This Row],[Rank 6M]]+Table2[[#This Row],[Rank Sharpe]])/3</f>
        <v>589.33333333333337</v>
      </c>
    </row>
    <row r="641" spans="1:48" x14ac:dyDescent="0.3">
      <c r="A641" t="s">
        <v>2118</v>
      </c>
      <c r="B641" t="s">
        <v>2119</v>
      </c>
      <c r="C641" t="s">
        <v>10154</v>
      </c>
      <c r="D641" t="s">
        <v>46</v>
      </c>
      <c r="E641">
        <v>2704.3629820199999</v>
      </c>
      <c r="F641">
        <v>682.2</v>
      </c>
      <c r="G641">
        <v>-32.2897978207248</v>
      </c>
      <c r="H641">
        <f>(Table2[[#This Row],[1Y Return vs Nifty]]-AVERAGE(Table2[1Y Return vs Nifty]))/_xlfn.STDEV.P(Table2[1Y Return vs Nifty])</f>
        <v>-0.99033149179472402</v>
      </c>
      <c r="I641">
        <v>0.99383316527592103</v>
      </c>
      <c r="J641">
        <f>(Table2[[#This Row],[1M Return vs Nifty]]-AVERAGE(Table2[1M Return vs Nifty]))/_xlfn.STDEV.P(Table2[1M Return vs Nifty])</f>
        <v>0.26399334815323444</v>
      </c>
      <c r="K641">
        <v>-22.390058705888698</v>
      </c>
      <c r="L641">
        <f>(Table2[[#This Row],[6M Return vs Nifty]]-AVERAGE(Table2[6M Return vs Nifty]))/_xlfn.STDEV.P(Table2[6M Return vs Nifty])</f>
        <v>-1.0200458120069658</v>
      </c>
      <c r="M641">
        <v>0.59107254793931296</v>
      </c>
      <c r="N641">
        <f>(Table2[[#This Row],[1W Return vs Nifty]]-AVERAGE(Table2[1W Return vs Nifty]))/_xlfn.STDEV.P(Table2[1W Return vs Nifty])</f>
        <v>0.56062470969438183</v>
      </c>
      <c r="O641">
        <v>680.57</v>
      </c>
      <c r="P641">
        <v>675.927348058142</v>
      </c>
      <c r="Q641">
        <v>698.09361098096997</v>
      </c>
      <c r="R641">
        <v>50.335967159584598</v>
      </c>
      <c r="S641" s="2">
        <f>(Table2[[#This Row],[Close Price]]-Table2[[#This Row],[20D EMA]])/Table2[[#This Row],[20D EMA]]</f>
        <v>2.3950512070764142E-3</v>
      </c>
      <c r="T641" s="2">
        <f>(Table2[[#This Row],[Close Price]]-Table2[[#This Row],[50D EMA]])/Table2[[#This Row],[50D EMA]]</f>
        <v>9.2800682793478008E-3</v>
      </c>
      <c r="U641" s="2">
        <f>(Table2[[#This Row],[Close Price]]-Table2[[#This Row],[200D EMA]])/Table2[[#This Row],[200D EMA]]</f>
        <v>-2.2767162929103479E-2</v>
      </c>
      <c r="V641">
        <v>0.55714132756038903</v>
      </c>
      <c r="W641">
        <v>674</v>
      </c>
      <c r="X641">
        <v>687.55</v>
      </c>
      <c r="Y641">
        <v>652.54999999999995</v>
      </c>
      <c r="Z641">
        <v>699</v>
      </c>
      <c r="AA641">
        <v>652.54999999999995</v>
      </c>
      <c r="AB641">
        <v>709.65</v>
      </c>
      <c r="AC641" s="2">
        <f>(Table2[[#This Row],[Close Price]]/Table2[[#This Row],[Day Low]])-1</f>
        <v>1.2166172106824913E-2</v>
      </c>
      <c r="AD641" s="2">
        <f>(Table2[[#This Row],[Day High]]/Table2[[#This Row],[Close Price]])-1</f>
        <v>7.8422749926705393E-3</v>
      </c>
      <c r="AE641" s="2">
        <f>(Table2[[#This Row],[Close Price]]/Table2[[#This Row],[Current Week Low]])-1</f>
        <v>4.5437131254310259E-2</v>
      </c>
      <c r="AF641" s="2">
        <f>(Table2[[#This Row],[Current Week High]]/Table2[[#This Row],[Close Price]])-1</f>
        <v>2.4626209322779147E-2</v>
      </c>
      <c r="AG641" s="2">
        <f>(Table2[[#This Row],[Close Price]]/Table2[[#This Row],[Current Month Low]])-1</f>
        <v>4.5437131254310259E-2</v>
      </c>
      <c r="AH641" s="2">
        <f>(Table2[[#This Row],[Current Month High]]/Table2[[#This Row],[Close Price]])-1</f>
        <v>4.023746701846953E-2</v>
      </c>
      <c r="AI641">
        <v>24.0105540897097</v>
      </c>
      <c r="AJ641">
        <v>13.718953158859801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-0.05</v>
      </c>
      <c r="AM641" t="s">
        <v>10195</v>
      </c>
      <c r="AN641">
        <v>0.2</v>
      </c>
      <c r="AO641" t="s">
        <v>10196</v>
      </c>
      <c r="AP641">
        <v>1.1149114348733001E-2</v>
      </c>
      <c r="AQ641">
        <f>(Table2[[#This Row],[Sharpe Ratio]]-AVERAGE(Table2[Sharpe Ratio]))/_xlfn.STDEV.P(Table2[Sharpe Ratio])</f>
        <v>-0.46025246135450709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679</v>
      </c>
      <c r="AT641">
        <f>_xlfn.RANK.AVG(Table2[[#This Row],[6M Return vs Nifty Z-Score]],Table2[6M Return vs Nifty Z-Score])</f>
        <v>638</v>
      </c>
      <c r="AU641">
        <f>_xlfn.RANK.AVG(Table2[[#This Row],[Sharpe Ratio Z-Score]],Table2[Sharpe Ratio Z-Score])</f>
        <v>458</v>
      </c>
      <c r="AV641">
        <f>(Table2[[#This Row],[Rank 1Y]]+Table2[[#This Row],[Rank 6M]]+Table2[[#This Row],[Rank Sharpe]])/3</f>
        <v>591.66666666666663</v>
      </c>
    </row>
    <row r="642" spans="1:48" x14ac:dyDescent="0.3">
      <c r="A642" t="s">
        <v>1419</v>
      </c>
      <c r="B642" t="s">
        <v>1420</v>
      </c>
      <c r="C642" t="s">
        <v>10151</v>
      </c>
      <c r="D642" t="s">
        <v>24</v>
      </c>
      <c r="E642">
        <v>7279.4163403800003</v>
      </c>
      <c r="F642">
        <v>459.7</v>
      </c>
      <c r="G642">
        <v>-19.575793721682299</v>
      </c>
      <c r="H642">
        <f>(Table2[[#This Row],[1Y Return vs Nifty]]-AVERAGE(Table2[1Y Return vs Nifty]))/_xlfn.STDEV.P(Table2[1Y Return vs Nifty])</f>
        <v>-0.81937700082227227</v>
      </c>
      <c r="I642">
        <v>-9.3360641717028301</v>
      </c>
      <c r="J642">
        <f>(Table2[[#This Row],[1M Return vs Nifty]]-AVERAGE(Table2[1M Return vs Nifty]))/_xlfn.STDEV.P(Table2[1M Return vs Nifty])</f>
        <v>-0.8120808230596871</v>
      </c>
      <c r="K642">
        <v>-22.7291269574335</v>
      </c>
      <c r="L642">
        <f>(Table2[[#This Row],[6M Return vs Nifty]]-AVERAGE(Table2[6M Return vs Nifty]))/_xlfn.STDEV.P(Table2[6M Return vs Nifty])</f>
        <v>-1.031512338581807</v>
      </c>
      <c r="M642">
        <v>-2.1043463452543198</v>
      </c>
      <c r="N642">
        <f>(Table2[[#This Row],[1W Return vs Nifty]]-AVERAGE(Table2[1W Return vs Nifty]))/_xlfn.STDEV.P(Table2[1W Return vs Nifty])</f>
        <v>-0.10959131139270319</v>
      </c>
      <c r="O642">
        <v>470.05</v>
      </c>
      <c r="P642">
        <v>473.32653409706802</v>
      </c>
      <c r="Q642">
        <v>484.50364641210803</v>
      </c>
      <c r="R642">
        <v>30.179507327703099</v>
      </c>
      <c r="S642" s="2">
        <f>(Table2[[#This Row],[Close Price]]-Table2[[#This Row],[20D EMA]])/Table2[[#This Row],[20D EMA]]</f>
        <v>-2.2018934155940906E-2</v>
      </c>
      <c r="T642" s="2">
        <f>(Table2[[#This Row],[Close Price]]-Table2[[#This Row],[50D EMA]])/Table2[[#This Row],[50D EMA]]</f>
        <v>-2.8788865857821429E-2</v>
      </c>
      <c r="U642" s="2">
        <f>(Table2[[#This Row],[Close Price]]-Table2[[#This Row],[200D EMA]])/Table2[[#This Row],[200D EMA]]</f>
        <v>-5.119393134765101E-2</v>
      </c>
      <c r="V642">
        <v>1.16690284732232</v>
      </c>
      <c r="W642">
        <v>456.15</v>
      </c>
      <c r="X642">
        <v>461</v>
      </c>
      <c r="Y642">
        <v>455.35</v>
      </c>
      <c r="Z642">
        <v>469</v>
      </c>
      <c r="AA642">
        <v>455.35</v>
      </c>
      <c r="AB642">
        <v>489</v>
      </c>
      <c r="AC642" s="2">
        <f>(Table2[[#This Row],[Close Price]]/Table2[[#This Row],[Day Low]])-1</f>
        <v>7.7825276772991447E-3</v>
      </c>
      <c r="AD642" s="2">
        <f>(Table2[[#This Row],[Day High]]/Table2[[#This Row],[Close Price]])-1</f>
        <v>2.8279312595171913E-3</v>
      </c>
      <c r="AE642" s="2">
        <f>(Table2[[#This Row],[Close Price]]/Table2[[#This Row],[Current Week Low]])-1</f>
        <v>9.5530910288788018E-3</v>
      </c>
      <c r="AF642" s="2">
        <f>(Table2[[#This Row],[Current Week High]]/Table2[[#This Row],[Close Price]])-1</f>
        <v>2.023058516423748E-2</v>
      </c>
      <c r="AG642" s="2">
        <f>(Table2[[#This Row],[Close Price]]/Table2[[#This Row],[Current Month Low]])-1</f>
        <v>9.5530910288788018E-3</v>
      </c>
      <c r="AH642" s="2">
        <f>(Table2[[#This Row],[Current Month High]]/Table2[[#This Row],[Close Price]])-1</f>
        <v>6.3737219926038646E-2</v>
      </c>
      <c r="AI642">
        <v>32.988905808135698</v>
      </c>
      <c r="AJ642">
        <v>6.3751012379960699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</v>
      </c>
      <c r="AM642" t="s">
        <v>10195</v>
      </c>
      <c r="AN642">
        <v>-4.7300000000000004</v>
      </c>
      <c r="AO642" t="s">
        <v>10195</v>
      </c>
      <c r="AQ642">
        <f>(Table2[[#This Row],[Sharpe Ratio]]-AVERAGE(Table2[Sharpe Ratio]))/_xlfn.STDEV.P(Table2[Sharpe Ratio])</f>
        <v>-0.58844639887736894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620</v>
      </c>
      <c r="AT642">
        <f>_xlfn.RANK.AVG(Table2[[#This Row],[6M Return vs Nifty Z-Score]],Table2[6M Return vs Nifty Z-Score])</f>
        <v>640</v>
      </c>
      <c r="AU642">
        <f>_xlfn.RANK.AVG(Table2[[#This Row],[Sharpe Ratio Z-Score]],Table2[Sharpe Ratio Z-Score])</f>
        <v>516.5</v>
      </c>
      <c r="AV642">
        <f>(Table2[[#This Row],[Rank 1Y]]+Table2[[#This Row],[Rank 6M]]+Table2[[#This Row],[Rank Sharpe]])/3</f>
        <v>592.16666666666663</v>
      </c>
    </row>
    <row r="643" spans="1:48" x14ac:dyDescent="0.3">
      <c r="A643" t="s">
        <v>1545</v>
      </c>
      <c r="B643" t="s">
        <v>1546</v>
      </c>
      <c r="C643" t="s">
        <v>10162</v>
      </c>
      <c r="D643" t="s">
        <v>386</v>
      </c>
      <c r="E643">
        <v>6211.1828467199903</v>
      </c>
      <c r="F643">
        <v>63.2</v>
      </c>
      <c r="G643">
        <v>-38.810429266363002</v>
      </c>
      <c r="H643">
        <f>(Table2[[#This Row],[1Y Return vs Nifty]]-AVERAGE(Table2[1Y Return vs Nifty]))/_xlfn.STDEV.P(Table2[1Y Return vs Nifty])</f>
        <v>-1.0780089237763602</v>
      </c>
      <c r="I643">
        <v>-1.0003086441984701</v>
      </c>
      <c r="J643">
        <f>(Table2[[#This Row],[1M Return vs Nifty]]-AVERAGE(Table2[1M Return vs Nifty]))/_xlfn.STDEV.P(Table2[1M Return vs Nifty])</f>
        <v>5.6261903695452475E-2</v>
      </c>
      <c r="K643">
        <v>-34.348006829455301</v>
      </c>
      <c r="L643">
        <f>(Table2[[#This Row],[6M Return vs Nifty]]-AVERAGE(Table2[6M Return vs Nifty]))/_xlfn.STDEV.P(Table2[6M Return vs Nifty])</f>
        <v>-1.4244367548768593</v>
      </c>
      <c r="M643">
        <v>-0.34914556634619898</v>
      </c>
      <c r="N643">
        <f>(Table2[[#This Row],[1W Return vs Nifty]]-AVERAGE(Table2[1W Return vs Nifty]))/_xlfn.STDEV.P(Table2[1W Return vs Nifty])</f>
        <v>0.32683943605781784</v>
      </c>
      <c r="O643">
        <v>63.7</v>
      </c>
      <c r="P643">
        <v>65.416233980710004</v>
      </c>
      <c r="Q643">
        <v>70.064205333417405</v>
      </c>
      <c r="R643">
        <v>44.479879084341398</v>
      </c>
      <c r="S643" s="2">
        <f>(Table2[[#This Row],[Close Price]]-Table2[[#This Row],[20D EMA]])/Table2[[#This Row],[20D EMA]]</f>
        <v>-7.8492935635792772E-3</v>
      </c>
      <c r="T643" s="2">
        <f>(Table2[[#This Row],[Close Price]]-Table2[[#This Row],[50D EMA]])/Table2[[#This Row],[50D EMA]]</f>
        <v>-3.387896009671737E-2</v>
      </c>
      <c r="U643" s="2">
        <f>(Table2[[#This Row],[Close Price]]-Table2[[#This Row],[200D EMA]])/Table2[[#This Row],[200D EMA]]</f>
        <v>-9.7970216043305233E-2</v>
      </c>
      <c r="V643">
        <v>1.05994214881084</v>
      </c>
      <c r="W643">
        <v>62.1</v>
      </c>
      <c r="X643">
        <v>63.53</v>
      </c>
      <c r="Y643">
        <v>61.38</v>
      </c>
      <c r="Z643">
        <v>64.12</v>
      </c>
      <c r="AA643">
        <v>60.55</v>
      </c>
      <c r="AB643">
        <v>66.36</v>
      </c>
      <c r="AC643" s="2">
        <f>(Table2[[#This Row],[Close Price]]/Table2[[#This Row],[Day Low]])-1</f>
        <v>1.7713365539452575E-2</v>
      </c>
      <c r="AD643" s="2">
        <f>(Table2[[#This Row],[Day High]]/Table2[[#This Row],[Close Price]])-1</f>
        <v>5.221518987341689E-3</v>
      </c>
      <c r="AE643" s="2">
        <f>(Table2[[#This Row],[Close Price]]/Table2[[#This Row],[Current Week Low]])-1</f>
        <v>2.9651352231997441E-2</v>
      </c>
      <c r="AF643" s="2">
        <f>(Table2[[#This Row],[Current Week High]]/Table2[[#This Row],[Close Price]])-1</f>
        <v>1.4556962025316533E-2</v>
      </c>
      <c r="AG643" s="2">
        <f>(Table2[[#This Row],[Close Price]]/Table2[[#This Row],[Current Month Low]])-1</f>
        <v>4.3765483071841471E-2</v>
      </c>
      <c r="AH643" s="2">
        <f>(Table2[[#This Row],[Current Month High]]/Table2[[#This Row],[Close Price]])-1</f>
        <v>5.0000000000000044E-2</v>
      </c>
      <c r="AI643">
        <v>55.063291139240398</v>
      </c>
      <c r="AJ643">
        <v>6.5767284991568404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-0.17</v>
      </c>
      <c r="AM643" t="s">
        <v>10195</v>
      </c>
      <c r="AN643">
        <v>-1.95</v>
      </c>
      <c r="AO643" t="s">
        <v>10195</v>
      </c>
      <c r="AP643">
        <v>3.9905890298277E-2</v>
      </c>
      <c r="AQ643">
        <f>(Table2[[#This Row],[Sharpe Ratio]]-AVERAGE(Table2[Sharpe Ratio]))/_xlfn.STDEV.P(Table2[Sharpe Ratio])</f>
        <v>-0.12960338698621798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697</v>
      </c>
      <c r="AT643">
        <f>_xlfn.RANK.AVG(Table2[[#This Row],[6M Return vs Nifty Z-Score]],Table2[6M Return vs Nifty Z-Score])</f>
        <v>710</v>
      </c>
      <c r="AU643">
        <f>_xlfn.RANK.AVG(Table2[[#This Row],[Sharpe Ratio Z-Score]],Table2[Sharpe Ratio Z-Score])</f>
        <v>370</v>
      </c>
      <c r="AV643">
        <f>(Table2[[#This Row],[Rank 1Y]]+Table2[[#This Row],[Rank 6M]]+Table2[[#This Row],[Rank Sharpe]])/3</f>
        <v>592.33333333333337</v>
      </c>
    </row>
    <row r="644" spans="1:48" x14ac:dyDescent="0.3">
      <c r="A644" t="s">
        <v>931</v>
      </c>
      <c r="B644" t="s">
        <v>932</v>
      </c>
      <c r="C644" t="s">
        <v>10165</v>
      </c>
      <c r="D644" t="s">
        <v>555</v>
      </c>
      <c r="E644">
        <v>15685.98335052</v>
      </c>
      <c r="F644">
        <v>1476.3</v>
      </c>
      <c r="G644">
        <v>-11.444619837341101</v>
      </c>
      <c r="H644">
        <f>(Table2[[#This Row],[1Y Return vs Nifty]]-AVERAGE(Table2[1Y Return vs Nifty]))/_xlfn.STDEV.P(Table2[1Y Return vs Nifty])</f>
        <v>-0.71004396289201621</v>
      </c>
      <c r="I644">
        <v>-2.30151723414673</v>
      </c>
      <c r="J644">
        <f>(Table2[[#This Row],[1M Return vs Nifty]]-AVERAGE(Table2[1M Return vs Nifty]))/_xlfn.STDEV.P(Table2[1M Return vs Nifty])</f>
        <v>-7.9286099283368258E-2</v>
      </c>
      <c r="K644">
        <v>-11.5049250260973</v>
      </c>
      <c r="L644">
        <f>(Table2[[#This Row],[6M Return vs Nifty]]-AVERAGE(Table2[6M Return vs Nifty]))/_xlfn.STDEV.P(Table2[6M Return vs Nifty])</f>
        <v>-0.65193504362517674</v>
      </c>
      <c r="M644">
        <v>-6.41179484249223E-2</v>
      </c>
      <c r="N644">
        <f>(Table2[[#This Row],[1W Return vs Nifty]]-AVERAGE(Table2[1W Return vs Nifty]))/_xlfn.STDEV.P(Table2[1W Return vs Nifty])</f>
        <v>0.39771156523429191</v>
      </c>
      <c r="O644">
        <v>1462.29</v>
      </c>
      <c r="P644">
        <v>1422.8146389946301</v>
      </c>
      <c r="Q644">
        <v>1402.7839751863601</v>
      </c>
      <c r="R644">
        <v>53.476474454327096</v>
      </c>
      <c r="S644" s="2">
        <f>(Table2[[#This Row],[Close Price]]-Table2[[#This Row],[20D EMA]])/Table2[[#This Row],[20D EMA]]</f>
        <v>9.5808628931333666E-3</v>
      </c>
      <c r="T644" s="2">
        <f>(Table2[[#This Row],[Close Price]]-Table2[[#This Row],[50D EMA]])/Table2[[#This Row],[50D EMA]]</f>
        <v>3.7591236089026321E-2</v>
      </c>
      <c r="U644" s="2">
        <f>(Table2[[#This Row],[Close Price]]-Table2[[#This Row],[200D EMA]])/Table2[[#This Row],[200D EMA]]</f>
        <v>5.240723170071377E-2</v>
      </c>
      <c r="V644">
        <v>0.83187047661054603</v>
      </c>
      <c r="W644">
        <v>1454.2</v>
      </c>
      <c r="X644">
        <v>1569.8</v>
      </c>
      <c r="Y644">
        <v>1401.2</v>
      </c>
      <c r="Z644">
        <v>1488.75</v>
      </c>
      <c r="AA644">
        <v>1401.2</v>
      </c>
      <c r="AB644">
        <v>1550</v>
      </c>
      <c r="AC644" s="2">
        <f>(Table2[[#This Row],[Close Price]]/Table2[[#This Row],[Day Low]])-1</f>
        <v>1.5197359372850938E-2</v>
      </c>
      <c r="AD644" s="2">
        <f>(Table2[[#This Row],[Day High]]/Table2[[#This Row],[Close Price]])-1</f>
        <v>6.3334010702431831E-2</v>
      </c>
      <c r="AE644" s="2">
        <f>(Table2[[#This Row],[Close Price]]/Table2[[#This Row],[Current Week Low]])-1</f>
        <v>5.3596916928347005E-2</v>
      </c>
      <c r="AF644" s="2">
        <f>(Table2[[#This Row],[Current Week High]]/Table2[[#This Row],[Close Price]])-1</f>
        <v>8.4332452753506093E-3</v>
      </c>
      <c r="AG644" s="2">
        <f>(Table2[[#This Row],[Close Price]]/Table2[[#This Row],[Current Month Low]])-1</f>
        <v>5.3596916928347005E-2</v>
      </c>
      <c r="AH644" s="2">
        <f>(Table2[[#This Row],[Current Month High]]/Table2[[#This Row],[Close Price]])-1</f>
        <v>4.9922102553681569E-2</v>
      </c>
      <c r="AI644">
        <v>9.8692677640046007</v>
      </c>
      <c r="AJ644">
        <v>18.769106999195401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7.0000000000000007E-2</v>
      </c>
      <c r="AM644" t="s">
        <v>10196</v>
      </c>
      <c r="AN644">
        <v>-2.25</v>
      </c>
      <c r="AO644" t="s">
        <v>10195</v>
      </c>
      <c r="AP644">
        <v>-6.5077536847770998E-2</v>
      </c>
      <c r="AQ644">
        <f>(Table2[[#This Row],[Sharpe Ratio]]-AVERAGE(Table2[Sharpe Ratio]))/_xlfn.STDEV.P(Table2[Sharpe Ratio])</f>
        <v>-1.3367162104389436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-2.3802697510052129</v>
      </c>
      <c r="AS644">
        <f>_xlfn.RANK.AVG(Table2[[#This Row],[1Y Return vs Nifty Z-Score]],Table2[1Y Return vs Nifty Z-Score])</f>
        <v>576</v>
      </c>
      <c r="AT644">
        <f>_xlfn.RANK.AVG(Table2[[#This Row],[6M Return vs Nifty Z-Score]],Table2[6M Return vs Nifty Z-Score])</f>
        <v>536</v>
      </c>
      <c r="AU644">
        <f>_xlfn.RANK.AVG(Table2[[#This Row],[Sharpe Ratio Z-Score]],Table2[Sharpe Ratio Z-Score])</f>
        <v>666</v>
      </c>
      <c r="AV644">
        <f>(Table2[[#This Row],[Rank 1Y]]+Table2[[#This Row],[Rank 6M]]+Table2[[#This Row],[Rank Sharpe]])/3</f>
        <v>592.66666666666663</v>
      </c>
    </row>
    <row r="645" spans="1:48" x14ac:dyDescent="0.3">
      <c r="A645" t="s">
        <v>1933</v>
      </c>
      <c r="B645" t="s">
        <v>1934</v>
      </c>
      <c r="C645" t="s">
        <v>10161</v>
      </c>
      <c r="D645" t="s">
        <v>127</v>
      </c>
      <c r="E645">
        <v>3466.3101574349998</v>
      </c>
      <c r="F645">
        <v>526.45000000000005</v>
      </c>
      <c r="G645">
        <v>-38.135522195137803</v>
      </c>
      <c r="H645">
        <f>(Table2[[#This Row],[1Y Return vs Nifty]]-AVERAGE(Table2[1Y Return vs Nifty]))/_xlfn.STDEV.P(Table2[1Y Return vs Nifty])</f>
        <v>-1.0689340175614328</v>
      </c>
      <c r="I645">
        <v>-4.4215336728093</v>
      </c>
      <c r="J645">
        <f>(Table2[[#This Row],[1M Return vs Nifty]]-AVERAGE(Table2[1M Return vs Nifty]))/_xlfn.STDEV.P(Table2[1M Return vs Nifty])</f>
        <v>-0.30013001067685929</v>
      </c>
      <c r="K645">
        <v>-14.2675300431748</v>
      </c>
      <c r="L645">
        <f>(Table2[[#This Row],[6M Return vs Nifty]]-AVERAGE(Table2[6M Return vs Nifty]))/_xlfn.STDEV.P(Table2[6M Return vs Nifty])</f>
        <v>-0.74536013930955725</v>
      </c>
      <c r="M645">
        <v>-1.0902017919034499</v>
      </c>
      <c r="N645">
        <f>(Table2[[#This Row],[1W Return vs Nifty]]-AVERAGE(Table2[1W Return vs Nifty]))/_xlfn.STDEV.P(Table2[1W Return vs Nifty])</f>
        <v>0.14257577442475577</v>
      </c>
      <c r="O645">
        <v>527.96</v>
      </c>
      <c r="P645">
        <v>521.45361030193499</v>
      </c>
      <c r="Q645">
        <v>513.68895283615598</v>
      </c>
      <c r="R645">
        <v>47.909152708765298</v>
      </c>
      <c r="S645" s="2">
        <f>(Table2[[#This Row],[Close Price]]-Table2[[#This Row],[20D EMA]])/Table2[[#This Row],[20D EMA]]</f>
        <v>-2.8600651564512289E-3</v>
      </c>
      <c r="T645" s="2">
        <f>(Table2[[#This Row],[Close Price]]-Table2[[#This Row],[50D EMA]])/Table2[[#This Row],[50D EMA]]</f>
        <v>9.581657120317992E-3</v>
      </c>
      <c r="U645" s="2">
        <f>(Table2[[#This Row],[Close Price]]-Table2[[#This Row],[200D EMA]])/Table2[[#This Row],[200D EMA]]</f>
        <v>2.4841973130604343E-2</v>
      </c>
      <c r="V645">
        <v>0.71013742383604594</v>
      </c>
      <c r="W645">
        <v>518.20000000000005</v>
      </c>
      <c r="X645">
        <v>536</v>
      </c>
      <c r="Y645">
        <v>484</v>
      </c>
      <c r="Z645">
        <v>529.70000000000005</v>
      </c>
      <c r="AA645">
        <v>484</v>
      </c>
      <c r="AB645">
        <v>560</v>
      </c>
      <c r="AC645" s="2">
        <f>(Table2[[#This Row],[Close Price]]/Table2[[#This Row],[Day Low]])-1</f>
        <v>1.592049401775375E-2</v>
      </c>
      <c r="AD645" s="2">
        <f>(Table2[[#This Row],[Day High]]/Table2[[#This Row],[Close Price]])-1</f>
        <v>1.8140374204577814E-2</v>
      </c>
      <c r="AE645" s="2">
        <f>(Table2[[#This Row],[Close Price]]/Table2[[#This Row],[Current Week Low]])-1</f>
        <v>8.7706611570248061E-2</v>
      </c>
      <c r="AF645" s="2">
        <f>(Table2[[#This Row],[Current Week High]]/Table2[[#This Row],[Close Price]])-1</f>
        <v>6.1734257764269884E-3</v>
      </c>
      <c r="AG645" s="2">
        <f>(Table2[[#This Row],[Close Price]]/Table2[[#This Row],[Current Month Low]])-1</f>
        <v>8.7706611570248061E-2</v>
      </c>
      <c r="AH645" s="2">
        <f>(Table2[[#This Row],[Current Month High]]/Table2[[#This Row],[Close Price]])-1</f>
        <v>6.3728749168961762E-2</v>
      </c>
      <c r="AI645">
        <v>21.948903029727401</v>
      </c>
      <c r="AJ645">
        <v>17.184195882025499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-0.08</v>
      </c>
      <c r="AM645" t="s">
        <v>10195</v>
      </c>
      <c r="AN645">
        <v>-2.36</v>
      </c>
      <c r="AO645" t="s">
        <v>10195</v>
      </c>
      <c r="AQ645">
        <f>(Table2[[#This Row],[Sharpe Ratio]]-AVERAGE(Table2[Sharpe Ratio]))/_xlfn.STDEV.P(Table2[Sharpe Ratio])</f>
        <v>-0.58844639887736894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-2.5602947920004628</v>
      </c>
      <c r="AS645">
        <f>_xlfn.RANK.AVG(Table2[[#This Row],[1Y Return vs Nifty Z-Score]],Table2[1Y Return vs Nifty Z-Score])</f>
        <v>694</v>
      </c>
      <c r="AT645">
        <f>_xlfn.RANK.AVG(Table2[[#This Row],[6M Return vs Nifty Z-Score]],Table2[6M Return vs Nifty Z-Score])</f>
        <v>568</v>
      </c>
      <c r="AU645">
        <f>_xlfn.RANK.AVG(Table2[[#This Row],[Sharpe Ratio Z-Score]],Table2[Sharpe Ratio Z-Score])</f>
        <v>516.5</v>
      </c>
      <c r="AV645">
        <f>(Table2[[#This Row],[Rank 1Y]]+Table2[[#This Row],[Rank 6M]]+Table2[[#This Row],[Rank Sharpe]])/3</f>
        <v>592.83333333333337</v>
      </c>
    </row>
    <row r="646" spans="1:48" x14ac:dyDescent="0.3">
      <c r="A646" t="s">
        <v>272</v>
      </c>
      <c r="B646" t="s">
        <v>273</v>
      </c>
      <c r="C646" t="s">
        <v>10160</v>
      </c>
      <c r="D646" t="s">
        <v>80</v>
      </c>
      <c r="E646">
        <v>99409.676889599999</v>
      </c>
      <c r="F646">
        <v>27552</v>
      </c>
      <c r="G646">
        <v>-5.5310549705064496</v>
      </c>
      <c r="H646">
        <f>(Table2[[#This Row],[1Y Return vs Nifty]]-AVERAGE(Table2[1Y Return vs Nifty]))/_xlfn.STDEV.P(Table2[1Y Return vs Nifty])</f>
        <v>-0.630529243235883</v>
      </c>
      <c r="I646">
        <v>-0.93842652622134404</v>
      </c>
      <c r="J646">
        <f>(Table2[[#This Row],[1M Return vs Nifty]]-AVERAGE(Table2[1M Return vs Nifty]))/_xlfn.STDEV.P(Table2[1M Return vs Nifty])</f>
        <v>6.2708216436311928E-2</v>
      </c>
      <c r="K646">
        <v>-14.095780502399</v>
      </c>
      <c r="L646">
        <f>(Table2[[#This Row],[6M Return vs Nifty]]-AVERAGE(Table2[6M Return vs Nifty]))/_xlfn.STDEV.P(Table2[6M Return vs Nifty])</f>
        <v>-0.73955195566349197</v>
      </c>
      <c r="M646">
        <v>2.11360716935669</v>
      </c>
      <c r="N646">
        <f>(Table2[[#This Row],[1W Return vs Nifty]]-AVERAGE(Table2[1W Return vs Nifty]))/_xlfn.STDEV.P(Table2[1W Return vs Nifty])</f>
        <v>0.93920300730535011</v>
      </c>
      <c r="O646">
        <v>27609.26</v>
      </c>
      <c r="P646">
        <v>27038.745714827601</v>
      </c>
      <c r="Q646">
        <v>26270.917456100899</v>
      </c>
      <c r="R646">
        <v>46.668853180052402</v>
      </c>
      <c r="S646" s="2">
        <f>(Table2[[#This Row],[Close Price]]-Table2[[#This Row],[20D EMA]])/Table2[[#This Row],[20D EMA]]</f>
        <v>-2.0739418586372253E-3</v>
      </c>
      <c r="T646" s="2">
        <f>(Table2[[#This Row],[Close Price]]-Table2[[#This Row],[50D EMA]])/Table2[[#This Row],[50D EMA]]</f>
        <v>1.8982178041303858E-2</v>
      </c>
      <c r="U646" s="2">
        <f>(Table2[[#This Row],[Close Price]]-Table2[[#This Row],[200D EMA]])/Table2[[#This Row],[200D EMA]]</f>
        <v>4.8764286441073473E-2</v>
      </c>
      <c r="V646">
        <v>0.95566711121069803</v>
      </c>
      <c r="W646">
        <v>27200</v>
      </c>
      <c r="X646">
        <v>27499.95</v>
      </c>
      <c r="Y646">
        <v>27001</v>
      </c>
      <c r="Z646">
        <v>28395</v>
      </c>
      <c r="AA646">
        <v>26811.05</v>
      </c>
      <c r="AB646">
        <v>28683.200000000001</v>
      </c>
      <c r="AC646" s="2">
        <f>(Table2[[#This Row],[Close Price]]/Table2[[#This Row],[Day Low]])-1</f>
        <v>1.2941176470588234E-2</v>
      </c>
      <c r="AD646" s="2">
        <f>(Table2[[#This Row],[Day High]]/Table2[[#This Row],[Close Price]])-1</f>
        <v>-1.8891550522648348E-3</v>
      </c>
      <c r="AE646" s="2">
        <f>(Table2[[#This Row],[Close Price]]/Table2[[#This Row],[Current Week Low]])-1</f>
        <v>2.0406651605496151E-2</v>
      </c>
      <c r="AF646" s="2">
        <f>(Table2[[#This Row],[Current Week High]]/Table2[[#This Row],[Close Price]])-1</f>
        <v>3.0596689895470375E-2</v>
      </c>
      <c r="AG646" s="2">
        <f>(Table2[[#This Row],[Close Price]]/Table2[[#This Row],[Current Month Low]])-1</f>
        <v>2.7635993368406053E-2</v>
      </c>
      <c r="AH646" s="2">
        <f>(Table2[[#This Row],[Current Month High]]/Table2[[#This Row],[Close Price]])-1</f>
        <v>4.1056910569105654E-2</v>
      </c>
      <c r="AI646">
        <v>11.562681475029001</v>
      </c>
      <c r="AJ646">
        <v>19.323349299702802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</v>
      </c>
      <c r="AM646" t="s">
        <v>10197</v>
      </c>
      <c r="AN646">
        <v>0.08</v>
      </c>
      <c r="AO646" t="s">
        <v>10196</v>
      </c>
      <c r="AP646">
        <v>-6.9021638660406004E-2</v>
      </c>
      <c r="AQ646">
        <f>(Table2[[#This Row],[Sharpe Ratio]]-AVERAGE(Table2[Sharpe Ratio]))/_xlfn.STDEV.P(Table2[Sharpe Ratio])</f>
        <v>-1.3820659956808714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-1.7502359708385846</v>
      </c>
      <c r="AS646">
        <f>_xlfn.RANK.AVG(Table2[[#This Row],[1Y Return vs Nifty Z-Score]],Table2[1Y Return vs Nifty Z-Score])</f>
        <v>545</v>
      </c>
      <c r="AT646">
        <f>_xlfn.RANK.AVG(Table2[[#This Row],[6M Return vs Nifty Z-Score]],Table2[6M Return vs Nifty Z-Score])</f>
        <v>565</v>
      </c>
      <c r="AU646">
        <f>_xlfn.RANK.AVG(Table2[[#This Row],[Sharpe Ratio Z-Score]],Table2[Sharpe Ratio Z-Score])</f>
        <v>673</v>
      </c>
      <c r="AV646">
        <f>(Table2[[#This Row],[Rank 1Y]]+Table2[[#This Row],[Rank 6M]]+Table2[[#This Row],[Rank Sharpe]])/3</f>
        <v>594.33333333333337</v>
      </c>
    </row>
    <row r="647" spans="1:48" x14ac:dyDescent="0.3">
      <c r="A647" t="s">
        <v>1331</v>
      </c>
      <c r="B647" t="s">
        <v>1332</v>
      </c>
      <c r="C647" t="s">
        <v>10162</v>
      </c>
      <c r="D647" t="s">
        <v>386</v>
      </c>
      <c r="E647">
        <v>8270.9729926</v>
      </c>
      <c r="F647">
        <v>187.87</v>
      </c>
      <c r="G647">
        <v>-30.632916022863899</v>
      </c>
      <c r="H647">
        <f>(Table2[[#This Row],[1Y Return vs Nifty]]-AVERAGE(Table2[1Y Return vs Nifty]))/_xlfn.STDEV.P(Table2[1Y Return vs Nifty])</f>
        <v>-0.96805279956304824</v>
      </c>
      <c r="I647">
        <v>-2.4212626154452601</v>
      </c>
      <c r="J647">
        <f>(Table2[[#This Row],[1M Return vs Nifty]]-AVERAGE(Table2[1M Return vs Nifty]))/_xlfn.STDEV.P(Table2[1M Return vs Nifty])</f>
        <v>-9.176007726532931E-2</v>
      </c>
      <c r="K647">
        <v>-17.648529150829301</v>
      </c>
      <c r="L647">
        <f>(Table2[[#This Row],[6M Return vs Nifty]]-AVERAGE(Table2[6M Return vs Nifty]))/_xlfn.STDEV.P(Table2[6M Return vs Nifty])</f>
        <v>-0.85969793395947025</v>
      </c>
      <c r="M647">
        <v>-4.8048373436176499</v>
      </c>
      <c r="N647">
        <f>(Table2[[#This Row],[1W Return vs Nifty]]-AVERAGE(Table2[1W Return vs Nifty]))/_xlfn.STDEV.P(Table2[1W Return vs Nifty])</f>
        <v>-0.78106851164342539</v>
      </c>
      <c r="O647">
        <v>186.32</v>
      </c>
      <c r="P647">
        <v>181.520183370121</v>
      </c>
      <c r="Q647">
        <v>190.99757161695501</v>
      </c>
      <c r="R647">
        <v>51.112898621312098</v>
      </c>
      <c r="S647" s="2">
        <f>(Table2[[#This Row],[Close Price]]-Table2[[#This Row],[20D EMA]])/Table2[[#This Row],[20D EMA]]</f>
        <v>8.3190210390726247E-3</v>
      </c>
      <c r="T647" s="2">
        <f>(Table2[[#This Row],[Close Price]]-Table2[[#This Row],[50D EMA]])/Table2[[#This Row],[50D EMA]]</f>
        <v>3.4981325558335725E-2</v>
      </c>
      <c r="U647" s="2">
        <f>(Table2[[#This Row],[Close Price]]-Table2[[#This Row],[200D EMA]])/Table2[[#This Row],[200D EMA]]</f>
        <v>-1.6374928699236783E-2</v>
      </c>
      <c r="V647">
        <v>1.09596792103051</v>
      </c>
      <c r="W647">
        <v>186</v>
      </c>
      <c r="X647">
        <v>192.7</v>
      </c>
      <c r="Y647">
        <v>180.6</v>
      </c>
      <c r="Z647">
        <v>193.18</v>
      </c>
      <c r="AA647">
        <v>180.6</v>
      </c>
      <c r="AB647">
        <v>198.3</v>
      </c>
      <c r="AC647" s="2">
        <f>(Table2[[#This Row],[Close Price]]/Table2[[#This Row],[Day Low]])-1</f>
        <v>1.0053763440860175E-2</v>
      </c>
      <c r="AD647" s="2">
        <f>(Table2[[#This Row],[Day High]]/Table2[[#This Row],[Close Price]])-1</f>
        <v>2.5709267046361672E-2</v>
      </c>
      <c r="AE647" s="2">
        <f>(Table2[[#This Row],[Close Price]]/Table2[[#This Row],[Current Week Low]])-1</f>
        <v>4.0254706533776385E-2</v>
      </c>
      <c r="AF647" s="2">
        <f>(Table2[[#This Row],[Current Week High]]/Table2[[#This Row],[Close Price]])-1</f>
        <v>2.8264225262149445E-2</v>
      </c>
      <c r="AG647" s="2">
        <f>(Table2[[#This Row],[Close Price]]/Table2[[#This Row],[Current Month Low]])-1</f>
        <v>4.0254706533776385E-2</v>
      </c>
      <c r="AH647" s="2">
        <f>(Table2[[#This Row],[Current Month High]]/Table2[[#This Row],[Close Price]])-1</f>
        <v>5.5517112897216281E-2</v>
      </c>
      <c r="AI647">
        <v>37.3290040985788</v>
      </c>
      <c r="AJ647">
        <v>29.5655172413793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0.02</v>
      </c>
      <c r="AM647" t="s">
        <v>10196</v>
      </c>
      <c r="AN647">
        <v>-2.2599999999999998</v>
      </c>
      <c r="AO647" t="s">
        <v>10195</v>
      </c>
      <c r="AQ647">
        <f>(Table2[[#This Row],[Sharpe Ratio]]-AVERAGE(Table2[Sharpe Ratio]))/_xlfn.STDEV.P(Table2[Sharpe Ratio])</f>
        <v>-0.58844639887736894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671</v>
      </c>
      <c r="AT647">
        <f>_xlfn.RANK.AVG(Table2[[#This Row],[6M Return vs Nifty Z-Score]],Table2[6M Return vs Nifty Z-Score])</f>
        <v>597</v>
      </c>
      <c r="AU647">
        <f>_xlfn.RANK.AVG(Table2[[#This Row],[Sharpe Ratio Z-Score]],Table2[Sharpe Ratio Z-Score])</f>
        <v>516.5</v>
      </c>
      <c r="AV647">
        <f>(Table2[[#This Row],[Rank 1Y]]+Table2[[#This Row],[Rank 6M]]+Table2[[#This Row],[Rank Sharpe]])/3</f>
        <v>594.83333333333337</v>
      </c>
    </row>
    <row r="648" spans="1:48" x14ac:dyDescent="0.3">
      <c r="A648" t="s">
        <v>962</v>
      </c>
      <c r="B648" t="s">
        <v>963</v>
      </c>
      <c r="C648" t="s">
        <v>10167</v>
      </c>
      <c r="D648" t="s">
        <v>964</v>
      </c>
      <c r="E648">
        <v>14615.349205279999</v>
      </c>
      <c r="F648">
        <v>1489.3</v>
      </c>
      <c r="G648">
        <v>-24.445186098761699</v>
      </c>
      <c r="H648">
        <f>(Table2[[#This Row],[1Y Return vs Nifty]]-AVERAGE(Table2[1Y Return vs Nifty]))/_xlfn.STDEV.P(Table2[1Y Return vs Nifty])</f>
        <v>-0.88485161359445441</v>
      </c>
      <c r="I648">
        <v>-3.7865121847853298</v>
      </c>
      <c r="J648">
        <f>(Table2[[#This Row],[1M Return vs Nifty]]-AVERAGE(Table2[1M Return vs Nifty]))/_xlfn.STDEV.P(Table2[1M Return vs Nifty])</f>
        <v>-0.23397928341051771</v>
      </c>
      <c r="K648">
        <v>-11.1765534026895</v>
      </c>
      <c r="L648">
        <f>(Table2[[#This Row],[6M Return vs Nifty]]-AVERAGE(Table2[6M Return vs Nifty]))/_xlfn.STDEV.P(Table2[6M Return vs Nifty])</f>
        <v>-0.64083025298472429</v>
      </c>
      <c r="M648">
        <v>1.0451657541005399</v>
      </c>
      <c r="N648">
        <f>(Table2[[#This Row],[1W Return vs Nifty]]-AVERAGE(Table2[1W Return vs Nifty]))/_xlfn.STDEV.P(Table2[1W Return vs Nifty])</f>
        <v>0.67353500449292458</v>
      </c>
      <c r="O648">
        <v>1439.73</v>
      </c>
      <c r="P648">
        <v>1413.90071832231</v>
      </c>
      <c r="Q648">
        <v>1460.8103387050301</v>
      </c>
      <c r="R648">
        <v>66.180135905480697</v>
      </c>
      <c r="S648" s="2">
        <f>(Table2[[#This Row],[Close Price]]-Table2[[#This Row],[20D EMA]])/Table2[[#This Row],[20D EMA]]</f>
        <v>3.4430066748626434E-2</v>
      </c>
      <c r="T648" s="2">
        <f>(Table2[[#This Row],[Close Price]]-Table2[[#This Row],[50D EMA]])/Table2[[#This Row],[50D EMA]]</f>
        <v>5.3327140088843261E-2</v>
      </c>
      <c r="U648" s="2">
        <f>(Table2[[#This Row],[Close Price]]-Table2[[#This Row],[200D EMA]])/Table2[[#This Row],[200D EMA]]</f>
        <v>1.9502642156972429E-2</v>
      </c>
      <c r="V648">
        <v>1.08097707526089</v>
      </c>
      <c r="W648">
        <v>1464</v>
      </c>
      <c r="X648">
        <v>1510</v>
      </c>
      <c r="Y648">
        <v>1345</v>
      </c>
      <c r="Z648">
        <v>1495</v>
      </c>
      <c r="AA648">
        <v>1345</v>
      </c>
      <c r="AB648">
        <v>1513</v>
      </c>
      <c r="AC648" s="2">
        <f>(Table2[[#This Row],[Close Price]]/Table2[[#This Row],[Day Low]])-1</f>
        <v>1.7281420765027367E-2</v>
      </c>
      <c r="AD648" s="2">
        <f>(Table2[[#This Row],[Day High]]/Table2[[#This Row],[Close Price]])-1</f>
        <v>1.3899147250386212E-2</v>
      </c>
      <c r="AE648" s="2">
        <f>(Table2[[#This Row],[Close Price]]/Table2[[#This Row],[Current Week Low]])-1</f>
        <v>0.10728624535315978</v>
      </c>
      <c r="AF648" s="2">
        <f>(Table2[[#This Row],[Current Week High]]/Table2[[#This Row],[Close Price]])-1</f>
        <v>3.8273014167731212E-3</v>
      </c>
      <c r="AG648" s="2">
        <f>(Table2[[#This Row],[Close Price]]/Table2[[#This Row],[Current Month Low]])-1</f>
        <v>0.10728624535315978</v>
      </c>
      <c r="AH648" s="2">
        <f>(Table2[[#This Row],[Current Month High]]/Table2[[#This Row],[Close Price]])-1</f>
        <v>1.5913516417108697E-2</v>
      </c>
      <c r="AI648">
        <v>25.9282884576646</v>
      </c>
      <c r="AJ648">
        <v>23.675469191164201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0.01</v>
      </c>
      <c r="AM648" t="s">
        <v>10196</v>
      </c>
      <c r="AN648">
        <v>1.46</v>
      </c>
      <c r="AO648" t="s">
        <v>10196</v>
      </c>
      <c r="AP648">
        <v>-3.8042991292112999E-2</v>
      </c>
      <c r="AQ648">
        <f>(Table2[[#This Row],[Sharpe Ratio]]-AVERAGE(Table2[Sharpe Ratio]))/_xlfn.STDEV.P(Table2[Sharpe Ratio])</f>
        <v>-1.0258695606048405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640</v>
      </c>
      <c r="AT648">
        <f>_xlfn.RANK.AVG(Table2[[#This Row],[6M Return vs Nifty Z-Score]],Table2[6M Return vs Nifty Z-Score])</f>
        <v>532</v>
      </c>
      <c r="AU648">
        <f>_xlfn.RANK.AVG(Table2[[#This Row],[Sharpe Ratio Z-Score]],Table2[Sharpe Ratio Z-Score])</f>
        <v>620</v>
      </c>
      <c r="AV648">
        <f>(Table2[[#This Row],[Rank 1Y]]+Table2[[#This Row],[Rank 6M]]+Table2[[#This Row],[Rank Sharpe]])/3</f>
        <v>597.33333333333337</v>
      </c>
    </row>
    <row r="649" spans="1:48" x14ac:dyDescent="0.3">
      <c r="A649" t="s">
        <v>799</v>
      </c>
      <c r="B649" t="s">
        <v>800</v>
      </c>
      <c r="C649" t="s">
        <v>10151</v>
      </c>
      <c r="D649" t="s">
        <v>539</v>
      </c>
      <c r="E649">
        <v>19699.428693239999</v>
      </c>
      <c r="F649">
        <v>464.4</v>
      </c>
      <c r="G649">
        <v>-39.753061726887097</v>
      </c>
      <c r="H649">
        <f>(Table2[[#This Row],[1Y Return vs Nifty]]-AVERAGE(Table2[1Y Return vs Nifty]))/_xlfn.STDEV.P(Table2[1Y Return vs Nifty])</f>
        <v>-1.0906837075193623</v>
      </c>
      <c r="I649">
        <v>-8.6695240665306308</v>
      </c>
      <c r="J649">
        <f>(Table2[[#This Row],[1M Return vs Nifty]]-AVERAGE(Table2[1M Return vs Nifty]))/_xlfn.STDEV.P(Table2[1M Return vs Nifty])</f>
        <v>-0.74264677469932605</v>
      </c>
      <c r="K649">
        <v>-35.946771893184398</v>
      </c>
      <c r="L649">
        <f>(Table2[[#This Row],[6M Return vs Nifty]]-AVERAGE(Table2[6M Return vs Nifty]))/_xlfn.STDEV.P(Table2[6M Return vs Nifty])</f>
        <v>-1.4785033978216207</v>
      </c>
      <c r="M649">
        <v>-6.2475478680534904</v>
      </c>
      <c r="N649">
        <f>(Table2[[#This Row],[1W Return vs Nifty]]-AVERAGE(Table2[1W Return vs Nifty]))/_xlfn.STDEV.P(Table2[1W Return vs Nifty])</f>
        <v>-1.1397985441847491</v>
      </c>
      <c r="O649">
        <v>478.76</v>
      </c>
      <c r="P649">
        <v>464.97716417107398</v>
      </c>
      <c r="Q649">
        <v>483.42971003417802</v>
      </c>
      <c r="R649">
        <v>39.228851244595603</v>
      </c>
      <c r="S649" s="2">
        <f>(Table2[[#This Row],[Close Price]]-Table2[[#This Row],[20D EMA]])/Table2[[#This Row],[20D EMA]]</f>
        <v>-2.9994151558192024E-2</v>
      </c>
      <c r="T649" s="2">
        <f>(Table2[[#This Row],[Close Price]]-Table2[[#This Row],[50D EMA]])/Table2[[#This Row],[50D EMA]]</f>
        <v>-1.2412742292472088E-3</v>
      </c>
      <c r="U649" s="2">
        <f>(Table2[[#This Row],[Close Price]]-Table2[[#This Row],[200D EMA]])/Table2[[#This Row],[200D EMA]]</f>
        <v>-3.9363964686474601E-2</v>
      </c>
      <c r="V649">
        <v>0.59765454127354001</v>
      </c>
      <c r="W649">
        <v>452</v>
      </c>
      <c r="X649">
        <v>458.95</v>
      </c>
      <c r="Y649">
        <v>406.05</v>
      </c>
      <c r="Z649">
        <v>474.95</v>
      </c>
      <c r="AA649">
        <v>406.05</v>
      </c>
      <c r="AB649">
        <v>535.6</v>
      </c>
      <c r="AC649" s="2">
        <f>(Table2[[#This Row],[Close Price]]/Table2[[#This Row],[Day Low]])-1</f>
        <v>2.7433628318584091E-2</v>
      </c>
      <c r="AD649" s="2">
        <f>(Table2[[#This Row],[Day High]]/Table2[[#This Row],[Close Price]])-1</f>
        <v>-1.1735572782084369E-2</v>
      </c>
      <c r="AE649" s="2">
        <f>(Table2[[#This Row],[Close Price]]/Table2[[#This Row],[Current Week Low]])-1</f>
        <v>0.14370151459179903</v>
      </c>
      <c r="AF649" s="2">
        <f>(Table2[[#This Row],[Current Week High]]/Table2[[#This Row],[Close Price]])-1</f>
        <v>2.2717484926787268E-2</v>
      </c>
      <c r="AG649" s="2">
        <f>(Table2[[#This Row],[Close Price]]/Table2[[#This Row],[Current Month Low]])-1</f>
        <v>0.14370151459179903</v>
      </c>
      <c r="AH649" s="2">
        <f>(Table2[[#This Row],[Current Month High]]/Table2[[#This Row],[Close Price]])-1</f>
        <v>0.15331610680447905</v>
      </c>
      <c r="AI649">
        <v>47.507013521828299</v>
      </c>
      <c r="AJ649">
        <v>52.622584461679999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0.14000000000000001</v>
      </c>
      <c r="AM649" t="s">
        <v>10196</v>
      </c>
      <c r="AN649">
        <v>-11.22</v>
      </c>
      <c r="AO649" t="s">
        <v>10195</v>
      </c>
      <c r="AP649">
        <v>3.4531890189051E-2</v>
      </c>
      <c r="AQ649">
        <f>(Table2[[#This Row],[Sharpe Ratio]]-AVERAGE(Table2[Sharpe Ratio]))/_xlfn.STDEV.P(Table2[Sharpe Ratio])</f>
        <v>-0.19139432505550591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702</v>
      </c>
      <c r="AT649">
        <f>_xlfn.RANK.AVG(Table2[[#This Row],[6M Return vs Nifty Z-Score]],Table2[6M Return vs Nifty Z-Score])</f>
        <v>716</v>
      </c>
      <c r="AU649">
        <f>_xlfn.RANK.AVG(Table2[[#This Row],[Sharpe Ratio Z-Score]],Table2[Sharpe Ratio Z-Score])</f>
        <v>388</v>
      </c>
      <c r="AV649">
        <f>(Table2[[#This Row],[Rank 1Y]]+Table2[[#This Row],[Rank 6M]]+Table2[[#This Row],[Rank Sharpe]])/3</f>
        <v>602</v>
      </c>
    </row>
    <row r="650" spans="1:48" x14ac:dyDescent="0.3">
      <c r="A650" t="s">
        <v>1980</v>
      </c>
      <c r="B650" t="s">
        <v>1981</v>
      </c>
      <c r="C650" t="s">
        <v>10153</v>
      </c>
      <c r="D650" t="s">
        <v>983</v>
      </c>
      <c r="E650">
        <v>3246.0707468149999</v>
      </c>
      <c r="F650">
        <v>401.05</v>
      </c>
      <c r="G650">
        <v>-21.227677881137001</v>
      </c>
      <c r="H650">
        <f>(Table2[[#This Row],[1Y Return vs Nifty]]-AVERAGE(Table2[1Y Return vs Nifty]))/_xlfn.STDEV.P(Table2[1Y Return vs Nifty])</f>
        <v>-0.84158849402497626</v>
      </c>
      <c r="I650">
        <v>-12.409769429105699</v>
      </c>
      <c r="J650">
        <f>(Table2[[#This Row],[1M Return vs Nifty]]-AVERAGE(Table2[1M Return vs Nifty]))/_xlfn.STDEV.P(Table2[1M Return vs Nifty])</f>
        <v>-1.1322713079711246</v>
      </c>
      <c r="K650">
        <v>-11.8114245042894</v>
      </c>
      <c r="L650">
        <f>(Table2[[#This Row],[6M Return vs Nifty]]-AVERAGE(Table2[6M Return vs Nifty]))/_xlfn.STDEV.P(Table2[6M Return vs Nifty])</f>
        <v>-0.66230016744863296</v>
      </c>
      <c r="M650">
        <v>-3.9859643561400202</v>
      </c>
      <c r="N650">
        <f>(Table2[[#This Row],[1W Return vs Nifty]]-AVERAGE(Table2[1W Return vs Nifty]))/_xlfn.STDEV.P(Table2[1W Return vs Nifty])</f>
        <v>-0.57745570888804854</v>
      </c>
      <c r="O650">
        <v>407</v>
      </c>
      <c r="P650">
        <v>402.38971697979798</v>
      </c>
      <c r="Q650">
        <v>396.19008023045501</v>
      </c>
      <c r="R650">
        <v>44.045542496013901</v>
      </c>
      <c r="S650" s="2">
        <f>(Table2[[#This Row],[Close Price]]-Table2[[#This Row],[20D EMA]])/Table2[[#This Row],[20D EMA]]</f>
        <v>-1.4619164619164592E-2</v>
      </c>
      <c r="T650" s="2">
        <f>(Table2[[#This Row],[Close Price]]-Table2[[#This Row],[50D EMA]])/Table2[[#This Row],[50D EMA]]</f>
        <v>-3.3294016304726559E-3</v>
      </c>
      <c r="U650" s="2">
        <f>(Table2[[#This Row],[Close Price]]-Table2[[#This Row],[200D EMA]])/Table2[[#This Row],[200D EMA]]</f>
        <v>1.2266636677824174E-2</v>
      </c>
      <c r="V650">
        <v>0.85870224206339796</v>
      </c>
      <c r="W650">
        <v>397.7</v>
      </c>
      <c r="X650">
        <v>411.85</v>
      </c>
      <c r="Y650">
        <v>380</v>
      </c>
      <c r="Z650">
        <v>408.95</v>
      </c>
      <c r="AA650">
        <v>380</v>
      </c>
      <c r="AB650">
        <v>436.9</v>
      </c>
      <c r="AC650" s="2">
        <f>(Table2[[#This Row],[Close Price]]/Table2[[#This Row],[Day Low]])-1</f>
        <v>8.4234347498115536E-3</v>
      </c>
      <c r="AD650" s="2">
        <f>(Table2[[#This Row],[Day High]]/Table2[[#This Row],[Close Price]])-1</f>
        <v>2.6929310559780539E-2</v>
      </c>
      <c r="AE650" s="2">
        <f>(Table2[[#This Row],[Close Price]]/Table2[[#This Row],[Current Week Low]])-1</f>
        <v>5.5394736842105274E-2</v>
      </c>
      <c r="AF650" s="2">
        <f>(Table2[[#This Row],[Current Week High]]/Table2[[#This Row],[Close Price]])-1</f>
        <v>1.9698291983543115E-2</v>
      </c>
      <c r="AG650" s="2">
        <f>(Table2[[#This Row],[Close Price]]/Table2[[#This Row],[Current Month Low]])-1</f>
        <v>5.5394736842105274E-2</v>
      </c>
      <c r="AH650" s="2">
        <f>(Table2[[#This Row],[Current Month High]]/Table2[[#This Row],[Close Price]])-1</f>
        <v>8.9390350330382562E-2</v>
      </c>
      <c r="AI650">
        <v>22.179279391596999</v>
      </c>
      <c r="AJ650">
        <v>18.636296405857099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-0.1</v>
      </c>
      <c r="AM650" t="s">
        <v>10195</v>
      </c>
      <c r="AN650">
        <v>-0.48</v>
      </c>
      <c r="AO650" t="s">
        <v>10195</v>
      </c>
      <c r="AP650">
        <v>-4.9331872956973E-2</v>
      </c>
      <c r="AQ650">
        <f>(Table2[[#This Row],[Sharpe Ratio]]-AVERAGE(Table2[Sharpe Ratio]))/_xlfn.STDEV.P(Table2[Sharpe Ratio])</f>
        <v>-1.1556705605391984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-4.3692862388719806</v>
      </c>
      <c r="AS650">
        <f>_xlfn.RANK.AVG(Table2[[#This Row],[1Y Return vs Nifty Z-Score]],Table2[1Y Return vs Nifty Z-Score])</f>
        <v>630</v>
      </c>
      <c r="AT650">
        <f>_xlfn.RANK.AVG(Table2[[#This Row],[6M Return vs Nifty Z-Score]],Table2[6M Return vs Nifty Z-Score])</f>
        <v>541</v>
      </c>
      <c r="AU650">
        <f>_xlfn.RANK.AVG(Table2[[#This Row],[Sharpe Ratio Z-Score]],Table2[Sharpe Ratio Z-Score])</f>
        <v>635</v>
      </c>
      <c r="AV650">
        <f>(Table2[[#This Row],[Rank 1Y]]+Table2[[#This Row],[Rank 6M]]+Table2[[#This Row],[Rank Sharpe]])/3</f>
        <v>602</v>
      </c>
    </row>
    <row r="651" spans="1:48" x14ac:dyDescent="0.3">
      <c r="A651" t="s">
        <v>1266</v>
      </c>
      <c r="B651" t="s">
        <v>1267</v>
      </c>
      <c r="C651" t="s">
        <v>10151</v>
      </c>
      <c r="D651" t="s">
        <v>116</v>
      </c>
      <c r="E651">
        <v>8775.3168545259996</v>
      </c>
      <c r="F651">
        <v>81.819999999999993</v>
      </c>
      <c r="G651">
        <v>-35.358712204644803</v>
      </c>
      <c r="H651">
        <f>(Table2[[#This Row],[1Y Return vs Nifty]]-AVERAGE(Table2[1Y Return vs Nifty]))/_xlfn.STDEV.P(Table2[1Y Return vs Nifty])</f>
        <v>-1.031596595396554</v>
      </c>
      <c r="I651">
        <v>-7.1583038661689704</v>
      </c>
      <c r="J651">
        <f>(Table2[[#This Row],[1M Return vs Nifty]]-AVERAGE(Table2[1M Return vs Nifty]))/_xlfn.STDEV.P(Table2[1M Return vs Nifty])</f>
        <v>-0.58522168405461883</v>
      </c>
      <c r="K651">
        <v>-18.655360694948701</v>
      </c>
      <c r="L651">
        <f>(Table2[[#This Row],[6M Return vs Nifty]]-AVERAGE(Table2[6M Return vs Nifty]))/_xlfn.STDEV.P(Table2[6M Return vs Nifty])</f>
        <v>-0.89374671500704661</v>
      </c>
      <c r="M651">
        <v>1.0795288098522899</v>
      </c>
      <c r="N651">
        <f>(Table2[[#This Row],[1W Return vs Nifty]]-AVERAGE(Table2[1W Return vs Nifty]))/_xlfn.STDEV.P(Table2[1W Return vs Nifty])</f>
        <v>0.68207937974995336</v>
      </c>
      <c r="O651">
        <v>82.36</v>
      </c>
      <c r="P651">
        <v>83.206845714272305</v>
      </c>
      <c r="Q651">
        <v>85.275440296083303</v>
      </c>
      <c r="R651">
        <v>47.641870053473298</v>
      </c>
      <c r="S651" s="2">
        <f>(Table2[[#This Row],[Close Price]]-Table2[[#This Row],[20D EMA]])/Table2[[#This Row],[20D EMA]]</f>
        <v>-6.5565808644974044E-3</v>
      </c>
      <c r="T651" s="2">
        <f>(Table2[[#This Row],[Close Price]]-Table2[[#This Row],[50D EMA]])/Table2[[#This Row],[50D EMA]]</f>
        <v>-1.666744727993491E-2</v>
      </c>
      <c r="U651" s="2">
        <f>(Table2[[#This Row],[Close Price]]-Table2[[#This Row],[200D EMA]])/Table2[[#This Row],[200D EMA]]</f>
        <v>-4.0520931748763055E-2</v>
      </c>
      <c r="V651">
        <v>0.50155147294041103</v>
      </c>
      <c r="W651">
        <v>80.209999999999994</v>
      </c>
      <c r="X651">
        <v>81.3</v>
      </c>
      <c r="Y651">
        <v>78.3</v>
      </c>
      <c r="Z651">
        <v>83.55</v>
      </c>
      <c r="AA651">
        <v>78.3</v>
      </c>
      <c r="AB651">
        <v>84.35</v>
      </c>
      <c r="AC651" s="2">
        <f>(Table2[[#This Row],[Close Price]]/Table2[[#This Row],[Day Low]])-1</f>
        <v>2.0072310185762277E-2</v>
      </c>
      <c r="AD651" s="2">
        <f>(Table2[[#This Row],[Day High]]/Table2[[#This Row],[Close Price]])-1</f>
        <v>-6.3554143241261185E-3</v>
      </c>
      <c r="AE651" s="2">
        <f>(Table2[[#This Row],[Close Price]]/Table2[[#This Row],[Current Week Low]])-1</f>
        <v>4.4955300127713871E-2</v>
      </c>
      <c r="AF651" s="2">
        <f>(Table2[[#This Row],[Current Week High]]/Table2[[#This Row],[Close Price]])-1</f>
        <v>2.1143974578342828E-2</v>
      </c>
      <c r="AG651" s="2">
        <f>(Table2[[#This Row],[Close Price]]/Table2[[#This Row],[Current Month Low]])-1</f>
        <v>4.4955300127713871E-2</v>
      </c>
      <c r="AH651" s="2">
        <f>(Table2[[#This Row],[Current Month High]]/Table2[[#This Row],[Close Price]])-1</f>
        <v>3.0921535076998241E-2</v>
      </c>
      <c r="AI651">
        <v>19.775116108530899</v>
      </c>
      <c r="AJ651">
        <v>13.0110497237568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-0.08</v>
      </c>
      <c r="AM651" t="s">
        <v>10195</v>
      </c>
      <c r="AN651">
        <v>-1.97</v>
      </c>
      <c r="AO651" t="s">
        <v>10195</v>
      </c>
      <c r="AQ651">
        <f>(Table2[[#This Row],[Sharpe Ratio]]-AVERAGE(Table2[Sharpe Ratio]))/_xlfn.STDEV.P(Table2[Sharpe Ratio])</f>
        <v>-0.58844639887736894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685</v>
      </c>
      <c r="AT651">
        <f>_xlfn.RANK.AVG(Table2[[#This Row],[6M Return vs Nifty Z-Score]],Table2[6M Return vs Nifty Z-Score])</f>
        <v>605</v>
      </c>
      <c r="AU651">
        <f>_xlfn.RANK.AVG(Table2[[#This Row],[Sharpe Ratio Z-Score]],Table2[Sharpe Ratio Z-Score])</f>
        <v>516.5</v>
      </c>
      <c r="AV651">
        <f>(Table2[[#This Row],[Rank 1Y]]+Table2[[#This Row],[Rank 6M]]+Table2[[#This Row],[Rank Sharpe]])/3</f>
        <v>602.16666666666663</v>
      </c>
    </row>
    <row r="652" spans="1:48" x14ac:dyDescent="0.3">
      <c r="A652" t="s">
        <v>22</v>
      </c>
      <c r="B652" t="s">
        <v>23</v>
      </c>
      <c r="C652" t="s">
        <v>10151</v>
      </c>
      <c r="D652" t="s">
        <v>24</v>
      </c>
      <c r="E652">
        <v>1221341.0992864899</v>
      </c>
      <c r="F652">
        <v>1604.05</v>
      </c>
      <c r="G652">
        <v>-28.530391823081199</v>
      </c>
      <c r="H652">
        <f>(Table2[[#This Row],[1Y Return vs Nifty]]-AVERAGE(Table2[1Y Return vs Nifty]))/_xlfn.STDEV.P(Table2[1Y Return vs Nifty])</f>
        <v>-0.93978192977795982</v>
      </c>
      <c r="I652">
        <v>-5.7422149172090897</v>
      </c>
      <c r="J652">
        <f>(Table2[[#This Row],[1M Return vs Nifty]]-AVERAGE(Table2[1M Return vs Nifty]))/_xlfn.STDEV.P(Table2[1M Return vs Nifty])</f>
        <v>-0.43770649659376643</v>
      </c>
      <c r="K652">
        <v>-3.6190593261797899</v>
      </c>
      <c r="L652">
        <f>(Table2[[#This Row],[6M Return vs Nifty]]-AVERAGE(Table2[6M Return vs Nifty]))/_xlfn.STDEV.P(Table2[6M Return vs Nifty])</f>
        <v>-0.38525278068324287</v>
      </c>
      <c r="M652">
        <v>1.9984927513217801</v>
      </c>
      <c r="N652">
        <f>(Table2[[#This Row],[1W Return vs Nifty]]-AVERAGE(Table2[1W Return vs Nifty]))/_xlfn.STDEV.P(Table2[1W Return vs Nifty])</f>
        <v>0.91057980242245307</v>
      </c>
      <c r="O652">
        <v>1632.13</v>
      </c>
      <c r="P652">
        <v>1602.8677279291101</v>
      </c>
      <c r="Q652">
        <v>1555.66178774795</v>
      </c>
      <c r="R652">
        <v>37.172865706706801</v>
      </c>
      <c r="S652" s="2">
        <f>(Table2[[#This Row],[Close Price]]-Table2[[#This Row],[20D EMA]])/Table2[[#This Row],[20D EMA]]</f>
        <v>-1.7204511895498615E-2</v>
      </c>
      <c r="T652" s="2">
        <f>(Table2[[#This Row],[Close Price]]-Table2[[#This Row],[50D EMA]])/Table2[[#This Row],[50D EMA]]</f>
        <v>7.3759802527023144E-4</v>
      </c>
      <c r="U652" s="2">
        <f>(Table2[[#This Row],[Close Price]]-Table2[[#This Row],[200D EMA]])/Table2[[#This Row],[200D EMA]]</f>
        <v>3.1104583678242172E-2</v>
      </c>
      <c r="V652">
        <v>1.0271079336736899</v>
      </c>
      <c r="W652">
        <v>1593</v>
      </c>
      <c r="X652">
        <v>1614.45</v>
      </c>
      <c r="Y652">
        <v>1588.05</v>
      </c>
      <c r="Z652">
        <v>1651</v>
      </c>
      <c r="AA652">
        <v>1588.05</v>
      </c>
      <c r="AB652">
        <v>1794</v>
      </c>
      <c r="AC652" s="2">
        <f>(Table2[[#This Row],[Close Price]]/Table2[[#This Row],[Day Low]])-1</f>
        <v>6.9365976145636665E-3</v>
      </c>
      <c r="AD652" s="2">
        <f>(Table2[[#This Row],[Day High]]/Table2[[#This Row],[Close Price]])-1</f>
        <v>6.483588416819952E-3</v>
      </c>
      <c r="AE652" s="2">
        <f>(Table2[[#This Row],[Close Price]]/Table2[[#This Row],[Current Week Low]])-1</f>
        <v>1.0075249519851281E-2</v>
      </c>
      <c r="AF652" s="2">
        <f>(Table2[[#This Row],[Current Week High]]/Table2[[#This Row],[Close Price]])-1</f>
        <v>2.9269661170163053E-2</v>
      </c>
      <c r="AG652" s="2">
        <f>(Table2[[#This Row],[Close Price]]/Table2[[#This Row],[Current Month Low]])-1</f>
        <v>1.0075249519851281E-2</v>
      </c>
      <c r="AH652" s="2">
        <f>(Table2[[#This Row],[Current Month High]]/Table2[[#This Row],[Close Price]])-1</f>
        <v>0.11841900190143706</v>
      </c>
      <c r="AI652">
        <v>11.841900190143701</v>
      </c>
      <c r="AJ652">
        <v>17.637783726302601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</v>
      </c>
      <c r="AM652" t="s">
        <v>10197</v>
      </c>
      <c r="AN652">
        <v>-2.67</v>
      </c>
      <c r="AO652" t="s">
        <v>10195</v>
      </c>
      <c r="AP652">
        <v>-8.8661682582309997E-2</v>
      </c>
      <c r="AQ652">
        <f>(Table2[[#This Row],[Sharpe Ratio]]-AVERAGE(Table2[Sharpe Ratio]))/_xlfn.STDEV.P(Table2[Sharpe Ratio])</f>
        <v>-1.6078897234424347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-2.4600511280749506</v>
      </c>
      <c r="AS652">
        <f>_xlfn.RANK.AVG(Table2[[#This Row],[1Y Return vs Nifty Z-Score]],Table2[1Y Return vs Nifty Z-Score])</f>
        <v>660</v>
      </c>
      <c r="AT652">
        <f>_xlfn.RANK.AVG(Table2[[#This Row],[6M Return vs Nifty Z-Score]],Table2[6M Return vs Nifty Z-Score])</f>
        <v>450</v>
      </c>
      <c r="AU652">
        <f>_xlfn.RANK.AVG(Table2[[#This Row],[Sharpe Ratio Z-Score]],Table2[Sharpe Ratio Z-Score])</f>
        <v>700</v>
      </c>
      <c r="AV652">
        <f>(Table2[[#This Row],[Rank 1Y]]+Table2[[#This Row],[Rank 6M]]+Table2[[#This Row],[Rank Sharpe]])/3</f>
        <v>603.33333333333337</v>
      </c>
    </row>
    <row r="653" spans="1:48" x14ac:dyDescent="0.3">
      <c r="A653" t="s">
        <v>544</v>
      </c>
      <c r="B653" t="s">
        <v>545</v>
      </c>
      <c r="C653" t="s">
        <v>10151</v>
      </c>
      <c r="D653" t="s">
        <v>37</v>
      </c>
      <c r="E653">
        <v>35901.310688879901</v>
      </c>
      <c r="F653">
        <v>613.20000000000005</v>
      </c>
      <c r="G653">
        <v>-29.470948084776602</v>
      </c>
      <c r="H653">
        <f>(Table2[[#This Row],[1Y Return vs Nifty]]-AVERAGE(Table2[1Y Return vs Nifty]))/_xlfn.STDEV.P(Table2[1Y Return vs Nifty])</f>
        <v>-0.9524287966262408</v>
      </c>
      <c r="I653">
        <v>10.682126017660099</v>
      </c>
      <c r="J653">
        <f>(Table2[[#This Row],[1M Return vs Nifty]]-AVERAGE(Table2[1M Return vs Nifty]))/_xlfn.STDEV.P(Table2[1M Return vs Nifty])</f>
        <v>1.2732310357609349</v>
      </c>
      <c r="K653">
        <v>-3.8334502276430098</v>
      </c>
      <c r="L653">
        <f>(Table2[[#This Row],[6M Return vs Nifty]]-AVERAGE(Table2[6M Return vs Nifty]))/_xlfn.STDEV.P(Table2[6M Return vs Nifty])</f>
        <v>-0.39250299935701144</v>
      </c>
      <c r="M653">
        <v>1.8879140854758101</v>
      </c>
      <c r="N653">
        <f>(Table2[[#This Row],[1W Return vs Nifty]]-AVERAGE(Table2[1W Return vs Nifty]))/_xlfn.STDEV.P(Table2[1W Return vs Nifty])</f>
        <v>0.883084412511984</v>
      </c>
      <c r="O653">
        <v>576.44000000000005</v>
      </c>
      <c r="P653">
        <v>559.08208285615501</v>
      </c>
      <c r="Q653">
        <v>561.13109255621202</v>
      </c>
      <c r="R653">
        <v>81.5162373155636</v>
      </c>
      <c r="S653" s="2">
        <f>(Table2[[#This Row],[Close Price]]-Table2[[#This Row],[20D EMA]])/Table2[[#This Row],[20D EMA]]</f>
        <v>6.3770730691832603E-2</v>
      </c>
      <c r="T653" s="2">
        <f>(Table2[[#This Row],[Close Price]]-Table2[[#This Row],[50D EMA]])/Table2[[#This Row],[50D EMA]]</f>
        <v>9.6797802690037044E-2</v>
      </c>
      <c r="U653" s="2">
        <f>(Table2[[#This Row],[Close Price]]-Table2[[#This Row],[200D EMA]])/Table2[[#This Row],[200D EMA]]</f>
        <v>9.2792768275573589E-2</v>
      </c>
      <c r="V653">
        <v>1.11415112761859</v>
      </c>
      <c r="W653">
        <v>605.6</v>
      </c>
      <c r="X653">
        <v>617.04999999999995</v>
      </c>
      <c r="Y653">
        <v>562.65</v>
      </c>
      <c r="Z653">
        <v>619.9</v>
      </c>
      <c r="AA653">
        <v>555.54999999999995</v>
      </c>
      <c r="AB653">
        <v>619.9</v>
      </c>
      <c r="AC653" s="2">
        <f>(Table2[[#This Row],[Close Price]]/Table2[[#This Row],[Day Low]])-1</f>
        <v>1.2549537648612885E-2</v>
      </c>
      <c r="AD653" s="2">
        <f>(Table2[[#This Row],[Day High]]/Table2[[#This Row],[Close Price]])-1</f>
        <v>6.2785388127852837E-3</v>
      </c>
      <c r="AE653" s="2">
        <f>(Table2[[#This Row],[Close Price]]/Table2[[#This Row],[Current Week Low]])-1</f>
        <v>8.9842708611037159E-2</v>
      </c>
      <c r="AF653" s="2">
        <f>(Table2[[#This Row],[Current Week High]]/Table2[[#This Row],[Close Price]])-1</f>
        <v>1.0926288323548583E-2</v>
      </c>
      <c r="AG653" s="2">
        <f>(Table2[[#This Row],[Close Price]]/Table2[[#This Row],[Current Month Low]])-1</f>
        <v>0.10377103771037732</v>
      </c>
      <c r="AH653" s="2">
        <f>(Table2[[#This Row],[Current Month High]]/Table2[[#This Row],[Close Price]])-1</f>
        <v>1.0926288323548583E-2</v>
      </c>
      <c r="AI653">
        <v>10.078277886497</v>
      </c>
      <c r="AJ653">
        <v>34.828496042216301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0.04</v>
      </c>
      <c r="AM653" t="s">
        <v>10196</v>
      </c>
      <c r="AN653">
        <v>4.75</v>
      </c>
      <c r="AO653" t="s">
        <v>10196</v>
      </c>
      <c r="AP653">
        <v>-8.4459085171778997E-2</v>
      </c>
      <c r="AQ653">
        <f>(Table2[[#This Row],[Sharpe Ratio]]-AVERAGE(Table2[Sharpe Ratio]))/_xlfn.STDEV.P(Table2[Sharpe Ratio])</f>
        <v>-1.5595677228755849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666</v>
      </c>
      <c r="AT653">
        <f>_xlfn.RANK.AVG(Table2[[#This Row],[6M Return vs Nifty Z-Score]],Table2[6M Return vs Nifty Z-Score])</f>
        <v>451</v>
      </c>
      <c r="AU653">
        <f>_xlfn.RANK.AVG(Table2[[#This Row],[Sharpe Ratio Z-Score]],Table2[Sharpe Ratio Z-Score])</f>
        <v>695</v>
      </c>
      <c r="AV653">
        <f>(Table2[[#This Row],[Rank 1Y]]+Table2[[#This Row],[Rank 6M]]+Table2[[#This Row],[Rank Sharpe]])/3</f>
        <v>604</v>
      </c>
    </row>
    <row r="654" spans="1:48" x14ac:dyDescent="0.3">
      <c r="A654" t="s">
        <v>1423</v>
      </c>
      <c r="B654" t="s">
        <v>1424</v>
      </c>
      <c r="C654" t="s">
        <v>10165</v>
      </c>
      <c r="D654" t="s">
        <v>555</v>
      </c>
      <c r="E654">
        <v>7265.3363588100001</v>
      </c>
      <c r="F654">
        <v>262.7</v>
      </c>
      <c r="G654">
        <v>-19.999131310601999</v>
      </c>
      <c r="H654">
        <f>(Table2[[#This Row],[1Y Return vs Nifty]]-AVERAGE(Table2[1Y Return vs Nifty]))/_xlfn.STDEV.P(Table2[1Y Return vs Nifty])</f>
        <v>-0.82506926436564498</v>
      </c>
      <c r="I654">
        <v>-7.0281631419133799</v>
      </c>
      <c r="J654">
        <f>(Table2[[#This Row],[1M Return vs Nifty]]-AVERAGE(Table2[1M Return vs Nifty]))/_xlfn.STDEV.P(Table2[1M Return vs Nifty])</f>
        <v>-0.57166481437566596</v>
      </c>
      <c r="K654">
        <v>-16.982660457976799</v>
      </c>
      <c r="L654">
        <f>(Table2[[#This Row],[6M Return vs Nifty]]-AVERAGE(Table2[6M Return vs Nifty]))/_xlfn.STDEV.P(Table2[6M Return vs Nifty])</f>
        <v>-0.83717975059325467</v>
      </c>
      <c r="M654">
        <v>-3.5879489688345401</v>
      </c>
      <c r="N654">
        <f>(Table2[[#This Row],[1W Return vs Nifty]]-AVERAGE(Table2[1W Return vs Nifty]))/_xlfn.STDEV.P(Table2[1W Return vs Nifty])</f>
        <v>-0.47848916610506337</v>
      </c>
      <c r="O654">
        <v>260.56</v>
      </c>
      <c r="P654">
        <v>256.42471242005098</v>
      </c>
      <c r="Q654">
        <v>260.23054827889399</v>
      </c>
      <c r="R654">
        <v>53.022518973757101</v>
      </c>
      <c r="S654" s="2">
        <f>(Table2[[#This Row],[Close Price]]-Table2[[#This Row],[20D EMA]])/Table2[[#This Row],[20D EMA]]</f>
        <v>8.2130795210315719E-3</v>
      </c>
      <c r="T654" s="2">
        <f>(Table2[[#This Row],[Close Price]]-Table2[[#This Row],[50D EMA]])/Table2[[#This Row],[50D EMA]]</f>
        <v>2.4472241855026122E-2</v>
      </c>
      <c r="U654" s="2">
        <f>(Table2[[#This Row],[Close Price]]-Table2[[#This Row],[200D EMA]])/Table2[[#This Row],[200D EMA]]</f>
        <v>9.4894766868778204E-3</v>
      </c>
      <c r="V654">
        <v>0.84858817553511701</v>
      </c>
      <c r="W654">
        <v>259.3</v>
      </c>
      <c r="X654">
        <v>267.8</v>
      </c>
      <c r="Y654">
        <v>242.95</v>
      </c>
      <c r="Z654">
        <v>264.10000000000002</v>
      </c>
      <c r="AA654">
        <v>242.95</v>
      </c>
      <c r="AB654">
        <v>279.7</v>
      </c>
      <c r="AC654" s="2">
        <f>(Table2[[#This Row],[Close Price]]/Table2[[#This Row],[Day Low]])-1</f>
        <v>1.3112225221750817E-2</v>
      </c>
      <c r="AD654" s="2">
        <f>(Table2[[#This Row],[Day High]]/Table2[[#This Row],[Close Price]])-1</f>
        <v>1.9413779977160317E-2</v>
      </c>
      <c r="AE654" s="2">
        <f>(Table2[[#This Row],[Close Price]]/Table2[[#This Row],[Current Week Low]])-1</f>
        <v>8.1292447005556712E-2</v>
      </c>
      <c r="AF654" s="2">
        <f>(Table2[[#This Row],[Current Week High]]/Table2[[#This Row],[Close Price]])-1</f>
        <v>5.3292729349068146E-3</v>
      </c>
      <c r="AG654" s="2">
        <f>(Table2[[#This Row],[Close Price]]/Table2[[#This Row],[Current Month Low]])-1</f>
        <v>8.1292447005556712E-2</v>
      </c>
      <c r="AH654" s="2">
        <f>(Table2[[#This Row],[Current Month High]]/Table2[[#This Row],[Close Price]])-1</f>
        <v>6.4712599923867575E-2</v>
      </c>
      <c r="AI654">
        <v>22.173582032736899</v>
      </c>
      <c r="AJ654">
        <v>19.409090909090899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0.04</v>
      </c>
      <c r="AM654" t="s">
        <v>10196</v>
      </c>
      <c r="AN654">
        <v>-2.14</v>
      </c>
      <c r="AO654" t="s">
        <v>10195</v>
      </c>
      <c r="AP654">
        <v>-2.6758647426460998E-2</v>
      </c>
      <c r="AQ654">
        <f>(Table2[[#This Row],[Sharpe Ratio]]-AVERAGE(Table2[Sharpe Ratio]))/_xlfn.STDEV.P(Table2[Sharpe Ratio])</f>
        <v>-0.8961207368640316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624</v>
      </c>
      <c r="AT654">
        <f>_xlfn.RANK.AVG(Table2[[#This Row],[6M Return vs Nifty Z-Score]],Table2[6M Return vs Nifty Z-Score])</f>
        <v>594</v>
      </c>
      <c r="AU654">
        <f>_xlfn.RANK.AVG(Table2[[#This Row],[Sharpe Ratio Z-Score]],Table2[Sharpe Ratio Z-Score])</f>
        <v>594</v>
      </c>
      <c r="AV654">
        <f>(Table2[[#This Row],[Rank 1Y]]+Table2[[#This Row],[Rank 6M]]+Table2[[#This Row],[Rank Sharpe]])/3</f>
        <v>604</v>
      </c>
    </row>
    <row r="655" spans="1:48" x14ac:dyDescent="0.3">
      <c r="A655" t="s">
        <v>1173</v>
      </c>
      <c r="B655" t="s">
        <v>1174</v>
      </c>
      <c r="C655" t="s">
        <v>10151</v>
      </c>
      <c r="D655" t="s">
        <v>24</v>
      </c>
      <c r="E655">
        <v>10171.856141811</v>
      </c>
      <c r="F655">
        <v>89.49</v>
      </c>
      <c r="G655">
        <v>-30.3446845766378</v>
      </c>
      <c r="H655">
        <f>(Table2[[#This Row],[1Y Return vs Nifty]]-AVERAGE(Table2[1Y Return vs Nifty]))/_xlfn.STDEV.P(Table2[1Y Return vs Nifty])</f>
        <v>-0.96417719438092109</v>
      </c>
      <c r="I655">
        <v>-17.713584091923199</v>
      </c>
      <c r="J655">
        <f>(Table2[[#This Row],[1M Return vs Nifty]]-AVERAGE(Table2[1M Return vs Nifty]))/_xlfn.STDEV.P(Table2[1M Return vs Nifty])</f>
        <v>-1.6847741820439786</v>
      </c>
      <c r="K655">
        <v>-29.529358855505802</v>
      </c>
      <c r="L655">
        <f>(Table2[[#This Row],[6M Return vs Nifty]]-AVERAGE(Table2[6M Return vs Nifty]))/_xlfn.STDEV.P(Table2[6M Return vs Nifty])</f>
        <v>-1.2614809051434737</v>
      </c>
      <c r="M655">
        <v>-2.4507965327705699</v>
      </c>
      <c r="N655">
        <f>(Table2[[#This Row],[1W Return vs Nifty]]-AVERAGE(Table2[1W Return vs Nifty]))/_xlfn.STDEV.P(Table2[1W Return vs Nifty])</f>
        <v>-0.19573616508069547</v>
      </c>
      <c r="O655">
        <v>92.64</v>
      </c>
      <c r="P655">
        <v>94.970413394760698</v>
      </c>
      <c r="Q655">
        <v>94.996045080577503</v>
      </c>
      <c r="R655">
        <v>31.720035581897299</v>
      </c>
      <c r="S655" s="2">
        <f>(Table2[[#This Row],[Close Price]]-Table2[[#This Row],[20D EMA]])/Table2[[#This Row],[20D EMA]]</f>
        <v>-3.4002590673575188E-2</v>
      </c>
      <c r="T655" s="2">
        <f>(Table2[[#This Row],[Close Price]]-Table2[[#This Row],[50D EMA]])/Table2[[#This Row],[50D EMA]]</f>
        <v>-5.7706534054773787E-2</v>
      </c>
      <c r="U655" s="2">
        <f>(Table2[[#This Row],[Close Price]]-Table2[[#This Row],[200D EMA]])/Table2[[#This Row],[200D EMA]]</f>
        <v>-5.79607822189563E-2</v>
      </c>
      <c r="V655">
        <v>0.78898971630642301</v>
      </c>
      <c r="W655">
        <v>88.89</v>
      </c>
      <c r="X655">
        <v>89.99</v>
      </c>
      <c r="Y655">
        <v>87.1</v>
      </c>
      <c r="Z655">
        <v>90.49</v>
      </c>
      <c r="AA655">
        <v>87.1</v>
      </c>
      <c r="AB655">
        <v>98.89</v>
      </c>
      <c r="AC655" s="2">
        <f>(Table2[[#This Row],[Close Price]]/Table2[[#This Row],[Day Low]])-1</f>
        <v>6.7499156260546478E-3</v>
      </c>
      <c r="AD655" s="2">
        <f>(Table2[[#This Row],[Day High]]/Table2[[#This Row],[Close Price]])-1</f>
        <v>5.5872164487651421E-3</v>
      </c>
      <c r="AE655" s="2">
        <f>(Table2[[#This Row],[Close Price]]/Table2[[#This Row],[Current Week Low]])-1</f>
        <v>2.7439724454649816E-2</v>
      </c>
      <c r="AF655" s="2">
        <f>(Table2[[#This Row],[Current Week High]]/Table2[[#This Row],[Close Price]])-1</f>
        <v>1.1174432897530506E-2</v>
      </c>
      <c r="AG655" s="2">
        <f>(Table2[[#This Row],[Close Price]]/Table2[[#This Row],[Current Month Low]])-1</f>
        <v>2.7439724454649816E-2</v>
      </c>
      <c r="AH655" s="2">
        <f>(Table2[[#This Row],[Current Month High]]/Table2[[#This Row],[Close Price]])-1</f>
        <v>0.10503966923678631</v>
      </c>
      <c r="AI655">
        <v>30.182143256229701</v>
      </c>
      <c r="AJ655">
        <v>9.0012180267965807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-0.11</v>
      </c>
      <c r="AM655" t="s">
        <v>10195</v>
      </c>
      <c r="AN655">
        <v>-2.83</v>
      </c>
      <c r="AO655" t="s">
        <v>10195</v>
      </c>
      <c r="AP655">
        <v>1.0267803223833E-2</v>
      </c>
      <c r="AQ655">
        <f>(Table2[[#This Row],[Sharpe Ratio]]-AVERAGE(Table2[Sharpe Ratio]))/_xlfn.STDEV.P(Table2[Sharpe Ratio])</f>
        <v>-0.47038588897483402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668</v>
      </c>
      <c r="AT655">
        <f>_xlfn.RANK.AVG(Table2[[#This Row],[6M Return vs Nifty Z-Score]],Table2[6M Return vs Nifty Z-Score])</f>
        <v>685</v>
      </c>
      <c r="AU655">
        <f>_xlfn.RANK.AVG(Table2[[#This Row],[Sharpe Ratio Z-Score]],Table2[Sharpe Ratio Z-Score])</f>
        <v>461</v>
      </c>
      <c r="AV655">
        <f>(Table2[[#This Row],[Rank 1Y]]+Table2[[#This Row],[Rank 6M]]+Table2[[#This Row],[Rank Sharpe]])/3</f>
        <v>604.66666666666663</v>
      </c>
    </row>
    <row r="656" spans="1:48" x14ac:dyDescent="0.3">
      <c r="A656" t="s">
        <v>1630</v>
      </c>
      <c r="B656" t="s">
        <v>1631</v>
      </c>
      <c r="C656" t="s">
        <v>10151</v>
      </c>
      <c r="D656" t="s">
        <v>422</v>
      </c>
      <c r="E656">
        <v>5267.5915343099996</v>
      </c>
      <c r="F656">
        <v>290.3</v>
      </c>
      <c r="G656">
        <v>-12.6081853544192</v>
      </c>
      <c r="H656">
        <f>(Table2[[#This Row],[1Y Return vs Nifty]]-AVERAGE(Table2[1Y Return vs Nifty]))/_xlfn.STDEV.P(Table2[1Y Return vs Nifty])</f>
        <v>-0.72568944712622097</v>
      </c>
      <c r="I656">
        <v>-10.8399194513624</v>
      </c>
      <c r="J656">
        <f>(Table2[[#This Row],[1M Return vs Nifty]]-AVERAGE(Table2[1M Return vs Nifty]))/_xlfn.STDEV.P(Table2[1M Return vs Nifty])</f>
        <v>-0.96873870366522186</v>
      </c>
      <c r="K656">
        <v>-24.150016525658799</v>
      </c>
      <c r="L656">
        <f>(Table2[[#This Row],[6M Return vs Nifty]]-AVERAGE(Table2[6M Return vs Nifty]))/_xlfn.STDEV.P(Table2[6M Return vs Nifty])</f>
        <v>-1.0795636318531181</v>
      </c>
      <c r="M656">
        <v>-1.18706242603056</v>
      </c>
      <c r="N656">
        <f>(Table2[[#This Row],[1W Return vs Nifty]]-AVERAGE(Table2[1W Return vs Nifty]))/_xlfn.STDEV.P(Table2[1W Return vs Nifty])</f>
        <v>0.11849137367778063</v>
      </c>
      <c r="O656">
        <v>293.04000000000002</v>
      </c>
      <c r="P656">
        <v>295.54077410484501</v>
      </c>
      <c r="Q656">
        <v>294.63724550115199</v>
      </c>
      <c r="R656">
        <v>47.312457227752198</v>
      </c>
      <c r="S656" s="2">
        <f>(Table2[[#This Row],[Close Price]]-Table2[[#This Row],[20D EMA]])/Table2[[#This Row],[20D EMA]]</f>
        <v>-9.3502593502593802E-3</v>
      </c>
      <c r="T656" s="2">
        <f>(Table2[[#This Row],[Close Price]]-Table2[[#This Row],[50D EMA]])/Table2[[#This Row],[50D EMA]]</f>
        <v>-1.773282932183768E-2</v>
      </c>
      <c r="U656" s="2">
        <f>(Table2[[#This Row],[Close Price]]-Table2[[#This Row],[200D EMA]])/Table2[[#This Row],[200D EMA]]</f>
        <v>-1.4720628730338253E-2</v>
      </c>
      <c r="V656">
        <v>0.79858758437805399</v>
      </c>
      <c r="W656">
        <v>287.3</v>
      </c>
      <c r="X656">
        <v>296</v>
      </c>
      <c r="Y656">
        <v>279.39999999999998</v>
      </c>
      <c r="Z656">
        <v>292.75</v>
      </c>
      <c r="AA656">
        <v>279.39999999999998</v>
      </c>
      <c r="AB656">
        <v>304.7</v>
      </c>
      <c r="AC656" s="2">
        <f>(Table2[[#This Row],[Close Price]]/Table2[[#This Row],[Day Low]])-1</f>
        <v>1.0442046641141678E-2</v>
      </c>
      <c r="AD656" s="2">
        <f>(Table2[[#This Row],[Day High]]/Table2[[#This Row],[Close Price]])-1</f>
        <v>1.9634860489149197E-2</v>
      </c>
      <c r="AE656" s="2">
        <f>(Table2[[#This Row],[Close Price]]/Table2[[#This Row],[Current Week Low]])-1</f>
        <v>3.9012168933428848E-2</v>
      </c>
      <c r="AF656" s="2">
        <f>(Table2[[#This Row],[Current Week High]]/Table2[[#This Row],[Close Price]])-1</f>
        <v>8.4395452979675323E-3</v>
      </c>
      <c r="AG656" s="2">
        <f>(Table2[[#This Row],[Close Price]]/Table2[[#This Row],[Current Month Low]])-1</f>
        <v>3.9012168933428848E-2</v>
      </c>
      <c r="AH656" s="2">
        <f>(Table2[[#This Row],[Current Month High]]/Table2[[#This Row],[Close Price]])-1</f>
        <v>4.9603858077850393E-2</v>
      </c>
      <c r="AI656">
        <v>33.637616259042296</v>
      </c>
      <c r="AJ656">
        <v>17.6891891891892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-0.08</v>
      </c>
      <c r="AM656" t="s">
        <v>10195</v>
      </c>
      <c r="AN656">
        <v>-1.89</v>
      </c>
      <c r="AO656" t="s">
        <v>10195</v>
      </c>
      <c r="AP656">
        <v>-2.0303542081416E-2</v>
      </c>
      <c r="AQ656">
        <f>(Table2[[#This Row],[Sharpe Ratio]]-AVERAGE(Table2[Sharpe Ratio]))/_xlfn.STDEV.P(Table2[Sharpe Ratio])</f>
        <v>-0.82189911302713647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584</v>
      </c>
      <c r="AT656">
        <f>_xlfn.RANK.AVG(Table2[[#This Row],[6M Return vs Nifty Z-Score]],Table2[6M Return vs Nifty Z-Score])</f>
        <v>653</v>
      </c>
      <c r="AU656">
        <f>_xlfn.RANK.AVG(Table2[[#This Row],[Sharpe Ratio Z-Score]],Table2[Sharpe Ratio Z-Score])</f>
        <v>578</v>
      </c>
      <c r="AV656">
        <f>(Table2[[#This Row],[Rank 1Y]]+Table2[[#This Row],[Rank 6M]]+Table2[[#This Row],[Rank Sharpe]])/3</f>
        <v>605</v>
      </c>
    </row>
    <row r="657" spans="1:48" x14ac:dyDescent="0.3">
      <c r="A657" t="s">
        <v>769</v>
      </c>
      <c r="B657" t="s">
        <v>770</v>
      </c>
      <c r="C657" t="s">
        <v>10163</v>
      </c>
      <c r="D657" t="s">
        <v>550</v>
      </c>
      <c r="E657">
        <v>20597.8235604</v>
      </c>
      <c r="F657">
        <v>1602.6</v>
      </c>
      <c r="G657">
        <v>-29.007715909386299</v>
      </c>
      <c r="H657">
        <f>(Table2[[#This Row],[1Y Return vs Nifty]]-AVERAGE(Table2[1Y Return vs Nifty]))/_xlfn.STDEV.P(Table2[1Y Return vs Nifty])</f>
        <v>-0.94620010422304446</v>
      </c>
      <c r="I657">
        <v>3.4825132172115998</v>
      </c>
      <c r="J657">
        <f>(Table2[[#This Row],[1M Return vs Nifty]]-AVERAGE(Table2[1M Return vs Nifty]))/_xlfn.STDEV.P(Table2[1M Return vs Nifty])</f>
        <v>0.52324126097751322</v>
      </c>
      <c r="K657">
        <v>-4.5105694850421996</v>
      </c>
      <c r="L657">
        <f>(Table2[[#This Row],[6M Return vs Nifty]]-AVERAGE(Table2[6M Return vs Nifty]))/_xlfn.STDEV.P(Table2[6M Return vs Nifty])</f>
        <v>-0.4154016515426131</v>
      </c>
      <c r="M657">
        <v>2.8262942742825401</v>
      </c>
      <c r="N657">
        <f>(Table2[[#This Row],[1W Return vs Nifty]]-AVERAGE(Table2[1W Return vs Nifty]))/_xlfn.STDEV.P(Table2[1W Return vs Nifty])</f>
        <v>1.1164126859009966</v>
      </c>
      <c r="O657">
        <v>1520.01</v>
      </c>
      <c r="P657">
        <v>1471.26961260297</v>
      </c>
      <c r="Q657">
        <v>1482.3682432693699</v>
      </c>
      <c r="R657">
        <v>81.767892917575196</v>
      </c>
      <c r="S657" s="2">
        <f>(Table2[[#This Row],[Close Price]]-Table2[[#This Row],[20D EMA]])/Table2[[#This Row],[20D EMA]]</f>
        <v>5.433516884757332E-2</v>
      </c>
      <c r="T657" s="2">
        <f>(Table2[[#This Row],[Close Price]]-Table2[[#This Row],[50D EMA]])/Table2[[#This Row],[50D EMA]]</f>
        <v>8.9263304476655495E-2</v>
      </c>
      <c r="U657" s="2">
        <f>(Table2[[#This Row],[Close Price]]-Table2[[#This Row],[200D EMA]])/Table2[[#This Row],[200D EMA]]</f>
        <v>8.1107887514817692E-2</v>
      </c>
      <c r="V657">
        <v>0.93340990173304506</v>
      </c>
      <c r="W657">
        <v>1585</v>
      </c>
      <c r="X657">
        <v>1619.8</v>
      </c>
      <c r="Y657">
        <v>1502</v>
      </c>
      <c r="Z657">
        <v>1608</v>
      </c>
      <c r="AA657">
        <v>1482.75</v>
      </c>
      <c r="AB657">
        <v>1608</v>
      </c>
      <c r="AC657" s="2">
        <f>(Table2[[#This Row],[Close Price]]/Table2[[#This Row],[Day Low]])-1</f>
        <v>1.1104100946372153E-2</v>
      </c>
      <c r="AD657" s="2">
        <f>(Table2[[#This Row],[Day High]]/Table2[[#This Row],[Close Price]])-1</f>
        <v>1.0732559590665103E-2</v>
      </c>
      <c r="AE657" s="2">
        <f>(Table2[[#This Row],[Close Price]]/Table2[[#This Row],[Current Week Low]])-1</f>
        <v>6.6977363515312804E-2</v>
      </c>
      <c r="AF657" s="2">
        <f>(Table2[[#This Row],[Current Week High]]/Table2[[#This Row],[Close Price]])-1</f>
        <v>3.3695245226508241E-3</v>
      </c>
      <c r="AG657" s="2">
        <f>(Table2[[#This Row],[Close Price]]/Table2[[#This Row],[Current Month Low]])-1</f>
        <v>8.0829539706626097E-2</v>
      </c>
      <c r="AH657" s="2">
        <f>(Table2[[#This Row],[Current Month High]]/Table2[[#This Row],[Close Price]])-1</f>
        <v>3.3695245226508241E-3</v>
      </c>
      <c r="AI657">
        <v>10.5360039935105</v>
      </c>
      <c r="AJ657">
        <v>26.288416075650101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0.08</v>
      </c>
      <c r="AM657" t="s">
        <v>10196</v>
      </c>
      <c r="AN657">
        <v>6.3</v>
      </c>
      <c r="AO657" t="s">
        <v>10196</v>
      </c>
      <c r="AP657">
        <v>-8.3551483197585E-2</v>
      </c>
      <c r="AQ657">
        <f>(Table2[[#This Row],[Sharpe Ratio]]-AVERAGE(Table2[Sharpe Ratio]))/_xlfn.STDEV.P(Table2[Sharpe Ratio])</f>
        <v>-1.5491319997198101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663</v>
      </c>
      <c r="AT657">
        <f>_xlfn.RANK.AVG(Table2[[#This Row],[6M Return vs Nifty Z-Score]],Table2[6M Return vs Nifty Z-Score])</f>
        <v>460</v>
      </c>
      <c r="AU657">
        <f>_xlfn.RANK.AVG(Table2[[#This Row],[Sharpe Ratio Z-Score]],Table2[Sharpe Ratio Z-Score])</f>
        <v>693</v>
      </c>
      <c r="AV657">
        <f>(Table2[[#This Row],[Rank 1Y]]+Table2[[#This Row],[Rank 6M]]+Table2[[#This Row],[Rank Sharpe]])/3</f>
        <v>605.33333333333337</v>
      </c>
    </row>
    <row r="658" spans="1:48" x14ac:dyDescent="0.3">
      <c r="A658" t="s">
        <v>1392</v>
      </c>
      <c r="B658" t="s">
        <v>1393</v>
      </c>
      <c r="C658" t="s">
        <v>10161</v>
      </c>
      <c r="D658" t="s">
        <v>407</v>
      </c>
      <c r="E658">
        <v>7488.3018806699902</v>
      </c>
      <c r="F658">
        <v>677.3</v>
      </c>
      <c r="G658">
        <v>-16.5926412064697</v>
      </c>
      <c r="H658">
        <f>(Table2[[#This Row],[1Y Return vs Nifty]]-AVERAGE(Table2[1Y Return vs Nifty]))/_xlfn.STDEV.P(Table2[1Y Return vs Nifty])</f>
        <v>-0.77926506474308166</v>
      </c>
      <c r="I658">
        <v>-5.86184682654714</v>
      </c>
      <c r="J658">
        <f>(Table2[[#This Row],[1M Return vs Nifty]]-AVERAGE(Table2[1M Return vs Nifty]))/_xlfn.STDEV.P(Table2[1M Return vs Nifty])</f>
        <v>-0.45016865410531565</v>
      </c>
      <c r="K658">
        <v>-14.947843623036199</v>
      </c>
      <c r="L658">
        <f>(Table2[[#This Row],[6M Return vs Nifty]]-AVERAGE(Table2[6M Return vs Nifty]))/_xlfn.STDEV.P(Table2[6M Return vs Nifty])</f>
        <v>-0.76836681630501558</v>
      </c>
      <c r="M658">
        <v>-3.22663166962655</v>
      </c>
      <c r="N658">
        <f>(Table2[[#This Row],[1W Return vs Nifty]]-AVERAGE(Table2[1W Return vs Nifty]))/_xlfn.STDEV.P(Table2[1W Return vs Nifty])</f>
        <v>-0.388647604470022</v>
      </c>
      <c r="O658">
        <v>679.23</v>
      </c>
      <c r="P658">
        <v>664.933473556482</v>
      </c>
      <c r="Q658">
        <v>649.28651094686097</v>
      </c>
      <c r="R658">
        <v>46.810211500225599</v>
      </c>
      <c r="S658" s="2">
        <f>(Table2[[#This Row],[Close Price]]-Table2[[#This Row],[20D EMA]])/Table2[[#This Row],[20D EMA]]</f>
        <v>-2.8414528215774679E-3</v>
      </c>
      <c r="T658" s="2">
        <f>(Table2[[#This Row],[Close Price]]-Table2[[#This Row],[50D EMA]])/Table2[[#This Row],[50D EMA]]</f>
        <v>1.8598140919833681E-2</v>
      </c>
      <c r="U658" s="2">
        <f>(Table2[[#This Row],[Close Price]]-Table2[[#This Row],[200D EMA]])/Table2[[#This Row],[200D EMA]]</f>
        <v>4.3145034712467126E-2</v>
      </c>
      <c r="V658">
        <v>0.83439472037763696</v>
      </c>
      <c r="W658">
        <v>668.7</v>
      </c>
      <c r="X658">
        <v>677.95</v>
      </c>
      <c r="Y658">
        <v>661</v>
      </c>
      <c r="Z658">
        <v>689</v>
      </c>
      <c r="AA658">
        <v>655.29999999999995</v>
      </c>
      <c r="AB658">
        <v>710.8</v>
      </c>
      <c r="AC658" s="2">
        <f>(Table2[[#This Row],[Close Price]]/Table2[[#This Row],[Day Low]])-1</f>
        <v>1.286077463735591E-2</v>
      </c>
      <c r="AD658" s="2">
        <f>(Table2[[#This Row],[Day High]]/Table2[[#This Row],[Close Price]])-1</f>
        <v>9.5969289827269044E-4</v>
      </c>
      <c r="AE658" s="2">
        <f>(Table2[[#This Row],[Close Price]]/Table2[[#This Row],[Current Week Low]])-1</f>
        <v>2.4659606656580957E-2</v>
      </c>
      <c r="AF658" s="2">
        <f>(Table2[[#This Row],[Current Week High]]/Table2[[#This Row],[Close Price]])-1</f>
        <v>1.7274472168905985E-2</v>
      </c>
      <c r="AG658" s="2">
        <f>(Table2[[#This Row],[Close Price]]/Table2[[#This Row],[Current Month Low]])-1</f>
        <v>3.3572409583396912E-2</v>
      </c>
      <c r="AH658" s="2">
        <f>(Table2[[#This Row],[Current Month High]]/Table2[[#This Row],[Close Price]])-1</f>
        <v>4.9461095526354582E-2</v>
      </c>
      <c r="AI658">
        <v>14.572567547615501</v>
      </c>
      <c r="AJ658">
        <v>29.912726575237301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-0.02</v>
      </c>
      <c r="AM658" t="s">
        <v>10195</v>
      </c>
      <c r="AN658">
        <v>-2.31</v>
      </c>
      <c r="AO658" t="s">
        <v>10195</v>
      </c>
      <c r="AP658">
        <v>-5.5892886812372998E-2</v>
      </c>
      <c r="AQ658">
        <f>(Table2[[#This Row],[Sharpe Ratio]]-AVERAGE(Table2[Sharpe Ratio]))/_xlfn.STDEV.P(Table2[Sharpe Ratio])</f>
        <v>-1.2311099339241669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-3.6175580735476016</v>
      </c>
      <c r="AS658">
        <f>_xlfn.RANK.AVG(Table2[[#This Row],[1Y Return vs Nifty Z-Score]],Table2[1Y Return vs Nifty Z-Score])</f>
        <v>604</v>
      </c>
      <c r="AT658">
        <f>_xlfn.RANK.AVG(Table2[[#This Row],[6M Return vs Nifty Z-Score]],Table2[6M Return vs Nifty Z-Score])</f>
        <v>576</v>
      </c>
      <c r="AU658">
        <f>_xlfn.RANK.AVG(Table2[[#This Row],[Sharpe Ratio Z-Score]],Table2[Sharpe Ratio Z-Score])</f>
        <v>645</v>
      </c>
      <c r="AV658">
        <f>(Table2[[#This Row],[Rank 1Y]]+Table2[[#This Row],[Rank 6M]]+Table2[[#This Row],[Rank Sharpe]])/3</f>
        <v>608.33333333333337</v>
      </c>
    </row>
    <row r="659" spans="1:48" x14ac:dyDescent="0.3">
      <c r="A659" t="s">
        <v>663</v>
      </c>
      <c r="B659" t="s">
        <v>664</v>
      </c>
      <c r="C659" t="s">
        <v>10159</v>
      </c>
      <c r="D659" t="s">
        <v>631</v>
      </c>
      <c r="E659">
        <v>26229.375908819999</v>
      </c>
      <c r="F659">
        <v>1079.95</v>
      </c>
      <c r="G659">
        <v>-42.242841029739701</v>
      </c>
      <c r="H659">
        <f>(Table2[[#This Row],[1Y Return vs Nifty]]-AVERAGE(Table2[1Y Return vs Nifty]))/_xlfn.STDEV.P(Table2[1Y Return vs Nifty])</f>
        <v>-1.1241616700901758</v>
      </c>
      <c r="I659">
        <v>-10.4485214965392</v>
      </c>
      <c r="J659">
        <f>(Table2[[#This Row],[1M Return vs Nifty]]-AVERAGE(Table2[1M Return vs Nifty]))/_xlfn.STDEV.P(Table2[1M Return vs Nifty])</f>
        <v>-0.92796644658352756</v>
      </c>
      <c r="K659">
        <v>-13.0955622764178</v>
      </c>
      <c r="L659">
        <f>(Table2[[#This Row],[6M Return vs Nifty]]-AVERAGE(Table2[6M Return vs Nifty]))/_xlfn.STDEV.P(Table2[6M Return vs Nifty])</f>
        <v>-0.70572682217900673</v>
      </c>
      <c r="M659">
        <v>0.57853969600937205</v>
      </c>
      <c r="N659">
        <f>(Table2[[#This Row],[1W Return vs Nifty]]-AVERAGE(Table2[1W Return vs Nifty]))/_xlfn.STDEV.P(Table2[1W Return vs Nifty])</f>
        <v>0.55750841553521824</v>
      </c>
      <c r="O659">
        <v>1065.51</v>
      </c>
      <c r="P659">
        <v>1058.1797999358801</v>
      </c>
      <c r="Q659">
        <v>1093.9754141439801</v>
      </c>
      <c r="R659">
        <v>58.8015031540777</v>
      </c>
      <c r="S659" s="2">
        <f>(Table2[[#This Row],[Close Price]]-Table2[[#This Row],[20D EMA]])/Table2[[#This Row],[20D EMA]]</f>
        <v>1.3552195662171218E-2</v>
      </c>
      <c r="T659" s="2">
        <f>(Table2[[#This Row],[Close Price]]-Table2[[#This Row],[50D EMA]])/Table2[[#This Row],[50D EMA]]</f>
        <v>2.0573252357906611E-2</v>
      </c>
      <c r="U659" s="2">
        <f>(Table2[[#This Row],[Close Price]]-Table2[[#This Row],[200D EMA]])/Table2[[#This Row],[200D EMA]]</f>
        <v>-1.2820593555070613E-2</v>
      </c>
      <c r="V659">
        <v>0.417381988533021</v>
      </c>
      <c r="W659">
        <v>1060.2</v>
      </c>
      <c r="X659">
        <v>1080</v>
      </c>
      <c r="Y659">
        <v>1022.35</v>
      </c>
      <c r="Z659">
        <v>1083.95</v>
      </c>
      <c r="AA659">
        <v>1016.1</v>
      </c>
      <c r="AB659">
        <v>1145</v>
      </c>
      <c r="AC659" s="2">
        <f>(Table2[[#This Row],[Close Price]]/Table2[[#This Row],[Day Low]])-1</f>
        <v>1.8628560648934256E-2</v>
      </c>
      <c r="AD659" s="2">
        <f>(Table2[[#This Row],[Day High]]/Table2[[#This Row],[Close Price]])-1</f>
        <v>4.6298439742464836E-5</v>
      </c>
      <c r="AE659" s="2">
        <f>(Table2[[#This Row],[Close Price]]/Table2[[#This Row],[Current Week Low]])-1</f>
        <v>5.6340783489020385E-2</v>
      </c>
      <c r="AF659" s="2">
        <f>(Table2[[#This Row],[Current Week High]]/Table2[[#This Row],[Close Price]])-1</f>
        <v>3.7038751794065128E-3</v>
      </c>
      <c r="AG659" s="2">
        <f>(Table2[[#This Row],[Close Price]]/Table2[[#This Row],[Current Month Low]])-1</f>
        <v>6.2838303316602673E-2</v>
      </c>
      <c r="AH659" s="2">
        <f>(Table2[[#This Row],[Current Month High]]/Table2[[#This Row],[Close Price]])-1</f>
        <v>6.023427010509752E-2</v>
      </c>
      <c r="AI659">
        <v>37.774896985971502</v>
      </c>
      <c r="AJ659">
        <v>21.883640878054301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0.05</v>
      </c>
      <c r="AM659" t="s">
        <v>10196</v>
      </c>
      <c r="AN659">
        <v>-1.34</v>
      </c>
      <c r="AO659" t="s">
        <v>10195</v>
      </c>
      <c r="AP659">
        <v>-1.1122270255782E-2</v>
      </c>
      <c r="AQ659">
        <f>(Table2[[#This Row],[Sharpe Ratio]]-AVERAGE(Table2[Sharpe Ratio]))/_xlfn.STDEV.P(Table2[Sharpe Ratio])</f>
        <v>-0.71633167959871447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706</v>
      </c>
      <c r="AT659">
        <f>_xlfn.RANK.AVG(Table2[[#This Row],[6M Return vs Nifty Z-Score]],Table2[6M Return vs Nifty Z-Score])</f>
        <v>557</v>
      </c>
      <c r="AU659">
        <f>_xlfn.RANK.AVG(Table2[[#This Row],[Sharpe Ratio Z-Score]],Table2[Sharpe Ratio Z-Score])</f>
        <v>563</v>
      </c>
      <c r="AV659">
        <f>(Table2[[#This Row],[Rank 1Y]]+Table2[[#This Row],[Rank 6M]]+Table2[[#This Row],[Rank Sharpe]])/3</f>
        <v>608.66666666666663</v>
      </c>
    </row>
    <row r="660" spans="1:48" x14ac:dyDescent="0.3">
      <c r="A660" t="s">
        <v>1581</v>
      </c>
      <c r="B660" t="s">
        <v>1582</v>
      </c>
      <c r="C660" t="s">
        <v>10161</v>
      </c>
      <c r="D660" t="s">
        <v>278</v>
      </c>
      <c r="E660">
        <v>5772.8062409249997</v>
      </c>
      <c r="F660">
        <v>1876.75</v>
      </c>
      <c r="G660">
        <v>-35.413575375252599</v>
      </c>
      <c r="H660">
        <f>(Table2[[#This Row],[1Y Return vs Nifty]]-AVERAGE(Table2[1Y Return vs Nifty]))/_xlfn.STDEV.P(Table2[1Y Return vs Nifty])</f>
        <v>-1.0323342941837597</v>
      </c>
      <c r="I660">
        <v>-3.3106038829537501</v>
      </c>
      <c r="J660">
        <f>(Table2[[#This Row],[1M Return vs Nifty]]-AVERAGE(Table2[1M Return vs Nifty]))/_xlfn.STDEV.P(Table2[1M Return vs Nifty])</f>
        <v>-0.1844035117681882</v>
      </c>
      <c r="K660">
        <v>-25.072255763986099</v>
      </c>
      <c r="L660">
        <f>(Table2[[#This Row],[6M Return vs Nifty]]-AVERAGE(Table2[6M Return vs Nifty]))/_xlfn.STDEV.P(Table2[6M Return vs Nifty])</f>
        <v>-1.1107516911493276</v>
      </c>
      <c r="M660">
        <v>-4.2490513803479102</v>
      </c>
      <c r="N660">
        <f>(Table2[[#This Row],[1W Return vs Nifty]]-AVERAGE(Table2[1W Return vs Nifty]))/_xlfn.STDEV.P(Table2[1W Return vs Nifty])</f>
        <v>-0.64287230851547672</v>
      </c>
      <c r="O660">
        <v>1915.06</v>
      </c>
      <c r="P660">
        <v>1898.7705907106099</v>
      </c>
      <c r="Q660">
        <v>1967.7457671663899</v>
      </c>
      <c r="R660">
        <v>36.664625218357102</v>
      </c>
      <c r="S660" s="2">
        <f>(Table2[[#This Row],[Close Price]]-Table2[[#This Row],[20D EMA]])/Table2[[#This Row],[20D EMA]]</f>
        <v>-2.0004595156287504E-2</v>
      </c>
      <c r="T660" s="2">
        <f>(Table2[[#This Row],[Close Price]]-Table2[[#This Row],[50D EMA]])/Table2[[#This Row],[50D EMA]]</f>
        <v>-1.1597288697403275E-2</v>
      </c>
      <c r="U660" s="2">
        <f>(Table2[[#This Row],[Close Price]]-Table2[[#This Row],[200D EMA]])/Table2[[#This Row],[200D EMA]]</f>
        <v>-4.6243660479283563E-2</v>
      </c>
      <c r="V660">
        <v>0.663231463847889</v>
      </c>
      <c r="W660">
        <v>1865</v>
      </c>
      <c r="X660">
        <v>1955</v>
      </c>
      <c r="Y660">
        <v>1821.25</v>
      </c>
      <c r="Z660">
        <v>1940</v>
      </c>
      <c r="AA660">
        <v>1821.25</v>
      </c>
      <c r="AB660">
        <v>2075.65</v>
      </c>
      <c r="AC660" s="2">
        <f>(Table2[[#This Row],[Close Price]]/Table2[[#This Row],[Day Low]])-1</f>
        <v>6.3002680965147384E-3</v>
      </c>
      <c r="AD660" s="2">
        <f>(Table2[[#This Row],[Day High]]/Table2[[#This Row],[Close Price]])-1</f>
        <v>4.1694418542693512E-2</v>
      </c>
      <c r="AE660" s="2">
        <f>(Table2[[#This Row],[Close Price]]/Table2[[#This Row],[Current Week Low]])-1</f>
        <v>3.0473575840768596E-2</v>
      </c>
      <c r="AF660" s="2">
        <f>(Table2[[#This Row],[Current Week High]]/Table2[[#This Row],[Close Price]])-1</f>
        <v>3.3701878246969574E-2</v>
      </c>
      <c r="AG660" s="2">
        <f>(Table2[[#This Row],[Close Price]]/Table2[[#This Row],[Current Month Low]])-1</f>
        <v>3.0473575840768596E-2</v>
      </c>
      <c r="AH660" s="2">
        <f>(Table2[[#This Row],[Current Month High]]/Table2[[#This Row],[Close Price]])-1</f>
        <v>0.10598108432130027</v>
      </c>
      <c r="AI660">
        <v>55.606767017450302</v>
      </c>
      <c r="AJ660">
        <v>17.296874999999901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-0.06</v>
      </c>
      <c r="AM660" t="s">
        <v>10195</v>
      </c>
      <c r="AN660">
        <v>-6.21</v>
      </c>
      <c r="AO660" t="s">
        <v>10195</v>
      </c>
      <c r="AP660">
        <v>5.7336395000049997E-3</v>
      </c>
      <c r="AQ660">
        <f>(Table2[[#This Row],[Sharpe Ratio]]-AVERAGE(Table2[Sharpe Ratio]))/_xlfn.STDEV.P(Table2[Sharpe Ratio])</f>
        <v>-0.52252028126375039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686</v>
      </c>
      <c r="AT660">
        <f>_xlfn.RANK.AVG(Table2[[#This Row],[6M Return vs Nifty Z-Score]],Table2[6M Return vs Nifty Z-Score])</f>
        <v>664</v>
      </c>
      <c r="AU660">
        <f>_xlfn.RANK.AVG(Table2[[#This Row],[Sharpe Ratio Z-Score]],Table2[Sharpe Ratio Z-Score])</f>
        <v>482</v>
      </c>
      <c r="AV660">
        <f>(Table2[[#This Row],[Rank 1Y]]+Table2[[#This Row],[Rank 6M]]+Table2[[#This Row],[Rank Sharpe]])/3</f>
        <v>610.66666666666663</v>
      </c>
    </row>
    <row r="661" spans="1:48" x14ac:dyDescent="0.3">
      <c r="A661" t="s">
        <v>1188</v>
      </c>
      <c r="B661" t="s">
        <v>1189</v>
      </c>
      <c r="C661" t="s">
        <v>10165</v>
      </c>
      <c r="D661" t="s">
        <v>555</v>
      </c>
      <c r="E661">
        <v>9980.6899617599993</v>
      </c>
      <c r="F661">
        <v>2815.05</v>
      </c>
      <c r="G661">
        <v>-18.927970675625701</v>
      </c>
      <c r="H661">
        <f>(Table2[[#This Row],[1Y Return vs Nifty]]-AVERAGE(Table2[1Y Return vs Nifty]))/_xlfn.STDEV.P(Table2[1Y Return vs Nifty])</f>
        <v>-0.81066627065291752</v>
      </c>
      <c r="I661">
        <v>0.98541784706392799</v>
      </c>
      <c r="J661">
        <f>(Table2[[#This Row],[1M Return vs Nifty]]-AVERAGE(Table2[1M Return vs Nifty]))/_xlfn.STDEV.P(Table2[1M Return vs Nifty])</f>
        <v>0.26311671731412178</v>
      </c>
      <c r="K661">
        <v>-10.488412890913899</v>
      </c>
      <c r="L661">
        <f>(Table2[[#This Row],[6M Return vs Nifty]]-AVERAGE(Table2[6M Return vs Nifty]))/_xlfn.STDEV.P(Table2[6M Return vs Nifty])</f>
        <v>-0.61755888673456649</v>
      </c>
      <c r="M661">
        <v>-1.35378839256871</v>
      </c>
      <c r="N661">
        <f>(Table2[[#This Row],[1W Return vs Nifty]]-AVERAGE(Table2[1W Return vs Nifty]))/_xlfn.STDEV.P(Table2[1W Return vs Nifty])</f>
        <v>7.7034955090204152E-2</v>
      </c>
      <c r="O661">
        <v>2832.66</v>
      </c>
      <c r="P661">
        <v>2737.8650753378001</v>
      </c>
      <c r="Q661">
        <v>2648.0578013630302</v>
      </c>
      <c r="R661">
        <v>43.9803335736447</v>
      </c>
      <c r="S661" s="2">
        <f>(Table2[[#This Row],[Close Price]]-Table2[[#This Row],[20D EMA]])/Table2[[#This Row],[20D EMA]]</f>
        <v>-6.2167715151128884E-3</v>
      </c>
      <c r="T661" s="2">
        <f>(Table2[[#This Row],[Close Price]]-Table2[[#This Row],[50D EMA]])/Table2[[#This Row],[50D EMA]]</f>
        <v>2.8191646607229871E-2</v>
      </c>
      <c r="U661" s="2">
        <f>(Table2[[#This Row],[Close Price]]-Table2[[#This Row],[200D EMA]])/Table2[[#This Row],[200D EMA]]</f>
        <v>6.3062142582769293E-2</v>
      </c>
      <c r="V661">
        <v>0.47551102790616001</v>
      </c>
      <c r="W661">
        <v>2820.6</v>
      </c>
      <c r="X661">
        <v>2859.2</v>
      </c>
      <c r="Y661">
        <v>2655</v>
      </c>
      <c r="Z661">
        <v>2870.95</v>
      </c>
      <c r="AA661">
        <v>2655</v>
      </c>
      <c r="AB661">
        <v>3208.05</v>
      </c>
      <c r="AC661" s="2">
        <f>(Table2[[#This Row],[Close Price]]/Table2[[#This Row],[Day Low]])-1</f>
        <v>-1.9676664539458599E-3</v>
      </c>
      <c r="AD661" s="2">
        <f>(Table2[[#This Row],[Day High]]/Table2[[#This Row],[Close Price]])-1</f>
        <v>1.5683558018507515E-2</v>
      </c>
      <c r="AE661" s="2">
        <f>(Table2[[#This Row],[Close Price]]/Table2[[#This Row],[Current Week Low]])-1</f>
        <v>6.0282485875706282E-2</v>
      </c>
      <c r="AF661" s="2">
        <f>(Table2[[#This Row],[Current Week High]]/Table2[[#This Row],[Close Price]])-1</f>
        <v>1.9857551375641602E-2</v>
      </c>
      <c r="AG661" s="2">
        <f>(Table2[[#This Row],[Close Price]]/Table2[[#This Row],[Current Month Low]])-1</f>
        <v>6.0282485875706282E-2</v>
      </c>
      <c r="AH661" s="2">
        <f>(Table2[[#This Row],[Current Month High]]/Table2[[#This Row],[Close Price]])-1</f>
        <v>0.1396067565407364</v>
      </c>
      <c r="AI661">
        <v>13.960675654073601</v>
      </c>
      <c r="AJ661">
        <v>25.280373831775702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-0.01</v>
      </c>
      <c r="AM661" t="s">
        <v>10195</v>
      </c>
      <c r="AN661">
        <v>-7.26</v>
      </c>
      <c r="AO661" t="s">
        <v>10195</v>
      </c>
      <c r="AP661">
        <v>-8.7876271044665999E-2</v>
      </c>
      <c r="AQ661">
        <f>(Table2[[#This Row],[Sharpe Ratio]]-AVERAGE(Table2[Sharpe Ratio]))/_xlfn.STDEV.P(Table2[Sharpe Ratio])</f>
        <v>-1.5988589614969435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-2.6869324464801019</v>
      </c>
      <c r="AS661">
        <f>_xlfn.RANK.AVG(Table2[[#This Row],[1Y Return vs Nifty Z-Score]],Table2[1Y Return vs Nifty Z-Score])</f>
        <v>617</v>
      </c>
      <c r="AT661">
        <f>_xlfn.RANK.AVG(Table2[[#This Row],[6M Return vs Nifty Z-Score]],Table2[6M Return vs Nifty Z-Score])</f>
        <v>521</v>
      </c>
      <c r="AU661">
        <f>_xlfn.RANK.AVG(Table2[[#This Row],[Sharpe Ratio Z-Score]],Table2[Sharpe Ratio Z-Score])</f>
        <v>698</v>
      </c>
      <c r="AV661">
        <f>(Table2[[#This Row],[Rank 1Y]]+Table2[[#This Row],[Rank 6M]]+Table2[[#This Row],[Rank Sharpe]])/3</f>
        <v>612</v>
      </c>
    </row>
    <row r="662" spans="1:48" x14ac:dyDescent="0.3">
      <c r="A662" t="s">
        <v>2058</v>
      </c>
      <c r="B662" t="s">
        <v>2059</v>
      </c>
      <c r="C662" t="s">
        <v>10167</v>
      </c>
      <c r="D662" t="s">
        <v>1803</v>
      </c>
      <c r="E662">
        <v>2929.4385410139998</v>
      </c>
      <c r="F662">
        <v>15.91</v>
      </c>
      <c r="G662">
        <v>-38.332383644325397</v>
      </c>
      <c r="H662">
        <f>(Table2[[#This Row],[1Y Return vs Nifty]]-AVERAGE(Table2[1Y Return vs Nifty]))/_xlfn.STDEV.P(Table2[1Y Return vs Nifty])</f>
        <v>-1.0715810474487757</v>
      </c>
      <c r="I662">
        <v>-11.6116703362423</v>
      </c>
      <c r="J662">
        <f>(Table2[[#This Row],[1M Return vs Nifty]]-AVERAGE(Table2[1M Return vs Nifty]))/_xlfn.STDEV.P(Table2[1M Return vs Nifty])</f>
        <v>-1.0491326482262302</v>
      </c>
      <c r="K662">
        <v>-31.145544929319001</v>
      </c>
      <c r="L662">
        <f>(Table2[[#This Row],[6M Return vs Nifty]]-AVERAGE(Table2[6M Return vs Nifty]))/_xlfn.STDEV.P(Table2[6M Return vs Nifty])</f>
        <v>-1.3161366875142351</v>
      </c>
      <c r="M662">
        <v>-0.96460065722713895</v>
      </c>
      <c r="N662">
        <f>(Table2[[#This Row],[1W Return vs Nifty]]-AVERAGE(Table2[1W Return vs Nifty]))/_xlfn.STDEV.P(Table2[1W Return vs Nifty])</f>
        <v>0.17380650184131727</v>
      </c>
      <c r="O662">
        <v>15.37</v>
      </c>
      <c r="P662">
        <v>15.880155769132701</v>
      </c>
      <c r="Q662">
        <v>17.422805557831399</v>
      </c>
      <c r="R662">
        <v>69.503270697596506</v>
      </c>
      <c r="S662" s="2">
        <f>(Table2[[#This Row],[Close Price]]-Table2[[#This Row],[20D EMA]])/Table2[[#This Row],[20D EMA]]</f>
        <v>3.5133376707872539E-2</v>
      </c>
      <c r="T662" s="2">
        <f>(Table2[[#This Row],[Close Price]]-Table2[[#This Row],[50D EMA]])/Table2[[#This Row],[50D EMA]]</f>
        <v>1.879341191684621E-3</v>
      </c>
      <c r="U662" s="2">
        <f>(Table2[[#This Row],[Close Price]]-Table2[[#This Row],[200D EMA]])/Table2[[#This Row],[200D EMA]]</f>
        <v>-8.6829044427428975E-2</v>
      </c>
      <c r="V662">
        <v>0.708351562407876</v>
      </c>
      <c r="W662">
        <v>15.76</v>
      </c>
      <c r="X662">
        <v>16.48</v>
      </c>
      <c r="Y662">
        <v>14.59</v>
      </c>
      <c r="Z662">
        <v>16.03</v>
      </c>
      <c r="AA662">
        <v>14.59</v>
      </c>
      <c r="AB662">
        <v>16.25</v>
      </c>
      <c r="AC662" s="2">
        <f>(Table2[[#This Row],[Close Price]]/Table2[[#This Row],[Day Low]])-1</f>
        <v>9.5177664974619436E-3</v>
      </c>
      <c r="AD662" s="2">
        <f>(Table2[[#This Row],[Day High]]/Table2[[#This Row],[Close Price]])-1</f>
        <v>3.5826524198617316E-2</v>
      </c>
      <c r="AE662" s="2">
        <f>(Table2[[#This Row],[Close Price]]/Table2[[#This Row],[Current Week Low]])-1</f>
        <v>9.0472926662097386E-2</v>
      </c>
      <c r="AF662" s="2">
        <f>(Table2[[#This Row],[Current Week High]]/Table2[[#This Row],[Close Price]])-1</f>
        <v>7.5424261470773413E-3</v>
      </c>
      <c r="AG662" s="2">
        <f>(Table2[[#This Row],[Close Price]]/Table2[[#This Row],[Current Month Low]])-1</f>
        <v>9.0472926662097386E-2</v>
      </c>
      <c r="AH662" s="2">
        <f>(Table2[[#This Row],[Current Month High]]/Table2[[#This Row],[Close Price]])-1</f>
        <v>2.1370207416719023E-2</v>
      </c>
      <c r="AI662">
        <v>63.733500942803197</v>
      </c>
      <c r="AJ662">
        <v>23.813229571984401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-0.17</v>
      </c>
      <c r="AM662" t="s">
        <v>10195</v>
      </c>
      <c r="AN662">
        <v>2.4500000000000002</v>
      </c>
      <c r="AO662" t="s">
        <v>10196</v>
      </c>
      <c r="AP662">
        <v>1.1191939073658E-2</v>
      </c>
      <c r="AQ662">
        <f>(Table2[[#This Row],[Sharpe Ratio]]-AVERAGE(Table2[Sharpe Ratio]))/_xlfn.STDEV.P(Table2[Sharpe Ratio])</f>
        <v>-0.4597600572101283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695</v>
      </c>
      <c r="AT662">
        <f>_xlfn.RANK.AVG(Table2[[#This Row],[6M Return vs Nifty Z-Score]],Table2[6M Return vs Nifty Z-Score])</f>
        <v>691</v>
      </c>
      <c r="AU662">
        <f>_xlfn.RANK.AVG(Table2[[#This Row],[Sharpe Ratio Z-Score]],Table2[Sharpe Ratio Z-Score])</f>
        <v>457</v>
      </c>
      <c r="AV662">
        <f>(Table2[[#This Row],[Rank 1Y]]+Table2[[#This Row],[Rank 6M]]+Table2[[#This Row],[Rank Sharpe]])/3</f>
        <v>614.33333333333337</v>
      </c>
    </row>
    <row r="663" spans="1:48" x14ac:dyDescent="0.3">
      <c r="A663" t="s">
        <v>1597</v>
      </c>
      <c r="B663" t="s">
        <v>1598</v>
      </c>
      <c r="C663" t="s">
        <v>10151</v>
      </c>
      <c r="D663" t="s">
        <v>422</v>
      </c>
      <c r="E663">
        <v>5515.514155676</v>
      </c>
      <c r="F663">
        <v>50.12</v>
      </c>
      <c r="G663">
        <v>-26.400772646180101</v>
      </c>
      <c r="H663">
        <f>(Table2[[#This Row],[1Y Return vs Nifty]]-AVERAGE(Table2[1Y Return vs Nifty]))/_xlfn.STDEV.P(Table2[1Y Return vs Nifty])</f>
        <v>-0.9111467366856657</v>
      </c>
      <c r="I663">
        <v>-10.6758805188051</v>
      </c>
      <c r="J663">
        <f>(Table2[[#This Row],[1M Return vs Nifty]]-AVERAGE(Table2[1M Return vs Nifty]))/_xlfn.STDEV.P(Table2[1M Return vs Nifty])</f>
        <v>-0.95165062886254648</v>
      </c>
      <c r="K663">
        <v>-28.265885339761802</v>
      </c>
      <c r="L663">
        <f>(Table2[[#This Row],[6M Return vs Nifty]]-AVERAGE(Table2[6M Return vs Nifty]))/_xlfn.STDEV.P(Table2[6M Return vs Nifty])</f>
        <v>-1.2187530691432569</v>
      </c>
      <c r="M663">
        <v>-2.4999326498784802</v>
      </c>
      <c r="N663">
        <f>(Table2[[#This Row],[1W Return vs Nifty]]-AVERAGE(Table2[1W Return vs Nifty]))/_xlfn.STDEV.P(Table2[1W Return vs Nifty])</f>
        <v>-0.20795386266487834</v>
      </c>
      <c r="O663">
        <v>50.79</v>
      </c>
      <c r="P663">
        <v>51.693609858720897</v>
      </c>
      <c r="Q663">
        <v>52.329218987017299</v>
      </c>
      <c r="R663">
        <v>44.203716809339397</v>
      </c>
      <c r="S663" s="2">
        <f>(Table2[[#This Row],[Close Price]]-Table2[[#This Row],[20D EMA]])/Table2[[#This Row],[20D EMA]]</f>
        <v>-1.3191573144319782E-2</v>
      </c>
      <c r="T663" s="2">
        <f>(Table2[[#This Row],[Close Price]]-Table2[[#This Row],[50D EMA]])/Table2[[#This Row],[50D EMA]]</f>
        <v>-3.0441090553002391E-2</v>
      </c>
      <c r="U663" s="2">
        <f>(Table2[[#This Row],[Close Price]]-Table2[[#This Row],[200D EMA]])/Table2[[#This Row],[200D EMA]]</f>
        <v>-4.22176946222989E-2</v>
      </c>
      <c r="V663">
        <v>0.87316786599149598</v>
      </c>
      <c r="W663">
        <v>49.65</v>
      </c>
      <c r="X663">
        <v>50.12</v>
      </c>
      <c r="Y663">
        <v>48.75</v>
      </c>
      <c r="Z663">
        <v>50.42</v>
      </c>
      <c r="AA663">
        <v>48.75</v>
      </c>
      <c r="AB663">
        <v>53.05</v>
      </c>
      <c r="AC663" s="2">
        <f>(Table2[[#This Row],[Close Price]]/Table2[[#This Row],[Day Low]])-1</f>
        <v>9.4662638469285021E-3</v>
      </c>
      <c r="AD663" s="2">
        <f>(Table2[[#This Row],[Day High]]/Table2[[#This Row],[Close Price]])-1</f>
        <v>0</v>
      </c>
      <c r="AE663" s="2">
        <f>(Table2[[#This Row],[Close Price]]/Table2[[#This Row],[Current Week Low]])-1</f>
        <v>2.8102564102564065E-2</v>
      </c>
      <c r="AF663" s="2">
        <f>(Table2[[#This Row],[Current Week High]]/Table2[[#This Row],[Close Price]])-1</f>
        <v>5.9856344772546421E-3</v>
      </c>
      <c r="AG663" s="2">
        <f>(Table2[[#This Row],[Close Price]]/Table2[[#This Row],[Current Month Low]])-1</f>
        <v>2.8102564102564065E-2</v>
      </c>
      <c r="AH663" s="2">
        <f>(Table2[[#This Row],[Current Month High]]/Table2[[#This Row],[Close Price]])-1</f>
        <v>5.8459696727853228E-2</v>
      </c>
      <c r="AI663">
        <v>36.272944932162801</v>
      </c>
      <c r="AJ663">
        <v>11.750278706800399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-0.12</v>
      </c>
      <c r="AM663" t="s">
        <v>10195</v>
      </c>
      <c r="AN663">
        <v>-2.0099999999999998</v>
      </c>
      <c r="AO663" t="s">
        <v>10195</v>
      </c>
      <c r="AQ663">
        <f>(Table2[[#This Row],[Sharpe Ratio]]-AVERAGE(Table2[Sharpe Ratio]))/_xlfn.STDEV.P(Table2[Sharpe Ratio])</f>
        <v>-0.58844639887736894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650</v>
      </c>
      <c r="AT663">
        <f>_xlfn.RANK.AVG(Table2[[#This Row],[6M Return vs Nifty Z-Score]],Table2[6M Return vs Nifty Z-Score])</f>
        <v>681</v>
      </c>
      <c r="AU663">
        <f>_xlfn.RANK.AVG(Table2[[#This Row],[Sharpe Ratio Z-Score]],Table2[Sharpe Ratio Z-Score])</f>
        <v>516.5</v>
      </c>
      <c r="AV663">
        <f>(Table2[[#This Row],[Rank 1Y]]+Table2[[#This Row],[Rank 6M]]+Table2[[#This Row],[Rank Sharpe]])/3</f>
        <v>615.83333333333337</v>
      </c>
    </row>
    <row r="664" spans="1:48" x14ac:dyDescent="0.3">
      <c r="A664" t="s">
        <v>755</v>
      </c>
      <c r="B664" t="s">
        <v>756</v>
      </c>
      <c r="C664" t="s">
        <v>10151</v>
      </c>
      <c r="D664" t="s">
        <v>422</v>
      </c>
      <c r="E664">
        <v>20911.2879144</v>
      </c>
      <c r="F664">
        <v>932</v>
      </c>
      <c r="G664">
        <v>-30.130019134047298</v>
      </c>
      <c r="H664">
        <f>(Table2[[#This Row],[1Y Return vs Nifty]]-AVERAGE(Table2[1Y Return vs Nifty]))/_xlfn.STDEV.P(Table2[1Y Return vs Nifty])</f>
        <v>-0.96129076920899603</v>
      </c>
      <c r="I664">
        <v>1.6740594935301001</v>
      </c>
      <c r="J664">
        <f>(Table2[[#This Row],[1M Return vs Nifty]]-AVERAGE(Table2[1M Return vs Nifty]))/_xlfn.STDEV.P(Table2[1M Return vs Nifty])</f>
        <v>0.3348531019857357</v>
      </c>
      <c r="K664">
        <v>-6.3473511931497102</v>
      </c>
      <c r="L664">
        <f>(Table2[[#This Row],[6M Return vs Nifty]]-AVERAGE(Table2[6M Return vs Nifty]))/_xlfn.STDEV.P(Table2[6M Return vs Nifty])</f>
        <v>-0.47751748271300515</v>
      </c>
      <c r="M664">
        <v>-4.2330551556898302</v>
      </c>
      <c r="N664">
        <f>(Table2[[#This Row],[1W Return vs Nifty]]-AVERAGE(Table2[1W Return vs Nifty]))/_xlfn.STDEV.P(Table2[1W Return vs Nifty])</f>
        <v>-0.638894846581888</v>
      </c>
      <c r="O664">
        <v>926.29</v>
      </c>
      <c r="P664">
        <v>899.36136653444896</v>
      </c>
      <c r="Q664">
        <v>906.02398923969702</v>
      </c>
      <c r="R664">
        <v>49.113627956404798</v>
      </c>
      <c r="S664" s="2">
        <f>(Table2[[#This Row],[Close Price]]-Table2[[#This Row],[20D EMA]])/Table2[[#This Row],[20D EMA]]</f>
        <v>6.1643761672910604E-3</v>
      </c>
      <c r="T664" s="2">
        <f>(Table2[[#This Row],[Close Price]]-Table2[[#This Row],[50D EMA]])/Table2[[#This Row],[50D EMA]]</f>
        <v>3.6290900054245165E-2</v>
      </c>
      <c r="U664" s="2">
        <f>(Table2[[#This Row],[Close Price]]-Table2[[#This Row],[200D EMA]])/Table2[[#This Row],[200D EMA]]</f>
        <v>2.8670334415870295E-2</v>
      </c>
      <c r="V664">
        <v>1.01573257268689</v>
      </c>
      <c r="W664">
        <v>915.05</v>
      </c>
      <c r="X664">
        <v>937.4</v>
      </c>
      <c r="Y664">
        <v>900</v>
      </c>
      <c r="Z664">
        <v>954.25</v>
      </c>
      <c r="AA664">
        <v>900</v>
      </c>
      <c r="AB664">
        <v>988.9</v>
      </c>
      <c r="AC664" s="2">
        <f>(Table2[[#This Row],[Close Price]]/Table2[[#This Row],[Day Low]])-1</f>
        <v>1.8523577946560454E-2</v>
      </c>
      <c r="AD664" s="2">
        <f>(Table2[[#This Row],[Day High]]/Table2[[#This Row],[Close Price]])-1</f>
        <v>5.7939914163089856E-3</v>
      </c>
      <c r="AE664" s="2">
        <f>(Table2[[#This Row],[Close Price]]/Table2[[#This Row],[Current Week Low]])-1</f>
        <v>3.5555555555555562E-2</v>
      </c>
      <c r="AF664" s="2">
        <f>(Table2[[#This Row],[Current Week High]]/Table2[[#This Row],[Close Price]])-1</f>
        <v>2.3873390557940022E-2</v>
      </c>
      <c r="AG664" s="2">
        <f>(Table2[[#This Row],[Close Price]]/Table2[[#This Row],[Current Month Low]])-1</f>
        <v>3.5555555555555562E-2</v>
      </c>
      <c r="AH664" s="2">
        <f>(Table2[[#This Row],[Current Month High]]/Table2[[#This Row],[Close Price]])-1</f>
        <v>6.1051502145922809E-2</v>
      </c>
      <c r="AI664">
        <v>22.312231759656601</v>
      </c>
      <c r="AJ664">
        <v>26.527287537333599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-0.08</v>
      </c>
      <c r="AM664" t="s">
        <v>10195</v>
      </c>
      <c r="AN664">
        <v>-0.34</v>
      </c>
      <c r="AO664" t="s">
        <v>10195</v>
      </c>
      <c r="AP664">
        <v>-8.5273985932396004E-2</v>
      </c>
      <c r="AQ664">
        <f>(Table2[[#This Row],[Sharpe Ratio]]-AVERAGE(Table2[Sharpe Ratio]))/_xlfn.STDEV.P(Table2[Sharpe Ratio])</f>
        <v>-1.5689375556646565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667</v>
      </c>
      <c r="AT664">
        <f>_xlfn.RANK.AVG(Table2[[#This Row],[6M Return vs Nifty Z-Score]],Table2[6M Return vs Nifty Z-Score])</f>
        <v>487</v>
      </c>
      <c r="AU664">
        <f>_xlfn.RANK.AVG(Table2[[#This Row],[Sharpe Ratio Z-Score]],Table2[Sharpe Ratio Z-Score])</f>
        <v>696</v>
      </c>
      <c r="AV664">
        <f>(Table2[[#This Row],[Rank 1Y]]+Table2[[#This Row],[Rank 6M]]+Table2[[#This Row],[Rank Sharpe]])/3</f>
        <v>616.66666666666663</v>
      </c>
    </row>
    <row r="665" spans="1:48" x14ac:dyDescent="0.3">
      <c r="A665" t="s">
        <v>923</v>
      </c>
      <c r="B665" t="s">
        <v>924</v>
      </c>
      <c r="C665" t="s">
        <v>10151</v>
      </c>
      <c r="D665" t="s">
        <v>491</v>
      </c>
      <c r="E665">
        <v>15972.157772009999</v>
      </c>
      <c r="F665">
        <v>320.10000000000002</v>
      </c>
      <c r="G665">
        <v>-6.2434348572634102</v>
      </c>
      <c r="H665">
        <f>(Table2[[#This Row],[1Y Return vs Nifty]]-AVERAGE(Table2[1Y Return vs Nifty]))/_xlfn.STDEV.P(Table2[1Y Return vs Nifty])</f>
        <v>-0.64010801479918</v>
      </c>
      <c r="I665">
        <v>-8.2120452365783407</v>
      </c>
      <c r="J665">
        <f>(Table2[[#This Row],[1M Return vs Nifty]]-AVERAGE(Table2[1M Return vs Nifty]))/_xlfn.STDEV.P(Table2[1M Return vs Nifty])</f>
        <v>-0.69499081678132135</v>
      </c>
      <c r="K665">
        <v>-26.5623025823486</v>
      </c>
      <c r="L665">
        <f>(Table2[[#This Row],[6M Return vs Nifty]]-AVERAGE(Table2[6M Return vs Nifty]))/_xlfn.STDEV.P(Table2[6M Return vs Nifty])</f>
        <v>-1.1611417272634978</v>
      </c>
      <c r="M665">
        <v>-1.0299435257790599</v>
      </c>
      <c r="N665">
        <f>(Table2[[#This Row],[1W Return vs Nifty]]-AVERAGE(Table2[1W Return vs Nifty]))/_xlfn.STDEV.P(Table2[1W Return vs Nifty])</f>
        <v>0.15755899482937513</v>
      </c>
      <c r="O665">
        <v>327.29000000000002</v>
      </c>
      <c r="P665">
        <v>327.085680630387</v>
      </c>
      <c r="Q665">
        <v>319.183608510471</v>
      </c>
      <c r="R665">
        <v>37.081541330131699</v>
      </c>
      <c r="S665" s="2">
        <f>(Table2[[#This Row],[Close Price]]-Table2[[#This Row],[20D EMA]])/Table2[[#This Row],[20D EMA]]</f>
        <v>-2.1968285007180167E-2</v>
      </c>
      <c r="T665" s="2">
        <f>(Table2[[#This Row],[Close Price]]-Table2[[#This Row],[50D EMA]])/Table2[[#This Row],[50D EMA]]</f>
        <v>-2.1357341651042593E-2</v>
      </c>
      <c r="U665" s="2">
        <f>(Table2[[#This Row],[Close Price]]-Table2[[#This Row],[200D EMA]])/Table2[[#This Row],[200D EMA]]</f>
        <v>2.8710480898612822E-3</v>
      </c>
      <c r="V665">
        <v>0.48281369430941401</v>
      </c>
      <c r="W665">
        <v>319.35000000000002</v>
      </c>
      <c r="X665">
        <v>324.75</v>
      </c>
      <c r="Y665">
        <v>311</v>
      </c>
      <c r="Z665">
        <v>359.45</v>
      </c>
      <c r="AA665">
        <v>311</v>
      </c>
      <c r="AB665">
        <v>359.45</v>
      </c>
      <c r="AC665" s="2">
        <f>(Table2[[#This Row],[Close Price]]/Table2[[#This Row],[Day Low]])-1</f>
        <v>2.3485204321278541E-3</v>
      </c>
      <c r="AD665" s="2">
        <f>(Table2[[#This Row],[Day High]]/Table2[[#This Row],[Close Price]])-1</f>
        <v>1.452671040299891E-2</v>
      </c>
      <c r="AE665" s="2">
        <f>(Table2[[#This Row],[Close Price]]/Table2[[#This Row],[Current Week Low]])-1</f>
        <v>2.9260450160771834E-2</v>
      </c>
      <c r="AF665" s="2">
        <f>(Table2[[#This Row],[Current Week High]]/Table2[[#This Row],[Close Price]])-1</f>
        <v>0.12293033427054034</v>
      </c>
      <c r="AG665" s="2">
        <f>(Table2[[#This Row],[Close Price]]/Table2[[#This Row],[Current Month Low]])-1</f>
        <v>2.9260450160771834E-2</v>
      </c>
      <c r="AH665" s="2">
        <f>(Table2[[#This Row],[Current Month High]]/Table2[[#This Row],[Close Price]])-1</f>
        <v>0.12293033427054034</v>
      </c>
      <c r="AI665">
        <v>22.461730709153301</v>
      </c>
      <c r="AJ665">
        <v>24.552529182879301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-7.0000000000000007E-2</v>
      </c>
      <c r="AM665" t="s">
        <v>10195</v>
      </c>
      <c r="AN665">
        <v>-5.87</v>
      </c>
      <c r="AO665" t="s">
        <v>10195</v>
      </c>
      <c r="AP665">
        <v>-4.7996346270366003E-2</v>
      </c>
      <c r="AQ665">
        <f>(Table2[[#This Row],[Sharpe Ratio]]-AVERAGE(Table2[Sharpe Ratio]))/_xlfn.STDEV.P(Table2[Sharpe Ratio])</f>
        <v>-1.1403145045092891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-3.4789960685239132</v>
      </c>
      <c r="AS665">
        <f>_xlfn.RANK.AVG(Table2[[#This Row],[1Y Return vs Nifty Z-Score]],Table2[1Y Return vs Nifty Z-Score])</f>
        <v>551</v>
      </c>
      <c r="AT665">
        <f>_xlfn.RANK.AVG(Table2[[#This Row],[6M Return vs Nifty Z-Score]],Table2[6M Return vs Nifty Z-Score])</f>
        <v>671</v>
      </c>
      <c r="AU665">
        <f>_xlfn.RANK.AVG(Table2[[#This Row],[Sharpe Ratio Z-Score]],Table2[Sharpe Ratio Z-Score])</f>
        <v>632</v>
      </c>
      <c r="AV665">
        <f>(Table2[[#This Row],[Rank 1Y]]+Table2[[#This Row],[Rank 6M]]+Table2[[#This Row],[Rank Sharpe]])/3</f>
        <v>618</v>
      </c>
    </row>
    <row r="666" spans="1:48" x14ac:dyDescent="0.3">
      <c r="A666" t="s">
        <v>1313</v>
      </c>
      <c r="B666" t="s">
        <v>1314</v>
      </c>
      <c r="C666" t="s">
        <v>10161</v>
      </c>
      <c r="D666" t="s">
        <v>127</v>
      </c>
      <c r="E666">
        <v>8399.7743312999992</v>
      </c>
      <c r="F666">
        <v>473</v>
      </c>
      <c r="G666">
        <v>-24.2483505664223</v>
      </c>
      <c r="H666">
        <f>(Table2[[#This Row],[1Y Return vs Nifty]]-AVERAGE(Table2[1Y Return vs Nifty]))/_xlfn.STDEV.P(Table2[1Y Return vs Nifty])</f>
        <v>-0.88220493218911289</v>
      </c>
      <c r="I666">
        <v>-12.1928983828986</v>
      </c>
      <c r="J666">
        <f>(Table2[[#This Row],[1M Return vs Nifty]]-AVERAGE(Table2[1M Return vs Nifty]))/_xlfn.STDEV.P(Table2[1M Return vs Nifty])</f>
        <v>-1.109679667057911</v>
      </c>
      <c r="K666">
        <v>-34.339158975276398</v>
      </c>
      <c r="L666">
        <f>(Table2[[#This Row],[6M Return vs Nifty]]-AVERAGE(Table2[6M Return vs Nifty]))/_xlfn.STDEV.P(Table2[6M Return vs Nifty])</f>
        <v>-1.4241375403245959</v>
      </c>
      <c r="M666">
        <v>-3.3491691585916801</v>
      </c>
      <c r="N666">
        <f>(Table2[[#This Row],[1W Return vs Nifty]]-AVERAGE(Table2[1W Return vs Nifty]))/_xlfn.STDEV.P(Table2[1W Return vs Nifty])</f>
        <v>-0.41911655625172645</v>
      </c>
      <c r="O666">
        <v>478.08</v>
      </c>
      <c r="P666">
        <v>478.34684475577899</v>
      </c>
      <c r="Q666">
        <v>492.18780306910401</v>
      </c>
      <c r="R666">
        <v>47.401621142785302</v>
      </c>
      <c r="S666" s="2">
        <f>(Table2[[#This Row],[Close Price]]-Table2[[#This Row],[20D EMA]])/Table2[[#This Row],[20D EMA]]</f>
        <v>-1.0625836680053515E-2</v>
      </c>
      <c r="T666" s="2">
        <f>(Table2[[#This Row],[Close Price]]-Table2[[#This Row],[50D EMA]])/Table2[[#This Row],[50D EMA]]</f>
        <v>-1.1177756923449201E-2</v>
      </c>
      <c r="U666" s="2">
        <f>(Table2[[#This Row],[Close Price]]-Table2[[#This Row],[200D EMA]])/Table2[[#This Row],[200D EMA]]</f>
        <v>-3.8984718738367452E-2</v>
      </c>
      <c r="V666">
        <v>0.41127651375382701</v>
      </c>
      <c r="W666">
        <v>463.55</v>
      </c>
      <c r="X666">
        <v>471.45</v>
      </c>
      <c r="Y666">
        <v>440.05</v>
      </c>
      <c r="Z666">
        <v>484</v>
      </c>
      <c r="AA666">
        <v>440.05</v>
      </c>
      <c r="AB666">
        <v>512.9</v>
      </c>
      <c r="AC666" s="2">
        <f>(Table2[[#This Row],[Close Price]]/Table2[[#This Row],[Day Low]])-1</f>
        <v>2.0386150361341837E-2</v>
      </c>
      <c r="AD666" s="2">
        <f>(Table2[[#This Row],[Day High]]/Table2[[#This Row],[Close Price]])-1</f>
        <v>-3.2769556025370461E-3</v>
      </c>
      <c r="AE666" s="2">
        <f>(Table2[[#This Row],[Close Price]]/Table2[[#This Row],[Current Week Low]])-1</f>
        <v>7.4877854789228371E-2</v>
      </c>
      <c r="AF666" s="2">
        <f>(Table2[[#This Row],[Current Week High]]/Table2[[#This Row],[Close Price]])-1</f>
        <v>2.3255813953488413E-2</v>
      </c>
      <c r="AG666" s="2">
        <f>(Table2[[#This Row],[Close Price]]/Table2[[#This Row],[Current Month Low]])-1</f>
        <v>7.4877854789228371E-2</v>
      </c>
      <c r="AH666" s="2">
        <f>(Table2[[#This Row],[Current Month High]]/Table2[[#This Row],[Close Price]])-1</f>
        <v>8.4355179704016958E-2</v>
      </c>
      <c r="AI666">
        <v>49.090909090909001</v>
      </c>
      <c r="AJ666">
        <v>22.507122507122499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-0.12</v>
      </c>
      <c r="AM666" t="s">
        <v>10195</v>
      </c>
      <c r="AN666">
        <v>-5.78</v>
      </c>
      <c r="AO666" t="s">
        <v>10195</v>
      </c>
      <c r="AQ666">
        <f>(Table2[[#This Row],[Sharpe Ratio]]-AVERAGE(Table2[Sharpe Ratio]))/_xlfn.STDEV.P(Table2[Sharpe Ratio])</f>
        <v>-0.58844639887736894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639</v>
      </c>
      <c r="AT666">
        <f>_xlfn.RANK.AVG(Table2[[#This Row],[6M Return vs Nifty Z-Score]],Table2[6M Return vs Nifty Z-Score])</f>
        <v>709</v>
      </c>
      <c r="AU666">
        <f>_xlfn.RANK.AVG(Table2[[#This Row],[Sharpe Ratio Z-Score]],Table2[Sharpe Ratio Z-Score])</f>
        <v>516.5</v>
      </c>
      <c r="AV666">
        <f>(Table2[[#This Row],[Rank 1Y]]+Table2[[#This Row],[Rank 6M]]+Table2[[#This Row],[Rank Sharpe]])/3</f>
        <v>621.5</v>
      </c>
    </row>
    <row r="667" spans="1:48" x14ac:dyDescent="0.3">
      <c r="A667" t="s">
        <v>1432</v>
      </c>
      <c r="B667" t="s">
        <v>1433</v>
      </c>
      <c r="C667" t="s">
        <v>10163</v>
      </c>
      <c r="D667" t="s">
        <v>98</v>
      </c>
      <c r="E667">
        <v>7196.4835554399997</v>
      </c>
      <c r="F667">
        <v>1511.2</v>
      </c>
      <c r="G667">
        <v>-22.891723948877001</v>
      </c>
      <c r="H667">
        <f>(Table2[[#This Row],[1Y Return vs Nifty]]-AVERAGE(Table2[1Y Return vs Nifty]))/_xlfn.STDEV.P(Table2[1Y Return vs Nifty])</f>
        <v>-0.86396351815184647</v>
      </c>
      <c r="I667">
        <v>5.7313755794912904</v>
      </c>
      <c r="J667">
        <f>(Table2[[#This Row],[1M Return vs Nifty]]-AVERAGE(Table2[1M Return vs Nifty]))/_xlfn.STDEV.P(Table2[1M Return vs Nifty])</f>
        <v>0.75750716156872144</v>
      </c>
      <c r="K667">
        <v>-8.1978024335365305</v>
      </c>
      <c r="L667">
        <f>(Table2[[#This Row],[6M Return vs Nifty]]-AVERAGE(Table2[6M Return vs Nifty]))/_xlfn.STDEV.P(Table2[6M Return vs Nifty])</f>
        <v>-0.54009558675746383</v>
      </c>
      <c r="M667">
        <v>0.60053327083355001</v>
      </c>
      <c r="N667">
        <f>(Table2[[#This Row],[1W Return vs Nifty]]-AVERAGE(Table2[1W Return vs Nifty]))/_xlfn.STDEV.P(Table2[1W Return vs Nifty])</f>
        <v>0.56297711883968926</v>
      </c>
      <c r="O667">
        <v>1454.21</v>
      </c>
      <c r="P667">
        <v>1414.99673242837</v>
      </c>
      <c r="Q667">
        <v>1409.30120864117</v>
      </c>
      <c r="R667">
        <v>64.529002959092693</v>
      </c>
      <c r="S667" s="2">
        <f>(Table2[[#This Row],[Close Price]]-Table2[[#This Row],[20D EMA]])/Table2[[#This Row],[20D EMA]]</f>
        <v>3.9189663116056143E-2</v>
      </c>
      <c r="T667" s="2">
        <f>(Table2[[#This Row],[Close Price]]-Table2[[#This Row],[50D EMA]])/Table2[[#This Row],[50D EMA]]</f>
        <v>6.7988331963515697E-2</v>
      </c>
      <c r="U667" s="2">
        <f>(Table2[[#This Row],[Close Price]]-Table2[[#This Row],[200D EMA]])/Table2[[#This Row],[200D EMA]]</f>
        <v>7.2304480216177178E-2</v>
      </c>
      <c r="V667">
        <v>3.3396637810054899</v>
      </c>
      <c r="W667">
        <v>1480.05</v>
      </c>
      <c r="X667">
        <v>1511</v>
      </c>
      <c r="Y667">
        <v>1429.2</v>
      </c>
      <c r="Z667">
        <v>1516.15</v>
      </c>
      <c r="AA667">
        <v>1358.5</v>
      </c>
      <c r="AB667">
        <v>1588</v>
      </c>
      <c r="AC667" s="2">
        <f>(Table2[[#This Row],[Close Price]]/Table2[[#This Row],[Day Low]])-1</f>
        <v>2.1046586263977707E-2</v>
      </c>
      <c r="AD667" s="2">
        <f>(Table2[[#This Row],[Day High]]/Table2[[#This Row],[Close Price]])-1</f>
        <v>-1.32345156167335E-4</v>
      </c>
      <c r="AE667" s="2">
        <f>(Table2[[#This Row],[Close Price]]/Table2[[#This Row],[Current Week Low]])-1</f>
        <v>5.7374755107752584E-2</v>
      </c>
      <c r="AF667" s="2">
        <f>(Table2[[#This Row],[Current Week High]]/Table2[[#This Row],[Close Price]])-1</f>
        <v>3.2755426151402922E-3</v>
      </c>
      <c r="AG667" s="2">
        <f>(Table2[[#This Row],[Close Price]]/Table2[[#This Row],[Current Month Low]])-1</f>
        <v>0.11240338608759659</v>
      </c>
      <c r="AH667" s="2">
        <f>(Table2[[#This Row],[Current Month High]]/Table2[[#This Row],[Close Price]])-1</f>
        <v>5.08205399682371E-2</v>
      </c>
      <c r="AI667">
        <v>11.1666225516146</v>
      </c>
      <c r="AJ667">
        <v>20.896000000000001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0.03</v>
      </c>
      <c r="AM667" t="s">
        <v>10196</v>
      </c>
      <c r="AN667">
        <v>7.95</v>
      </c>
      <c r="AO667" t="s">
        <v>10196</v>
      </c>
      <c r="AP667">
        <v>-0.14218768136183799</v>
      </c>
      <c r="AQ667">
        <f>(Table2[[#This Row],[Sharpe Ratio]]-AVERAGE(Table2[Sharpe Ratio]))/_xlfn.STDEV.P(Table2[Sharpe Ratio])</f>
        <v>-2.2233384782730248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-2.3069133027739244</v>
      </c>
      <c r="AS667">
        <f>_xlfn.RANK.AVG(Table2[[#This Row],[1Y Return vs Nifty Z-Score]],Table2[1Y Return vs Nifty Z-Score])</f>
        <v>635</v>
      </c>
      <c r="AT667">
        <f>_xlfn.RANK.AVG(Table2[[#This Row],[6M Return vs Nifty Z-Score]],Table2[6M Return vs Nifty Z-Score])</f>
        <v>503</v>
      </c>
      <c r="AU667">
        <f>_xlfn.RANK.AVG(Table2[[#This Row],[Sharpe Ratio Z-Score]],Table2[Sharpe Ratio Z-Score])</f>
        <v>727</v>
      </c>
      <c r="AV667">
        <f>(Table2[[#This Row],[Rank 1Y]]+Table2[[#This Row],[Rank 6M]]+Table2[[#This Row],[Rank Sharpe]])/3</f>
        <v>621.66666666666663</v>
      </c>
    </row>
    <row r="668" spans="1:48" x14ac:dyDescent="0.3">
      <c r="A668" t="s">
        <v>2213</v>
      </c>
      <c r="B668" t="s">
        <v>2214</v>
      </c>
      <c r="C668" t="s">
        <v>10156</v>
      </c>
      <c r="D668" t="s">
        <v>286</v>
      </c>
      <c r="E668">
        <v>2438.3330255699998</v>
      </c>
      <c r="F668">
        <v>415.35</v>
      </c>
      <c r="G668">
        <v>-11.6310407525866</v>
      </c>
      <c r="H668">
        <f>(Table2[[#This Row],[1Y Return vs Nifty]]-AVERAGE(Table2[1Y Return vs Nifty]))/_xlfn.STDEV.P(Table2[1Y Return vs Nifty])</f>
        <v>-0.71255060772429324</v>
      </c>
      <c r="I668">
        <v>-8.0701000283493798</v>
      </c>
      <c r="J668">
        <f>(Table2[[#This Row],[1M Return vs Nifty]]-AVERAGE(Table2[1M Return vs Nifty]))/_xlfn.STDEV.P(Table2[1M Return vs Nifty])</f>
        <v>-0.68020426398995559</v>
      </c>
      <c r="K668">
        <v>-18.5311341107797</v>
      </c>
      <c r="L668">
        <f>(Table2[[#This Row],[6M Return vs Nifty]]-AVERAGE(Table2[6M Return vs Nifty]))/_xlfn.STDEV.P(Table2[6M Return vs Nifty])</f>
        <v>-0.88954565099652427</v>
      </c>
      <c r="M668">
        <v>-5.13732002681125</v>
      </c>
      <c r="N668">
        <f>(Table2[[#This Row],[1W Return vs Nifty]]-AVERAGE(Table2[1W Return vs Nifty]))/_xlfn.STDEV.P(Table2[1W Return vs Nifty])</f>
        <v>-0.86374034479450523</v>
      </c>
      <c r="O668">
        <v>412.03</v>
      </c>
      <c r="P668">
        <v>403.368956952715</v>
      </c>
      <c r="Q668">
        <v>406.07968410082998</v>
      </c>
      <c r="R668">
        <v>52.439245309063303</v>
      </c>
      <c r="S668" s="2">
        <f>(Table2[[#This Row],[Close Price]]-Table2[[#This Row],[20D EMA]])/Table2[[#This Row],[20D EMA]]</f>
        <v>8.0576657039537168E-3</v>
      </c>
      <c r="T668" s="2">
        <f>(Table2[[#This Row],[Close Price]]-Table2[[#This Row],[50D EMA]])/Table2[[#This Row],[50D EMA]]</f>
        <v>2.9702441997016413E-2</v>
      </c>
      <c r="U668" s="2">
        <f>(Table2[[#This Row],[Close Price]]-Table2[[#This Row],[200D EMA]])/Table2[[#This Row],[200D EMA]]</f>
        <v>2.2828809866952651E-2</v>
      </c>
      <c r="V668">
        <v>0.68225525754334004</v>
      </c>
      <c r="W668">
        <v>406.75</v>
      </c>
      <c r="X668">
        <v>416.7</v>
      </c>
      <c r="Y668">
        <v>385</v>
      </c>
      <c r="Z668">
        <v>418</v>
      </c>
      <c r="AA668">
        <v>385</v>
      </c>
      <c r="AB668">
        <v>448.9</v>
      </c>
      <c r="AC668" s="2">
        <f>(Table2[[#This Row],[Close Price]]/Table2[[#This Row],[Day Low]])-1</f>
        <v>2.11432083589429E-2</v>
      </c>
      <c r="AD668" s="2">
        <f>(Table2[[#This Row],[Day High]]/Table2[[#This Row],[Close Price]])-1</f>
        <v>3.250270855904569E-3</v>
      </c>
      <c r="AE668" s="2">
        <f>(Table2[[#This Row],[Close Price]]/Table2[[#This Row],[Current Week Low]])-1</f>
        <v>7.8831168831168918E-2</v>
      </c>
      <c r="AF668" s="2">
        <f>(Table2[[#This Row],[Current Week High]]/Table2[[#This Row],[Close Price]])-1</f>
        <v>6.38016130973873E-3</v>
      </c>
      <c r="AG668" s="2">
        <f>(Table2[[#This Row],[Close Price]]/Table2[[#This Row],[Current Month Low]])-1</f>
        <v>7.8831168831168918E-2</v>
      </c>
      <c r="AH668" s="2">
        <f>(Table2[[#This Row],[Current Month High]]/Table2[[#This Row],[Close Price]])-1</f>
        <v>8.0775249789334147E-2</v>
      </c>
      <c r="AI668">
        <v>29.0237149392078</v>
      </c>
      <c r="AJ668">
        <v>25.540275049115898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-0.01</v>
      </c>
      <c r="AM668" t="s">
        <v>10195</v>
      </c>
      <c r="AN668">
        <v>-3.45</v>
      </c>
      <c r="AO668" t="s">
        <v>10195</v>
      </c>
      <c r="AP668">
        <v>-7.5731154680898E-2</v>
      </c>
      <c r="AQ668">
        <f>(Table2[[#This Row],[Sharpe Ratio]]-AVERAGE(Table2[Sharpe Ratio]))/_xlfn.STDEV.P(Table2[Sharpe Ratio])</f>
        <v>-1.4592128658838248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579</v>
      </c>
      <c r="AT668">
        <f>_xlfn.RANK.AVG(Table2[[#This Row],[6M Return vs Nifty Z-Score]],Table2[6M Return vs Nifty Z-Score])</f>
        <v>603</v>
      </c>
      <c r="AU668">
        <f>_xlfn.RANK.AVG(Table2[[#This Row],[Sharpe Ratio Z-Score]],Table2[Sharpe Ratio Z-Score])</f>
        <v>683</v>
      </c>
      <c r="AV668">
        <f>(Table2[[#This Row],[Rank 1Y]]+Table2[[#This Row],[Rank 6M]]+Table2[[#This Row],[Rank Sharpe]])/3</f>
        <v>621.66666666666663</v>
      </c>
    </row>
    <row r="669" spans="1:48" x14ac:dyDescent="0.3">
      <c r="A669" t="s">
        <v>1779</v>
      </c>
      <c r="B669" t="s">
        <v>1780</v>
      </c>
      <c r="C669" t="s">
        <v>10153</v>
      </c>
      <c r="D669" t="s">
        <v>269</v>
      </c>
      <c r="E669">
        <v>4168.0756781649998</v>
      </c>
      <c r="F669">
        <v>493.85</v>
      </c>
      <c r="G669">
        <v>-21.769454631107401</v>
      </c>
      <c r="H669">
        <f>(Table2[[#This Row],[1Y Return vs Nifty]]-AVERAGE(Table2[1Y Return vs Nifty]))/_xlfn.STDEV.P(Table2[1Y Return vs Nifty])</f>
        <v>-0.84887330908326897</v>
      </c>
      <c r="I669">
        <v>-7.3905384618421799</v>
      </c>
      <c r="J669">
        <f>(Table2[[#This Row],[1M Return vs Nifty]]-AVERAGE(Table2[1M Return vs Nifty]))/_xlfn.STDEV.P(Table2[1M Return vs Nifty])</f>
        <v>-0.60941375895273275</v>
      </c>
      <c r="K669">
        <v>-39.542903397042799</v>
      </c>
      <c r="L669">
        <f>(Table2[[#This Row],[6M Return vs Nifty]]-AVERAGE(Table2[6M Return vs Nifty]))/_xlfn.STDEV.P(Table2[6M Return vs Nifty])</f>
        <v>-1.6001164868317175</v>
      </c>
      <c r="M669">
        <v>-1.58520252775189</v>
      </c>
      <c r="N669">
        <f>(Table2[[#This Row],[1W Return vs Nifty]]-AVERAGE(Table2[1W Return vs Nifty]))/_xlfn.STDEV.P(Table2[1W Return vs Nifty])</f>
        <v>1.9493820650052458E-2</v>
      </c>
      <c r="O669">
        <v>496.85</v>
      </c>
      <c r="P669">
        <v>505.95449678540001</v>
      </c>
      <c r="Q669">
        <v>509.83970936478897</v>
      </c>
      <c r="R669">
        <v>47.161085125433999</v>
      </c>
      <c r="S669" s="2">
        <f>(Table2[[#This Row],[Close Price]]-Table2[[#This Row],[20D EMA]])/Table2[[#This Row],[20D EMA]]</f>
        <v>-6.0380396497937E-3</v>
      </c>
      <c r="T669" s="2">
        <f>(Table2[[#This Row],[Close Price]]-Table2[[#This Row],[50D EMA]])/Table2[[#This Row],[50D EMA]]</f>
        <v>-2.392408183405097E-2</v>
      </c>
      <c r="U669" s="2">
        <f>(Table2[[#This Row],[Close Price]]-Table2[[#This Row],[200D EMA]])/Table2[[#This Row],[200D EMA]]</f>
        <v>-3.1362228306442794E-2</v>
      </c>
      <c r="V669">
        <v>0.822988481186812</v>
      </c>
      <c r="W669">
        <v>490.8</v>
      </c>
      <c r="X669">
        <v>496.1</v>
      </c>
      <c r="Y669">
        <v>481</v>
      </c>
      <c r="Z669">
        <v>497.15</v>
      </c>
      <c r="AA669">
        <v>481</v>
      </c>
      <c r="AB669">
        <v>514</v>
      </c>
      <c r="AC669" s="2">
        <f>(Table2[[#This Row],[Close Price]]/Table2[[#This Row],[Day Low]])-1</f>
        <v>6.2143439282804636E-3</v>
      </c>
      <c r="AD669" s="2">
        <f>(Table2[[#This Row],[Day High]]/Table2[[#This Row],[Close Price]])-1</f>
        <v>4.5560392831831553E-3</v>
      </c>
      <c r="AE669" s="2">
        <f>(Table2[[#This Row],[Close Price]]/Table2[[#This Row],[Current Week Low]])-1</f>
        <v>2.6715176715176758E-2</v>
      </c>
      <c r="AF669" s="2">
        <f>(Table2[[#This Row],[Current Week High]]/Table2[[#This Row],[Close Price]])-1</f>
        <v>6.6821909486685094E-3</v>
      </c>
      <c r="AG669" s="2">
        <f>(Table2[[#This Row],[Close Price]]/Table2[[#This Row],[Current Month Low]])-1</f>
        <v>2.6715176715176758E-2</v>
      </c>
      <c r="AH669" s="2">
        <f>(Table2[[#This Row],[Current Month High]]/Table2[[#This Row],[Close Price]])-1</f>
        <v>4.0801862913840248E-2</v>
      </c>
      <c r="AI669">
        <v>41.540953730889903</v>
      </c>
      <c r="AJ669">
        <v>10.480984340044699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-0.18</v>
      </c>
      <c r="AM669" t="s">
        <v>10195</v>
      </c>
      <c r="AN669">
        <v>-0.81</v>
      </c>
      <c r="AO669" t="s">
        <v>10195</v>
      </c>
      <c r="AQ669">
        <f>(Table2[[#This Row],[Sharpe Ratio]]-AVERAGE(Table2[Sharpe Ratio]))/_xlfn.STDEV.P(Table2[Sharpe Ratio])</f>
        <v>-0.58844639887736894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633</v>
      </c>
      <c r="AT669">
        <f>_xlfn.RANK.AVG(Table2[[#This Row],[6M Return vs Nifty Z-Score]],Table2[6M Return vs Nifty Z-Score])</f>
        <v>719</v>
      </c>
      <c r="AU669">
        <f>_xlfn.RANK.AVG(Table2[[#This Row],[Sharpe Ratio Z-Score]],Table2[Sharpe Ratio Z-Score])</f>
        <v>516.5</v>
      </c>
      <c r="AV669">
        <f>(Table2[[#This Row],[Rank 1Y]]+Table2[[#This Row],[Rank 6M]]+Table2[[#This Row],[Rank Sharpe]])/3</f>
        <v>622.83333333333337</v>
      </c>
    </row>
    <row r="670" spans="1:48" x14ac:dyDescent="0.3">
      <c r="A670" t="s">
        <v>1963</v>
      </c>
      <c r="B670" t="s">
        <v>1964</v>
      </c>
      <c r="C670" t="s">
        <v>10161</v>
      </c>
      <c r="D670" t="s">
        <v>286</v>
      </c>
      <c r="E670">
        <v>3344.39593917</v>
      </c>
      <c r="F670">
        <v>1065.3499999999999</v>
      </c>
      <c r="G670">
        <v>-40.382845601719097</v>
      </c>
      <c r="H670">
        <f>(Table2[[#This Row],[1Y Return vs Nifty]]-AVERAGE(Table2[1Y Return vs Nifty]))/_xlfn.STDEV.P(Table2[1Y Return vs Nifty])</f>
        <v>-1.0991518801662996</v>
      </c>
      <c r="I670">
        <v>0.23941760855709801</v>
      </c>
      <c r="J670">
        <f>(Table2[[#This Row],[1M Return vs Nifty]]-AVERAGE(Table2[1M Return vs Nifty]))/_xlfn.STDEV.P(Table2[1M Return vs Nifty])</f>
        <v>0.18540523943696946</v>
      </c>
      <c r="K670">
        <v>-9.8329536416118408</v>
      </c>
      <c r="L670">
        <f>(Table2[[#This Row],[6M Return vs Nifty]]-AVERAGE(Table2[6M Return vs Nifty]))/_xlfn.STDEV.P(Table2[6M Return vs Nifty])</f>
        <v>-0.59539272736516169</v>
      </c>
      <c r="M670">
        <v>-2.0951131055915302</v>
      </c>
      <c r="N670">
        <f>(Table2[[#This Row],[1W Return vs Nifty]]-AVERAGE(Table2[1W Return vs Nifty]))/_xlfn.STDEV.P(Table2[1W Return vs Nifty])</f>
        <v>-0.10729546596245682</v>
      </c>
      <c r="O670">
        <v>1021.95</v>
      </c>
      <c r="P670">
        <v>968.34349458775102</v>
      </c>
      <c r="Q670">
        <v>1005.04391010541</v>
      </c>
      <c r="R670">
        <v>61.4989888007727</v>
      </c>
      <c r="S670" s="2">
        <f>(Table2[[#This Row],[Close Price]]-Table2[[#This Row],[20D EMA]])/Table2[[#This Row],[20D EMA]]</f>
        <v>4.2467831107196888E-2</v>
      </c>
      <c r="T670" s="2">
        <f>(Table2[[#This Row],[Close Price]]-Table2[[#This Row],[50D EMA]])/Table2[[#This Row],[50D EMA]]</f>
        <v>0.10017778397276998</v>
      </c>
      <c r="U670" s="2">
        <f>(Table2[[#This Row],[Close Price]]-Table2[[#This Row],[200D EMA]])/Table2[[#This Row],[200D EMA]]</f>
        <v>6.0003437947566872E-2</v>
      </c>
      <c r="V670">
        <v>0.75420774598041096</v>
      </c>
      <c r="W670">
        <v>1045</v>
      </c>
      <c r="X670">
        <v>1064.2</v>
      </c>
      <c r="Y670">
        <v>991.6</v>
      </c>
      <c r="Z670">
        <v>1079</v>
      </c>
      <c r="AA670">
        <v>991.6</v>
      </c>
      <c r="AB670">
        <v>1132.4000000000001</v>
      </c>
      <c r="AC670" s="2">
        <f>(Table2[[#This Row],[Close Price]]/Table2[[#This Row],[Day Low]])-1</f>
        <v>1.947368421052631E-2</v>
      </c>
      <c r="AD670" s="2">
        <f>(Table2[[#This Row],[Day High]]/Table2[[#This Row],[Close Price]])-1</f>
        <v>-1.079457455296251E-3</v>
      </c>
      <c r="AE670" s="2">
        <f>(Table2[[#This Row],[Close Price]]/Table2[[#This Row],[Current Week Low]])-1</f>
        <v>7.4374747882210546E-2</v>
      </c>
      <c r="AF670" s="2">
        <f>(Table2[[#This Row],[Current Week High]]/Table2[[#This Row],[Close Price]])-1</f>
        <v>1.281269066503965E-2</v>
      </c>
      <c r="AG670" s="2">
        <f>(Table2[[#This Row],[Close Price]]/Table2[[#This Row],[Current Month Low]])-1</f>
        <v>7.4374747882210546E-2</v>
      </c>
      <c r="AH670" s="2">
        <f>(Table2[[#This Row],[Current Month High]]/Table2[[#This Row],[Close Price]])-1</f>
        <v>6.2937062937063137E-2</v>
      </c>
      <c r="AI670">
        <v>24.184540291922801</v>
      </c>
      <c r="AJ670">
        <v>41.734849996673901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7.0000000000000007E-2</v>
      </c>
      <c r="AM670" t="s">
        <v>10196</v>
      </c>
      <c r="AN670">
        <v>-1.35</v>
      </c>
      <c r="AO670" t="s">
        <v>10195</v>
      </c>
      <c r="AP670">
        <v>-6.1428029405728002E-2</v>
      </c>
      <c r="AQ670">
        <f>(Table2[[#This Row],[Sharpe Ratio]]-AVERAGE(Table2[Sharpe Ratio]))/_xlfn.STDEV.P(Table2[Sharpe Ratio])</f>
        <v>-1.2947537088104939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704</v>
      </c>
      <c r="AT670">
        <f>_xlfn.RANK.AVG(Table2[[#This Row],[6M Return vs Nifty Z-Score]],Table2[6M Return vs Nifty Z-Score])</f>
        <v>512</v>
      </c>
      <c r="AU670">
        <f>_xlfn.RANK.AVG(Table2[[#This Row],[Sharpe Ratio Z-Score]],Table2[Sharpe Ratio Z-Score])</f>
        <v>657</v>
      </c>
      <c r="AV670">
        <f>(Table2[[#This Row],[Rank 1Y]]+Table2[[#This Row],[Rank 6M]]+Table2[[#This Row],[Rank Sharpe]])/3</f>
        <v>624.33333333333337</v>
      </c>
    </row>
    <row r="671" spans="1:48" x14ac:dyDescent="0.3">
      <c r="A671" t="s">
        <v>2249</v>
      </c>
      <c r="B671" t="s">
        <v>2250</v>
      </c>
      <c r="C671" t="s">
        <v>10163</v>
      </c>
      <c r="D671" t="s">
        <v>235</v>
      </c>
      <c r="E671">
        <v>2348.9469068950002</v>
      </c>
      <c r="F671">
        <v>303.95</v>
      </c>
      <c r="G671">
        <v>-49.612157177707303</v>
      </c>
      <c r="H671">
        <f>(Table2[[#This Row],[1Y Return vs Nifty]]-AVERAGE(Table2[1Y Return vs Nifty]))/_xlfn.STDEV.P(Table2[1Y Return vs Nifty])</f>
        <v>-1.2232506495396749</v>
      </c>
      <c r="I671">
        <v>-10.0661191644587</v>
      </c>
      <c r="J671">
        <f>(Table2[[#This Row],[1M Return vs Nifty]]-AVERAGE(Table2[1M Return vs Nifty]))/_xlfn.STDEV.P(Table2[1M Return vs Nifty])</f>
        <v>-0.88813127115633739</v>
      </c>
      <c r="K671">
        <v>-22.941510434445998</v>
      </c>
      <c r="L671">
        <f>(Table2[[#This Row],[6M Return vs Nifty]]-AVERAGE(Table2[6M Return vs Nifty]))/_xlfn.STDEV.P(Table2[6M Return vs Nifty])</f>
        <v>-1.0386946706701865</v>
      </c>
      <c r="M671">
        <v>-5.1335086722890004</v>
      </c>
      <c r="N671">
        <f>(Table2[[#This Row],[1W Return vs Nifty]]-AVERAGE(Table2[1W Return vs Nifty]))/_xlfn.STDEV.P(Table2[1W Return vs Nifty])</f>
        <v>-0.86279265133234817</v>
      </c>
      <c r="O671">
        <v>303.68</v>
      </c>
      <c r="P671">
        <v>298.21923159892998</v>
      </c>
      <c r="Q671">
        <v>320.89233219008599</v>
      </c>
      <c r="R671">
        <v>48.670218119608698</v>
      </c>
      <c r="S671" s="2">
        <f>(Table2[[#This Row],[Close Price]]-Table2[[#This Row],[20D EMA]])/Table2[[#This Row],[20D EMA]]</f>
        <v>8.890937829293394E-4</v>
      </c>
      <c r="T671" s="2">
        <f>(Table2[[#This Row],[Close Price]]-Table2[[#This Row],[50D EMA]])/Table2[[#This Row],[50D EMA]]</f>
        <v>1.9216629223889968E-2</v>
      </c>
      <c r="U671" s="2">
        <f>(Table2[[#This Row],[Close Price]]-Table2[[#This Row],[200D EMA]])/Table2[[#This Row],[200D EMA]]</f>
        <v>-5.2797560086446468E-2</v>
      </c>
      <c r="V671">
        <v>1.2542049598609999</v>
      </c>
      <c r="W671">
        <v>298.8</v>
      </c>
      <c r="X671">
        <v>306.95</v>
      </c>
      <c r="Y671">
        <v>288</v>
      </c>
      <c r="Z671">
        <v>306</v>
      </c>
      <c r="AA671">
        <v>288</v>
      </c>
      <c r="AB671">
        <v>324.8</v>
      </c>
      <c r="AC671" s="2">
        <f>(Table2[[#This Row],[Close Price]]/Table2[[#This Row],[Day Low]])-1</f>
        <v>1.7235609103078975E-2</v>
      </c>
      <c r="AD671" s="2">
        <f>(Table2[[#This Row],[Day High]]/Table2[[#This Row],[Close Price]])-1</f>
        <v>9.8700444151997857E-3</v>
      </c>
      <c r="AE671" s="2">
        <f>(Table2[[#This Row],[Close Price]]/Table2[[#This Row],[Current Week Low]])-1</f>
        <v>5.5381944444444331E-2</v>
      </c>
      <c r="AF671" s="2">
        <f>(Table2[[#This Row],[Current Week High]]/Table2[[#This Row],[Close Price]])-1</f>
        <v>6.7445303503865794E-3</v>
      </c>
      <c r="AG671" s="2">
        <f>(Table2[[#This Row],[Close Price]]/Table2[[#This Row],[Current Month Low]])-1</f>
        <v>5.5381944444444331E-2</v>
      </c>
      <c r="AH671" s="2">
        <f>(Table2[[#This Row],[Current Month High]]/Table2[[#This Row],[Close Price]])-1</f>
        <v>6.8596808685639221E-2</v>
      </c>
      <c r="AI671">
        <v>44.003948017766</v>
      </c>
      <c r="AJ671">
        <v>23.8337746995314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-0.08</v>
      </c>
      <c r="AM671" t="s">
        <v>10195</v>
      </c>
      <c r="AN671">
        <v>-1.22</v>
      </c>
      <c r="AO671" t="s">
        <v>10195</v>
      </c>
      <c r="AQ671">
        <f>(Table2[[#This Row],[Sharpe Ratio]]-AVERAGE(Table2[Sharpe Ratio]))/_xlfn.STDEV.P(Table2[Sharpe Ratio])</f>
        <v>-0.58844639887736894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718</v>
      </c>
      <c r="AT671">
        <f>_xlfn.RANK.AVG(Table2[[#This Row],[6M Return vs Nifty Z-Score]],Table2[6M Return vs Nifty Z-Score])</f>
        <v>642</v>
      </c>
      <c r="AU671">
        <f>_xlfn.RANK.AVG(Table2[[#This Row],[Sharpe Ratio Z-Score]],Table2[Sharpe Ratio Z-Score])</f>
        <v>516.5</v>
      </c>
      <c r="AV671">
        <f>(Table2[[#This Row],[Rank 1Y]]+Table2[[#This Row],[Rank 6M]]+Table2[[#This Row],[Rank Sharpe]])/3</f>
        <v>625.5</v>
      </c>
    </row>
    <row r="672" spans="1:48" x14ac:dyDescent="0.3">
      <c r="A672" t="s">
        <v>1037</v>
      </c>
      <c r="B672" t="s">
        <v>1038</v>
      </c>
      <c r="C672" t="s">
        <v>10160</v>
      </c>
      <c r="D672" t="s">
        <v>80</v>
      </c>
      <c r="E672">
        <v>12332.601963089999</v>
      </c>
      <c r="F672">
        <v>345.3</v>
      </c>
      <c r="G672">
        <v>-25.499778171288</v>
      </c>
      <c r="H672">
        <f>(Table2[[#This Row],[1Y Return vs Nifty]]-AVERAGE(Table2[1Y Return vs Nifty]))/_xlfn.STDEV.P(Table2[1Y Return vs Nifty])</f>
        <v>-0.89903182382074298</v>
      </c>
      <c r="I672">
        <v>-5.0458267660244598</v>
      </c>
      <c r="J672">
        <f>(Table2[[#This Row],[1M Return vs Nifty]]-AVERAGE(Table2[1M Return vs Nifty]))/_xlfn.STDEV.P(Table2[1M Return vs Nifty])</f>
        <v>-0.36516315195219512</v>
      </c>
      <c r="K672">
        <v>-10.132331784013401</v>
      </c>
      <c r="L672">
        <f>(Table2[[#This Row],[6M Return vs Nifty]]-AVERAGE(Table2[6M Return vs Nifty]))/_xlfn.STDEV.P(Table2[6M Return vs Nifty])</f>
        <v>-0.60551702360974979</v>
      </c>
      <c r="M672">
        <v>-2.87440350179142</v>
      </c>
      <c r="N672">
        <f>(Table2[[#This Row],[1W Return vs Nifty]]-AVERAGE(Table2[1W Return vs Nifty]))/_xlfn.STDEV.P(Table2[1W Return vs Nifty])</f>
        <v>-0.30106605573287876</v>
      </c>
      <c r="O672">
        <v>350.22</v>
      </c>
      <c r="P672">
        <v>344.62478850118799</v>
      </c>
      <c r="Q672">
        <v>342.72444477433498</v>
      </c>
      <c r="R672">
        <v>43.405752321533299</v>
      </c>
      <c r="S672" s="2">
        <f>(Table2[[#This Row],[Close Price]]-Table2[[#This Row],[20D EMA]])/Table2[[#This Row],[20D EMA]]</f>
        <v>-1.4048312489292489E-2</v>
      </c>
      <c r="T672" s="2">
        <f>(Table2[[#This Row],[Close Price]]-Table2[[#This Row],[50D EMA]])/Table2[[#This Row],[50D EMA]]</f>
        <v>1.9592656168135473E-3</v>
      </c>
      <c r="U672" s="2">
        <f>(Table2[[#This Row],[Close Price]]-Table2[[#This Row],[200D EMA]])/Table2[[#This Row],[200D EMA]]</f>
        <v>7.5149446295285057E-3</v>
      </c>
      <c r="V672">
        <v>1.0201430202042101</v>
      </c>
      <c r="W672">
        <v>340.35</v>
      </c>
      <c r="X672">
        <v>344</v>
      </c>
      <c r="Y672">
        <v>329.95</v>
      </c>
      <c r="Z672">
        <v>347</v>
      </c>
      <c r="AA672">
        <v>329.95</v>
      </c>
      <c r="AB672">
        <v>376.5</v>
      </c>
      <c r="AC672" s="2">
        <f>(Table2[[#This Row],[Close Price]]/Table2[[#This Row],[Day Low]])-1</f>
        <v>1.4543851917144135E-2</v>
      </c>
      <c r="AD672" s="2">
        <f>(Table2[[#This Row],[Day High]]/Table2[[#This Row],[Close Price]])-1</f>
        <v>-3.7648421662322962E-3</v>
      </c>
      <c r="AE672" s="2">
        <f>(Table2[[#This Row],[Close Price]]/Table2[[#This Row],[Current Week Low]])-1</f>
        <v>4.6522200333383834E-2</v>
      </c>
      <c r="AF672" s="2">
        <f>(Table2[[#This Row],[Current Week High]]/Table2[[#This Row],[Close Price]])-1</f>
        <v>4.9232551404574387E-3</v>
      </c>
      <c r="AG672" s="2">
        <f>(Table2[[#This Row],[Close Price]]/Table2[[#This Row],[Current Month Low]])-1</f>
        <v>4.6522200333383834E-2</v>
      </c>
      <c r="AH672" s="2">
        <f>(Table2[[#This Row],[Current Month High]]/Table2[[#This Row],[Close Price]])-1</f>
        <v>9.035621198957422E-2</v>
      </c>
      <c r="AI672">
        <v>15.262090935418399</v>
      </c>
      <c r="AJ672">
        <v>18.537590113285201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-0.03</v>
      </c>
      <c r="AM672" t="s">
        <v>10195</v>
      </c>
      <c r="AN672">
        <v>-7.41</v>
      </c>
      <c r="AO672" t="s">
        <v>10195</v>
      </c>
      <c r="AP672">
        <v>-0.111015929372054</v>
      </c>
      <c r="AQ672">
        <f>(Table2[[#This Row],[Sharpe Ratio]]-AVERAGE(Table2[Sharpe Ratio]))/_xlfn.STDEV.P(Table2[Sharpe Ratio])</f>
        <v>-1.8649217016516042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-4.0356997567671709</v>
      </c>
      <c r="AS672">
        <f>_xlfn.RANK.AVG(Table2[[#This Row],[1Y Return vs Nifty Z-Score]],Table2[1Y Return vs Nifty Z-Score])</f>
        <v>645</v>
      </c>
      <c r="AT672">
        <f>_xlfn.RANK.AVG(Table2[[#This Row],[6M Return vs Nifty Z-Score]],Table2[6M Return vs Nifty Z-Score])</f>
        <v>517</v>
      </c>
      <c r="AU672">
        <f>_xlfn.RANK.AVG(Table2[[#This Row],[Sharpe Ratio Z-Score]],Table2[Sharpe Ratio Z-Score])</f>
        <v>716</v>
      </c>
      <c r="AV672">
        <f>(Table2[[#This Row],[Rank 1Y]]+Table2[[#This Row],[Rank 6M]]+Table2[[#This Row],[Rank Sharpe]])/3</f>
        <v>626</v>
      </c>
    </row>
    <row r="673" spans="1:48" x14ac:dyDescent="0.3">
      <c r="A673" t="s">
        <v>1982</v>
      </c>
      <c r="B673" t="s">
        <v>1983</v>
      </c>
      <c r="C673" t="s">
        <v>10163</v>
      </c>
      <c r="D673" t="s">
        <v>1102</v>
      </c>
      <c r="E673">
        <v>3228.3955187249999</v>
      </c>
      <c r="F673">
        <v>446.55</v>
      </c>
      <c r="G673">
        <v>-48.923810037638503</v>
      </c>
      <c r="H673">
        <f>(Table2[[#This Row],[1Y Return vs Nifty]]-AVERAGE(Table2[1Y Return vs Nifty]))/_xlfn.STDEV.P(Table2[1Y Return vs Nifty])</f>
        <v>-1.2139950260534698</v>
      </c>
      <c r="I673">
        <v>0.89021905561259096</v>
      </c>
      <c r="J673">
        <f>(Table2[[#This Row],[1M Return vs Nifty]]-AVERAGE(Table2[1M Return vs Nifty]))/_xlfn.STDEV.P(Table2[1M Return vs Nifty])</f>
        <v>0.25319977842599234</v>
      </c>
      <c r="K673">
        <v>-20.4915107061247</v>
      </c>
      <c r="L673">
        <f>(Table2[[#This Row],[6M Return vs Nifty]]-AVERAGE(Table2[6M Return vs Nifty]))/_xlfn.STDEV.P(Table2[6M Return vs Nifty])</f>
        <v>-0.95584118360627657</v>
      </c>
      <c r="M673">
        <v>-2.05455863681722</v>
      </c>
      <c r="N673">
        <f>(Table2[[#This Row],[1W Return vs Nifty]]-AVERAGE(Table2[1W Return vs Nifty]))/_xlfn.STDEV.P(Table2[1W Return vs Nifty])</f>
        <v>-9.7211595597129483E-2</v>
      </c>
      <c r="O673">
        <v>436.55</v>
      </c>
      <c r="P673">
        <v>419.77341645879602</v>
      </c>
      <c r="Q673">
        <v>431.55781980245303</v>
      </c>
      <c r="R673">
        <v>55.8384298923568</v>
      </c>
      <c r="S673" s="2">
        <f>(Table2[[#This Row],[Close Price]]-Table2[[#This Row],[20D EMA]])/Table2[[#This Row],[20D EMA]]</f>
        <v>2.2906883518497307E-2</v>
      </c>
      <c r="T673" s="2">
        <f>(Table2[[#This Row],[Close Price]]-Table2[[#This Row],[50D EMA]])/Table2[[#This Row],[50D EMA]]</f>
        <v>6.3788183080031507E-2</v>
      </c>
      <c r="U673" s="2">
        <f>(Table2[[#This Row],[Close Price]]-Table2[[#This Row],[200D EMA]])/Table2[[#This Row],[200D EMA]]</f>
        <v>3.4739679156803843E-2</v>
      </c>
      <c r="V673">
        <v>1.0539670088869899</v>
      </c>
      <c r="W673">
        <v>440.05</v>
      </c>
      <c r="X673">
        <v>449.95</v>
      </c>
      <c r="Y673">
        <v>408</v>
      </c>
      <c r="Z673">
        <v>450</v>
      </c>
      <c r="AA673">
        <v>408</v>
      </c>
      <c r="AB673">
        <v>477</v>
      </c>
      <c r="AC673" s="2">
        <f>(Table2[[#This Row],[Close Price]]/Table2[[#This Row],[Day Low]])-1</f>
        <v>1.477104874446078E-2</v>
      </c>
      <c r="AD673" s="2">
        <f>(Table2[[#This Row],[Day High]]/Table2[[#This Row],[Close Price]])-1</f>
        <v>7.613929011308862E-3</v>
      </c>
      <c r="AE673" s="2">
        <f>(Table2[[#This Row],[Close Price]]/Table2[[#This Row],[Current Week Low]])-1</f>
        <v>9.4485294117647056E-2</v>
      </c>
      <c r="AF673" s="2">
        <f>(Table2[[#This Row],[Current Week High]]/Table2[[#This Row],[Close Price]])-1</f>
        <v>7.7258985555928028E-3</v>
      </c>
      <c r="AG673" s="2">
        <f>(Table2[[#This Row],[Close Price]]/Table2[[#This Row],[Current Month Low]])-1</f>
        <v>9.4485294117647056E-2</v>
      </c>
      <c r="AH673" s="2">
        <f>(Table2[[#This Row],[Current Month High]]/Table2[[#This Row],[Close Price]])-1</f>
        <v>6.818945246892838E-2</v>
      </c>
      <c r="AI673">
        <v>48.717948717948701</v>
      </c>
      <c r="AJ673">
        <v>41.761904761904702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0.17</v>
      </c>
      <c r="AM673" t="s">
        <v>10196</v>
      </c>
      <c r="AN673">
        <v>-4.7</v>
      </c>
      <c r="AO673" t="s">
        <v>10195</v>
      </c>
      <c r="AP673">
        <v>-3.2867923055729998E-3</v>
      </c>
      <c r="AQ673">
        <f>(Table2[[#This Row],[Sharpe Ratio]]-AVERAGE(Table2[Sharpe Ratio]))/_xlfn.STDEV.P(Table2[Sharpe Ratio])</f>
        <v>-0.62623835564558794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717</v>
      </c>
      <c r="AT673">
        <f>_xlfn.RANK.AVG(Table2[[#This Row],[6M Return vs Nifty Z-Score]],Table2[6M Return vs Nifty Z-Score])</f>
        <v>619</v>
      </c>
      <c r="AU673">
        <f>_xlfn.RANK.AVG(Table2[[#This Row],[Sharpe Ratio Z-Score]],Table2[Sharpe Ratio Z-Score])</f>
        <v>546</v>
      </c>
      <c r="AV673">
        <f>(Table2[[#This Row],[Rank 1Y]]+Table2[[#This Row],[Rank 6M]]+Table2[[#This Row],[Rank Sharpe]])/3</f>
        <v>627.33333333333337</v>
      </c>
    </row>
    <row r="674" spans="1:48" x14ac:dyDescent="0.3">
      <c r="A674" t="s">
        <v>840</v>
      </c>
      <c r="B674" t="s">
        <v>841</v>
      </c>
      <c r="C674" t="s">
        <v>10149</v>
      </c>
      <c r="D674" t="s">
        <v>179</v>
      </c>
      <c r="E674">
        <v>18339.690776879899</v>
      </c>
      <c r="F674">
        <v>325.05</v>
      </c>
      <c r="G674">
        <v>-12.130202240758299</v>
      </c>
      <c r="H674">
        <f>(Table2[[#This Row],[1Y Return vs Nifty]]-AVERAGE(Table2[1Y Return vs Nifty]))/_xlfn.STDEV.P(Table2[1Y Return vs Nifty])</f>
        <v>-0.71926241129606261</v>
      </c>
      <c r="I674">
        <v>1.1862870247405799</v>
      </c>
      <c r="J674">
        <f>(Table2[[#This Row],[1M Return vs Nifty]]-AVERAGE(Table2[1M Return vs Nifty]))/_xlfn.STDEV.P(Table2[1M Return vs Nifty])</f>
        <v>0.28404143000384563</v>
      </c>
      <c r="K674">
        <v>-24.434070836401599</v>
      </c>
      <c r="L674">
        <f>(Table2[[#This Row],[6M Return vs Nifty]]-AVERAGE(Table2[6M Return vs Nifty]))/_xlfn.STDEV.P(Table2[6M Return vs Nifty])</f>
        <v>-1.089169710534891</v>
      </c>
      <c r="M674">
        <v>-0.97160052359332105</v>
      </c>
      <c r="N674">
        <f>(Table2[[#This Row],[1W Return vs Nifty]]-AVERAGE(Table2[1W Return vs Nifty]))/_xlfn.STDEV.P(Table2[1W Return vs Nifty])</f>
        <v>0.17206598477514604</v>
      </c>
      <c r="O674">
        <v>313.73</v>
      </c>
      <c r="P674">
        <v>310.506443683508</v>
      </c>
      <c r="Q674">
        <v>312.26412823772301</v>
      </c>
      <c r="R674">
        <v>70.049063907887998</v>
      </c>
      <c r="S674" s="2">
        <f>(Table2[[#This Row],[Close Price]]-Table2[[#This Row],[20D EMA]])/Table2[[#This Row],[20D EMA]]</f>
        <v>3.6081981321518478E-2</v>
      </c>
      <c r="T674" s="2">
        <f>(Table2[[#This Row],[Close Price]]-Table2[[#This Row],[50D EMA]])/Table2[[#This Row],[50D EMA]]</f>
        <v>4.6838178763581227E-2</v>
      </c>
      <c r="U674" s="2">
        <f>(Table2[[#This Row],[Close Price]]-Table2[[#This Row],[200D EMA]])/Table2[[#This Row],[200D EMA]]</f>
        <v>4.0945695025665141E-2</v>
      </c>
      <c r="V674">
        <v>0.86857431470903301</v>
      </c>
      <c r="W674">
        <v>319.75</v>
      </c>
      <c r="X674">
        <v>331.2</v>
      </c>
      <c r="Y674">
        <v>307.7</v>
      </c>
      <c r="Z674">
        <v>326</v>
      </c>
      <c r="AA674">
        <v>295.10000000000002</v>
      </c>
      <c r="AB674">
        <v>328.7</v>
      </c>
      <c r="AC674" s="2">
        <f>(Table2[[#This Row],[Close Price]]/Table2[[#This Row],[Day Low]])-1</f>
        <v>1.6575449569976586E-2</v>
      </c>
      <c r="AD674" s="2">
        <f>(Table2[[#This Row],[Day High]]/Table2[[#This Row],[Close Price]])-1</f>
        <v>1.8920166128287841E-2</v>
      </c>
      <c r="AE674" s="2">
        <f>(Table2[[#This Row],[Close Price]]/Table2[[#This Row],[Current Week Low]])-1</f>
        <v>5.6386090347741336E-2</v>
      </c>
      <c r="AF674" s="2">
        <f>(Table2[[#This Row],[Current Week High]]/Table2[[#This Row],[Close Price]])-1</f>
        <v>2.9226272881095472E-3</v>
      </c>
      <c r="AG674" s="2">
        <f>(Table2[[#This Row],[Close Price]]/Table2[[#This Row],[Current Month Low]])-1</f>
        <v>0.10149101999322263</v>
      </c>
      <c r="AH674" s="2">
        <f>(Table2[[#This Row],[Current Month High]]/Table2[[#This Row],[Close Price]])-1</f>
        <v>1.1229041685894448E-2</v>
      </c>
      <c r="AI674">
        <v>25.134594677741799</v>
      </c>
      <c r="AJ674">
        <v>27.721021611001898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0.05</v>
      </c>
      <c r="AM674" t="s">
        <v>10196</v>
      </c>
      <c r="AN674">
        <v>4.32</v>
      </c>
      <c r="AO674" t="s">
        <v>10196</v>
      </c>
      <c r="AP674">
        <v>-5.5500432030735E-2</v>
      </c>
      <c r="AQ674">
        <f>(Table2[[#This Row],[Sharpe Ratio]]-AVERAGE(Table2[Sharpe Ratio]))/_xlfn.STDEV.P(Table2[Sharpe Ratio])</f>
        <v>-1.2265974388340464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582</v>
      </c>
      <c r="AT674">
        <f>_xlfn.RANK.AVG(Table2[[#This Row],[6M Return vs Nifty Z-Score]],Table2[6M Return vs Nifty Z-Score])</f>
        <v>657</v>
      </c>
      <c r="AU674">
        <f>_xlfn.RANK.AVG(Table2[[#This Row],[Sharpe Ratio Z-Score]],Table2[Sharpe Ratio Z-Score])</f>
        <v>644</v>
      </c>
      <c r="AV674">
        <f>(Table2[[#This Row],[Rank 1Y]]+Table2[[#This Row],[Rank 6M]]+Table2[[#This Row],[Rank Sharpe]])/3</f>
        <v>627.66666666666663</v>
      </c>
    </row>
    <row r="675" spans="1:48" x14ac:dyDescent="0.3">
      <c r="A675" t="s">
        <v>1434</v>
      </c>
      <c r="B675" t="s">
        <v>1435</v>
      </c>
      <c r="C675" t="s">
        <v>10152</v>
      </c>
      <c r="D675" t="s">
        <v>619</v>
      </c>
      <c r="E675">
        <v>7182.217553896</v>
      </c>
      <c r="F675">
        <v>147.28</v>
      </c>
      <c r="G675">
        <v>-25.552568346724701</v>
      </c>
      <c r="H675">
        <f>(Table2[[#This Row],[1Y Return vs Nifty]]-AVERAGE(Table2[1Y Return vs Nifty]))/_xlfn.STDEV.P(Table2[1Y Return vs Nifty])</f>
        <v>-0.89974164879010943</v>
      </c>
      <c r="I675">
        <v>-1.5917512226117201</v>
      </c>
      <c r="J675">
        <f>(Table2[[#This Row],[1M Return vs Nifty]]-AVERAGE(Table2[1M Return vs Nifty]))/_xlfn.STDEV.P(Table2[1M Return vs Nifty])</f>
        <v>-5.3491715770742632E-3</v>
      </c>
      <c r="K675">
        <v>-10.729815102812401</v>
      </c>
      <c r="L675">
        <f>(Table2[[#This Row],[6M Return vs Nifty]]-AVERAGE(Table2[6M Return vs Nifty]))/_xlfn.STDEV.P(Table2[6M Return vs Nifty])</f>
        <v>-0.625722567248293</v>
      </c>
      <c r="M675">
        <v>-3.7088456456023402</v>
      </c>
      <c r="N675">
        <f>(Table2[[#This Row],[1W Return vs Nifty]]-AVERAGE(Table2[1W Return vs Nifty]))/_xlfn.STDEV.P(Table2[1W Return vs Nifty])</f>
        <v>-0.50855012986493475</v>
      </c>
      <c r="O675">
        <v>141.22</v>
      </c>
      <c r="P675">
        <v>137.11328497785999</v>
      </c>
      <c r="Q675">
        <v>139.55053695365601</v>
      </c>
      <c r="R675">
        <v>62.3407217500325</v>
      </c>
      <c r="S675" s="2">
        <f>(Table2[[#This Row],[Close Price]]-Table2[[#This Row],[20D EMA]])/Table2[[#This Row],[20D EMA]]</f>
        <v>4.2911768871264709E-2</v>
      </c>
      <c r="T675" s="2">
        <f>(Table2[[#This Row],[Close Price]]-Table2[[#This Row],[50D EMA]])/Table2[[#This Row],[50D EMA]]</f>
        <v>7.414828565869204E-2</v>
      </c>
      <c r="U675" s="2">
        <f>(Table2[[#This Row],[Close Price]]-Table2[[#This Row],[200D EMA]])/Table2[[#This Row],[200D EMA]]</f>
        <v>5.5388271626005341E-2</v>
      </c>
      <c r="V675">
        <v>1.2577032423894601</v>
      </c>
      <c r="W675">
        <v>144.4</v>
      </c>
      <c r="X675">
        <v>147.24</v>
      </c>
      <c r="Y675">
        <v>132.63</v>
      </c>
      <c r="Z675">
        <v>149.9</v>
      </c>
      <c r="AA675">
        <v>132.63</v>
      </c>
      <c r="AB675">
        <v>154.5</v>
      </c>
      <c r="AC675" s="2">
        <f>(Table2[[#This Row],[Close Price]]/Table2[[#This Row],[Day Low]])-1</f>
        <v>1.9944598337950037E-2</v>
      </c>
      <c r="AD675" s="2">
        <f>(Table2[[#This Row],[Day High]]/Table2[[#This Row],[Close Price]])-1</f>
        <v>-2.7159152634437245E-4</v>
      </c>
      <c r="AE675" s="2">
        <f>(Table2[[#This Row],[Close Price]]/Table2[[#This Row],[Current Week Low]])-1</f>
        <v>0.11045766417854175</v>
      </c>
      <c r="AF675" s="2">
        <f>(Table2[[#This Row],[Current Week High]]/Table2[[#This Row],[Close Price]])-1</f>
        <v>1.7789244975556784E-2</v>
      </c>
      <c r="AG675" s="2">
        <f>(Table2[[#This Row],[Close Price]]/Table2[[#This Row],[Current Month Low]])-1</f>
        <v>0.11045766417854175</v>
      </c>
      <c r="AH675" s="2">
        <f>(Table2[[#This Row],[Current Month High]]/Table2[[#This Row],[Close Price]])-1</f>
        <v>4.902227050516017E-2</v>
      </c>
      <c r="AI675">
        <v>21.571156979902199</v>
      </c>
      <c r="AJ675">
        <v>34.502283105022798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-0.01</v>
      </c>
      <c r="AM675" t="s">
        <v>10195</v>
      </c>
      <c r="AN675">
        <v>5.89</v>
      </c>
      <c r="AO675" t="s">
        <v>10196</v>
      </c>
      <c r="AP675">
        <v>-0.10198865250559699</v>
      </c>
      <c r="AQ675">
        <f>(Table2[[#This Row],[Sharpe Ratio]]-AVERAGE(Table2[Sharpe Ratio]))/_xlfn.STDEV.P(Table2[Sharpe Ratio])</f>
        <v>-1.7611249218875078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646</v>
      </c>
      <c r="AT675">
        <f>_xlfn.RANK.AVG(Table2[[#This Row],[6M Return vs Nifty Z-Score]],Table2[6M Return vs Nifty Z-Score])</f>
        <v>525</v>
      </c>
      <c r="AU675">
        <f>_xlfn.RANK.AVG(Table2[[#This Row],[Sharpe Ratio Z-Score]],Table2[Sharpe Ratio Z-Score])</f>
        <v>712</v>
      </c>
      <c r="AV675">
        <f>(Table2[[#This Row],[Rank 1Y]]+Table2[[#This Row],[Rank 6M]]+Table2[[#This Row],[Rank Sharpe]])/3</f>
        <v>627.66666666666663</v>
      </c>
    </row>
    <row r="676" spans="1:48" x14ac:dyDescent="0.3">
      <c r="A676" t="s">
        <v>2183</v>
      </c>
      <c r="B676" t="s">
        <v>2184</v>
      </c>
      <c r="C676" t="s">
        <v>10162</v>
      </c>
      <c r="D676" t="s">
        <v>386</v>
      </c>
      <c r="E676">
        <v>2516.8749130799902</v>
      </c>
      <c r="F676">
        <v>474.65</v>
      </c>
      <c r="G676">
        <v>-62.083200044059303</v>
      </c>
      <c r="H676">
        <f>(Table2[[#This Row],[1Y Return vs Nifty]]-AVERAGE(Table2[1Y Return vs Nifty]))/_xlfn.STDEV.P(Table2[1Y Return vs Nifty])</f>
        <v>-1.3909382457135187</v>
      </c>
      <c r="I676">
        <v>-8.3699057453398602</v>
      </c>
      <c r="J676">
        <f>(Table2[[#This Row],[1M Return vs Nifty]]-AVERAGE(Table2[1M Return vs Nifty]))/_xlfn.STDEV.P(Table2[1M Return vs Nifty])</f>
        <v>-0.71143527993437772</v>
      </c>
      <c r="K676">
        <v>-22.656262706165801</v>
      </c>
      <c r="L676">
        <f>(Table2[[#This Row],[6M Return vs Nifty]]-AVERAGE(Table2[6M Return vs Nifty]))/_xlfn.STDEV.P(Table2[6M Return vs Nifty])</f>
        <v>-1.0290482332882256</v>
      </c>
      <c r="M676">
        <v>-0.61452983128526195</v>
      </c>
      <c r="N676">
        <f>(Table2[[#This Row],[1W Return vs Nifty]]-AVERAGE(Table2[1W Return vs Nifty]))/_xlfn.STDEV.P(Table2[1W Return vs Nifty])</f>
        <v>0.26085162742602519</v>
      </c>
      <c r="O676">
        <v>476.12</v>
      </c>
      <c r="P676">
        <v>485.12168252429802</v>
      </c>
      <c r="Q676">
        <v>503.74686091279</v>
      </c>
      <c r="R676">
        <v>50.936781000145302</v>
      </c>
      <c r="S676" s="2">
        <f>(Table2[[#This Row],[Close Price]]-Table2[[#This Row],[20D EMA]])/Table2[[#This Row],[20D EMA]]</f>
        <v>-3.0874569436277143E-3</v>
      </c>
      <c r="T676" s="2">
        <f>(Table2[[#This Row],[Close Price]]-Table2[[#This Row],[50D EMA]])/Table2[[#This Row],[50D EMA]]</f>
        <v>-2.1585682317494758E-2</v>
      </c>
      <c r="U676" s="2">
        <f>(Table2[[#This Row],[Close Price]]-Table2[[#This Row],[200D EMA]])/Table2[[#This Row],[200D EMA]]</f>
        <v>-5.7760877874388078E-2</v>
      </c>
      <c r="V676">
        <v>0.58120975113420303</v>
      </c>
      <c r="W676">
        <v>469.15</v>
      </c>
      <c r="X676">
        <v>475</v>
      </c>
      <c r="Y676">
        <v>460.5</v>
      </c>
      <c r="Z676">
        <v>476.9</v>
      </c>
      <c r="AA676">
        <v>460.5</v>
      </c>
      <c r="AB676">
        <v>494</v>
      </c>
      <c r="AC676" s="2">
        <f>(Table2[[#This Row],[Close Price]]/Table2[[#This Row],[Day Low]])-1</f>
        <v>1.1723329425556761E-2</v>
      </c>
      <c r="AD676" s="2">
        <f>(Table2[[#This Row],[Day High]]/Table2[[#This Row],[Close Price]])-1</f>
        <v>7.3738544190460331E-4</v>
      </c>
      <c r="AE676" s="2">
        <f>(Table2[[#This Row],[Close Price]]/Table2[[#This Row],[Current Week Low]])-1</f>
        <v>3.0727470141150848E-2</v>
      </c>
      <c r="AF676" s="2">
        <f>(Table2[[#This Row],[Current Week High]]/Table2[[#This Row],[Close Price]])-1</f>
        <v>4.7403349836721009E-3</v>
      </c>
      <c r="AG676" s="2">
        <f>(Table2[[#This Row],[Close Price]]/Table2[[#This Row],[Current Month Low]])-1</f>
        <v>3.0727470141150848E-2</v>
      </c>
      <c r="AH676" s="2">
        <f>(Table2[[#This Row],[Current Month High]]/Table2[[#This Row],[Close Price]])-1</f>
        <v>4.076688085958069E-2</v>
      </c>
      <c r="AI676">
        <v>78.447276940903805</v>
      </c>
      <c r="AJ676">
        <v>7.8749999999999796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-0.15</v>
      </c>
      <c r="AM676" t="s">
        <v>10195</v>
      </c>
      <c r="AN676">
        <v>-1.04</v>
      </c>
      <c r="AO676" t="s">
        <v>10195</v>
      </c>
      <c r="AQ676">
        <f>(Table2[[#This Row],[Sharpe Ratio]]-AVERAGE(Table2[Sharpe Ratio]))/_xlfn.STDEV.P(Table2[Sharpe Ratio])</f>
        <v>-0.58844639887736894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728</v>
      </c>
      <c r="AT676">
        <f>_xlfn.RANK.AVG(Table2[[#This Row],[6M Return vs Nifty Z-Score]],Table2[6M Return vs Nifty Z-Score])</f>
        <v>639</v>
      </c>
      <c r="AU676">
        <f>_xlfn.RANK.AVG(Table2[[#This Row],[Sharpe Ratio Z-Score]],Table2[Sharpe Ratio Z-Score])</f>
        <v>516.5</v>
      </c>
      <c r="AV676">
        <f>(Table2[[#This Row],[Rank 1Y]]+Table2[[#This Row],[Rank 6M]]+Table2[[#This Row],[Rank Sharpe]])/3</f>
        <v>627.83333333333337</v>
      </c>
    </row>
    <row r="677" spans="1:48" x14ac:dyDescent="0.3">
      <c r="A677" t="s">
        <v>112</v>
      </c>
      <c r="B677" t="s">
        <v>113</v>
      </c>
      <c r="C677" t="s">
        <v>10151</v>
      </c>
      <c r="D677" t="s">
        <v>37</v>
      </c>
      <c r="E677">
        <v>251679.344086475</v>
      </c>
      <c r="F677">
        <v>1579.25</v>
      </c>
      <c r="G677">
        <v>-28.8215430236068</v>
      </c>
      <c r="H677">
        <f>(Table2[[#This Row],[1Y Return vs Nifty]]-AVERAGE(Table2[1Y Return vs Nifty]))/_xlfn.STDEV.P(Table2[1Y Return vs Nifty])</f>
        <v>-0.94369679443382548</v>
      </c>
      <c r="I677">
        <v>-0.61199708292638699</v>
      </c>
      <c r="J677">
        <f>(Table2[[#This Row],[1M Return vs Nifty]]-AVERAGE(Table2[1M Return vs Nifty]))/_xlfn.STDEV.P(Table2[1M Return vs Nifty])</f>
        <v>9.6712648541912319E-2</v>
      </c>
      <c r="K677">
        <v>-16.3614501642266</v>
      </c>
      <c r="L677">
        <f>(Table2[[#This Row],[6M Return vs Nifty]]-AVERAGE(Table2[6M Return vs Nifty]))/_xlfn.STDEV.P(Table2[6M Return vs Nifty])</f>
        <v>-0.81617181396280214</v>
      </c>
      <c r="M677">
        <v>1.5009531184470899</v>
      </c>
      <c r="N677">
        <f>(Table2[[#This Row],[1W Return vs Nifty]]-AVERAGE(Table2[1W Return vs Nifty]))/_xlfn.STDEV.P(Table2[1W Return vs Nifty])</f>
        <v>0.78686655179545717</v>
      </c>
      <c r="O677">
        <v>1601.16</v>
      </c>
      <c r="P677">
        <v>1594.60148720961</v>
      </c>
      <c r="Q677">
        <v>1590.20206699695</v>
      </c>
      <c r="R677">
        <v>37.044358773240397</v>
      </c>
      <c r="S677" s="2">
        <f>(Table2[[#This Row],[Close Price]]-Table2[[#This Row],[20D EMA]])/Table2[[#This Row],[20D EMA]]</f>
        <v>-1.3683829223812786E-2</v>
      </c>
      <c r="T677" s="2">
        <f>(Table2[[#This Row],[Close Price]]-Table2[[#This Row],[50D EMA]])/Table2[[#This Row],[50D EMA]]</f>
        <v>-9.6271622300274848E-3</v>
      </c>
      <c r="U677" s="2">
        <f>(Table2[[#This Row],[Close Price]]-Table2[[#This Row],[200D EMA]])/Table2[[#This Row],[200D EMA]]</f>
        <v>-6.8872171809162656E-3</v>
      </c>
      <c r="V677">
        <v>1.1397568781757399</v>
      </c>
      <c r="W677">
        <v>1558</v>
      </c>
      <c r="X677">
        <v>1582.65</v>
      </c>
      <c r="Y677">
        <v>1562</v>
      </c>
      <c r="Z677">
        <v>1651.8</v>
      </c>
      <c r="AA677">
        <v>1561.1</v>
      </c>
      <c r="AB677">
        <v>1660</v>
      </c>
      <c r="AC677" s="2">
        <f>(Table2[[#This Row],[Close Price]]/Table2[[#This Row],[Day Low]])-1</f>
        <v>1.3639281129653291E-2</v>
      </c>
      <c r="AD677" s="2">
        <f>(Table2[[#This Row],[Day High]]/Table2[[#This Row],[Close Price]])-1</f>
        <v>2.1529206902011211E-3</v>
      </c>
      <c r="AE677" s="2">
        <f>(Table2[[#This Row],[Close Price]]/Table2[[#This Row],[Current Week Low]])-1</f>
        <v>1.1043533930857885E-2</v>
      </c>
      <c r="AF677" s="2">
        <f>(Table2[[#This Row],[Current Week High]]/Table2[[#This Row],[Close Price]])-1</f>
        <v>4.5939528257084028E-2</v>
      </c>
      <c r="AG677" s="2">
        <f>(Table2[[#This Row],[Close Price]]/Table2[[#This Row],[Current Month Low]])-1</f>
        <v>1.1626417269873901E-2</v>
      </c>
      <c r="AH677" s="2">
        <f>(Table2[[#This Row],[Current Month High]]/Table2[[#This Row],[Close Price]])-1</f>
        <v>5.113186639227485E-2</v>
      </c>
      <c r="AI677">
        <v>10.242203577647601</v>
      </c>
      <c r="AJ677">
        <v>11.2892428032838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-0.08</v>
      </c>
      <c r="AM677" t="s">
        <v>10195</v>
      </c>
      <c r="AN677">
        <v>-0.02</v>
      </c>
      <c r="AO677" t="s">
        <v>10195</v>
      </c>
      <c r="AP677">
        <v>-4.9278687642823997E-2</v>
      </c>
      <c r="AQ677">
        <f>(Table2[[#This Row],[Sharpe Ratio]]-AVERAGE(Table2[Sharpe Ratio]))/_xlfn.STDEV.P(Table2[Sharpe Ratio])</f>
        <v>-1.1550590290196634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-2.0313484370789219</v>
      </c>
      <c r="AS677">
        <f>_xlfn.RANK.AVG(Table2[[#This Row],[1Y Return vs Nifty Z-Score]],Table2[1Y Return vs Nifty Z-Score])</f>
        <v>662</v>
      </c>
      <c r="AT677">
        <f>_xlfn.RANK.AVG(Table2[[#This Row],[6M Return vs Nifty Z-Score]],Table2[6M Return vs Nifty Z-Score])</f>
        <v>590</v>
      </c>
      <c r="AU677">
        <f>_xlfn.RANK.AVG(Table2[[#This Row],[Sharpe Ratio Z-Score]],Table2[Sharpe Ratio Z-Score])</f>
        <v>634</v>
      </c>
      <c r="AV677">
        <f>(Table2[[#This Row],[Rank 1Y]]+Table2[[#This Row],[Rank 6M]]+Table2[[#This Row],[Rank Sharpe]])/3</f>
        <v>628.66666666666663</v>
      </c>
    </row>
    <row r="678" spans="1:48" x14ac:dyDescent="0.3">
      <c r="A678" t="s">
        <v>2151</v>
      </c>
      <c r="B678" t="s">
        <v>2152</v>
      </c>
      <c r="C678" t="s">
        <v>10156</v>
      </c>
      <c r="D678" t="s">
        <v>211</v>
      </c>
      <c r="E678">
        <v>2610.5953148449998</v>
      </c>
      <c r="F678">
        <v>166.51</v>
      </c>
      <c r="G678">
        <v>-15.836598520648099</v>
      </c>
      <c r="H678">
        <f>(Table2[[#This Row],[1Y Return vs Nifty]]-AVERAGE(Table2[1Y Return vs Nifty]))/_xlfn.STDEV.P(Table2[1Y Return vs Nifty])</f>
        <v>-0.76909919634306978</v>
      </c>
      <c r="I678">
        <v>-11.5247760521882</v>
      </c>
      <c r="J678">
        <f>(Table2[[#This Row],[1M Return vs Nifty]]-AVERAGE(Table2[1M Return vs Nifty]))/_xlfn.STDEV.P(Table2[1M Return vs Nifty])</f>
        <v>-1.0400807969206096</v>
      </c>
      <c r="K678">
        <v>-27.048346998310102</v>
      </c>
      <c r="L678">
        <f>(Table2[[#This Row],[6M Return vs Nifty]]-AVERAGE(Table2[6M Return vs Nifty]))/_xlfn.STDEV.P(Table2[6M Return vs Nifty])</f>
        <v>-1.1775786575475451</v>
      </c>
      <c r="M678">
        <v>-3.7013574901378101</v>
      </c>
      <c r="N678">
        <f>(Table2[[#This Row],[1W Return vs Nifty]]-AVERAGE(Table2[1W Return vs Nifty]))/_xlfn.STDEV.P(Table2[1W Return vs Nifty])</f>
        <v>-0.50668819969393541</v>
      </c>
      <c r="O678">
        <v>167.48</v>
      </c>
      <c r="P678">
        <v>177.13648131020099</v>
      </c>
      <c r="Q678">
        <v>183.83215978877701</v>
      </c>
      <c r="R678">
        <v>51.376221485265198</v>
      </c>
      <c r="S678" s="2">
        <f>(Table2[[#This Row],[Close Price]]-Table2[[#This Row],[20D EMA]])/Table2[[#This Row],[20D EMA]]</f>
        <v>-5.7917363267255724E-3</v>
      </c>
      <c r="T678" s="2">
        <f>(Table2[[#This Row],[Close Price]]-Table2[[#This Row],[50D EMA]])/Table2[[#This Row],[50D EMA]]</f>
        <v>-5.9990360153942157E-2</v>
      </c>
      <c r="U678" s="2">
        <f>(Table2[[#This Row],[Close Price]]-Table2[[#This Row],[200D EMA]])/Table2[[#This Row],[200D EMA]]</f>
        <v>-9.4228125311045477E-2</v>
      </c>
      <c r="V678">
        <v>0.51804837859841801</v>
      </c>
      <c r="W678">
        <v>164.53</v>
      </c>
      <c r="X678">
        <v>169.17</v>
      </c>
      <c r="Y678">
        <v>155.05000000000001</v>
      </c>
      <c r="Z678">
        <v>167.98</v>
      </c>
      <c r="AA678">
        <v>155.05000000000001</v>
      </c>
      <c r="AB678">
        <v>181.01</v>
      </c>
      <c r="AC678" s="2">
        <f>(Table2[[#This Row],[Close Price]]/Table2[[#This Row],[Day Low]])-1</f>
        <v>1.2034279462711961E-2</v>
      </c>
      <c r="AD678" s="2">
        <f>(Table2[[#This Row],[Day High]]/Table2[[#This Row],[Close Price]])-1</f>
        <v>1.5975016515524576E-2</v>
      </c>
      <c r="AE678" s="2">
        <f>(Table2[[#This Row],[Close Price]]/Table2[[#This Row],[Current Week Low]])-1</f>
        <v>7.391164140599793E-2</v>
      </c>
      <c r="AF678" s="2">
        <f>(Table2[[#This Row],[Current Week High]]/Table2[[#This Row],[Close Price]])-1</f>
        <v>8.8282986006846809E-3</v>
      </c>
      <c r="AG678" s="2">
        <f>(Table2[[#This Row],[Close Price]]/Table2[[#This Row],[Current Month Low]])-1</f>
        <v>7.391164140599793E-2</v>
      </c>
      <c r="AH678" s="2">
        <f>(Table2[[#This Row],[Current Month High]]/Table2[[#This Row],[Close Price]])-1</f>
        <v>8.7081856945528724E-2</v>
      </c>
      <c r="AI678">
        <v>69.959762176445807</v>
      </c>
      <c r="AJ678">
        <v>25.195488721804502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-0.31</v>
      </c>
      <c r="AM678" t="s">
        <v>10195</v>
      </c>
      <c r="AN678">
        <v>-3.39</v>
      </c>
      <c r="AO678" t="s">
        <v>10195</v>
      </c>
      <c r="AP678">
        <v>-3.5872659034424E-2</v>
      </c>
      <c r="AQ678">
        <f>(Table2[[#This Row],[Sharpe Ratio]]-AVERAGE(Table2[Sharpe Ratio]))/_xlfn.STDEV.P(Table2[Sharpe Ratio])</f>
        <v>-1.0009148037386455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598</v>
      </c>
      <c r="AT678">
        <f>_xlfn.RANK.AVG(Table2[[#This Row],[6M Return vs Nifty Z-Score]],Table2[6M Return vs Nifty Z-Score])</f>
        <v>673</v>
      </c>
      <c r="AU678">
        <f>_xlfn.RANK.AVG(Table2[[#This Row],[Sharpe Ratio Z-Score]],Table2[Sharpe Ratio Z-Score])</f>
        <v>616</v>
      </c>
      <c r="AV678">
        <f>(Table2[[#This Row],[Rank 1Y]]+Table2[[#This Row],[Rank 6M]]+Table2[[#This Row],[Rank Sharpe]])/3</f>
        <v>629</v>
      </c>
    </row>
    <row r="679" spans="1:48" x14ac:dyDescent="0.3">
      <c r="A679" t="s">
        <v>1430</v>
      </c>
      <c r="B679" t="s">
        <v>1431</v>
      </c>
      <c r="C679" t="s">
        <v>10167</v>
      </c>
      <c r="D679" t="s">
        <v>591</v>
      </c>
      <c r="E679">
        <v>7203.7413923199902</v>
      </c>
      <c r="F679">
        <v>42.02</v>
      </c>
      <c r="G679">
        <v>-19.443043467830901</v>
      </c>
      <c r="H679">
        <f>(Table2[[#This Row],[1Y Return vs Nifty]]-AVERAGE(Table2[1Y Return vs Nifty]))/_xlfn.STDEV.P(Table2[1Y Return vs Nifty])</f>
        <v>-0.81759202011148746</v>
      </c>
      <c r="I679">
        <v>-4.7132499445723504</v>
      </c>
      <c r="J679">
        <f>(Table2[[#This Row],[1M Return vs Nifty]]-AVERAGE(Table2[1M Return vs Nifty]))/_xlfn.STDEV.P(Table2[1M Return vs Nifty])</f>
        <v>-0.33051834224749604</v>
      </c>
      <c r="K679">
        <v>-47.517293055010299</v>
      </c>
      <c r="L679">
        <f>(Table2[[#This Row],[6M Return vs Nifty]]-AVERAGE(Table2[6M Return vs Nifty]))/_xlfn.STDEV.P(Table2[6M Return vs Nifty])</f>
        <v>-1.8697924311722067</v>
      </c>
      <c r="M679">
        <v>0.74061720183687896</v>
      </c>
      <c r="N679">
        <f>(Table2[[#This Row],[1W Return vs Nifty]]-AVERAGE(Table2[1W Return vs Nifty]))/_xlfn.STDEV.P(Table2[1W Return vs Nifty])</f>
        <v>0.59780899417170807</v>
      </c>
      <c r="O679">
        <v>42.84</v>
      </c>
      <c r="P679">
        <v>43.694073454974998</v>
      </c>
      <c r="Q679">
        <v>46.369063656666903</v>
      </c>
      <c r="R679">
        <v>43.807189087386497</v>
      </c>
      <c r="S679" s="2">
        <f>(Table2[[#This Row],[Close Price]]-Table2[[#This Row],[20D EMA]])/Table2[[#This Row],[20D EMA]]</f>
        <v>-1.9140989729225028E-2</v>
      </c>
      <c r="T679" s="2">
        <f>(Table2[[#This Row],[Close Price]]-Table2[[#This Row],[50D EMA]])/Table2[[#This Row],[50D EMA]]</f>
        <v>-3.8313513083188741E-2</v>
      </c>
      <c r="U679" s="2">
        <f>(Table2[[#This Row],[Close Price]]-Table2[[#This Row],[200D EMA]])/Table2[[#This Row],[200D EMA]]</f>
        <v>-9.3792354507499204E-2</v>
      </c>
      <c r="V679">
        <v>1.2450644733820999</v>
      </c>
      <c r="W679">
        <v>41.3</v>
      </c>
      <c r="X679">
        <v>42.84</v>
      </c>
      <c r="Y679">
        <v>39.21</v>
      </c>
      <c r="Z679">
        <v>43.8</v>
      </c>
      <c r="AA679">
        <v>39.21</v>
      </c>
      <c r="AB679">
        <v>47.15</v>
      </c>
      <c r="AC679" s="2">
        <f>(Table2[[#This Row],[Close Price]]/Table2[[#This Row],[Day Low]])-1</f>
        <v>1.7433414043583673E-2</v>
      </c>
      <c r="AD679" s="2">
        <f>(Table2[[#This Row],[Day High]]/Table2[[#This Row],[Close Price]])-1</f>
        <v>1.9514516896715906E-2</v>
      </c>
      <c r="AE679" s="2">
        <f>(Table2[[#This Row],[Close Price]]/Table2[[#This Row],[Current Week Low]])-1</f>
        <v>7.1665391481764873E-2</v>
      </c>
      <c r="AF679" s="2">
        <f>(Table2[[#This Row],[Current Week High]]/Table2[[#This Row],[Close Price]])-1</f>
        <v>4.2360780580675828E-2</v>
      </c>
      <c r="AG679" s="2">
        <f>(Table2[[#This Row],[Close Price]]/Table2[[#This Row],[Current Month Low]])-1</f>
        <v>7.1665391481764873E-2</v>
      </c>
      <c r="AH679" s="2">
        <f>(Table2[[#This Row],[Current Month High]]/Table2[[#This Row],[Close Price]])-1</f>
        <v>0.12208472156116112</v>
      </c>
      <c r="AI679">
        <v>63.493574488338801</v>
      </c>
      <c r="AJ679">
        <v>8.7192755498059604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-0.13</v>
      </c>
      <c r="AM679" t="s">
        <v>10195</v>
      </c>
      <c r="AN679">
        <v>-6.37</v>
      </c>
      <c r="AO679" t="s">
        <v>10195</v>
      </c>
      <c r="AP679">
        <v>-4.190877668192E-3</v>
      </c>
      <c r="AQ679">
        <f>(Table2[[#This Row],[Sharpe Ratio]]-AVERAGE(Table2[Sharpe Ratio]))/_xlfn.STDEV.P(Table2[Sharpe Ratio])</f>
        <v>-0.63663364435334835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619</v>
      </c>
      <c r="AT679">
        <f>_xlfn.RANK.AVG(Table2[[#This Row],[6M Return vs Nifty Z-Score]],Table2[6M Return vs Nifty Z-Score])</f>
        <v>724</v>
      </c>
      <c r="AU679">
        <f>_xlfn.RANK.AVG(Table2[[#This Row],[Sharpe Ratio Z-Score]],Table2[Sharpe Ratio Z-Score])</f>
        <v>547</v>
      </c>
      <c r="AV679">
        <f>(Table2[[#This Row],[Rank 1Y]]+Table2[[#This Row],[Rank 6M]]+Table2[[#This Row],[Rank Sharpe]])/3</f>
        <v>630</v>
      </c>
    </row>
    <row r="680" spans="1:48" x14ac:dyDescent="0.3">
      <c r="A680" t="s">
        <v>868</v>
      </c>
      <c r="B680" t="s">
        <v>869</v>
      </c>
      <c r="C680" t="s">
        <v>10165</v>
      </c>
      <c r="D680" t="s">
        <v>555</v>
      </c>
      <c r="E680">
        <v>17510.625627000001</v>
      </c>
      <c r="F680">
        <v>3531.55</v>
      </c>
      <c r="G680">
        <v>-44.246422824638003</v>
      </c>
      <c r="H680">
        <f>(Table2[[#This Row],[1Y Return vs Nifty]]-AVERAGE(Table2[1Y Return vs Nifty]))/_xlfn.STDEV.P(Table2[1Y Return vs Nifty])</f>
        <v>-1.1511021447982424</v>
      </c>
      <c r="I680">
        <v>-6.9521278586290496</v>
      </c>
      <c r="J680">
        <f>(Table2[[#This Row],[1M Return vs Nifty]]-AVERAGE(Table2[1M Return vs Nifty]))/_xlfn.STDEV.P(Table2[1M Return vs Nifty])</f>
        <v>-0.5637441543948325</v>
      </c>
      <c r="K680">
        <v>-10.542256921241901</v>
      </c>
      <c r="L680">
        <f>(Table2[[#This Row],[6M Return vs Nifty]]-AVERAGE(Table2[6M Return vs Nifty]))/_xlfn.STDEV.P(Table2[6M Return vs Nifty])</f>
        <v>-0.61937977088352369</v>
      </c>
      <c r="M680">
        <v>-2.5226501790775502</v>
      </c>
      <c r="N680">
        <f>(Table2[[#This Row],[1W Return vs Nifty]]-AVERAGE(Table2[1W Return vs Nifty]))/_xlfn.STDEV.P(Table2[1W Return vs Nifty])</f>
        <v>-0.21360257725509568</v>
      </c>
      <c r="O680">
        <v>3599.46</v>
      </c>
      <c r="P680">
        <v>3519.4606336021402</v>
      </c>
      <c r="Q680">
        <v>3556.8729695018401</v>
      </c>
      <c r="R680">
        <v>33.200774891833497</v>
      </c>
      <c r="S680" s="2">
        <f>(Table2[[#This Row],[Close Price]]-Table2[[#This Row],[20D EMA]])/Table2[[#This Row],[20D EMA]]</f>
        <v>-1.8866718896723356E-2</v>
      </c>
      <c r="T680" s="2">
        <f>(Table2[[#This Row],[Close Price]]-Table2[[#This Row],[50D EMA]])/Table2[[#This Row],[50D EMA]]</f>
        <v>3.4350054330588163E-3</v>
      </c>
      <c r="U680" s="2">
        <f>(Table2[[#This Row],[Close Price]]-Table2[[#This Row],[200D EMA]])/Table2[[#This Row],[200D EMA]]</f>
        <v>-7.1194472557693086E-3</v>
      </c>
      <c r="V680">
        <v>0.63837685632462804</v>
      </c>
      <c r="W680">
        <v>3451.85</v>
      </c>
      <c r="X680">
        <v>3527.05</v>
      </c>
      <c r="Y680">
        <v>3424.9</v>
      </c>
      <c r="Z680">
        <v>3615</v>
      </c>
      <c r="AA680">
        <v>3424.9</v>
      </c>
      <c r="AB680">
        <v>3742.95</v>
      </c>
      <c r="AC680" s="2">
        <f>(Table2[[#This Row],[Close Price]]/Table2[[#This Row],[Day Low]])-1</f>
        <v>2.3089068180830674E-2</v>
      </c>
      <c r="AD680" s="2">
        <f>(Table2[[#This Row],[Day High]]/Table2[[#This Row],[Close Price]])-1</f>
        <v>-1.274228030185065E-3</v>
      </c>
      <c r="AE680" s="2">
        <f>(Table2[[#This Row],[Close Price]]/Table2[[#This Row],[Current Week Low]])-1</f>
        <v>3.1139595316651558E-2</v>
      </c>
      <c r="AF680" s="2">
        <f>(Table2[[#This Row],[Current Week High]]/Table2[[#This Row],[Close Price]])-1</f>
        <v>2.3629850915320327E-2</v>
      </c>
      <c r="AG680" s="2">
        <f>(Table2[[#This Row],[Close Price]]/Table2[[#This Row],[Current Month Low]])-1</f>
        <v>3.1139595316651558E-2</v>
      </c>
      <c r="AH680" s="2">
        <f>(Table2[[#This Row],[Current Month High]]/Table2[[#This Row],[Close Price]])-1</f>
        <v>5.9860401240248606E-2</v>
      </c>
      <c r="AI680">
        <v>33.772706035593401</v>
      </c>
      <c r="AJ680">
        <v>22.7959456875119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-0.03</v>
      </c>
      <c r="AM680" t="s">
        <v>10195</v>
      </c>
      <c r="AN680">
        <v>-3.66</v>
      </c>
      <c r="AO680" t="s">
        <v>10195</v>
      </c>
      <c r="AP680">
        <v>-6.2082006260538003E-2</v>
      </c>
      <c r="AQ680">
        <f>(Table2[[#This Row],[Sharpe Ratio]]-AVERAGE(Table2[Sharpe Ratio]))/_xlfn.STDEV.P(Table2[Sharpe Ratio])</f>
        <v>-1.3022732180239265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710</v>
      </c>
      <c r="AT680">
        <f>_xlfn.RANK.AVG(Table2[[#This Row],[6M Return vs Nifty Z-Score]],Table2[6M Return vs Nifty Z-Score])</f>
        <v>523</v>
      </c>
      <c r="AU680">
        <f>_xlfn.RANK.AVG(Table2[[#This Row],[Sharpe Ratio Z-Score]],Table2[Sharpe Ratio Z-Score])</f>
        <v>661</v>
      </c>
      <c r="AV680">
        <f>(Table2[[#This Row],[Rank 1Y]]+Table2[[#This Row],[Rank 6M]]+Table2[[#This Row],[Rank Sharpe]])/3</f>
        <v>631.33333333333337</v>
      </c>
    </row>
    <row r="681" spans="1:48" x14ac:dyDescent="0.3">
      <c r="A681" t="s">
        <v>2002</v>
      </c>
      <c r="B681" t="s">
        <v>2003</v>
      </c>
      <c r="C681" t="s">
        <v>10160</v>
      </c>
      <c r="D681" t="s">
        <v>80</v>
      </c>
      <c r="E681">
        <v>3121.2962462400001</v>
      </c>
      <c r="F681">
        <v>238.8</v>
      </c>
      <c r="G681">
        <v>-7.9527177922272596</v>
      </c>
      <c r="H681">
        <f>(Table2[[#This Row],[1Y Return vs Nifty]]-AVERAGE(Table2[1Y Return vs Nifty]))/_xlfn.STDEV.P(Table2[1Y Return vs Nifty])</f>
        <v>-0.66309130092983737</v>
      </c>
      <c r="I681">
        <v>-9.7748736259084996</v>
      </c>
      <c r="J681">
        <f>(Table2[[#This Row],[1M Return vs Nifty]]-AVERAGE(Table2[1M Return vs Nifty]))/_xlfn.STDEV.P(Table2[1M Return vs Nifty])</f>
        <v>-0.85779197626393233</v>
      </c>
      <c r="K681">
        <v>-28.858029137268201</v>
      </c>
      <c r="L681">
        <f>(Table2[[#This Row],[6M Return vs Nifty]]-AVERAGE(Table2[6M Return vs Nifty]))/_xlfn.STDEV.P(Table2[6M Return vs Nifty])</f>
        <v>-1.2387780421665342</v>
      </c>
      <c r="M681">
        <v>-1.2031542021794801</v>
      </c>
      <c r="N681">
        <f>(Table2[[#This Row],[1W Return vs Nifty]]-AVERAGE(Table2[1W Return vs Nifty]))/_xlfn.STDEV.P(Table2[1W Return vs Nifty])</f>
        <v>0.11449015286197829</v>
      </c>
      <c r="O681">
        <v>241.69</v>
      </c>
      <c r="P681">
        <v>238.47264369942599</v>
      </c>
      <c r="Q681">
        <v>236.307811429894</v>
      </c>
      <c r="R681">
        <v>43.680456765499201</v>
      </c>
      <c r="S681" s="2">
        <f>(Table2[[#This Row],[Close Price]]-Table2[[#This Row],[20D EMA]])/Table2[[#This Row],[20D EMA]]</f>
        <v>-1.1957466175679533E-2</v>
      </c>
      <c r="T681" s="2">
        <f>(Table2[[#This Row],[Close Price]]-Table2[[#This Row],[50D EMA]])/Table2[[#This Row],[50D EMA]]</f>
        <v>1.3727205581979811E-3</v>
      </c>
      <c r="U681" s="2">
        <f>(Table2[[#This Row],[Close Price]]-Table2[[#This Row],[200D EMA]])/Table2[[#This Row],[200D EMA]]</f>
        <v>1.0546365585741006E-2</v>
      </c>
      <c r="V681">
        <v>0.67495674388440396</v>
      </c>
      <c r="W681">
        <v>235.35</v>
      </c>
      <c r="X681">
        <v>238.5</v>
      </c>
      <c r="Y681">
        <v>233</v>
      </c>
      <c r="Z681">
        <v>241.9</v>
      </c>
      <c r="AA681">
        <v>233</v>
      </c>
      <c r="AB681">
        <v>267</v>
      </c>
      <c r="AC681" s="2">
        <f>(Table2[[#This Row],[Close Price]]/Table2[[#This Row],[Day Low]])-1</f>
        <v>1.4659018483110353E-2</v>
      </c>
      <c r="AD681" s="2">
        <f>(Table2[[#This Row],[Day High]]/Table2[[#This Row],[Close Price]])-1</f>
        <v>-1.2562814070352646E-3</v>
      </c>
      <c r="AE681" s="2">
        <f>(Table2[[#This Row],[Close Price]]/Table2[[#This Row],[Current Week Low]])-1</f>
        <v>2.4892703862660959E-2</v>
      </c>
      <c r="AF681" s="2">
        <f>(Table2[[#This Row],[Current Week High]]/Table2[[#This Row],[Close Price]])-1</f>
        <v>1.298157453936355E-2</v>
      </c>
      <c r="AG681" s="2">
        <f>(Table2[[#This Row],[Close Price]]/Table2[[#This Row],[Current Month Low]])-1</f>
        <v>2.4892703862660959E-2</v>
      </c>
      <c r="AH681" s="2">
        <f>(Table2[[#This Row],[Current Month High]]/Table2[[#This Row],[Close Price]])-1</f>
        <v>0.11809045226130643</v>
      </c>
      <c r="AI681">
        <v>27.7219430485762</v>
      </c>
      <c r="AJ681">
        <v>25.453112687155201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0.04</v>
      </c>
      <c r="AM681" t="s">
        <v>10196</v>
      </c>
      <c r="AN681">
        <v>-6.33</v>
      </c>
      <c r="AO681" t="s">
        <v>10195</v>
      </c>
      <c r="AP681">
        <v>-5.6888895282039997E-2</v>
      </c>
      <c r="AQ681">
        <f>(Table2[[#This Row],[Sharpe Ratio]]-AVERAGE(Table2[Sharpe Ratio]))/_xlfn.STDEV.P(Table2[Sharpe Ratio])</f>
        <v>-1.242562166230605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-3.8877333327289305</v>
      </c>
      <c r="AS681">
        <f>_xlfn.RANK.AVG(Table2[[#This Row],[1Y Return vs Nifty Z-Score]],Table2[1Y Return vs Nifty Z-Score])</f>
        <v>564</v>
      </c>
      <c r="AT681">
        <f>_xlfn.RANK.AVG(Table2[[#This Row],[6M Return vs Nifty Z-Score]],Table2[6M Return vs Nifty Z-Score])</f>
        <v>684</v>
      </c>
      <c r="AU681">
        <f>_xlfn.RANK.AVG(Table2[[#This Row],[Sharpe Ratio Z-Score]],Table2[Sharpe Ratio Z-Score])</f>
        <v>648</v>
      </c>
      <c r="AV681">
        <f>(Table2[[#This Row],[Rank 1Y]]+Table2[[#This Row],[Rank 6M]]+Table2[[#This Row],[Rank Sharpe]])/3</f>
        <v>632</v>
      </c>
    </row>
    <row r="682" spans="1:48" x14ac:dyDescent="0.3">
      <c r="A682" t="s">
        <v>1398</v>
      </c>
      <c r="B682" t="s">
        <v>1399</v>
      </c>
      <c r="C682" t="s">
        <v>10165</v>
      </c>
      <c r="D682" t="s">
        <v>555</v>
      </c>
      <c r="E682">
        <v>7420.8010299999996</v>
      </c>
      <c r="F682">
        <v>2290.3000000000002</v>
      </c>
      <c r="G682">
        <v>-19.689919192831599</v>
      </c>
      <c r="H682">
        <f>(Table2[[#This Row],[1Y Return vs Nifty]]-AVERAGE(Table2[1Y Return vs Nifty]))/_xlfn.STDEV.P(Table2[1Y Return vs Nifty])</f>
        <v>-0.82091154978696768</v>
      </c>
      <c r="I682">
        <v>-8.9604344584548006</v>
      </c>
      <c r="J682">
        <f>(Table2[[#This Row],[1M Return vs Nifty]]-AVERAGE(Table2[1M Return vs Nifty]))/_xlfn.STDEV.P(Table2[1M Return vs Nifty])</f>
        <v>-0.77295115708330275</v>
      </c>
      <c r="K682">
        <v>-17.884177180043199</v>
      </c>
      <c r="L682">
        <f>(Table2[[#This Row],[6M Return vs Nifty]]-AVERAGE(Table2[6M Return vs Nifty]))/_xlfn.STDEV.P(Table2[6M Return vs Nifty])</f>
        <v>-0.86766702094116044</v>
      </c>
      <c r="M682">
        <v>-1.8313959722242801</v>
      </c>
      <c r="N682">
        <f>(Table2[[#This Row],[1W Return vs Nifty]]-AVERAGE(Table2[1W Return vs Nifty]))/_xlfn.STDEV.P(Table2[1W Return vs Nifty])</f>
        <v>-4.1722189666068776E-2</v>
      </c>
      <c r="O682">
        <v>2313.73</v>
      </c>
      <c r="P682">
        <v>2279.8187309232198</v>
      </c>
      <c r="Q682">
        <v>2261.7134800242802</v>
      </c>
      <c r="R682">
        <v>41.654955474686901</v>
      </c>
      <c r="S682" s="2">
        <f>(Table2[[#This Row],[Close Price]]-Table2[[#This Row],[20D EMA]])/Table2[[#This Row],[20D EMA]]</f>
        <v>-1.012650568562444E-2</v>
      </c>
      <c r="T682" s="2">
        <f>(Table2[[#This Row],[Close Price]]-Table2[[#This Row],[50D EMA]])/Table2[[#This Row],[50D EMA]]</f>
        <v>4.5974133533572261E-3</v>
      </c>
      <c r="U682" s="2">
        <f>(Table2[[#This Row],[Close Price]]-Table2[[#This Row],[200D EMA]])/Table2[[#This Row],[200D EMA]]</f>
        <v>1.2639319802530018E-2</v>
      </c>
      <c r="V682">
        <v>0.73232662451293196</v>
      </c>
      <c r="W682">
        <v>2255.9499999999998</v>
      </c>
      <c r="X682">
        <v>2307.25</v>
      </c>
      <c r="Y682">
        <v>2173.4</v>
      </c>
      <c r="Z682">
        <v>2340</v>
      </c>
      <c r="AA682">
        <v>2173.4</v>
      </c>
      <c r="AB682">
        <v>2460</v>
      </c>
      <c r="AC682" s="2">
        <f>(Table2[[#This Row],[Close Price]]/Table2[[#This Row],[Day Low]])-1</f>
        <v>1.5226401294355041E-2</v>
      </c>
      <c r="AD682" s="2">
        <f>(Table2[[#This Row],[Day High]]/Table2[[#This Row],[Close Price]])-1</f>
        <v>7.4007771907609321E-3</v>
      </c>
      <c r="AE682" s="2">
        <f>(Table2[[#This Row],[Close Price]]/Table2[[#This Row],[Current Week Low]])-1</f>
        <v>5.3786693659703788E-2</v>
      </c>
      <c r="AF682" s="2">
        <f>(Table2[[#This Row],[Current Week High]]/Table2[[#This Row],[Close Price]])-1</f>
        <v>2.1700213945771152E-2</v>
      </c>
      <c r="AG682" s="2">
        <f>(Table2[[#This Row],[Close Price]]/Table2[[#This Row],[Current Month Low]])-1</f>
        <v>5.3786693659703788E-2</v>
      </c>
      <c r="AH682" s="2">
        <f>(Table2[[#This Row],[Current Month High]]/Table2[[#This Row],[Close Price]])-1</f>
        <v>7.409509671222092E-2</v>
      </c>
      <c r="AI682">
        <v>19.4166703052001</v>
      </c>
      <c r="AJ682">
        <v>16.8520408163265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0.02</v>
      </c>
      <c r="AM682" t="s">
        <v>10196</v>
      </c>
      <c r="AN682">
        <v>-3.68</v>
      </c>
      <c r="AO682" t="s">
        <v>10195</v>
      </c>
      <c r="AP682">
        <v>-7.1454308437852998E-2</v>
      </c>
      <c r="AQ682">
        <f>(Table2[[#This Row],[Sharpe Ratio]]-AVERAGE(Table2[Sharpe Ratio]))/_xlfn.STDEV.P(Table2[Sharpe Ratio])</f>
        <v>-1.4100371427791369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-3.9132890602566364</v>
      </c>
      <c r="AS682">
        <f>_xlfn.RANK.AVG(Table2[[#This Row],[1Y Return vs Nifty Z-Score]],Table2[1Y Return vs Nifty Z-Score])</f>
        <v>621</v>
      </c>
      <c r="AT682">
        <f>_xlfn.RANK.AVG(Table2[[#This Row],[6M Return vs Nifty Z-Score]],Table2[6M Return vs Nifty Z-Score])</f>
        <v>599</v>
      </c>
      <c r="AU682">
        <f>_xlfn.RANK.AVG(Table2[[#This Row],[Sharpe Ratio Z-Score]],Table2[Sharpe Ratio Z-Score])</f>
        <v>679</v>
      </c>
      <c r="AV682">
        <f>(Table2[[#This Row],[Rank 1Y]]+Table2[[#This Row],[Rank 6M]]+Table2[[#This Row],[Rank Sharpe]])/3</f>
        <v>633</v>
      </c>
    </row>
    <row r="683" spans="1:48" x14ac:dyDescent="0.3">
      <c r="A683" t="s">
        <v>494</v>
      </c>
      <c r="B683" t="s">
        <v>495</v>
      </c>
      <c r="C683" t="s">
        <v>10153</v>
      </c>
      <c r="D683" t="s">
        <v>119</v>
      </c>
      <c r="E683">
        <v>42265.548234599999</v>
      </c>
      <c r="F683">
        <v>325.2</v>
      </c>
      <c r="G683">
        <v>-42.504792994797597</v>
      </c>
      <c r="H683">
        <f>(Table2[[#This Row],[1Y Return vs Nifty]]-AVERAGE(Table2[1Y Return vs Nifty]))/_xlfn.STDEV.P(Table2[1Y Return vs Nifty])</f>
        <v>-1.1276839172514046</v>
      </c>
      <c r="I683">
        <v>-8.33624581664027</v>
      </c>
      <c r="J683">
        <f>(Table2[[#This Row],[1M Return vs Nifty]]-AVERAGE(Table2[1M Return vs Nifty]))/_xlfn.STDEV.P(Table2[1M Return vs Nifty])</f>
        <v>-0.7079288965990046</v>
      </c>
      <c r="K683">
        <v>-20.8009007259387</v>
      </c>
      <c r="L683">
        <f>(Table2[[#This Row],[6M Return vs Nifty]]-AVERAGE(Table2[6M Return vs Nifty]))/_xlfn.STDEV.P(Table2[6M Return vs Nifty])</f>
        <v>-0.96630405905399186</v>
      </c>
      <c r="M683">
        <v>-1.50763454641485</v>
      </c>
      <c r="N683">
        <f>(Table2[[#This Row],[1W Return vs Nifty]]-AVERAGE(Table2[1W Return vs Nifty]))/_xlfn.STDEV.P(Table2[1W Return vs Nifty])</f>
        <v>3.8781102469863306E-2</v>
      </c>
      <c r="O683">
        <v>330.95</v>
      </c>
      <c r="P683">
        <v>336.17512305429898</v>
      </c>
      <c r="Q683">
        <v>355.053140644199</v>
      </c>
      <c r="R683">
        <v>39.708320287733798</v>
      </c>
      <c r="S683" s="2">
        <f>(Table2[[#This Row],[Close Price]]-Table2[[#This Row],[20D EMA]])/Table2[[#This Row],[20D EMA]]</f>
        <v>-1.7374225713854056E-2</v>
      </c>
      <c r="T683" s="2">
        <f>(Table2[[#This Row],[Close Price]]-Table2[[#This Row],[50D EMA]])/Table2[[#This Row],[50D EMA]]</f>
        <v>-3.2647041085566257E-2</v>
      </c>
      <c r="U683" s="2">
        <f>(Table2[[#This Row],[Close Price]]-Table2[[#This Row],[200D EMA]])/Table2[[#This Row],[200D EMA]]</f>
        <v>-8.4080767712783125E-2</v>
      </c>
      <c r="V683">
        <v>0.78511139082474801</v>
      </c>
      <c r="W683">
        <v>322.14999999999998</v>
      </c>
      <c r="X683">
        <v>329.8</v>
      </c>
      <c r="Y683">
        <v>315.5</v>
      </c>
      <c r="Z683">
        <v>331.45</v>
      </c>
      <c r="AA683">
        <v>315.5</v>
      </c>
      <c r="AB683">
        <v>347</v>
      </c>
      <c r="AC683" s="2">
        <f>(Table2[[#This Row],[Close Price]]/Table2[[#This Row],[Day Low]])-1</f>
        <v>9.4676392984633928E-3</v>
      </c>
      <c r="AD683" s="2">
        <f>(Table2[[#This Row],[Day High]]/Table2[[#This Row],[Close Price]])-1</f>
        <v>1.4145141451414656E-2</v>
      </c>
      <c r="AE683" s="2">
        <f>(Table2[[#This Row],[Close Price]]/Table2[[#This Row],[Current Week Low]])-1</f>
        <v>3.0744849445324851E-2</v>
      </c>
      <c r="AF683" s="2">
        <f>(Table2[[#This Row],[Current Week High]]/Table2[[#This Row],[Close Price]])-1</f>
        <v>1.9218942189421995E-2</v>
      </c>
      <c r="AG683" s="2">
        <f>(Table2[[#This Row],[Close Price]]/Table2[[#This Row],[Current Month Low]])-1</f>
        <v>3.0744849445324851E-2</v>
      </c>
      <c r="AH683" s="2">
        <f>(Table2[[#This Row],[Current Month High]]/Table2[[#This Row],[Close Price]])-1</f>
        <v>6.7035670356703658E-2</v>
      </c>
      <c r="AI683">
        <v>29.981549815498099</v>
      </c>
      <c r="AJ683">
        <v>13.785864240727699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-0.15</v>
      </c>
      <c r="AM683" t="s">
        <v>10195</v>
      </c>
      <c r="AN683">
        <v>-2.31</v>
      </c>
      <c r="AO683" t="s">
        <v>10195</v>
      </c>
      <c r="AP683">
        <v>-1.7579682883457001E-2</v>
      </c>
      <c r="AQ683">
        <f>(Table2[[#This Row],[Sharpe Ratio]]-AVERAGE(Table2[Sharpe Ratio]))/_xlfn.STDEV.P(Table2[Sharpe Ratio])</f>
        <v>-0.79057983286530831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707</v>
      </c>
      <c r="AT683">
        <f>_xlfn.RANK.AVG(Table2[[#This Row],[6M Return vs Nifty Z-Score]],Table2[6M Return vs Nifty Z-Score])</f>
        <v>622</v>
      </c>
      <c r="AU683">
        <f>_xlfn.RANK.AVG(Table2[[#This Row],[Sharpe Ratio Z-Score]],Table2[Sharpe Ratio Z-Score])</f>
        <v>574</v>
      </c>
      <c r="AV683">
        <f>(Table2[[#This Row],[Rank 1Y]]+Table2[[#This Row],[Rank 6M]]+Table2[[#This Row],[Rank Sharpe]])/3</f>
        <v>634.33333333333337</v>
      </c>
    </row>
    <row r="684" spans="1:48" x14ac:dyDescent="0.3">
      <c r="A684" t="s">
        <v>1716</v>
      </c>
      <c r="B684" t="s">
        <v>1717</v>
      </c>
      <c r="C684" t="s">
        <v>10165</v>
      </c>
      <c r="D684" t="s">
        <v>555</v>
      </c>
      <c r="E684">
        <v>4534.5795373199999</v>
      </c>
      <c r="F684">
        <v>820.2</v>
      </c>
      <c r="G684">
        <v>-31.323019883966801</v>
      </c>
      <c r="H684">
        <f>(Table2[[#This Row],[1Y Return vs Nifty]]-AVERAGE(Table2[1Y Return vs Nifty]))/_xlfn.STDEV.P(Table2[1Y Return vs Nifty])</f>
        <v>-0.9773320441954968</v>
      </c>
      <c r="I684">
        <v>-6.6299921952463503</v>
      </c>
      <c r="J684">
        <f>(Table2[[#This Row],[1M Return vs Nifty]]-AVERAGE(Table2[1M Return vs Nifty]))/_xlfn.STDEV.P(Table2[1M Return vs Nifty])</f>
        <v>-0.53018700898625604</v>
      </c>
      <c r="K684">
        <v>-8.7151441213639007</v>
      </c>
      <c r="L684">
        <f>(Table2[[#This Row],[6M Return vs Nifty]]-AVERAGE(Table2[6M Return vs Nifty]))/_xlfn.STDEV.P(Table2[6M Return vs Nifty])</f>
        <v>-0.55759092046894787</v>
      </c>
      <c r="M684">
        <v>-1.4397105070891201</v>
      </c>
      <c r="N684">
        <f>(Table2[[#This Row],[1W Return vs Nifty]]-AVERAGE(Table2[1W Return vs Nifty]))/_xlfn.STDEV.P(Table2[1W Return vs Nifty])</f>
        <v>5.5670417703205417E-2</v>
      </c>
      <c r="O684">
        <v>807.5</v>
      </c>
      <c r="P684">
        <v>779.45171372809602</v>
      </c>
      <c r="Q684">
        <v>763.54718249127097</v>
      </c>
      <c r="R684">
        <v>55.266516142104898</v>
      </c>
      <c r="S684" s="2">
        <f>(Table2[[#This Row],[Close Price]]-Table2[[#This Row],[20D EMA]])/Table2[[#This Row],[20D EMA]]</f>
        <v>1.572755417956662E-2</v>
      </c>
      <c r="T684" s="2">
        <f>(Table2[[#This Row],[Close Price]]-Table2[[#This Row],[50D EMA]])/Table2[[#This Row],[50D EMA]]</f>
        <v>5.2278140588088634E-2</v>
      </c>
      <c r="U684" s="2">
        <f>(Table2[[#This Row],[Close Price]]-Table2[[#This Row],[200D EMA]])/Table2[[#This Row],[200D EMA]]</f>
        <v>7.4196878474339395E-2</v>
      </c>
      <c r="V684">
        <v>0.82135812146903997</v>
      </c>
      <c r="W684">
        <v>809.95</v>
      </c>
      <c r="X684">
        <v>819</v>
      </c>
      <c r="Y684">
        <v>775.1</v>
      </c>
      <c r="Z684">
        <v>830</v>
      </c>
      <c r="AA684">
        <v>775.1</v>
      </c>
      <c r="AB684">
        <v>868.9</v>
      </c>
      <c r="AC684" s="2">
        <f>(Table2[[#This Row],[Close Price]]/Table2[[#This Row],[Day Low]])-1</f>
        <v>1.2655102166800436E-2</v>
      </c>
      <c r="AD684" s="2">
        <f>(Table2[[#This Row],[Day High]]/Table2[[#This Row],[Close Price]])-1</f>
        <v>-1.4630577907828179E-3</v>
      </c>
      <c r="AE684" s="2">
        <f>(Table2[[#This Row],[Close Price]]/Table2[[#This Row],[Current Week Low]])-1</f>
        <v>5.8186040510901815E-2</v>
      </c>
      <c r="AF684" s="2">
        <f>(Table2[[#This Row],[Current Week High]]/Table2[[#This Row],[Close Price]])-1</f>
        <v>1.1948305291392236E-2</v>
      </c>
      <c r="AG684" s="2">
        <f>(Table2[[#This Row],[Close Price]]/Table2[[#This Row],[Current Month Low]])-1</f>
        <v>5.8186040510901815E-2</v>
      </c>
      <c r="AH684" s="2">
        <f>(Table2[[#This Row],[Current Month High]]/Table2[[#This Row],[Close Price]])-1</f>
        <v>5.9375762009265864E-2</v>
      </c>
      <c r="AI684">
        <v>9.2965130455986404</v>
      </c>
      <c r="AJ684">
        <v>24.8496841464342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0.06</v>
      </c>
      <c r="AM684" t="s">
        <v>10196</v>
      </c>
      <c r="AN684">
        <v>0.05</v>
      </c>
      <c r="AO684" t="s">
        <v>10196</v>
      </c>
      <c r="AP684">
        <v>-0.13397055693208701</v>
      </c>
      <c r="AQ684">
        <f>(Table2[[#This Row],[Sharpe Ratio]]-AVERAGE(Table2[Sharpe Ratio]))/_xlfn.STDEV.P(Table2[Sharpe Ratio])</f>
        <v>-2.1288569344645887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-4.1382964904120838</v>
      </c>
      <c r="AS684">
        <f>_xlfn.RANK.AVG(Table2[[#This Row],[1Y Return vs Nifty Z-Score]],Table2[1Y Return vs Nifty Z-Score])</f>
        <v>676</v>
      </c>
      <c r="AT684">
        <f>_xlfn.RANK.AVG(Table2[[#This Row],[6M Return vs Nifty Z-Score]],Table2[6M Return vs Nifty Z-Score])</f>
        <v>504</v>
      </c>
      <c r="AU684">
        <f>_xlfn.RANK.AVG(Table2[[#This Row],[Sharpe Ratio Z-Score]],Table2[Sharpe Ratio Z-Score])</f>
        <v>725</v>
      </c>
      <c r="AV684">
        <f>(Table2[[#This Row],[Rank 1Y]]+Table2[[#This Row],[Rank 6M]]+Table2[[#This Row],[Rank Sharpe]])/3</f>
        <v>635</v>
      </c>
    </row>
    <row r="685" spans="1:48" x14ac:dyDescent="0.3">
      <c r="A685" t="s">
        <v>2301</v>
      </c>
      <c r="B685" t="s">
        <v>2302</v>
      </c>
      <c r="C685" t="s">
        <v>10155</v>
      </c>
      <c r="D685" t="s">
        <v>278</v>
      </c>
      <c r="E685">
        <v>2225.9372779599998</v>
      </c>
      <c r="F685">
        <v>497.3</v>
      </c>
      <c r="G685">
        <v>-48.136322005248701</v>
      </c>
      <c r="H685">
        <f>(Table2[[#This Row],[1Y Return vs Nifty]]-AVERAGE(Table2[1Y Return vs Nifty]))/_xlfn.STDEV.P(Table2[1Y Return vs Nifty])</f>
        <v>-1.2034063385970739</v>
      </c>
      <c r="I685">
        <v>-11.5600602916402</v>
      </c>
      <c r="J685">
        <f>(Table2[[#This Row],[1M Return vs Nifty]]-AVERAGE(Table2[1M Return vs Nifty]))/_xlfn.STDEV.P(Table2[1M Return vs Nifty])</f>
        <v>-1.0437563860853996</v>
      </c>
      <c r="K685">
        <v>-27.525487997786598</v>
      </c>
      <c r="L685">
        <f>(Table2[[#This Row],[6M Return vs Nifty]]-AVERAGE(Table2[6M Return vs Nifty]))/_xlfn.STDEV.P(Table2[6M Return vs Nifty])</f>
        <v>-1.1937144942869533</v>
      </c>
      <c r="M685">
        <v>-1.0747630188850399</v>
      </c>
      <c r="N685">
        <f>(Table2[[#This Row],[1W Return vs Nifty]]-AVERAGE(Table2[1W Return vs Nifty]))/_xlfn.STDEV.P(Table2[1W Return vs Nifty])</f>
        <v>0.14641462598470961</v>
      </c>
      <c r="O685">
        <v>509.71</v>
      </c>
      <c r="P685">
        <v>518.16560618546202</v>
      </c>
      <c r="Q685">
        <v>542.35333426273598</v>
      </c>
      <c r="R685">
        <v>20.287765989068902</v>
      </c>
      <c r="S685" s="2">
        <f>(Table2[[#This Row],[Close Price]]-Table2[[#This Row],[20D EMA]])/Table2[[#This Row],[20D EMA]]</f>
        <v>-2.4347177806988227E-2</v>
      </c>
      <c r="T685" s="2">
        <f>(Table2[[#This Row],[Close Price]]-Table2[[#This Row],[50D EMA]])/Table2[[#This Row],[50D EMA]]</f>
        <v>-4.0268219149214989E-2</v>
      </c>
      <c r="U685" s="2">
        <f>(Table2[[#This Row],[Close Price]]-Table2[[#This Row],[200D EMA]])/Table2[[#This Row],[200D EMA]]</f>
        <v>-8.3070078888664994E-2</v>
      </c>
      <c r="V685">
        <v>1.10748919402199</v>
      </c>
      <c r="W685">
        <v>489</v>
      </c>
      <c r="X685">
        <v>500</v>
      </c>
      <c r="Y685">
        <v>490</v>
      </c>
      <c r="Z685">
        <v>504.4</v>
      </c>
      <c r="AA685">
        <v>490</v>
      </c>
      <c r="AB685">
        <v>533.95000000000005</v>
      </c>
      <c r="AC685" s="2">
        <f>(Table2[[#This Row],[Close Price]]/Table2[[#This Row],[Day Low]])-1</f>
        <v>1.6973415132924385E-2</v>
      </c>
      <c r="AD685" s="2">
        <f>(Table2[[#This Row],[Day High]]/Table2[[#This Row],[Close Price]])-1</f>
        <v>5.4293183189222383E-3</v>
      </c>
      <c r="AE685" s="2">
        <f>(Table2[[#This Row],[Close Price]]/Table2[[#This Row],[Current Week Low]])-1</f>
        <v>1.4897959183673537E-2</v>
      </c>
      <c r="AF685" s="2">
        <f>(Table2[[#This Row],[Current Week High]]/Table2[[#This Row],[Close Price]])-1</f>
        <v>1.4277096320128635E-2</v>
      </c>
      <c r="AG685" s="2">
        <f>(Table2[[#This Row],[Close Price]]/Table2[[#This Row],[Current Month Low]])-1</f>
        <v>1.4897959183673537E-2</v>
      </c>
      <c r="AH685" s="2">
        <f>(Table2[[#This Row],[Current Month High]]/Table2[[#This Row],[Close Price]])-1</f>
        <v>7.3697969032777033E-2</v>
      </c>
      <c r="AI685">
        <v>45.314699376633797</v>
      </c>
      <c r="AJ685">
        <v>9.5374449339206997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-0.14000000000000001</v>
      </c>
      <c r="AM685" t="s">
        <v>10195</v>
      </c>
      <c r="AN685">
        <v>-4.09</v>
      </c>
      <c r="AO685" t="s">
        <v>10195</v>
      </c>
      <c r="AQ685">
        <f>(Table2[[#This Row],[Sharpe Ratio]]-AVERAGE(Table2[Sharpe Ratio]))/_xlfn.STDEV.P(Table2[Sharpe Ratio])</f>
        <v>-0.58844639887736894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716</v>
      </c>
      <c r="AT685">
        <f>_xlfn.RANK.AVG(Table2[[#This Row],[6M Return vs Nifty Z-Score]],Table2[6M Return vs Nifty Z-Score])</f>
        <v>679</v>
      </c>
      <c r="AU685">
        <f>_xlfn.RANK.AVG(Table2[[#This Row],[Sharpe Ratio Z-Score]],Table2[Sharpe Ratio Z-Score])</f>
        <v>516.5</v>
      </c>
      <c r="AV685">
        <f>(Table2[[#This Row],[Rank 1Y]]+Table2[[#This Row],[Rank 6M]]+Table2[[#This Row],[Rank Sharpe]])/3</f>
        <v>637.16666666666663</v>
      </c>
    </row>
    <row r="686" spans="1:48" x14ac:dyDescent="0.3">
      <c r="A686" t="s">
        <v>2106</v>
      </c>
      <c r="B686" t="s">
        <v>2107</v>
      </c>
      <c r="C686" t="s">
        <v>10156</v>
      </c>
      <c r="D686" t="s">
        <v>814</v>
      </c>
      <c r="E686">
        <v>2716.1806450499998</v>
      </c>
      <c r="F686">
        <v>510.5</v>
      </c>
      <c r="G686">
        <v>-38.604010975166602</v>
      </c>
      <c r="H686">
        <f>(Table2[[#This Row],[1Y Return vs Nifty]]-AVERAGE(Table2[1Y Return vs Nifty]))/_xlfn.STDEV.P(Table2[1Y Return vs Nifty])</f>
        <v>-1.0752333910941312</v>
      </c>
      <c r="I686">
        <v>-9.9875050837121293</v>
      </c>
      <c r="J686">
        <f>(Table2[[#This Row],[1M Return vs Nifty]]-AVERAGE(Table2[1M Return vs Nifty]))/_xlfn.STDEV.P(Table2[1M Return vs Nifty])</f>
        <v>-0.87994197565557752</v>
      </c>
      <c r="K686">
        <v>-9.8657424842071109</v>
      </c>
      <c r="L686">
        <f>(Table2[[#This Row],[6M Return vs Nifty]]-AVERAGE(Table2[6M Return vs Nifty]))/_xlfn.STDEV.P(Table2[6M Return vs Nifty])</f>
        <v>-0.59650157236396062</v>
      </c>
      <c r="M686">
        <v>-5.4196429025595103</v>
      </c>
      <c r="N686">
        <f>(Table2[[#This Row],[1W Return vs Nifty]]-AVERAGE(Table2[1W Return vs Nifty]))/_xlfn.STDEV.P(Table2[1W Return vs Nifty])</f>
        <v>-0.93393993971597244</v>
      </c>
      <c r="O686">
        <v>489.83</v>
      </c>
      <c r="P686">
        <v>476.32904802495301</v>
      </c>
      <c r="Q686">
        <v>485.59235965115403</v>
      </c>
      <c r="R686">
        <v>64.994105936451504</v>
      </c>
      <c r="S686" s="2">
        <f>(Table2[[#This Row],[Close Price]]-Table2[[#This Row],[20D EMA]])/Table2[[#This Row],[20D EMA]]</f>
        <v>4.2198313700671695E-2</v>
      </c>
      <c r="T686" s="2">
        <f>(Table2[[#This Row],[Close Price]]-Table2[[#This Row],[50D EMA]])/Table2[[#This Row],[50D EMA]]</f>
        <v>7.1738123292570871E-2</v>
      </c>
      <c r="U686" s="2">
        <f>(Table2[[#This Row],[Close Price]]-Table2[[#This Row],[200D EMA]])/Table2[[#This Row],[200D EMA]]</f>
        <v>5.1293311877352102E-2</v>
      </c>
      <c r="V686">
        <v>0.80159804183527505</v>
      </c>
      <c r="W686">
        <v>504</v>
      </c>
      <c r="X686">
        <v>519.95000000000005</v>
      </c>
      <c r="Y686">
        <v>460.35</v>
      </c>
      <c r="Z686">
        <v>519</v>
      </c>
      <c r="AA686">
        <v>460.35</v>
      </c>
      <c r="AB686">
        <v>523</v>
      </c>
      <c r="AC686" s="2">
        <f>(Table2[[#This Row],[Close Price]]/Table2[[#This Row],[Day Low]])-1</f>
        <v>1.2896825396825351E-2</v>
      </c>
      <c r="AD686" s="2">
        <f>(Table2[[#This Row],[Day High]]/Table2[[#This Row],[Close Price]])-1</f>
        <v>1.8511263467189121E-2</v>
      </c>
      <c r="AE686" s="2">
        <f>(Table2[[#This Row],[Close Price]]/Table2[[#This Row],[Current Week Low]])-1</f>
        <v>0.10893885087433475</v>
      </c>
      <c r="AF686" s="2">
        <f>(Table2[[#This Row],[Current Week High]]/Table2[[#This Row],[Close Price]])-1</f>
        <v>1.6650342801175277E-2</v>
      </c>
      <c r="AG686" s="2">
        <f>(Table2[[#This Row],[Close Price]]/Table2[[#This Row],[Current Month Low]])-1</f>
        <v>0.10893885087433475</v>
      </c>
      <c r="AH686" s="2">
        <f>(Table2[[#This Row],[Current Month High]]/Table2[[#This Row],[Close Price]])-1</f>
        <v>2.4485798237022571E-2</v>
      </c>
      <c r="AI686">
        <v>20.568070519098899</v>
      </c>
      <c r="AJ686">
        <v>31.200205602672799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0.04</v>
      </c>
      <c r="AM686" t="s">
        <v>10196</v>
      </c>
      <c r="AN686">
        <v>3.42</v>
      </c>
      <c r="AO686" t="s">
        <v>10196</v>
      </c>
      <c r="AP686">
        <v>-9.5348401860870999E-2</v>
      </c>
      <c r="AQ686">
        <f>(Table2[[#This Row],[Sharpe Ratio]]-AVERAGE(Table2[Sharpe Ratio]))/_xlfn.STDEV.P(Table2[Sharpe Ratio])</f>
        <v>-1.6847744738016577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696</v>
      </c>
      <c r="AT686">
        <f>_xlfn.RANK.AVG(Table2[[#This Row],[6M Return vs Nifty Z-Score]],Table2[6M Return vs Nifty Z-Score])</f>
        <v>513</v>
      </c>
      <c r="AU686">
        <f>_xlfn.RANK.AVG(Table2[[#This Row],[Sharpe Ratio Z-Score]],Table2[Sharpe Ratio Z-Score])</f>
        <v>706</v>
      </c>
      <c r="AV686">
        <f>(Table2[[#This Row],[Rank 1Y]]+Table2[[#This Row],[Rank 6M]]+Table2[[#This Row],[Rank Sharpe]])/3</f>
        <v>638.33333333333337</v>
      </c>
    </row>
    <row r="687" spans="1:48" x14ac:dyDescent="0.3">
      <c r="A687" t="s">
        <v>1561</v>
      </c>
      <c r="B687" t="s">
        <v>1562</v>
      </c>
      <c r="C687" t="s">
        <v>10159</v>
      </c>
      <c r="D687" t="s">
        <v>472</v>
      </c>
      <c r="E687">
        <v>5908.5828496000004</v>
      </c>
      <c r="F687">
        <v>1094</v>
      </c>
      <c r="G687">
        <v>-30.384040257773702</v>
      </c>
      <c r="H687">
        <f>(Table2[[#This Row],[1Y Return vs Nifty]]-AVERAGE(Table2[1Y Return vs Nifty]))/_xlfn.STDEV.P(Table2[1Y Return vs Nifty])</f>
        <v>-0.96470637703518569</v>
      </c>
      <c r="I687">
        <v>-4.3168146378000998</v>
      </c>
      <c r="J687">
        <f>(Table2[[#This Row],[1M Return vs Nifty]]-AVERAGE(Table2[1M Return vs Nifty]))/_xlfn.STDEV.P(Table2[1M Return vs Nifty])</f>
        <v>-0.28922133993873367</v>
      </c>
      <c r="K687">
        <v>-16.107602070320699</v>
      </c>
      <c r="L687">
        <f>(Table2[[#This Row],[6M Return vs Nifty]]-AVERAGE(Table2[6M Return vs Nifty]))/_xlfn.STDEV.P(Table2[6M Return vs Nifty])</f>
        <v>-0.80758724167836282</v>
      </c>
      <c r="M687">
        <v>4.2090785270752998E-3</v>
      </c>
      <c r="N687">
        <f>(Table2[[#This Row],[1W Return vs Nifty]]-AVERAGE(Table2[1W Return vs Nifty]))/_xlfn.STDEV.P(Table2[1W Return vs Nifty])</f>
        <v>0.41470108335784395</v>
      </c>
      <c r="O687">
        <v>1055.51</v>
      </c>
      <c r="P687">
        <v>1052.2611198359</v>
      </c>
      <c r="Q687">
        <v>1112.0234187457199</v>
      </c>
      <c r="R687">
        <v>66.977689376656699</v>
      </c>
      <c r="S687" s="2">
        <f>(Table2[[#This Row],[Close Price]]-Table2[[#This Row],[20D EMA]])/Table2[[#This Row],[20D EMA]]</f>
        <v>3.6465784312796665E-2</v>
      </c>
      <c r="T687" s="2">
        <f>(Table2[[#This Row],[Close Price]]-Table2[[#This Row],[50D EMA]])/Table2[[#This Row],[50D EMA]]</f>
        <v>3.9665896018860017E-2</v>
      </c>
      <c r="U687" s="2">
        <f>(Table2[[#This Row],[Close Price]]-Table2[[#This Row],[200D EMA]])/Table2[[#This Row],[200D EMA]]</f>
        <v>-1.6207769046850666E-2</v>
      </c>
      <c r="V687">
        <v>1.6615633555906699</v>
      </c>
      <c r="W687">
        <v>1080</v>
      </c>
      <c r="X687">
        <v>1136.95</v>
      </c>
      <c r="Y687">
        <v>1005.6</v>
      </c>
      <c r="Z687">
        <v>1179.9000000000001</v>
      </c>
      <c r="AA687">
        <v>1005.6</v>
      </c>
      <c r="AB687">
        <v>1179.9000000000001</v>
      </c>
      <c r="AC687" s="2">
        <f>(Table2[[#This Row],[Close Price]]/Table2[[#This Row],[Day Low]])-1</f>
        <v>1.2962962962963065E-2</v>
      </c>
      <c r="AD687" s="2">
        <f>(Table2[[#This Row],[Day High]]/Table2[[#This Row],[Close Price]])-1</f>
        <v>3.9259597806215796E-2</v>
      </c>
      <c r="AE687" s="2">
        <f>(Table2[[#This Row],[Close Price]]/Table2[[#This Row],[Current Week Low]])-1</f>
        <v>8.7907716785998291E-2</v>
      </c>
      <c r="AF687" s="2">
        <f>(Table2[[#This Row],[Current Week High]]/Table2[[#This Row],[Close Price]])-1</f>
        <v>7.8519195612431592E-2</v>
      </c>
      <c r="AG687" s="2">
        <f>(Table2[[#This Row],[Close Price]]/Table2[[#This Row],[Current Month Low]])-1</f>
        <v>8.7907716785998291E-2</v>
      </c>
      <c r="AH687" s="2">
        <f>(Table2[[#This Row],[Current Month High]]/Table2[[#This Row],[Close Price]])-1</f>
        <v>7.8519195612431592E-2</v>
      </c>
      <c r="AI687">
        <v>28.400365630712901</v>
      </c>
      <c r="AJ687">
        <v>17.218472088288799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-0.02</v>
      </c>
      <c r="AM687" t="s">
        <v>10195</v>
      </c>
      <c r="AN687">
        <v>5.88</v>
      </c>
      <c r="AO687" t="s">
        <v>10196</v>
      </c>
      <c r="AP687">
        <v>-6.3413454973999001E-2</v>
      </c>
      <c r="AQ687">
        <f>(Table2[[#This Row],[Sharpe Ratio]]-AVERAGE(Table2[Sharpe Ratio]))/_xlfn.STDEV.P(Table2[Sharpe Ratio])</f>
        <v>-1.3175823849989439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669</v>
      </c>
      <c r="AT687">
        <f>_xlfn.RANK.AVG(Table2[[#This Row],[6M Return vs Nifty Z-Score]],Table2[6M Return vs Nifty Z-Score])</f>
        <v>587</v>
      </c>
      <c r="AU687">
        <f>_xlfn.RANK.AVG(Table2[[#This Row],[Sharpe Ratio Z-Score]],Table2[Sharpe Ratio Z-Score])</f>
        <v>664</v>
      </c>
      <c r="AV687">
        <f>(Table2[[#This Row],[Rank 1Y]]+Table2[[#This Row],[Rank 6M]]+Table2[[#This Row],[Rank Sharpe]])/3</f>
        <v>640</v>
      </c>
    </row>
    <row r="688" spans="1:48" x14ac:dyDescent="0.3">
      <c r="A688" t="s">
        <v>2139</v>
      </c>
      <c r="B688" t="s">
        <v>2140</v>
      </c>
      <c r="C688" t="s">
        <v>10153</v>
      </c>
      <c r="D688" t="s">
        <v>404</v>
      </c>
      <c r="E688">
        <v>2637.0536088200001</v>
      </c>
      <c r="F688">
        <v>52.66</v>
      </c>
      <c r="G688">
        <v>-39.137686459162602</v>
      </c>
      <c r="H688">
        <f>(Table2[[#This Row],[1Y Return vs Nifty]]-AVERAGE(Table2[1Y Return vs Nifty]))/_xlfn.STDEV.P(Table2[1Y Return vs Nifty])</f>
        <v>-1.0824092752609364</v>
      </c>
      <c r="I688">
        <v>-11.0684211625404</v>
      </c>
      <c r="J688">
        <f>(Table2[[#This Row],[1M Return vs Nifty]]-AVERAGE(Table2[1M Return vs Nifty]))/_xlfn.STDEV.P(Table2[1M Return vs Nifty])</f>
        <v>-0.99254192081786352</v>
      </c>
      <c r="K688">
        <v>-33.764500441891499</v>
      </c>
      <c r="L688">
        <f>(Table2[[#This Row],[6M Return vs Nifty]]-AVERAGE(Table2[6M Return vs Nifty]))/_xlfn.STDEV.P(Table2[6M Return vs Nifty])</f>
        <v>-1.4047038796545213</v>
      </c>
      <c r="M688">
        <v>-2.5227860615663702</v>
      </c>
      <c r="N688">
        <f>(Table2[[#This Row],[1W Return vs Nifty]]-AVERAGE(Table2[1W Return vs Nifty]))/_xlfn.STDEV.P(Table2[1W Return vs Nifty])</f>
        <v>-0.21363636444165221</v>
      </c>
      <c r="O688">
        <v>53.14</v>
      </c>
      <c r="P688">
        <v>54.578903012160701</v>
      </c>
      <c r="Q688">
        <v>61.537212188488603</v>
      </c>
      <c r="R688">
        <v>46.142793903812603</v>
      </c>
      <c r="S688" s="2">
        <f>(Table2[[#This Row],[Close Price]]-Table2[[#This Row],[20D EMA]])/Table2[[#This Row],[20D EMA]]</f>
        <v>-9.0327436958977034E-3</v>
      </c>
      <c r="T688" s="2">
        <f>(Table2[[#This Row],[Close Price]]-Table2[[#This Row],[50D EMA]])/Table2[[#This Row],[50D EMA]]</f>
        <v>-3.5158328699518834E-2</v>
      </c>
      <c r="U688" s="2">
        <f>(Table2[[#This Row],[Close Price]]-Table2[[#This Row],[200D EMA]])/Table2[[#This Row],[200D EMA]]</f>
        <v>-0.14425762677219903</v>
      </c>
      <c r="V688">
        <v>0.96914385296234895</v>
      </c>
      <c r="W688">
        <v>53</v>
      </c>
      <c r="X688">
        <v>54.75</v>
      </c>
      <c r="Y688">
        <v>51.4</v>
      </c>
      <c r="Z688">
        <v>55.5</v>
      </c>
      <c r="AA688">
        <v>51.4</v>
      </c>
      <c r="AB688">
        <v>55.52</v>
      </c>
      <c r="AC688" s="2">
        <f>(Table2[[#This Row],[Close Price]]/Table2[[#This Row],[Day Low]])-1</f>
        <v>-6.4150943396227289E-3</v>
      </c>
      <c r="AD688" s="2">
        <f>(Table2[[#This Row],[Day High]]/Table2[[#This Row],[Close Price]])-1</f>
        <v>3.9688568173186445E-2</v>
      </c>
      <c r="AE688" s="2">
        <f>(Table2[[#This Row],[Close Price]]/Table2[[#This Row],[Current Week Low]])-1</f>
        <v>2.4513618677042714E-2</v>
      </c>
      <c r="AF688" s="2">
        <f>(Table2[[#This Row],[Current Week High]]/Table2[[#This Row],[Close Price]])-1</f>
        <v>5.3930877326243909E-2</v>
      </c>
      <c r="AG688" s="2">
        <f>(Table2[[#This Row],[Close Price]]/Table2[[#This Row],[Current Month Low]])-1</f>
        <v>2.4513618677042714E-2</v>
      </c>
      <c r="AH688" s="2">
        <f>(Table2[[#This Row],[Current Month High]]/Table2[[#This Row],[Close Price]])-1</f>
        <v>5.4310672236992152E-2</v>
      </c>
      <c r="AI688">
        <v>59.608811241929303</v>
      </c>
      <c r="AJ688">
        <v>9.4802494802494799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-0.2</v>
      </c>
      <c r="AM688" t="s">
        <v>10195</v>
      </c>
      <c r="AN688">
        <v>-1.9</v>
      </c>
      <c r="AO688" t="s">
        <v>10195</v>
      </c>
      <c r="AQ688">
        <f>(Table2[[#This Row],[Sharpe Ratio]]-AVERAGE(Table2[Sharpe Ratio]))/_xlfn.STDEV.P(Table2[Sharpe Ratio])</f>
        <v>-0.58844639887736894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698</v>
      </c>
      <c r="AT688">
        <f>_xlfn.RANK.AVG(Table2[[#This Row],[6M Return vs Nifty Z-Score]],Table2[6M Return vs Nifty Z-Score])</f>
        <v>707</v>
      </c>
      <c r="AU688">
        <f>_xlfn.RANK.AVG(Table2[[#This Row],[Sharpe Ratio Z-Score]],Table2[Sharpe Ratio Z-Score])</f>
        <v>516.5</v>
      </c>
      <c r="AV688">
        <f>(Table2[[#This Row],[Rank 1Y]]+Table2[[#This Row],[Rank 6M]]+Table2[[#This Row],[Rank Sharpe]])/3</f>
        <v>640.5</v>
      </c>
    </row>
    <row r="689" spans="1:48" x14ac:dyDescent="0.3">
      <c r="A689" t="s">
        <v>1029</v>
      </c>
      <c r="B689" t="s">
        <v>1030</v>
      </c>
      <c r="C689" t="s">
        <v>10150</v>
      </c>
      <c r="D689" t="s">
        <v>283</v>
      </c>
      <c r="E689">
        <v>12760.240714</v>
      </c>
      <c r="F689">
        <v>949</v>
      </c>
      <c r="G689">
        <v>-49.642925994191202</v>
      </c>
      <c r="H689">
        <f>(Table2[[#This Row],[1Y Return vs Nifty]]-AVERAGE(Table2[1Y Return vs Nifty]))/_xlfn.STDEV.P(Table2[1Y Return vs Nifty])</f>
        <v>-1.2236643718665556</v>
      </c>
      <c r="I689">
        <v>-3.4810328974596501</v>
      </c>
      <c r="J689">
        <f>(Table2[[#This Row],[1M Return vs Nifty]]-AVERAGE(Table2[1M Return vs Nifty]))/_xlfn.STDEV.P(Table2[1M Return vs Nifty])</f>
        <v>-0.20215724682986791</v>
      </c>
      <c r="K689">
        <v>-23.366575982690801</v>
      </c>
      <c r="L689">
        <f>(Table2[[#This Row],[6M Return vs Nifty]]-AVERAGE(Table2[6M Return vs Nifty]))/_xlfn.STDEV.P(Table2[6M Return vs Nifty])</f>
        <v>-1.053069432632689</v>
      </c>
      <c r="M689">
        <v>-4.4293422032393197</v>
      </c>
      <c r="N689">
        <f>(Table2[[#This Row],[1W Return vs Nifty]]-AVERAGE(Table2[1W Return vs Nifty]))/_xlfn.STDEV.P(Table2[1W Return vs Nifty])</f>
        <v>-0.68770162920545241</v>
      </c>
      <c r="O689">
        <v>957.52</v>
      </c>
      <c r="P689">
        <v>943.41230607545799</v>
      </c>
      <c r="Q689">
        <v>948.27908669944497</v>
      </c>
      <c r="R689">
        <v>42.852547094774501</v>
      </c>
      <c r="S689" s="2">
        <f>(Table2[[#This Row],[Close Price]]-Table2[[#This Row],[20D EMA]])/Table2[[#This Row],[20D EMA]]</f>
        <v>-8.8979864650346532E-3</v>
      </c>
      <c r="T689" s="2">
        <f>(Table2[[#This Row],[Close Price]]-Table2[[#This Row],[50D EMA]])/Table2[[#This Row],[50D EMA]]</f>
        <v>5.9228546082746164E-3</v>
      </c>
      <c r="U689" s="2">
        <f>(Table2[[#This Row],[Close Price]]-Table2[[#This Row],[200D EMA]])/Table2[[#This Row],[200D EMA]]</f>
        <v>7.602332590337064E-4</v>
      </c>
      <c r="V689">
        <v>2.6868861116547098</v>
      </c>
      <c r="W689">
        <v>940</v>
      </c>
      <c r="X689">
        <v>954.95</v>
      </c>
      <c r="Y689">
        <v>920.1</v>
      </c>
      <c r="Z689">
        <v>981.85</v>
      </c>
      <c r="AA689">
        <v>920.1</v>
      </c>
      <c r="AB689">
        <v>1086.45</v>
      </c>
      <c r="AC689" s="2">
        <f>(Table2[[#This Row],[Close Price]]/Table2[[#This Row],[Day Low]])-1</f>
        <v>9.5744680851064246E-3</v>
      </c>
      <c r="AD689" s="2">
        <f>(Table2[[#This Row],[Day High]]/Table2[[#This Row],[Close Price]])-1</f>
        <v>6.2697576396206767E-3</v>
      </c>
      <c r="AE689" s="2">
        <f>(Table2[[#This Row],[Close Price]]/Table2[[#This Row],[Current Week Low]])-1</f>
        <v>3.1409629388109872E-2</v>
      </c>
      <c r="AF689" s="2">
        <f>(Table2[[#This Row],[Current Week High]]/Table2[[#This Row],[Close Price]])-1</f>
        <v>3.4615384615384714E-2</v>
      </c>
      <c r="AG689" s="2">
        <f>(Table2[[#This Row],[Close Price]]/Table2[[#This Row],[Current Month Low]])-1</f>
        <v>3.1409629388109872E-2</v>
      </c>
      <c r="AH689" s="2">
        <f>(Table2[[#This Row],[Current Month High]]/Table2[[#This Row],[Close Price]])-1</f>
        <v>0.14483667017913593</v>
      </c>
      <c r="AI689">
        <v>38.877766069546801</v>
      </c>
      <c r="AJ689">
        <v>21.3477399143277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-0.12</v>
      </c>
      <c r="AM689" t="s">
        <v>10195</v>
      </c>
      <c r="AN689">
        <v>-0.3</v>
      </c>
      <c r="AO689" t="s">
        <v>10195</v>
      </c>
      <c r="AP689">
        <v>-8.4360255877340001E-3</v>
      </c>
      <c r="AQ689">
        <f>(Table2[[#This Row],[Sharpe Ratio]]-AVERAGE(Table2[Sharpe Ratio]))/_xlfn.STDEV.P(Table2[Sharpe Ratio])</f>
        <v>-0.68544489609505443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719</v>
      </c>
      <c r="AT689">
        <f>_xlfn.RANK.AVG(Table2[[#This Row],[6M Return vs Nifty Z-Score]],Table2[6M Return vs Nifty Z-Score])</f>
        <v>644</v>
      </c>
      <c r="AU689">
        <f>_xlfn.RANK.AVG(Table2[[#This Row],[Sharpe Ratio Z-Score]],Table2[Sharpe Ratio Z-Score])</f>
        <v>559</v>
      </c>
      <c r="AV689">
        <f>(Table2[[#This Row],[Rank 1Y]]+Table2[[#This Row],[Rank 6M]]+Table2[[#This Row],[Rank Sharpe]])/3</f>
        <v>640.66666666666663</v>
      </c>
    </row>
    <row r="690" spans="1:48" x14ac:dyDescent="0.3">
      <c r="A690" t="s">
        <v>2135</v>
      </c>
      <c r="B690" t="s">
        <v>2136</v>
      </c>
      <c r="C690" t="s">
        <v>10155</v>
      </c>
      <c r="D690" t="s">
        <v>1535</v>
      </c>
      <c r="E690">
        <v>2646.4181672999998</v>
      </c>
      <c r="F690">
        <v>640.29999999999995</v>
      </c>
      <c r="G690">
        <v>-37.919673191793201</v>
      </c>
      <c r="H690">
        <f>(Table2[[#This Row],[1Y Return vs Nifty]]-AVERAGE(Table2[1Y Return vs Nifty]))/_xlfn.STDEV.P(Table2[1Y Return vs Nifty])</f>
        <v>-1.066031678046184</v>
      </c>
      <c r="I690">
        <v>-15.027747014118001</v>
      </c>
      <c r="J690">
        <f>(Table2[[#This Row],[1M Return vs Nifty]]-AVERAGE(Table2[1M Return vs Nifty]))/_xlfn.STDEV.P(Table2[1M Return vs Nifty])</f>
        <v>-1.4049882545337382</v>
      </c>
      <c r="K690">
        <v>-34.998439757847599</v>
      </c>
      <c r="L690">
        <f>(Table2[[#This Row],[6M Return vs Nifty]]-AVERAGE(Table2[6M Return vs Nifty]))/_xlfn.STDEV.P(Table2[6M Return vs Nifty])</f>
        <v>-1.4464329353643639</v>
      </c>
      <c r="M690">
        <v>-3.0382291506893</v>
      </c>
      <c r="N690">
        <f>(Table2[[#This Row],[1W Return vs Nifty]]-AVERAGE(Table2[1W Return vs Nifty]))/_xlfn.STDEV.P(Table2[1W Return vs Nifty])</f>
        <v>-0.34180131021729526</v>
      </c>
      <c r="O690">
        <v>665.93</v>
      </c>
      <c r="P690">
        <v>694.396227200976</v>
      </c>
      <c r="Q690">
        <v>722.31166422767899</v>
      </c>
      <c r="R690">
        <v>36.624682640765698</v>
      </c>
      <c r="S690" s="2">
        <f>(Table2[[#This Row],[Close Price]]-Table2[[#This Row],[20D EMA]])/Table2[[#This Row],[20D EMA]]</f>
        <v>-3.8487528719234748E-2</v>
      </c>
      <c r="T690" s="2">
        <f>(Table2[[#This Row],[Close Price]]-Table2[[#This Row],[50D EMA]])/Table2[[#This Row],[50D EMA]]</f>
        <v>-7.7903976262992017E-2</v>
      </c>
      <c r="U690" s="2">
        <f>(Table2[[#This Row],[Close Price]]-Table2[[#This Row],[200D EMA]])/Table2[[#This Row],[200D EMA]]</f>
        <v>-0.1135405508304629</v>
      </c>
      <c r="V690">
        <v>1.4968699448448799</v>
      </c>
      <c r="W690">
        <v>634.04999999999995</v>
      </c>
      <c r="X690">
        <v>643.95000000000005</v>
      </c>
      <c r="Y690">
        <v>621.35</v>
      </c>
      <c r="Z690">
        <v>645</v>
      </c>
      <c r="AA690">
        <v>621.35</v>
      </c>
      <c r="AB690">
        <v>731.4</v>
      </c>
      <c r="AC690" s="2">
        <f>(Table2[[#This Row],[Close Price]]/Table2[[#This Row],[Day Low]])-1</f>
        <v>9.8572667770679967E-3</v>
      </c>
      <c r="AD690" s="2">
        <f>(Table2[[#This Row],[Day High]]/Table2[[#This Row],[Close Price]])-1</f>
        <v>5.7004529126973846E-3</v>
      </c>
      <c r="AE690" s="2">
        <f>(Table2[[#This Row],[Close Price]]/Table2[[#This Row],[Current Week Low]])-1</f>
        <v>3.0498108956304781E-2</v>
      </c>
      <c r="AF690" s="2">
        <f>(Table2[[#This Row],[Current Week High]]/Table2[[#This Row],[Close Price]])-1</f>
        <v>7.3403092300485806E-3</v>
      </c>
      <c r="AG690" s="2">
        <f>(Table2[[#This Row],[Close Price]]/Table2[[#This Row],[Current Month Low]])-1</f>
        <v>3.0498108956304781E-2</v>
      </c>
      <c r="AH690" s="2">
        <f>(Table2[[#This Row],[Current Month High]]/Table2[[#This Row],[Close Price]])-1</f>
        <v>0.14227705762923626</v>
      </c>
      <c r="AI690">
        <v>41.339996876464099</v>
      </c>
      <c r="AJ690">
        <v>3.0498108956304701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-0.28000000000000003</v>
      </c>
      <c r="AM690" t="s">
        <v>10195</v>
      </c>
      <c r="AN690">
        <v>-6.99</v>
      </c>
      <c r="AO690" t="s">
        <v>10195</v>
      </c>
      <c r="AQ690">
        <f>(Table2[[#This Row],[Sharpe Ratio]]-AVERAGE(Table2[Sharpe Ratio]))/_xlfn.STDEV.P(Table2[Sharpe Ratio])</f>
        <v>-0.58844639887736894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692</v>
      </c>
      <c r="AT690">
        <f>_xlfn.RANK.AVG(Table2[[#This Row],[6M Return vs Nifty Z-Score]],Table2[6M Return vs Nifty Z-Score])</f>
        <v>714</v>
      </c>
      <c r="AU690">
        <f>_xlfn.RANK.AVG(Table2[[#This Row],[Sharpe Ratio Z-Score]],Table2[Sharpe Ratio Z-Score])</f>
        <v>516.5</v>
      </c>
      <c r="AV690">
        <f>(Table2[[#This Row],[Rank 1Y]]+Table2[[#This Row],[Rank 6M]]+Table2[[#This Row],[Rank Sharpe]])/3</f>
        <v>640.83333333333337</v>
      </c>
    </row>
    <row r="691" spans="1:48" x14ac:dyDescent="0.3">
      <c r="A691" t="s">
        <v>1417</v>
      </c>
      <c r="B691" t="s">
        <v>1418</v>
      </c>
      <c r="C691" t="s">
        <v>10153</v>
      </c>
      <c r="D691" t="s">
        <v>404</v>
      </c>
      <c r="E691">
        <v>7284.4208128999999</v>
      </c>
      <c r="F691">
        <v>318.25</v>
      </c>
      <c r="G691">
        <v>-43.737324226646301</v>
      </c>
      <c r="H691">
        <f>(Table2[[#This Row],[1Y Return vs Nifty]]-AVERAGE(Table2[1Y Return vs Nifty]))/_xlfn.STDEV.P(Table2[1Y Return vs Nifty])</f>
        <v>-1.1442567252910225</v>
      </c>
      <c r="I691">
        <v>-1.16727274136468</v>
      </c>
      <c r="J691">
        <f>(Table2[[#This Row],[1M Return vs Nifty]]-AVERAGE(Table2[1M Return vs Nifty]))/_xlfn.STDEV.P(Table2[1M Return vs Nifty])</f>
        <v>3.8869112013266122E-2</v>
      </c>
      <c r="K691">
        <v>-23.9445285543895</v>
      </c>
      <c r="L691">
        <f>(Table2[[#This Row],[6M Return vs Nifty]]-AVERAGE(Table2[6M Return vs Nifty]))/_xlfn.STDEV.P(Table2[6M Return vs Nifty])</f>
        <v>-1.0726144902787167</v>
      </c>
      <c r="M691">
        <v>-3.4841235746280201</v>
      </c>
      <c r="N691">
        <f>(Table2[[#This Row],[1W Return vs Nifty]]-AVERAGE(Table2[1W Return vs Nifty]))/_xlfn.STDEV.P(Table2[1W Return vs Nifty])</f>
        <v>-0.45267297747159857</v>
      </c>
      <c r="O691">
        <v>309.56</v>
      </c>
      <c r="P691">
        <v>302.34429064875002</v>
      </c>
      <c r="Q691">
        <v>322.3366081822</v>
      </c>
      <c r="R691">
        <v>58.261330095056302</v>
      </c>
      <c r="S691" s="2">
        <f>(Table2[[#This Row],[Close Price]]-Table2[[#This Row],[20D EMA]])/Table2[[#This Row],[20D EMA]]</f>
        <v>2.8072102338803456E-2</v>
      </c>
      <c r="T691" s="2">
        <f>(Table2[[#This Row],[Close Price]]-Table2[[#This Row],[50D EMA]])/Table2[[#This Row],[50D EMA]]</f>
        <v>5.260793685609403E-2</v>
      </c>
      <c r="U691" s="2">
        <f>(Table2[[#This Row],[Close Price]]-Table2[[#This Row],[200D EMA]])/Table2[[#This Row],[200D EMA]]</f>
        <v>-1.2678076515249704E-2</v>
      </c>
      <c r="V691">
        <v>0.848175169459499</v>
      </c>
      <c r="W691">
        <v>311.35000000000002</v>
      </c>
      <c r="X691">
        <v>317.25</v>
      </c>
      <c r="Y691">
        <v>291.14999999999998</v>
      </c>
      <c r="Z691">
        <v>322.10000000000002</v>
      </c>
      <c r="AA691">
        <v>283</v>
      </c>
      <c r="AB691">
        <v>348.7</v>
      </c>
      <c r="AC691" s="2">
        <f>(Table2[[#This Row],[Close Price]]/Table2[[#This Row],[Day Low]])-1</f>
        <v>2.2161554520635951E-2</v>
      </c>
      <c r="AD691" s="2">
        <f>(Table2[[#This Row],[Day High]]/Table2[[#This Row],[Close Price]])-1</f>
        <v>-3.1421838177533301E-3</v>
      </c>
      <c r="AE691" s="2">
        <f>(Table2[[#This Row],[Close Price]]/Table2[[#This Row],[Current Week Low]])-1</f>
        <v>9.3079168813326563E-2</v>
      </c>
      <c r="AF691" s="2">
        <f>(Table2[[#This Row],[Current Week High]]/Table2[[#This Row],[Close Price]])-1</f>
        <v>1.2097407698350437E-2</v>
      </c>
      <c r="AG691" s="2">
        <f>(Table2[[#This Row],[Close Price]]/Table2[[#This Row],[Current Month Low]])-1</f>
        <v>0.12455830388692579</v>
      </c>
      <c r="AH691" s="2">
        <f>(Table2[[#This Row],[Current Month High]]/Table2[[#This Row],[Close Price]])-1</f>
        <v>9.5679497250589218E-2</v>
      </c>
      <c r="AI691">
        <v>47.965435978004699</v>
      </c>
      <c r="AJ691">
        <v>23.2810381561108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-0.03</v>
      </c>
      <c r="AM691" t="s">
        <v>10195</v>
      </c>
      <c r="AN691">
        <v>0.41</v>
      </c>
      <c r="AO691" t="s">
        <v>10196</v>
      </c>
      <c r="AP691">
        <v>-1.1265372813203001E-2</v>
      </c>
      <c r="AQ691">
        <f>(Table2[[#This Row],[Sharpe Ratio]]-AVERAGE(Table2[Sharpe Ratio]))/_xlfn.STDEV.P(Table2[Sharpe Ratio])</f>
        <v>-0.71797709103962182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709</v>
      </c>
      <c r="AT691">
        <f>_xlfn.RANK.AVG(Table2[[#This Row],[6M Return vs Nifty Z-Score]],Table2[6M Return vs Nifty Z-Score])</f>
        <v>651</v>
      </c>
      <c r="AU691">
        <f>_xlfn.RANK.AVG(Table2[[#This Row],[Sharpe Ratio Z-Score]],Table2[Sharpe Ratio Z-Score])</f>
        <v>564</v>
      </c>
      <c r="AV691">
        <f>(Table2[[#This Row],[Rank 1Y]]+Table2[[#This Row],[Rank 6M]]+Table2[[#This Row],[Rank Sharpe]])/3</f>
        <v>641.33333333333337</v>
      </c>
    </row>
    <row r="692" spans="1:48" x14ac:dyDescent="0.3">
      <c r="A692" t="s">
        <v>1508</v>
      </c>
      <c r="B692" t="s">
        <v>1509</v>
      </c>
      <c r="C692" t="s">
        <v>10161</v>
      </c>
      <c r="D692" t="s">
        <v>278</v>
      </c>
      <c r="E692">
        <v>6452.4855746000003</v>
      </c>
      <c r="F692">
        <v>1435.25</v>
      </c>
      <c r="G692">
        <v>-26.244847162827799</v>
      </c>
      <c r="H692">
        <f>(Table2[[#This Row],[1Y Return vs Nifty]]-AVERAGE(Table2[1Y Return vs Nifty]))/_xlfn.STDEV.P(Table2[1Y Return vs Nifty])</f>
        <v>-0.90905013820823299</v>
      </c>
      <c r="I692">
        <v>2.58449736540154</v>
      </c>
      <c r="J692">
        <f>(Table2[[#This Row],[1M Return vs Nifty]]-AVERAGE(Table2[1M Return vs Nifty]))/_xlfn.STDEV.P(Table2[1M Return vs Nifty])</f>
        <v>0.42969418766698547</v>
      </c>
      <c r="K692">
        <v>-20.390626412979099</v>
      </c>
      <c r="L692">
        <f>(Table2[[#This Row],[6M Return vs Nifty]]-AVERAGE(Table2[6M Return vs Nifty]))/_xlfn.STDEV.P(Table2[6M Return vs Nifty])</f>
        <v>-0.95242950344139021</v>
      </c>
      <c r="M692">
        <v>-1.63252837360644</v>
      </c>
      <c r="N692">
        <f>(Table2[[#This Row],[1W Return vs Nifty]]-AVERAGE(Table2[1W Return vs Nifty]))/_xlfn.STDEV.P(Table2[1W Return vs Nifty])</f>
        <v>7.7262470891073824E-3</v>
      </c>
      <c r="O692">
        <v>1403.05</v>
      </c>
      <c r="P692">
        <v>1373.9250359593</v>
      </c>
      <c r="Q692">
        <v>1428.8908441267599</v>
      </c>
      <c r="R692">
        <v>61.745653146618601</v>
      </c>
      <c r="S692" s="2">
        <f>(Table2[[#This Row],[Close Price]]-Table2[[#This Row],[20D EMA]])/Table2[[#This Row],[20D EMA]]</f>
        <v>2.2950001781832468E-2</v>
      </c>
      <c r="T692" s="2">
        <f>(Table2[[#This Row],[Close Price]]-Table2[[#This Row],[50D EMA]])/Table2[[#This Row],[50D EMA]]</f>
        <v>4.4634869032633792E-2</v>
      </c>
      <c r="U692" s="2">
        <f>(Table2[[#This Row],[Close Price]]-Table2[[#This Row],[200D EMA]])/Table2[[#This Row],[200D EMA]]</f>
        <v>4.4504140392377907E-3</v>
      </c>
      <c r="V692">
        <v>1.08322488086802</v>
      </c>
      <c r="W692">
        <v>1421</v>
      </c>
      <c r="X692">
        <v>1473.95</v>
      </c>
      <c r="Y692">
        <v>1348.45</v>
      </c>
      <c r="Z692">
        <v>1449</v>
      </c>
      <c r="AA692">
        <v>1317</v>
      </c>
      <c r="AB692">
        <v>1487.75</v>
      </c>
      <c r="AC692" s="2">
        <f>(Table2[[#This Row],[Close Price]]/Table2[[#This Row],[Day Low]])-1</f>
        <v>1.0028149190710822E-2</v>
      </c>
      <c r="AD692" s="2">
        <f>(Table2[[#This Row],[Day High]]/Table2[[#This Row],[Close Price]])-1</f>
        <v>2.6963943563839132E-2</v>
      </c>
      <c r="AE692" s="2">
        <f>(Table2[[#This Row],[Close Price]]/Table2[[#This Row],[Current Week Low]])-1</f>
        <v>6.4370202825466238E-2</v>
      </c>
      <c r="AF692" s="2">
        <f>(Table2[[#This Row],[Current Week High]]/Table2[[#This Row],[Close Price]])-1</f>
        <v>9.5802125065320709E-3</v>
      </c>
      <c r="AG692" s="2">
        <f>(Table2[[#This Row],[Close Price]]/Table2[[#This Row],[Current Month Low]])-1</f>
        <v>8.9787395596051534E-2</v>
      </c>
      <c r="AH692" s="2">
        <f>(Table2[[#This Row],[Current Month High]]/Table2[[#This Row],[Close Price]])-1</f>
        <v>3.6578993206758392E-2</v>
      </c>
      <c r="AI692">
        <v>32.238286012889702</v>
      </c>
      <c r="AJ692">
        <v>25.557693990027101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-0.04</v>
      </c>
      <c r="AM692" t="s">
        <v>10195</v>
      </c>
      <c r="AN692">
        <v>1.75</v>
      </c>
      <c r="AO692" t="s">
        <v>10196</v>
      </c>
      <c r="AP692">
        <v>-6.3449441824433003E-2</v>
      </c>
      <c r="AQ692">
        <f>(Table2[[#This Row],[Sharpe Ratio]]-AVERAGE(Table2[Sharpe Ratio]))/_xlfn.STDEV.P(Table2[Sharpe Ratio])</f>
        <v>-1.3179961663910689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649</v>
      </c>
      <c r="AT692">
        <f>_xlfn.RANK.AVG(Table2[[#This Row],[6M Return vs Nifty Z-Score]],Table2[6M Return vs Nifty Z-Score])</f>
        <v>618</v>
      </c>
      <c r="AU692">
        <f>_xlfn.RANK.AVG(Table2[[#This Row],[Sharpe Ratio Z-Score]],Table2[Sharpe Ratio Z-Score])</f>
        <v>665</v>
      </c>
      <c r="AV692">
        <f>(Table2[[#This Row],[Rank 1Y]]+Table2[[#This Row],[Rank 6M]]+Table2[[#This Row],[Rank Sharpe]])/3</f>
        <v>644</v>
      </c>
    </row>
    <row r="693" spans="1:48" x14ac:dyDescent="0.3">
      <c r="A693" t="s">
        <v>2478</v>
      </c>
      <c r="B693" t="s">
        <v>2479</v>
      </c>
      <c r="C693" t="s">
        <v>10154</v>
      </c>
      <c r="D693" t="s">
        <v>122</v>
      </c>
      <c r="E693">
        <v>1894.9478340799999</v>
      </c>
      <c r="F693">
        <v>7.72</v>
      </c>
      <c r="G693">
        <v>-24.487674488599801</v>
      </c>
      <c r="H693">
        <f>(Table2[[#This Row],[1Y Return vs Nifty]]-AVERAGE(Table2[1Y Return vs Nifty]))/_xlfn.STDEV.P(Table2[1Y Return vs Nifty])</f>
        <v>-0.8854229191407188</v>
      </c>
      <c r="I693">
        <v>-32.950947581808002</v>
      </c>
      <c r="J693">
        <f>(Table2[[#This Row],[1M Return vs Nifty]]-AVERAGE(Table2[1M Return vs Nifty]))/_xlfn.STDEV.P(Table2[1M Return vs Nifty])</f>
        <v>-3.2720632667236349</v>
      </c>
      <c r="K693">
        <v>-75.671438788546197</v>
      </c>
      <c r="L693">
        <f>(Table2[[#This Row],[6M Return vs Nifty]]-AVERAGE(Table2[6M Return vs Nifty]))/_xlfn.STDEV.P(Table2[6M Return vs Nifty])</f>
        <v>-2.8219023936199421</v>
      </c>
      <c r="M693">
        <v>-0.92510025827309905</v>
      </c>
      <c r="N693">
        <f>(Table2[[#This Row],[1W Return vs Nifty]]-AVERAGE(Table2[1W Return vs Nifty]))/_xlfn.STDEV.P(Table2[1W Return vs Nifty])</f>
        <v>0.18362827770152945</v>
      </c>
      <c r="O693">
        <v>8.32</v>
      </c>
      <c r="P693">
        <v>11.0063413414788</v>
      </c>
      <c r="Q693">
        <v>14.837334320879</v>
      </c>
      <c r="R693">
        <v>47.462750616308099</v>
      </c>
      <c r="S693" s="2">
        <f>(Table2[[#This Row],[Close Price]]-Table2[[#This Row],[20D EMA]])/Table2[[#This Row],[20D EMA]]</f>
        <v>-7.2115384615384678E-2</v>
      </c>
      <c r="T693" s="2">
        <f>(Table2[[#This Row],[Close Price]]-Table2[[#This Row],[50D EMA]])/Table2[[#This Row],[50D EMA]]</f>
        <v>-0.29858617314491276</v>
      </c>
      <c r="U693" s="2">
        <f>(Table2[[#This Row],[Close Price]]-Table2[[#This Row],[200D EMA]])/Table2[[#This Row],[200D EMA]]</f>
        <v>-0.47969090450860397</v>
      </c>
      <c r="V693">
        <v>1.0294661127140901</v>
      </c>
      <c r="W693">
        <v>7.5</v>
      </c>
      <c r="X693">
        <v>8.1</v>
      </c>
      <c r="Y693">
        <v>6.83</v>
      </c>
      <c r="Z693">
        <v>7.72</v>
      </c>
      <c r="AA693">
        <v>6.71</v>
      </c>
      <c r="AB693">
        <v>10.48</v>
      </c>
      <c r="AC693" s="2">
        <f>(Table2[[#This Row],[Close Price]]/Table2[[#This Row],[Day Low]])-1</f>
        <v>2.9333333333333211E-2</v>
      </c>
      <c r="AD693" s="2">
        <f>(Table2[[#This Row],[Day High]]/Table2[[#This Row],[Close Price]])-1</f>
        <v>4.9222797927461093E-2</v>
      </c>
      <c r="AE693" s="2">
        <f>(Table2[[#This Row],[Close Price]]/Table2[[#This Row],[Current Week Low]])-1</f>
        <v>0.13030746705710095</v>
      </c>
      <c r="AF693" s="2">
        <f>(Table2[[#This Row],[Current Week High]]/Table2[[#This Row],[Close Price]])-1</f>
        <v>0</v>
      </c>
      <c r="AG693" s="2">
        <f>(Table2[[#This Row],[Close Price]]/Table2[[#This Row],[Current Month Low]])-1</f>
        <v>0.15052160953800287</v>
      </c>
      <c r="AH693" s="2">
        <f>(Table2[[#This Row],[Current Month High]]/Table2[[#This Row],[Close Price]])-1</f>
        <v>0.35751295336787581</v>
      </c>
      <c r="AI693">
        <v>251.68393782383399</v>
      </c>
      <c r="AJ693">
        <v>15.0521609538002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-0.62</v>
      </c>
      <c r="AM693" t="s">
        <v>10195</v>
      </c>
      <c r="AN693">
        <v>-5.16</v>
      </c>
      <c r="AO693" t="s">
        <v>10195</v>
      </c>
      <c r="AP693">
        <v>-9.0383257829640008E-3</v>
      </c>
      <c r="AQ693">
        <f>(Table2[[#This Row],[Sharpe Ratio]]-AVERAGE(Table2[Sharpe Ratio]))/_xlfn.STDEV.P(Table2[Sharpe Ratio])</f>
        <v>-0.69237022049143537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641</v>
      </c>
      <c r="AT693">
        <f>_xlfn.RANK.AVG(Table2[[#This Row],[6M Return vs Nifty Z-Score]],Table2[6M Return vs Nifty Z-Score])</f>
        <v>731</v>
      </c>
      <c r="AU693">
        <f>_xlfn.RANK.AVG(Table2[[#This Row],[Sharpe Ratio Z-Score]],Table2[Sharpe Ratio Z-Score])</f>
        <v>560</v>
      </c>
      <c r="AV693">
        <f>(Table2[[#This Row],[Rank 1Y]]+Table2[[#This Row],[Rank 6M]]+Table2[[#This Row],[Rank Sharpe]])/3</f>
        <v>644</v>
      </c>
    </row>
    <row r="694" spans="1:48" x14ac:dyDescent="0.3">
      <c r="A694" t="s">
        <v>1676</v>
      </c>
      <c r="B694" t="s">
        <v>1677</v>
      </c>
      <c r="C694" t="s">
        <v>10156</v>
      </c>
      <c r="D694" t="s">
        <v>60</v>
      </c>
      <c r="E694">
        <v>4875.7727249999998</v>
      </c>
      <c r="F694">
        <v>530.35</v>
      </c>
      <c r="G694">
        <v>-36.511808102515197</v>
      </c>
      <c r="H694">
        <f>(Table2[[#This Row],[1Y Return vs Nifty]]-AVERAGE(Table2[1Y Return vs Nifty]))/_xlfn.STDEV.P(Table2[1Y Return vs Nifty])</f>
        <v>-1.0471013034906549</v>
      </c>
      <c r="I694">
        <v>-0.54231583026053298</v>
      </c>
      <c r="J694">
        <f>(Table2[[#This Row],[1M Return vs Nifty]]-AVERAGE(Table2[1M Return vs Nifty]))/_xlfn.STDEV.P(Table2[1M Return vs Nifty])</f>
        <v>0.10397140376139231</v>
      </c>
      <c r="K694">
        <v>-14.7103556440596</v>
      </c>
      <c r="L694">
        <f>(Table2[[#This Row],[6M Return vs Nifty]]-AVERAGE(Table2[6M Return vs Nifty]))/_xlfn.STDEV.P(Table2[6M Return vs Nifty])</f>
        <v>-0.76033550635566549</v>
      </c>
      <c r="M694">
        <v>-1.65203974059756E-2</v>
      </c>
      <c r="N694">
        <f>(Table2[[#This Row],[1W Return vs Nifty]]-AVERAGE(Table2[1W Return vs Nifty]))/_xlfn.STDEV.P(Table2[1W Return vs Nifty])</f>
        <v>0.40954669829578461</v>
      </c>
      <c r="O694">
        <v>527.04999999999995</v>
      </c>
      <c r="P694">
        <v>516.06356062675104</v>
      </c>
      <c r="Q694">
        <v>502.01824690646703</v>
      </c>
      <c r="R694">
        <v>52.039659204532001</v>
      </c>
      <c r="S694" s="2">
        <f>(Table2[[#This Row],[Close Price]]-Table2[[#This Row],[20D EMA]])/Table2[[#This Row],[20D EMA]]</f>
        <v>6.2612655345793923E-3</v>
      </c>
      <c r="T694" s="2">
        <f>(Table2[[#This Row],[Close Price]]-Table2[[#This Row],[50D EMA]])/Table2[[#This Row],[50D EMA]]</f>
        <v>2.7683487971710941E-2</v>
      </c>
      <c r="U694" s="2">
        <f>(Table2[[#This Row],[Close Price]]-Table2[[#This Row],[200D EMA]])/Table2[[#This Row],[200D EMA]]</f>
        <v>5.6435703817776954E-2</v>
      </c>
      <c r="V694">
        <v>0.73774292138888098</v>
      </c>
      <c r="W694">
        <v>527.79999999999995</v>
      </c>
      <c r="X694">
        <v>535.95000000000005</v>
      </c>
      <c r="Y694">
        <v>505.05</v>
      </c>
      <c r="Z694">
        <v>536.25</v>
      </c>
      <c r="AA694">
        <v>505</v>
      </c>
      <c r="AB694">
        <v>563.20000000000005</v>
      </c>
      <c r="AC694" s="2">
        <f>(Table2[[#This Row],[Close Price]]/Table2[[#This Row],[Day Low]])-1</f>
        <v>4.8313755210307452E-3</v>
      </c>
      <c r="AD694" s="2">
        <f>(Table2[[#This Row],[Day High]]/Table2[[#This Row],[Close Price]])-1</f>
        <v>1.0559064768549176E-2</v>
      </c>
      <c r="AE694" s="2">
        <f>(Table2[[#This Row],[Close Price]]/Table2[[#This Row],[Current Week Low]])-1</f>
        <v>5.0094050094050102E-2</v>
      </c>
      <c r="AF694" s="2">
        <f>(Table2[[#This Row],[Current Week High]]/Table2[[#This Row],[Close Price]])-1</f>
        <v>1.1124728952578433E-2</v>
      </c>
      <c r="AG694" s="2">
        <f>(Table2[[#This Row],[Close Price]]/Table2[[#This Row],[Current Month Low]])-1</f>
        <v>5.0198019801980243E-2</v>
      </c>
      <c r="AH694" s="2">
        <f>(Table2[[#This Row],[Current Month High]]/Table2[[#This Row],[Close Price]])-1</f>
        <v>6.1940228151220911E-2</v>
      </c>
      <c r="AI694">
        <v>21.759215612331399</v>
      </c>
      <c r="AJ694">
        <v>23.0367706762556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-0.01</v>
      </c>
      <c r="AM694" t="s">
        <v>10195</v>
      </c>
      <c r="AN694">
        <v>-4.3499999999999996</v>
      </c>
      <c r="AO694" t="s">
        <v>10195</v>
      </c>
      <c r="AP694">
        <v>-6.7461889899189997E-2</v>
      </c>
      <c r="AQ694">
        <f>(Table2[[#This Row],[Sharpe Ratio]]-AVERAGE(Table2[Sharpe Ratio]))/_xlfn.STDEV.P(Table2[Sharpe Ratio])</f>
        <v>-1.3641318056642977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-2.6580505134534413</v>
      </c>
      <c r="AS694">
        <f>_xlfn.RANK.AVG(Table2[[#This Row],[1Y Return vs Nifty Z-Score]],Table2[1Y Return vs Nifty Z-Score])</f>
        <v>688</v>
      </c>
      <c r="AT694">
        <f>_xlfn.RANK.AVG(Table2[[#This Row],[6M Return vs Nifty Z-Score]],Table2[6M Return vs Nifty Z-Score])</f>
        <v>574</v>
      </c>
      <c r="AU694">
        <f>_xlfn.RANK.AVG(Table2[[#This Row],[Sharpe Ratio Z-Score]],Table2[Sharpe Ratio Z-Score])</f>
        <v>671</v>
      </c>
      <c r="AV694">
        <f>(Table2[[#This Row],[Rank 1Y]]+Table2[[#This Row],[Rank 6M]]+Table2[[#This Row],[Rank Sharpe]])/3</f>
        <v>644.33333333333337</v>
      </c>
    </row>
    <row r="695" spans="1:48" x14ac:dyDescent="0.3">
      <c r="A695" t="s">
        <v>2108</v>
      </c>
      <c r="B695" t="s">
        <v>2109</v>
      </c>
      <c r="C695" t="s">
        <v>10153</v>
      </c>
      <c r="D695" t="s">
        <v>404</v>
      </c>
      <c r="E695">
        <v>2712.2348000799998</v>
      </c>
      <c r="F695">
        <v>1925.3</v>
      </c>
      <c r="G695">
        <v>-24.100577714406199</v>
      </c>
      <c r="H695">
        <f>(Table2[[#This Row],[1Y Return vs Nifty]]-AVERAGE(Table2[1Y Return vs Nifty]))/_xlfn.STDEV.P(Table2[1Y Return vs Nifty])</f>
        <v>-0.88021795526986968</v>
      </c>
      <c r="I695">
        <v>-12.331135460055499</v>
      </c>
      <c r="J695">
        <f>(Table2[[#This Row],[1M Return vs Nifty]]-AVERAGE(Table2[1M Return vs Nifty]))/_xlfn.STDEV.P(Table2[1M Return vs Nifty])</f>
        <v>-1.124079940688899</v>
      </c>
      <c r="K695">
        <v>-16.446899118045199</v>
      </c>
      <c r="L695">
        <f>(Table2[[#This Row],[6M Return vs Nifty]]-AVERAGE(Table2[6M Return vs Nifty]))/_xlfn.STDEV.P(Table2[6M Return vs Nifty])</f>
        <v>-0.8190615056260272</v>
      </c>
      <c r="M695">
        <v>-3.4099318239201302</v>
      </c>
      <c r="N695">
        <f>(Table2[[#This Row],[1W Return vs Nifty]]-AVERAGE(Table2[1W Return vs Nifty]))/_xlfn.STDEV.P(Table2[1W Return vs Nifty])</f>
        <v>-0.4342251955396364</v>
      </c>
      <c r="O695">
        <v>1892.69</v>
      </c>
      <c r="P695">
        <v>1872.57448699273</v>
      </c>
      <c r="Q695">
        <v>1857.2319808706</v>
      </c>
      <c r="R695">
        <v>59.773534163229101</v>
      </c>
      <c r="S695" s="2">
        <f>(Table2[[#This Row],[Close Price]]-Table2[[#This Row],[20D EMA]])/Table2[[#This Row],[20D EMA]]</f>
        <v>1.7229445920885038E-2</v>
      </c>
      <c r="T695" s="2">
        <f>(Table2[[#This Row],[Close Price]]-Table2[[#This Row],[50D EMA]])/Table2[[#This Row],[50D EMA]]</f>
        <v>2.8156697302837177E-2</v>
      </c>
      <c r="U695" s="2">
        <f>(Table2[[#This Row],[Close Price]]-Table2[[#This Row],[200D EMA]])/Table2[[#This Row],[200D EMA]]</f>
        <v>3.6650251465889731E-2</v>
      </c>
      <c r="V695">
        <v>1.1220541651217499</v>
      </c>
      <c r="W695">
        <v>1895.4</v>
      </c>
      <c r="X695">
        <v>1939.95</v>
      </c>
      <c r="Y695">
        <v>1752</v>
      </c>
      <c r="Z695">
        <v>1987</v>
      </c>
      <c r="AA695">
        <v>1752</v>
      </c>
      <c r="AB695">
        <v>2030</v>
      </c>
      <c r="AC695" s="2">
        <f>(Table2[[#This Row],[Close Price]]/Table2[[#This Row],[Day Low]])-1</f>
        <v>1.5775034293552759E-2</v>
      </c>
      <c r="AD695" s="2">
        <f>(Table2[[#This Row],[Day High]]/Table2[[#This Row],[Close Price]])-1</f>
        <v>7.6092037604529317E-3</v>
      </c>
      <c r="AE695" s="2">
        <f>(Table2[[#This Row],[Close Price]]/Table2[[#This Row],[Current Week Low]])-1</f>
        <v>9.8915525114155134E-2</v>
      </c>
      <c r="AF695" s="2">
        <f>(Table2[[#This Row],[Current Week High]]/Table2[[#This Row],[Close Price]])-1</f>
        <v>3.2046953721498017E-2</v>
      </c>
      <c r="AG695" s="2">
        <f>(Table2[[#This Row],[Close Price]]/Table2[[#This Row],[Current Month Low]])-1</f>
        <v>9.8915525114155134E-2</v>
      </c>
      <c r="AH695" s="2">
        <f>(Table2[[#This Row],[Current Month High]]/Table2[[#This Row],[Close Price]])-1</f>
        <v>5.4381135407469028E-2</v>
      </c>
      <c r="AI695">
        <v>20.2358074066379</v>
      </c>
      <c r="AJ695">
        <v>25.754408883082899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-0.06</v>
      </c>
      <c r="AM695" t="s">
        <v>10195</v>
      </c>
      <c r="AN695">
        <v>-2.62</v>
      </c>
      <c r="AO695" t="s">
        <v>10195</v>
      </c>
      <c r="AP695">
        <v>-0.10010791775952201</v>
      </c>
      <c r="AQ695">
        <f>(Table2[[#This Row],[Sharpe Ratio]]-AVERAGE(Table2[Sharpe Ratio]))/_xlfn.STDEV.P(Table2[Sharpe Ratio])</f>
        <v>-1.7394999941135081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-4.9970845912379405</v>
      </c>
      <c r="AS695">
        <f>_xlfn.RANK.AVG(Table2[[#This Row],[1Y Return vs Nifty Z-Score]],Table2[1Y Return vs Nifty Z-Score])</f>
        <v>637</v>
      </c>
      <c r="AT695">
        <f>_xlfn.RANK.AVG(Table2[[#This Row],[6M Return vs Nifty Z-Score]],Table2[6M Return vs Nifty Z-Score])</f>
        <v>591</v>
      </c>
      <c r="AU695">
        <f>_xlfn.RANK.AVG(Table2[[#This Row],[Sharpe Ratio Z-Score]],Table2[Sharpe Ratio Z-Score])</f>
        <v>709</v>
      </c>
      <c r="AV695">
        <f>(Table2[[#This Row],[Rank 1Y]]+Table2[[#This Row],[Rank 6M]]+Table2[[#This Row],[Rank Sharpe]])/3</f>
        <v>645.66666666666663</v>
      </c>
    </row>
    <row r="696" spans="1:48" x14ac:dyDescent="0.3">
      <c r="A696" t="s">
        <v>1836</v>
      </c>
      <c r="B696" t="s">
        <v>1837</v>
      </c>
      <c r="C696" t="s">
        <v>10163</v>
      </c>
      <c r="D696" t="s">
        <v>937</v>
      </c>
      <c r="E696">
        <v>3901.3905719250001</v>
      </c>
      <c r="F696">
        <v>318.14999999999998</v>
      </c>
      <c r="G696">
        <v>-36.250239456778203</v>
      </c>
      <c r="H696">
        <f>(Table2[[#This Row],[1Y Return vs Nifty]]-AVERAGE(Table2[1Y Return vs Nifty]))/_xlfn.STDEV.P(Table2[1Y Return vs Nifty])</f>
        <v>-1.043584210501068</v>
      </c>
      <c r="I696">
        <v>-2.13592487048198</v>
      </c>
      <c r="J696">
        <f>(Table2[[#This Row],[1M Return vs Nifty]]-AVERAGE(Table2[1M Return vs Nifty]))/_xlfn.STDEV.P(Table2[1M Return vs Nifty])</f>
        <v>-6.2036202244038066E-2</v>
      </c>
      <c r="K696">
        <v>-34.761235163814298</v>
      </c>
      <c r="L696">
        <f>(Table2[[#This Row],[6M Return vs Nifty]]-AVERAGE(Table2[6M Return vs Nifty]))/_xlfn.STDEV.P(Table2[6M Return vs Nifty])</f>
        <v>-1.4384112088571923</v>
      </c>
      <c r="M696">
        <v>-1.97658902226061</v>
      </c>
      <c r="N696">
        <f>(Table2[[#This Row],[1W Return vs Nifty]]-AVERAGE(Table2[1W Return vs Nifty]))/_xlfn.STDEV.P(Table2[1W Return vs Nifty])</f>
        <v>-7.7824447660391025E-2</v>
      </c>
      <c r="O696">
        <v>319.57</v>
      </c>
      <c r="P696">
        <v>317.71896770424502</v>
      </c>
      <c r="Q696">
        <v>334.80312094886699</v>
      </c>
      <c r="R696">
        <v>45.903495841161003</v>
      </c>
      <c r="S696" s="2">
        <f>(Table2[[#This Row],[Close Price]]-Table2[[#This Row],[20D EMA]])/Table2[[#This Row],[20D EMA]]</f>
        <v>-4.4434709140407924E-3</v>
      </c>
      <c r="T696" s="2">
        <f>(Table2[[#This Row],[Close Price]]-Table2[[#This Row],[50D EMA]])/Table2[[#This Row],[50D EMA]]</f>
        <v>1.3566464063177843E-3</v>
      </c>
      <c r="U696" s="2">
        <f>(Table2[[#This Row],[Close Price]]-Table2[[#This Row],[200D EMA]])/Table2[[#This Row],[200D EMA]]</f>
        <v>-4.974004095801237E-2</v>
      </c>
      <c r="V696">
        <v>0.58797916238233605</v>
      </c>
      <c r="W696">
        <v>316.05</v>
      </c>
      <c r="X696">
        <v>319.45</v>
      </c>
      <c r="Y696">
        <v>313.35000000000002</v>
      </c>
      <c r="Z696">
        <v>323.60000000000002</v>
      </c>
      <c r="AA696">
        <v>312</v>
      </c>
      <c r="AB696">
        <v>335.9</v>
      </c>
      <c r="AC696" s="2">
        <f>(Table2[[#This Row],[Close Price]]/Table2[[#This Row],[Day Low]])-1</f>
        <v>6.6445182724250706E-3</v>
      </c>
      <c r="AD696" s="2">
        <f>(Table2[[#This Row],[Day High]]/Table2[[#This Row],[Close Price]])-1</f>
        <v>4.0861228980040298E-3</v>
      </c>
      <c r="AE696" s="2">
        <f>(Table2[[#This Row],[Close Price]]/Table2[[#This Row],[Current Week Low]])-1</f>
        <v>1.5318334131163125E-2</v>
      </c>
      <c r="AF696" s="2">
        <f>(Table2[[#This Row],[Current Week High]]/Table2[[#This Row],[Close Price]])-1</f>
        <v>1.7130284457017364E-2</v>
      </c>
      <c r="AG696" s="2">
        <f>(Table2[[#This Row],[Close Price]]/Table2[[#This Row],[Current Month Low]])-1</f>
        <v>1.971153846153828E-2</v>
      </c>
      <c r="AH696" s="2">
        <f>(Table2[[#This Row],[Current Month High]]/Table2[[#This Row],[Close Price]])-1</f>
        <v>5.5791293415055732E-2</v>
      </c>
      <c r="AI696">
        <v>41.411283985541402</v>
      </c>
      <c r="AJ696">
        <v>18.734838589289001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-0.01</v>
      </c>
      <c r="AM696" t="s">
        <v>10195</v>
      </c>
      <c r="AN696">
        <v>-3.94</v>
      </c>
      <c r="AO696" t="s">
        <v>10195</v>
      </c>
      <c r="AP696">
        <v>-2.4466579883099999E-3</v>
      </c>
      <c r="AQ696">
        <f>(Table2[[#This Row],[Sharpe Ratio]]-AVERAGE(Table2[Sharpe Ratio]))/_xlfn.STDEV.P(Table2[Sharpe Ratio])</f>
        <v>-0.61657838420666689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687</v>
      </c>
      <c r="AT696">
        <f>_xlfn.RANK.AVG(Table2[[#This Row],[6M Return vs Nifty Z-Score]],Table2[6M Return vs Nifty Z-Score])</f>
        <v>713</v>
      </c>
      <c r="AU696">
        <f>_xlfn.RANK.AVG(Table2[[#This Row],[Sharpe Ratio Z-Score]],Table2[Sharpe Ratio Z-Score])</f>
        <v>544</v>
      </c>
      <c r="AV696">
        <f>(Table2[[#This Row],[Rank 1Y]]+Table2[[#This Row],[Rank 6M]]+Table2[[#This Row],[Rank Sharpe]])/3</f>
        <v>648</v>
      </c>
    </row>
    <row r="697" spans="1:48" x14ac:dyDescent="0.3">
      <c r="A697" t="s">
        <v>1900</v>
      </c>
      <c r="B697" t="s">
        <v>1901</v>
      </c>
      <c r="C697" t="s">
        <v>10159</v>
      </c>
      <c r="D697" t="s">
        <v>1455</v>
      </c>
      <c r="E697">
        <v>3581.1706512779901</v>
      </c>
      <c r="F697">
        <v>133.74</v>
      </c>
      <c r="G697">
        <v>-53.207389270197403</v>
      </c>
      <c r="H697">
        <f>(Table2[[#This Row],[1Y Return vs Nifty]]-AVERAGE(Table2[1Y Return vs Nifty]))/_xlfn.STDEV.P(Table2[1Y Return vs Nifty])</f>
        <v>-1.2715927035072172</v>
      </c>
      <c r="I697">
        <v>-3.4599012324596599</v>
      </c>
      <c r="J697">
        <f>(Table2[[#This Row],[1M Return vs Nifty]]-AVERAGE(Table2[1M Return vs Nifty]))/_xlfn.STDEV.P(Table2[1M Return vs Nifty])</f>
        <v>-0.1999559433551652</v>
      </c>
      <c r="K697">
        <v>-16.245661443002199</v>
      </c>
      <c r="L697">
        <f>(Table2[[#This Row],[6M Return vs Nifty]]-AVERAGE(Table2[6M Return vs Nifty]))/_xlfn.STDEV.P(Table2[6M Return vs Nifty])</f>
        <v>-0.81225609952201483</v>
      </c>
      <c r="M697">
        <v>-8.1052326851146006</v>
      </c>
      <c r="N697">
        <f>(Table2[[#This Row],[1W Return vs Nifty]]-AVERAGE(Table2[1W Return vs Nifty]))/_xlfn.STDEV.P(Table2[1W Return vs Nifty])</f>
        <v>-1.6017119520296443</v>
      </c>
      <c r="O697">
        <v>136.22</v>
      </c>
      <c r="P697">
        <v>131.97596261417101</v>
      </c>
      <c r="Q697">
        <v>140.58567356738001</v>
      </c>
      <c r="R697">
        <v>42.237665779365798</v>
      </c>
      <c r="S697" s="2">
        <f>(Table2[[#This Row],[Close Price]]-Table2[[#This Row],[20D EMA]])/Table2[[#This Row],[20D EMA]]</f>
        <v>-1.8205843488474451E-2</v>
      </c>
      <c r="T697" s="2">
        <f>(Table2[[#This Row],[Close Price]]-Table2[[#This Row],[50D EMA]])/Table2[[#This Row],[50D EMA]]</f>
        <v>1.3366353621425181E-2</v>
      </c>
      <c r="U697" s="2">
        <f>(Table2[[#This Row],[Close Price]]-Table2[[#This Row],[200D EMA]])/Table2[[#This Row],[200D EMA]]</f>
        <v>-4.8693962860298166E-2</v>
      </c>
      <c r="V697">
        <v>1.26071421943096</v>
      </c>
      <c r="W697">
        <v>131.85</v>
      </c>
      <c r="X697">
        <v>134.69</v>
      </c>
      <c r="Y697">
        <v>127.62</v>
      </c>
      <c r="Z697">
        <v>136.94</v>
      </c>
      <c r="AA697">
        <v>127.62</v>
      </c>
      <c r="AB697">
        <v>149.28</v>
      </c>
      <c r="AC697" s="2">
        <f>(Table2[[#This Row],[Close Price]]/Table2[[#This Row],[Day Low]])-1</f>
        <v>1.4334470989761261E-2</v>
      </c>
      <c r="AD697" s="2">
        <f>(Table2[[#This Row],[Day High]]/Table2[[#This Row],[Close Price]])-1</f>
        <v>7.1033348287721232E-3</v>
      </c>
      <c r="AE697" s="2">
        <f>(Table2[[#This Row],[Close Price]]/Table2[[#This Row],[Current Week Low]])-1</f>
        <v>4.7954866008462549E-2</v>
      </c>
      <c r="AF697" s="2">
        <f>(Table2[[#This Row],[Current Week High]]/Table2[[#This Row],[Close Price]])-1</f>
        <v>2.3927022581127444E-2</v>
      </c>
      <c r="AG697" s="2">
        <f>(Table2[[#This Row],[Close Price]]/Table2[[#This Row],[Current Month Low]])-1</f>
        <v>4.7954866008462549E-2</v>
      </c>
      <c r="AH697" s="2">
        <f>(Table2[[#This Row],[Current Month High]]/Table2[[#This Row],[Close Price]])-1</f>
        <v>0.11619560340960056</v>
      </c>
      <c r="AI697">
        <v>52.871242709735199</v>
      </c>
      <c r="AJ697">
        <v>28.042125418860699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</v>
      </c>
      <c r="AM697" t="s">
        <v>10197</v>
      </c>
      <c r="AN697">
        <v>-0.59</v>
      </c>
      <c r="AO697" t="s">
        <v>10195</v>
      </c>
      <c r="AP697">
        <v>-5.2377141777200001E-2</v>
      </c>
      <c r="AQ697">
        <f>(Table2[[#This Row],[Sharpe Ratio]]-AVERAGE(Table2[Sharpe Ratio]))/_xlfn.STDEV.P(Table2[Sharpe Ratio])</f>
        <v>-1.1906854494953658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722</v>
      </c>
      <c r="AT697">
        <f>_xlfn.RANK.AVG(Table2[[#This Row],[6M Return vs Nifty Z-Score]],Table2[6M Return vs Nifty Z-Score])</f>
        <v>589</v>
      </c>
      <c r="AU697">
        <f>_xlfn.RANK.AVG(Table2[[#This Row],[Sharpe Ratio Z-Score]],Table2[Sharpe Ratio Z-Score])</f>
        <v>639</v>
      </c>
      <c r="AV697">
        <f>(Table2[[#This Row],[Rank 1Y]]+Table2[[#This Row],[Rank 6M]]+Table2[[#This Row],[Rank Sharpe]])/3</f>
        <v>650</v>
      </c>
    </row>
    <row r="698" spans="1:48" x14ac:dyDescent="0.3">
      <c r="A698" t="s">
        <v>459</v>
      </c>
      <c r="B698" t="s">
        <v>460</v>
      </c>
      <c r="C698" t="s">
        <v>10151</v>
      </c>
      <c r="D698" t="s">
        <v>51</v>
      </c>
      <c r="E698">
        <v>49015.062068024999</v>
      </c>
      <c r="F698">
        <v>659.55</v>
      </c>
      <c r="G698">
        <v>-34.869704413993603</v>
      </c>
      <c r="H698">
        <f>(Table2[[#This Row],[1Y Return vs Nifty]]-AVERAGE(Table2[1Y Return vs Nifty]))/_xlfn.STDEV.P(Table2[1Y Return vs Nifty])</f>
        <v>-1.0250213200323879</v>
      </c>
      <c r="I698">
        <v>-5.1841423150028199</v>
      </c>
      <c r="J698">
        <f>(Table2[[#This Row],[1M Return vs Nifty]]-AVERAGE(Table2[1M Return vs Nifty]))/_xlfn.STDEV.P(Table2[1M Return vs Nifty])</f>
        <v>-0.37957160005941326</v>
      </c>
      <c r="K698">
        <v>-24.334061397591299</v>
      </c>
      <c r="L698">
        <f>(Table2[[#This Row],[6M Return vs Nifty]]-AVERAGE(Table2[6M Return vs Nifty]))/_xlfn.STDEV.P(Table2[6M Return vs Nifty])</f>
        <v>-1.0857876159783273</v>
      </c>
      <c r="M698">
        <v>3.59050028664557</v>
      </c>
      <c r="N698">
        <f>(Table2[[#This Row],[1W Return vs Nifty]]-AVERAGE(Table2[1W Return vs Nifty]))/_xlfn.STDEV.P(Table2[1W Return vs Nifty])</f>
        <v>1.306432542996353</v>
      </c>
      <c r="O698">
        <v>651.07000000000005</v>
      </c>
      <c r="P698">
        <v>648.48495814731302</v>
      </c>
      <c r="Q698">
        <v>657.44672589143102</v>
      </c>
      <c r="R698">
        <v>61.577828522320502</v>
      </c>
      <c r="S698" s="2">
        <f>(Table2[[#This Row],[Close Price]]-Table2[[#This Row],[20D EMA]])/Table2[[#This Row],[20D EMA]]</f>
        <v>1.3024713164482934E-2</v>
      </c>
      <c r="T698" s="2">
        <f>(Table2[[#This Row],[Close Price]]-Table2[[#This Row],[50D EMA]])/Table2[[#This Row],[50D EMA]]</f>
        <v>1.7062912121044667E-2</v>
      </c>
      <c r="U698" s="2">
        <f>(Table2[[#This Row],[Close Price]]-Table2[[#This Row],[200D EMA]])/Table2[[#This Row],[200D EMA]]</f>
        <v>3.1991551949963905E-3</v>
      </c>
      <c r="V698">
        <v>0.77707497636180101</v>
      </c>
      <c r="W698">
        <v>644.45000000000005</v>
      </c>
      <c r="X698">
        <v>661.75</v>
      </c>
      <c r="Y698">
        <v>625</v>
      </c>
      <c r="Z698">
        <v>663.3</v>
      </c>
      <c r="AA698">
        <v>624.54999999999995</v>
      </c>
      <c r="AB698">
        <v>682.2</v>
      </c>
      <c r="AC698" s="2">
        <f>(Table2[[#This Row],[Close Price]]/Table2[[#This Row],[Day Low]])-1</f>
        <v>2.3430832492823184E-2</v>
      </c>
      <c r="AD698" s="2">
        <f>(Table2[[#This Row],[Day High]]/Table2[[#This Row],[Close Price]])-1</f>
        <v>3.3356076112500688E-3</v>
      </c>
      <c r="AE698" s="2">
        <f>(Table2[[#This Row],[Close Price]]/Table2[[#This Row],[Current Week Low]])-1</f>
        <v>5.5279999999999996E-2</v>
      </c>
      <c r="AF698" s="2">
        <f>(Table2[[#This Row],[Current Week High]]/Table2[[#This Row],[Close Price]])-1</f>
        <v>5.6856947919035061E-3</v>
      </c>
      <c r="AG698" s="2">
        <f>(Table2[[#This Row],[Close Price]]/Table2[[#This Row],[Current Month Low]])-1</f>
        <v>5.6040349051317051E-2</v>
      </c>
      <c r="AH698" s="2">
        <f>(Table2[[#This Row],[Current Month High]]/Table2[[#This Row],[Close Price]])-1</f>
        <v>3.4341596543097763E-2</v>
      </c>
      <c r="AI698">
        <v>23.326510499583001</v>
      </c>
      <c r="AJ698">
        <v>19.116850279934901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-0.01</v>
      </c>
      <c r="AM698" t="s">
        <v>10195</v>
      </c>
      <c r="AN698">
        <v>-1.94</v>
      </c>
      <c r="AO698" t="s">
        <v>10195</v>
      </c>
      <c r="AP698">
        <v>-3.4658237952229998E-2</v>
      </c>
      <c r="AQ698">
        <f>(Table2[[#This Row],[Sharpe Ratio]]-AVERAGE(Table2[Sharpe Ratio]))/_xlfn.STDEV.P(Table2[Sharpe Ratio])</f>
        <v>-0.98695123538086704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682</v>
      </c>
      <c r="AT698">
        <f>_xlfn.RANK.AVG(Table2[[#This Row],[6M Return vs Nifty Z-Score]],Table2[6M Return vs Nifty Z-Score])</f>
        <v>656</v>
      </c>
      <c r="AU698">
        <f>_xlfn.RANK.AVG(Table2[[#This Row],[Sharpe Ratio Z-Score]],Table2[Sharpe Ratio Z-Score])</f>
        <v>613</v>
      </c>
      <c r="AV698">
        <f>(Table2[[#This Row],[Rank 1Y]]+Table2[[#This Row],[Rank 6M]]+Table2[[#This Row],[Rank Sharpe]])/3</f>
        <v>650.33333333333337</v>
      </c>
    </row>
    <row r="699" spans="1:48" x14ac:dyDescent="0.3">
      <c r="A699" t="s">
        <v>640</v>
      </c>
      <c r="B699" t="s">
        <v>641</v>
      </c>
      <c r="C699" t="s">
        <v>10162</v>
      </c>
      <c r="D699" t="s">
        <v>386</v>
      </c>
      <c r="E699">
        <v>28289.166663690001</v>
      </c>
      <c r="F699">
        <v>382.7</v>
      </c>
      <c r="G699">
        <v>-28.029283626292798</v>
      </c>
      <c r="H699">
        <f>(Table2[[#This Row],[1Y Return vs Nifty]]-AVERAGE(Table2[1Y Return vs Nifty]))/_xlfn.STDEV.P(Table2[1Y Return vs Nifty])</f>
        <v>-0.93304395045714639</v>
      </c>
      <c r="I699">
        <v>-7.9492532409066996</v>
      </c>
      <c r="J699">
        <f>(Table2[[#This Row],[1M Return vs Nifty]]-AVERAGE(Table2[1M Return vs Nifty]))/_xlfn.STDEV.P(Table2[1M Return vs Nifty])</f>
        <v>-0.66761555159534047</v>
      </c>
      <c r="K699">
        <v>-18.167709171873</v>
      </c>
      <c r="L699">
        <f>(Table2[[#This Row],[6M Return vs Nifty]]-AVERAGE(Table2[6M Return vs Nifty]))/_xlfn.STDEV.P(Table2[6M Return vs Nifty])</f>
        <v>-0.87725543597064737</v>
      </c>
      <c r="M699">
        <v>-2.3546303105975702E-2</v>
      </c>
      <c r="N699">
        <f>(Table2[[#This Row],[1W Return vs Nifty]]-AVERAGE(Table2[1W Return vs Nifty]))/_xlfn.STDEV.P(Table2[1W Return vs Nifty])</f>
        <v>0.407799706548165</v>
      </c>
      <c r="O699">
        <v>386.57</v>
      </c>
      <c r="P699">
        <v>399.40869465461998</v>
      </c>
      <c r="Q699">
        <v>416.22307265338202</v>
      </c>
      <c r="R699">
        <v>46.837832906848597</v>
      </c>
      <c r="S699" s="2">
        <f>(Table2[[#This Row],[Close Price]]-Table2[[#This Row],[20D EMA]])/Table2[[#This Row],[20D EMA]]</f>
        <v>-1.0011123470522815E-2</v>
      </c>
      <c r="T699" s="2">
        <f>(Table2[[#This Row],[Close Price]]-Table2[[#This Row],[50D EMA]])/Table2[[#This Row],[50D EMA]]</f>
        <v>-4.1833577681799017E-2</v>
      </c>
      <c r="U699" s="2">
        <f>(Table2[[#This Row],[Close Price]]-Table2[[#This Row],[200D EMA]])/Table2[[#This Row],[200D EMA]]</f>
        <v>-8.054112050943181E-2</v>
      </c>
      <c r="V699">
        <v>1.04396000534505</v>
      </c>
      <c r="W699">
        <v>377.25</v>
      </c>
      <c r="X699">
        <v>386.1</v>
      </c>
      <c r="Y699">
        <v>367.2</v>
      </c>
      <c r="Z699">
        <v>387.1</v>
      </c>
      <c r="AA699">
        <v>367.2</v>
      </c>
      <c r="AB699">
        <v>403.65</v>
      </c>
      <c r="AC699" s="2">
        <f>(Table2[[#This Row],[Close Price]]/Table2[[#This Row],[Day Low]])-1</f>
        <v>1.4446653412856225E-2</v>
      </c>
      <c r="AD699" s="2">
        <f>(Table2[[#This Row],[Day High]]/Table2[[#This Row],[Close Price]])-1</f>
        <v>8.8842435327933789E-3</v>
      </c>
      <c r="AE699" s="2">
        <f>(Table2[[#This Row],[Close Price]]/Table2[[#This Row],[Current Week Low]])-1</f>
        <v>4.2211328976034856E-2</v>
      </c>
      <c r="AF699" s="2">
        <f>(Table2[[#This Row],[Current Week High]]/Table2[[#This Row],[Close Price]])-1</f>
        <v>1.1497256336556072E-2</v>
      </c>
      <c r="AG699" s="2">
        <f>(Table2[[#This Row],[Close Price]]/Table2[[#This Row],[Current Month Low]])-1</f>
        <v>4.2211328976034856E-2</v>
      </c>
      <c r="AH699" s="2">
        <f>(Table2[[#This Row],[Current Month High]]/Table2[[#This Row],[Close Price]])-1</f>
        <v>5.474261823882931E-2</v>
      </c>
      <c r="AI699">
        <v>27.515024823621602</v>
      </c>
      <c r="AJ699">
        <v>8.0463015245624003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-0.21</v>
      </c>
      <c r="AM699" t="s">
        <v>10195</v>
      </c>
      <c r="AN699">
        <v>-3.25</v>
      </c>
      <c r="AO699" t="s">
        <v>10195</v>
      </c>
      <c r="AP699">
        <v>-8.3852012410545004E-2</v>
      </c>
      <c r="AQ699">
        <f>(Table2[[#This Row],[Sharpe Ratio]]-AVERAGE(Table2[Sharpe Ratio]))/_xlfn.STDEV.P(Table2[Sharpe Ratio])</f>
        <v>-1.552587522907118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657</v>
      </c>
      <c r="AT699">
        <f>_xlfn.RANK.AVG(Table2[[#This Row],[6M Return vs Nifty Z-Score]],Table2[6M Return vs Nifty Z-Score])</f>
        <v>600</v>
      </c>
      <c r="AU699">
        <f>_xlfn.RANK.AVG(Table2[[#This Row],[Sharpe Ratio Z-Score]],Table2[Sharpe Ratio Z-Score])</f>
        <v>694</v>
      </c>
      <c r="AV699">
        <f>(Table2[[#This Row],[Rank 1Y]]+Table2[[#This Row],[Rank 6M]]+Table2[[#This Row],[Rank Sharpe]])/3</f>
        <v>650.33333333333337</v>
      </c>
    </row>
    <row r="700" spans="1:48" x14ac:dyDescent="0.3">
      <c r="A700" t="s">
        <v>2056</v>
      </c>
      <c r="B700" t="s">
        <v>2057</v>
      </c>
      <c r="C700" t="s">
        <v>10166</v>
      </c>
      <c r="D700" t="s">
        <v>122</v>
      </c>
      <c r="E700">
        <v>2942.0001122399999</v>
      </c>
      <c r="F700">
        <v>18.309999999999999</v>
      </c>
      <c r="G700">
        <v>-47.808911047739599</v>
      </c>
      <c r="H700">
        <f>(Table2[[#This Row],[1Y Return vs Nifty]]-AVERAGE(Table2[1Y Return vs Nifty]))/_xlfn.STDEV.P(Table2[1Y Return vs Nifty])</f>
        <v>-1.1990039195681241</v>
      </c>
      <c r="I700">
        <v>-25.338155879128699</v>
      </c>
      <c r="J700">
        <f>(Table2[[#This Row],[1M Return vs Nifty]]-AVERAGE(Table2[1M Return vs Nifty]))/_xlfn.STDEV.P(Table2[1M Return vs Nifty])</f>
        <v>-2.4790322950844548</v>
      </c>
      <c r="K700">
        <v>-43.775775119778601</v>
      </c>
      <c r="L700">
        <f>(Table2[[#This Row],[6M Return vs Nifty]]-AVERAGE(Table2[6M Return vs Nifty]))/_xlfn.STDEV.P(Table2[6M Return vs Nifty])</f>
        <v>-1.7432626996532108</v>
      </c>
      <c r="M700">
        <v>-9.2461830015698094</v>
      </c>
      <c r="N700">
        <f>(Table2[[#This Row],[1W Return vs Nifty]]-AVERAGE(Table2[1W Return vs Nifty]))/_xlfn.STDEV.P(Table2[1W Return vs Nifty])</f>
        <v>-1.8854092961729272</v>
      </c>
      <c r="O700">
        <v>19.77</v>
      </c>
      <c r="P700">
        <v>21.572537617177101</v>
      </c>
      <c r="Q700">
        <v>24.9299930177094</v>
      </c>
      <c r="R700">
        <v>24.000701306903402</v>
      </c>
      <c r="S700" s="2">
        <f>(Table2[[#This Row],[Close Price]]-Table2[[#This Row],[20D EMA]])/Table2[[#This Row],[20D EMA]]</f>
        <v>-7.3849266565503335E-2</v>
      </c>
      <c r="T700" s="2">
        <f>(Table2[[#This Row],[Close Price]]-Table2[[#This Row],[50D EMA]])/Table2[[#This Row],[50D EMA]]</f>
        <v>-0.1512356902592355</v>
      </c>
      <c r="U700" s="2">
        <f>(Table2[[#This Row],[Close Price]]-Table2[[#This Row],[200D EMA]])/Table2[[#This Row],[200D EMA]]</f>
        <v>-0.26554331615764143</v>
      </c>
      <c r="V700">
        <v>1.2040049142723299</v>
      </c>
      <c r="W700">
        <v>18.309999999999999</v>
      </c>
      <c r="X700">
        <v>18.989999999999998</v>
      </c>
      <c r="Y700">
        <v>17.010000000000002</v>
      </c>
      <c r="Z700">
        <v>18.71</v>
      </c>
      <c r="AA700">
        <v>17.010000000000002</v>
      </c>
      <c r="AB700">
        <v>21.78</v>
      </c>
      <c r="AC700" s="2">
        <f>(Table2[[#This Row],[Close Price]]/Table2[[#This Row],[Day Low]])-1</f>
        <v>0</v>
      </c>
      <c r="AD700" s="2">
        <f>(Table2[[#This Row],[Day High]]/Table2[[#This Row],[Close Price]])-1</f>
        <v>3.713817586018564E-2</v>
      </c>
      <c r="AE700" s="2">
        <f>(Table2[[#This Row],[Close Price]]/Table2[[#This Row],[Current Week Low]])-1</f>
        <v>7.6425631981187347E-2</v>
      </c>
      <c r="AF700" s="2">
        <f>(Table2[[#This Row],[Current Week High]]/Table2[[#This Row],[Close Price]])-1</f>
        <v>2.1845985800109435E-2</v>
      </c>
      <c r="AG700" s="2">
        <f>(Table2[[#This Row],[Close Price]]/Table2[[#This Row],[Current Month Low]])-1</f>
        <v>7.6425631981187347E-2</v>
      </c>
      <c r="AH700" s="2">
        <f>(Table2[[#This Row],[Current Month High]]/Table2[[#This Row],[Close Price]])-1</f>
        <v>0.18951392681594781</v>
      </c>
      <c r="AI700">
        <v>146.58656471873201</v>
      </c>
      <c r="AJ700">
        <v>9.64071856287425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-0.24</v>
      </c>
      <c r="AM700" t="s">
        <v>10195</v>
      </c>
      <c r="AN700">
        <v>-11.59</v>
      </c>
      <c r="AO700" t="s">
        <v>10195</v>
      </c>
      <c r="AQ700">
        <f>(Table2[[#This Row],[Sharpe Ratio]]-AVERAGE(Table2[Sharpe Ratio]))/_xlfn.STDEV.P(Table2[Sharpe Ratio])</f>
        <v>-0.58844639887736894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715</v>
      </c>
      <c r="AT700">
        <f>_xlfn.RANK.AVG(Table2[[#This Row],[6M Return vs Nifty Z-Score]],Table2[6M Return vs Nifty Z-Score])</f>
        <v>721</v>
      </c>
      <c r="AU700">
        <f>_xlfn.RANK.AVG(Table2[[#This Row],[Sharpe Ratio Z-Score]],Table2[Sharpe Ratio Z-Score])</f>
        <v>516.5</v>
      </c>
      <c r="AV700">
        <f>(Table2[[#This Row],[Rank 1Y]]+Table2[[#This Row],[Rank 6M]]+Table2[[#This Row],[Rank Sharpe]])/3</f>
        <v>650.83333333333337</v>
      </c>
    </row>
    <row r="701" spans="1:48" x14ac:dyDescent="0.3">
      <c r="A701" t="s">
        <v>68</v>
      </c>
      <c r="B701" t="s">
        <v>69</v>
      </c>
      <c r="C701" t="s">
        <v>10151</v>
      </c>
      <c r="D701" t="s">
        <v>24</v>
      </c>
      <c r="E701">
        <v>347165.51649543998</v>
      </c>
      <c r="F701">
        <v>1746.2</v>
      </c>
      <c r="G701">
        <v>-30.865632398817901</v>
      </c>
      <c r="H701">
        <f>(Table2[[#This Row],[1Y Return vs Nifty]]-AVERAGE(Table2[1Y Return vs Nifty]))/_xlfn.STDEV.P(Table2[1Y Return vs Nifty])</f>
        <v>-0.97118194041295292</v>
      </c>
      <c r="I701">
        <v>-3.7258312622881502</v>
      </c>
      <c r="J701">
        <f>(Table2[[#This Row],[1M Return vs Nifty]]-AVERAGE(Table2[1M Return vs Nifty]))/_xlfn.STDEV.P(Table2[1M Return vs Nifty])</f>
        <v>-0.22765810022210028</v>
      </c>
      <c r="K701">
        <v>-16.165464738906699</v>
      </c>
      <c r="L701">
        <f>(Table2[[#This Row],[6M Return vs Nifty]]-AVERAGE(Table2[6M Return vs Nifty]))/_xlfn.STDEV.P(Table2[6M Return vs Nifty])</f>
        <v>-0.80954402714562423</v>
      </c>
      <c r="M701">
        <v>-0.90904047165610002</v>
      </c>
      <c r="N701">
        <f>(Table2[[#This Row],[1W Return vs Nifty]]-AVERAGE(Table2[1W Return vs Nifty]))/_xlfn.STDEV.P(Table2[1W Return vs Nifty])</f>
        <v>0.18762154431887504</v>
      </c>
      <c r="O701">
        <v>1796.34</v>
      </c>
      <c r="P701">
        <v>1771.1660414799801</v>
      </c>
      <c r="Q701">
        <v>1766.8938502143301</v>
      </c>
      <c r="R701">
        <v>31.781949458566199</v>
      </c>
      <c r="S701" s="2">
        <f>(Table2[[#This Row],[Close Price]]-Table2[[#This Row],[20D EMA]])/Table2[[#This Row],[20D EMA]]</f>
        <v>-2.7912310587082555E-2</v>
      </c>
      <c r="T701" s="2">
        <f>(Table2[[#This Row],[Close Price]]-Table2[[#This Row],[50D EMA]])/Table2[[#This Row],[50D EMA]]</f>
        <v>-1.4095822128070225E-2</v>
      </c>
      <c r="U701" s="2">
        <f>(Table2[[#This Row],[Close Price]]-Table2[[#This Row],[200D EMA]])/Table2[[#This Row],[200D EMA]]</f>
        <v>-1.1711994023760854E-2</v>
      </c>
      <c r="V701">
        <v>0.70782331126117204</v>
      </c>
      <c r="W701">
        <v>1732</v>
      </c>
      <c r="X701">
        <v>1764</v>
      </c>
      <c r="Y701">
        <v>1729.05</v>
      </c>
      <c r="Z701">
        <v>1821</v>
      </c>
      <c r="AA701">
        <v>1729.05</v>
      </c>
      <c r="AB701">
        <v>1870</v>
      </c>
      <c r="AC701" s="2">
        <f>(Table2[[#This Row],[Close Price]]/Table2[[#This Row],[Day Low]])-1</f>
        <v>8.1986143187067206E-3</v>
      </c>
      <c r="AD701" s="2">
        <f>(Table2[[#This Row],[Day High]]/Table2[[#This Row],[Close Price]])-1</f>
        <v>1.0193563165731279E-2</v>
      </c>
      <c r="AE701" s="2">
        <f>(Table2[[#This Row],[Close Price]]/Table2[[#This Row],[Current Week Low]])-1</f>
        <v>9.9187415054511341E-3</v>
      </c>
      <c r="AF701" s="2">
        <f>(Table2[[#This Row],[Current Week High]]/Table2[[#This Row],[Close Price]])-1</f>
        <v>4.283587217958984E-2</v>
      </c>
      <c r="AG701" s="2">
        <f>(Table2[[#This Row],[Close Price]]/Table2[[#This Row],[Current Month Low]])-1</f>
        <v>9.9187415054511341E-3</v>
      </c>
      <c r="AH701" s="2">
        <f>(Table2[[#This Row],[Current Month High]]/Table2[[#This Row],[Close Price]])-1</f>
        <v>7.089680448974911E-2</v>
      </c>
      <c r="AI701">
        <v>11.671057152674299</v>
      </c>
      <c r="AJ701">
        <v>13.1068432814068</v>
      </c>
      <c r="AK701" t="str">
        <f>IF(AND(Table2[[#This Row],[20D EMA]]&gt;Table2[[#This Row],[50D EMA]],Table2[[#This Row],[50D EMA]]&gt;Table2[[#This Row],[200D EMA]]),"Uptrend","Downtrend/NoTrend")</f>
        <v>Uptrend</v>
      </c>
      <c r="AL701">
        <v>0.02</v>
      </c>
      <c r="AM701" t="s">
        <v>10196</v>
      </c>
      <c r="AN701">
        <v>-5.75</v>
      </c>
      <c r="AO701" t="s">
        <v>10195</v>
      </c>
      <c r="AP701">
        <v>-8.2828419642526005E-2</v>
      </c>
      <c r="AQ701">
        <f>(Table2[[#This Row],[Sharpe Ratio]]-AVERAGE(Table2[Sharpe Ratio]))/_xlfn.STDEV.P(Table2[Sharpe Ratio])</f>
        <v>-1.5408181228231379</v>
      </c>
      <c r="AR7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-3.3615806462849402</v>
      </c>
      <c r="AS701">
        <f>_xlfn.RANK.AVG(Table2[[#This Row],[1Y Return vs Nifty Z-Score]],Table2[1Y Return vs Nifty Z-Score])</f>
        <v>673</v>
      </c>
      <c r="AT701">
        <f>_xlfn.RANK.AVG(Table2[[#This Row],[6M Return vs Nifty Z-Score]],Table2[6M Return vs Nifty Z-Score])</f>
        <v>588</v>
      </c>
      <c r="AU701">
        <f>_xlfn.RANK.AVG(Table2[[#This Row],[Sharpe Ratio Z-Score]],Table2[Sharpe Ratio Z-Score])</f>
        <v>692</v>
      </c>
      <c r="AV701">
        <f>(Table2[[#This Row],[Rank 1Y]]+Table2[[#This Row],[Rank 6M]]+Table2[[#This Row],[Rank Sharpe]])/3</f>
        <v>651</v>
      </c>
    </row>
    <row r="702" spans="1:48" x14ac:dyDescent="0.3">
      <c r="A702" t="s">
        <v>1396</v>
      </c>
      <c r="B702" t="s">
        <v>1397</v>
      </c>
      <c r="C702" t="s">
        <v>10156</v>
      </c>
      <c r="D702" t="s">
        <v>60</v>
      </c>
      <c r="E702">
        <v>7445.4987934839901</v>
      </c>
      <c r="F702">
        <v>229.43</v>
      </c>
      <c r="G702">
        <v>-23.096835693715001</v>
      </c>
      <c r="H702">
        <f>(Table2[[#This Row],[1Y Return vs Nifty]]-AVERAGE(Table2[1Y Return vs Nifty]))/_xlfn.STDEV.P(Table2[1Y Return vs Nifty])</f>
        <v>-0.86672148280704853</v>
      </c>
      <c r="I702">
        <v>-9.2524534833139906</v>
      </c>
      <c r="J702">
        <f>(Table2[[#This Row],[1M Return vs Nifty]]-AVERAGE(Table2[1M Return vs Nifty]))/_xlfn.STDEV.P(Table2[1M Return vs Nifty])</f>
        <v>-0.80337102670087102</v>
      </c>
      <c r="K702">
        <v>-52.930059393499199</v>
      </c>
      <c r="L702">
        <f>(Table2[[#This Row],[6M Return vs Nifty]]-AVERAGE(Table2[6M Return vs Nifty]))/_xlfn.STDEV.P(Table2[6M Return vs Nifty])</f>
        <v>-2.0528400293502034</v>
      </c>
      <c r="M702">
        <v>-5.0008053342680601</v>
      </c>
      <c r="N702">
        <f>(Table2[[#This Row],[1W Return vs Nifty]]-AVERAGE(Table2[1W Return vs Nifty]))/_xlfn.STDEV.P(Table2[1W Return vs Nifty])</f>
        <v>-0.82979596075562301</v>
      </c>
      <c r="O702">
        <v>233.21</v>
      </c>
      <c r="P702">
        <v>242.55217000635801</v>
      </c>
      <c r="Q702">
        <v>271.85527841062498</v>
      </c>
      <c r="R702">
        <v>44.4763976040622</v>
      </c>
      <c r="S702" s="2">
        <f>(Table2[[#This Row],[Close Price]]-Table2[[#This Row],[20D EMA]])/Table2[[#This Row],[20D EMA]]</f>
        <v>-1.6208567385618117E-2</v>
      </c>
      <c r="T702" s="2">
        <f>(Table2[[#This Row],[Close Price]]-Table2[[#This Row],[50D EMA]])/Table2[[#This Row],[50D EMA]]</f>
        <v>-5.4100402424822808E-2</v>
      </c>
      <c r="U702" s="2">
        <f>(Table2[[#This Row],[Close Price]]-Table2[[#This Row],[200D EMA]])/Table2[[#This Row],[200D EMA]]</f>
        <v>-0.15605832139313303</v>
      </c>
      <c r="V702">
        <v>0.31353259393800398</v>
      </c>
      <c r="W702">
        <v>0</v>
      </c>
      <c r="X702">
        <v>0</v>
      </c>
      <c r="Y702">
        <v>215.01</v>
      </c>
      <c r="Z702">
        <v>233</v>
      </c>
      <c r="AA702">
        <v>215.01</v>
      </c>
      <c r="AB702">
        <v>258</v>
      </c>
      <c r="AC702" s="2" t="e">
        <f>(Table2[[#This Row],[Close Price]]/Table2[[#This Row],[Day Low]])-1</f>
        <v>#DIV/0!</v>
      </c>
      <c r="AD702" s="2">
        <f>(Table2[[#This Row],[Day High]]/Table2[[#This Row],[Close Price]])-1</f>
        <v>-1</v>
      </c>
      <c r="AE702" s="2">
        <f>(Table2[[#This Row],[Close Price]]/Table2[[#This Row],[Current Week Low]])-1</f>
        <v>6.7066648062880763E-2</v>
      </c>
      <c r="AF702" s="2">
        <f>(Table2[[#This Row],[Current Week High]]/Table2[[#This Row],[Close Price]])-1</f>
        <v>1.5560301617050909E-2</v>
      </c>
      <c r="AG702" s="2">
        <f>(Table2[[#This Row],[Close Price]]/Table2[[#This Row],[Current Month Low]])-1</f>
        <v>6.7066648062880763E-2</v>
      </c>
      <c r="AH702" s="2">
        <f>(Table2[[#This Row],[Current Month High]]/Table2[[#This Row],[Close Price]])-1</f>
        <v>0.12452599921544705</v>
      </c>
      <c r="AI702">
        <v>106.075927298086</v>
      </c>
      <c r="AJ702">
        <v>16.996430392656801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-0.02</v>
      </c>
      <c r="AM702" t="s">
        <v>10195</v>
      </c>
      <c r="AN702">
        <v>-8.75</v>
      </c>
      <c r="AO702" t="s">
        <v>10195</v>
      </c>
      <c r="AP702">
        <v>-2.6629149561323999E-2</v>
      </c>
      <c r="AQ702">
        <f>(Table2[[#This Row],[Sharpe Ratio]]-AVERAGE(Table2[Sharpe Ratio]))/_xlfn.STDEV.P(Table2[Sharpe Ratio])</f>
        <v>-0.89463175390866323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636</v>
      </c>
      <c r="AT702">
        <f>_xlfn.RANK.AVG(Table2[[#This Row],[6M Return vs Nifty Z-Score]],Table2[6M Return vs Nifty Z-Score])</f>
        <v>728</v>
      </c>
      <c r="AU702">
        <f>_xlfn.RANK.AVG(Table2[[#This Row],[Sharpe Ratio Z-Score]],Table2[Sharpe Ratio Z-Score])</f>
        <v>592</v>
      </c>
      <c r="AV702">
        <f>(Table2[[#This Row],[Rank 1Y]]+Table2[[#This Row],[Rank 6M]]+Table2[[#This Row],[Rank Sharpe]])/3</f>
        <v>652</v>
      </c>
    </row>
    <row r="703" spans="1:48" x14ac:dyDescent="0.3">
      <c r="A703" t="s">
        <v>1608</v>
      </c>
      <c r="B703" t="s">
        <v>1609</v>
      </c>
      <c r="C703" t="s">
        <v>10165</v>
      </c>
      <c r="D703" t="s">
        <v>286</v>
      </c>
      <c r="E703">
        <v>5396.6664195550002</v>
      </c>
      <c r="F703">
        <v>160.44999999999999</v>
      </c>
      <c r="G703">
        <v>-26.175646374766298</v>
      </c>
      <c r="H703">
        <f>(Table2[[#This Row],[1Y Return vs Nifty]]-AVERAGE(Table2[1Y Return vs Nifty]))/_xlfn.STDEV.P(Table2[1Y Return vs Nifty])</f>
        <v>-0.9081196535705226</v>
      </c>
      <c r="I703">
        <v>-10.868987874848299</v>
      </c>
      <c r="J703">
        <f>(Table2[[#This Row],[1M Return vs Nifty]]-AVERAGE(Table2[1M Return vs Nifty]))/_xlfn.STDEV.P(Table2[1M Return vs Nifty])</f>
        <v>-0.97176678600628064</v>
      </c>
      <c r="K703">
        <v>-18.797855910226801</v>
      </c>
      <c r="L703">
        <f>(Table2[[#This Row],[6M Return vs Nifty]]-AVERAGE(Table2[6M Return vs Nifty]))/_xlfn.STDEV.P(Table2[6M Return vs Nifty])</f>
        <v>-0.89856558308251466</v>
      </c>
      <c r="M703">
        <v>-6.63026445314848</v>
      </c>
      <c r="N703">
        <f>(Table2[[#This Row],[1W Return vs Nifty]]-AVERAGE(Table2[1W Return vs Nifty]))/_xlfn.STDEV.P(Table2[1W Return vs Nifty])</f>
        <v>-1.234961039155053</v>
      </c>
      <c r="O703">
        <v>164.72</v>
      </c>
      <c r="P703">
        <v>165.949764447333</v>
      </c>
      <c r="Q703">
        <v>165.94781268286101</v>
      </c>
      <c r="R703">
        <v>40.785534930679901</v>
      </c>
      <c r="S703" s="2">
        <f>(Table2[[#This Row],[Close Price]]-Table2[[#This Row],[20D EMA]])/Table2[[#This Row],[20D EMA]]</f>
        <v>-2.5922778047595983E-2</v>
      </c>
      <c r="T703" s="2">
        <f>(Table2[[#This Row],[Close Price]]-Table2[[#This Row],[50D EMA]])/Table2[[#This Row],[50D EMA]]</f>
        <v>-3.3141140426737103E-2</v>
      </c>
      <c r="U703" s="2">
        <f>(Table2[[#This Row],[Close Price]]-Table2[[#This Row],[200D EMA]])/Table2[[#This Row],[200D EMA]]</f>
        <v>-3.3129768895283761E-2</v>
      </c>
      <c r="V703">
        <v>1.26759232129217</v>
      </c>
      <c r="W703">
        <v>156.75</v>
      </c>
      <c r="X703">
        <v>160.51</v>
      </c>
      <c r="Y703">
        <v>152.56</v>
      </c>
      <c r="Z703">
        <v>162.66</v>
      </c>
      <c r="AA703">
        <v>152.56</v>
      </c>
      <c r="AB703">
        <v>177.95</v>
      </c>
      <c r="AC703" s="2">
        <f>(Table2[[#This Row],[Close Price]]/Table2[[#This Row],[Day Low]])-1</f>
        <v>2.3604465709728739E-2</v>
      </c>
      <c r="AD703" s="2">
        <f>(Table2[[#This Row],[Day High]]/Table2[[#This Row],[Close Price]])-1</f>
        <v>3.7394827048919943E-4</v>
      </c>
      <c r="AE703" s="2">
        <f>(Table2[[#This Row],[Close Price]]/Table2[[#This Row],[Current Week Low]])-1</f>
        <v>5.1717357105401041E-2</v>
      </c>
      <c r="AF703" s="2">
        <f>(Table2[[#This Row],[Current Week High]]/Table2[[#This Row],[Close Price]])-1</f>
        <v>1.3773761296353992E-2</v>
      </c>
      <c r="AG703" s="2">
        <f>(Table2[[#This Row],[Close Price]]/Table2[[#This Row],[Current Month Low]])-1</f>
        <v>5.1717357105401041E-2</v>
      </c>
      <c r="AH703" s="2">
        <f>(Table2[[#This Row],[Current Month High]]/Table2[[#This Row],[Close Price]])-1</f>
        <v>0.10906824555936434</v>
      </c>
      <c r="AI703">
        <v>36.8650669990651</v>
      </c>
      <c r="AJ703">
        <v>23.375624759707701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-0.11</v>
      </c>
      <c r="AM703" t="s">
        <v>10195</v>
      </c>
      <c r="AN703">
        <v>-3.69</v>
      </c>
      <c r="AO703" t="s">
        <v>10195</v>
      </c>
      <c r="AP703">
        <v>-9.0672827780260007E-2</v>
      </c>
      <c r="AQ703">
        <f>(Table2[[#This Row],[Sharpe Ratio]]-AVERAGE(Table2[Sharpe Ratio]))/_xlfn.STDEV.P(Table2[Sharpe Ratio])</f>
        <v>-1.6310141272104082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648</v>
      </c>
      <c r="AT703">
        <f>_xlfn.RANK.AVG(Table2[[#This Row],[6M Return vs Nifty Z-Score]],Table2[6M Return vs Nifty Z-Score])</f>
        <v>607</v>
      </c>
      <c r="AU703">
        <f>_xlfn.RANK.AVG(Table2[[#This Row],[Sharpe Ratio Z-Score]],Table2[Sharpe Ratio Z-Score])</f>
        <v>702</v>
      </c>
      <c r="AV703">
        <f>(Table2[[#This Row],[Rank 1Y]]+Table2[[#This Row],[Rank 6M]]+Table2[[#This Row],[Rank Sharpe]])/3</f>
        <v>652.33333333333337</v>
      </c>
    </row>
    <row r="704" spans="1:48" x14ac:dyDescent="0.3">
      <c r="A704" t="s">
        <v>2191</v>
      </c>
      <c r="B704" t="s">
        <v>2192</v>
      </c>
      <c r="C704" t="s">
        <v>10159</v>
      </c>
      <c r="D704" t="s">
        <v>631</v>
      </c>
      <c r="E704">
        <v>2500.823639924</v>
      </c>
      <c r="F704">
        <v>169.72</v>
      </c>
      <c r="G704">
        <v>-54.798821895704698</v>
      </c>
      <c r="H704">
        <f>(Table2[[#This Row],[1Y Return vs Nifty]]-AVERAGE(Table2[1Y Return vs Nifty]))/_xlfn.STDEV.P(Table2[1Y Return vs Nifty])</f>
        <v>-1.2929913559137427</v>
      </c>
      <c r="I704">
        <v>-9.2133480662507097</v>
      </c>
      <c r="J704">
        <f>(Table2[[#This Row],[1M Return vs Nifty]]-AVERAGE(Table2[1M Return vs Nifty]))/_xlfn.STDEV.P(Table2[1M Return vs Nifty])</f>
        <v>-0.79929738222178526</v>
      </c>
      <c r="K704">
        <v>-43.342425674144899</v>
      </c>
      <c r="L704">
        <f>(Table2[[#This Row],[6M Return vs Nifty]]-AVERAGE(Table2[6M Return vs Nifty]))/_xlfn.STDEV.P(Table2[6M Return vs Nifty])</f>
        <v>-1.7286077948901943</v>
      </c>
      <c r="M704">
        <v>-3.8214620740274201</v>
      </c>
      <c r="N704">
        <f>(Table2[[#This Row],[1W Return vs Nifty]]-AVERAGE(Table2[1W Return vs Nifty]))/_xlfn.STDEV.P(Table2[1W Return vs Nifty])</f>
        <v>-0.53655220952635141</v>
      </c>
      <c r="O704">
        <v>173.91</v>
      </c>
      <c r="P704">
        <v>180.37876375744901</v>
      </c>
      <c r="Q704">
        <v>223.923314804396</v>
      </c>
      <c r="R704">
        <v>44.399000904511603</v>
      </c>
      <c r="S704" s="2">
        <f>(Table2[[#This Row],[Close Price]]-Table2[[#This Row],[20D EMA]])/Table2[[#This Row],[20D EMA]]</f>
        <v>-2.4092921626128444E-2</v>
      </c>
      <c r="T704" s="2">
        <f>(Table2[[#This Row],[Close Price]]-Table2[[#This Row],[50D EMA]])/Table2[[#This Row],[50D EMA]]</f>
        <v>-5.9091012353214664E-2</v>
      </c>
      <c r="U704" s="2">
        <f>(Table2[[#This Row],[Close Price]]-Table2[[#This Row],[200D EMA]])/Table2[[#This Row],[200D EMA]]</f>
        <v>-0.2420619525561431</v>
      </c>
      <c r="V704">
        <v>0.70445662443716095</v>
      </c>
      <c r="W704">
        <v>166.91</v>
      </c>
      <c r="X704">
        <v>173.2</v>
      </c>
      <c r="Y704">
        <v>161</v>
      </c>
      <c r="Z704">
        <v>174</v>
      </c>
      <c r="AA704">
        <v>161</v>
      </c>
      <c r="AB704">
        <v>203.5</v>
      </c>
      <c r="AC704" s="2">
        <f>(Table2[[#This Row],[Close Price]]/Table2[[#This Row],[Day Low]])-1</f>
        <v>1.6835420286381853E-2</v>
      </c>
      <c r="AD704" s="2">
        <f>(Table2[[#This Row],[Day High]]/Table2[[#This Row],[Close Price]])-1</f>
        <v>2.0504360122554743E-2</v>
      </c>
      <c r="AE704" s="2">
        <f>(Table2[[#This Row],[Close Price]]/Table2[[#This Row],[Current Week Low]])-1</f>
        <v>5.4161490683229729E-2</v>
      </c>
      <c r="AF704" s="2">
        <f>(Table2[[#This Row],[Current Week High]]/Table2[[#This Row],[Close Price]])-1</f>
        <v>2.5218006127739834E-2</v>
      </c>
      <c r="AG704" s="2">
        <f>(Table2[[#This Row],[Close Price]]/Table2[[#This Row],[Current Month Low]])-1</f>
        <v>5.4161490683229729E-2</v>
      </c>
      <c r="AH704" s="2">
        <f>(Table2[[#This Row],[Current Month High]]/Table2[[#This Row],[Close Price]])-1</f>
        <v>0.19903370256893704</v>
      </c>
      <c r="AI704">
        <v>83.832194202215405</v>
      </c>
      <c r="AJ704">
        <v>17.8611111111111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</v>
      </c>
      <c r="AM704" t="s">
        <v>10195</v>
      </c>
      <c r="AN704">
        <v>-4.4000000000000004</v>
      </c>
      <c r="AO704" t="s">
        <v>10195</v>
      </c>
      <c r="AQ704">
        <f>(Table2[[#This Row],[Sharpe Ratio]]-AVERAGE(Table2[Sharpe Ratio]))/_xlfn.STDEV.P(Table2[Sharpe Ratio])</f>
        <v>-0.58844639887736894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723</v>
      </c>
      <c r="AT704">
        <f>_xlfn.RANK.AVG(Table2[[#This Row],[6M Return vs Nifty Z-Score]],Table2[6M Return vs Nifty Z-Score])</f>
        <v>720</v>
      </c>
      <c r="AU704">
        <f>_xlfn.RANK.AVG(Table2[[#This Row],[Sharpe Ratio Z-Score]],Table2[Sharpe Ratio Z-Score])</f>
        <v>516.5</v>
      </c>
      <c r="AV704">
        <f>(Table2[[#This Row],[Rank 1Y]]+Table2[[#This Row],[Rank 6M]]+Table2[[#This Row],[Rank Sharpe]])/3</f>
        <v>653.16666666666663</v>
      </c>
    </row>
    <row r="705" spans="1:48" x14ac:dyDescent="0.3">
      <c r="A705" t="s">
        <v>49</v>
      </c>
      <c r="B705" t="s">
        <v>50</v>
      </c>
      <c r="C705" t="s">
        <v>10151</v>
      </c>
      <c r="D705" t="s">
        <v>51</v>
      </c>
      <c r="E705">
        <v>408645.31972467498</v>
      </c>
      <c r="F705">
        <v>6607.15</v>
      </c>
      <c r="G705">
        <v>-36.9534056135304</v>
      </c>
      <c r="H705">
        <f>(Table2[[#This Row],[1Y Return vs Nifty]]-AVERAGE(Table2[1Y Return vs Nifty]))/_xlfn.STDEV.P(Table2[1Y Return vs Nifty])</f>
        <v>-1.0530390928072393</v>
      </c>
      <c r="I705">
        <v>-8.3780814796927903</v>
      </c>
      <c r="J705">
        <f>(Table2[[#This Row],[1M Return vs Nifty]]-AVERAGE(Table2[1M Return vs Nifty]))/_xlfn.STDEV.P(Table2[1M Return vs Nifty])</f>
        <v>-0.71228695311958867</v>
      </c>
      <c r="K705">
        <v>-20.146857933211599</v>
      </c>
      <c r="L705">
        <f>(Table2[[#This Row],[6M Return vs Nifty]]-AVERAGE(Table2[6M Return vs Nifty]))/_xlfn.STDEV.P(Table2[6M Return vs Nifty])</f>
        <v>-0.94418580106398453</v>
      </c>
      <c r="M705">
        <v>-3.7269411095665501</v>
      </c>
      <c r="N705">
        <f>(Table2[[#This Row],[1W Return vs Nifty]]-AVERAGE(Table2[1W Return vs Nifty]))/_xlfn.STDEV.P(Table2[1W Return vs Nifty])</f>
        <v>-0.51304956774022847</v>
      </c>
      <c r="O705">
        <v>6982.41</v>
      </c>
      <c r="P705">
        <v>6998.1680226481003</v>
      </c>
      <c r="Q705">
        <v>7010.8601974242802</v>
      </c>
      <c r="R705">
        <v>19.859393165451699</v>
      </c>
      <c r="S705" s="2">
        <f>(Table2[[#This Row],[Close Price]]-Table2[[#This Row],[20D EMA]])/Table2[[#This Row],[20D EMA]]</f>
        <v>-5.3743621471669556E-2</v>
      </c>
      <c r="T705" s="2">
        <f>(Table2[[#This Row],[Close Price]]-Table2[[#This Row],[50D EMA]])/Table2[[#This Row],[50D EMA]]</f>
        <v>-5.5874340453480539E-2</v>
      </c>
      <c r="U705" s="2">
        <f>(Table2[[#This Row],[Close Price]]-Table2[[#This Row],[200D EMA]])/Table2[[#This Row],[200D EMA]]</f>
        <v>-5.758354696226857E-2</v>
      </c>
      <c r="V705">
        <v>0.88698494515155901</v>
      </c>
      <c r="W705">
        <v>6551.45</v>
      </c>
      <c r="X705">
        <v>6642.95</v>
      </c>
      <c r="Y705">
        <v>6541.05</v>
      </c>
      <c r="Z705">
        <v>6958.6</v>
      </c>
      <c r="AA705">
        <v>6541.05</v>
      </c>
      <c r="AB705">
        <v>7325</v>
      </c>
      <c r="AC705" s="2">
        <f>(Table2[[#This Row],[Close Price]]/Table2[[#This Row],[Day Low]])-1</f>
        <v>8.5019346862145184E-3</v>
      </c>
      <c r="AD705" s="2">
        <f>(Table2[[#This Row],[Day High]]/Table2[[#This Row],[Close Price]])-1</f>
        <v>5.4183725206784494E-3</v>
      </c>
      <c r="AE705" s="2">
        <f>(Table2[[#This Row],[Close Price]]/Table2[[#This Row],[Current Week Low]])-1</f>
        <v>1.0105411210738158E-2</v>
      </c>
      <c r="AF705" s="2">
        <f>(Table2[[#This Row],[Current Week High]]/Table2[[#This Row],[Close Price]])-1</f>
        <v>5.3192374927162334E-2</v>
      </c>
      <c r="AG705" s="2">
        <f>(Table2[[#This Row],[Close Price]]/Table2[[#This Row],[Current Month Low]])-1</f>
        <v>1.0105411210738158E-2</v>
      </c>
      <c r="AH705" s="2">
        <f>(Table2[[#This Row],[Current Month High]]/Table2[[#This Row],[Close Price]])-1</f>
        <v>0.10864745011086474</v>
      </c>
      <c r="AI705">
        <v>23.986892987142699</v>
      </c>
      <c r="AJ705">
        <v>6.7770451533663003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</v>
      </c>
      <c r="AM705" t="s">
        <v>10195</v>
      </c>
      <c r="AN705">
        <v>-7.44</v>
      </c>
      <c r="AO705" t="s">
        <v>10195</v>
      </c>
      <c r="AP705">
        <v>-6.0297204898351997E-2</v>
      </c>
      <c r="AQ705">
        <f>(Table2[[#This Row],[Sharpe Ratio]]-AVERAGE(Table2[Sharpe Ratio]))/_xlfn.STDEV.P(Table2[Sharpe Ratio])</f>
        <v>-1.2817513445227553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689</v>
      </c>
      <c r="AT705">
        <f>_xlfn.RANK.AVG(Table2[[#This Row],[6M Return vs Nifty Z-Score]],Table2[6M Return vs Nifty Z-Score])</f>
        <v>617</v>
      </c>
      <c r="AU705">
        <f>_xlfn.RANK.AVG(Table2[[#This Row],[Sharpe Ratio Z-Score]],Table2[Sharpe Ratio Z-Score])</f>
        <v>655</v>
      </c>
      <c r="AV705">
        <f>(Table2[[#This Row],[Rank 1Y]]+Table2[[#This Row],[Rank 6M]]+Table2[[#This Row],[Rank Sharpe]])/3</f>
        <v>653.66666666666663</v>
      </c>
    </row>
    <row r="706" spans="1:48" x14ac:dyDescent="0.3">
      <c r="A706" t="s">
        <v>1653</v>
      </c>
      <c r="B706" t="s">
        <v>1654</v>
      </c>
      <c r="C706" t="s">
        <v>10151</v>
      </c>
      <c r="D706" t="s">
        <v>51</v>
      </c>
      <c r="E706">
        <v>5073.7175213199998</v>
      </c>
      <c r="F706">
        <v>711.55</v>
      </c>
      <c r="G706">
        <v>-35.240134380032202</v>
      </c>
      <c r="H706">
        <f>(Table2[[#This Row],[1Y Return vs Nifty]]-AVERAGE(Table2[1Y Return vs Nifty]))/_xlfn.STDEV.P(Table2[1Y Return vs Nifty])</f>
        <v>-1.030002179389657</v>
      </c>
      <c r="I706">
        <v>-10.493963270033399</v>
      </c>
      <c r="J706">
        <f>(Table2[[#This Row],[1M Return vs Nifty]]-AVERAGE(Table2[1M Return vs Nifty]))/_xlfn.STDEV.P(Table2[1M Return vs Nifty])</f>
        <v>-0.93270015468885092</v>
      </c>
      <c r="K706">
        <v>-47.539483315528898</v>
      </c>
      <c r="L706">
        <f>(Table2[[#This Row],[6M Return vs Nifty]]-AVERAGE(Table2[6M Return vs Nifty]))/_xlfn.STDEV.P(Table2[6M Return vs Nifty])</f>
        <v>-1.8705428559341237</v>
      </c>
      <c r="M706">
        <v>-3.1787413851954298</v>
      </c>
      <c r="N706">
        <f>(Table2[[#This Row],[1W Return vs Nifty]]-AVERAGE(Table2[1W Return vs Nifty]))/_xlfn.STDEV.P(Table2[1W Return vs Nifty])</f>
        <v>-0.3767396832332881</v>
      </c>
      <c r="O706">
        <v>727.69</v>
      </c>
      <c r="P706">
        <v>758.75714329953598</v>
      </c>
      <c r="Q706">
        <v>828.54992713899196</v>
      </c>
      <c r="R706">
        <v>40.442686464474498</v>
      </c>
      <c r="S706" s="2">
        <f>(Table2[[#This Row],[Close Price]]-Table2[[#This Row],[20D EMA]])/Table2[[#This Row],[20D EMA]]</f>
        <v>-2.2179774354464263E-2</v>
      </c>
      <c r="T706" s="2">
        <f>(Table2[[#This Row],[Close Price]]-Table2[[#This Row],[50D EMA]])/Table2[[#This Row],[50D EMA]]</f>
        <v>-6.2216407076249397E-2</v>
      </c>
      <c r="U706" s="2">
        <f>(Table2[[#This Row],[Close Price]]-Table2[[#This Row],[200D EMA]])/Table2[[#This Row],[200D EMA]]</f>
        <v>-0.14121047302845866</v>
      </c>
      <c r="V706">
        <v>0.61484493964928699</v>
      </c>
      <c r="W706">
        <v>701</v>
      </c>
      <c r="X706">
        <v>711.45</v>
      </c>
      <c r="Y706">
        <v>688.4</v>
      </c>
      <c r="Z706">
        <v>722.7</v>
      </c>
      <c r="AA706">
        <v>688.4</v>
      </c>
      <c r="AB706">
        <v>750</v>
      </c>
      <c r="AC706" s="2">
        <f>(Table2[[#This Row],[Close Price]]/Table2[[#This Row],[Day Low]])-1</f>
        <v>1.5049928673323665E-2</v>
      </c>
      <c r="AD706" s="2">
        <f>(Table2[[#This Row],[Day High]]/Table2[[#This Row],[Close Price]])-1</f>
        <v>-1.4053826154158955E-4</v>
      </c>
      <c r="AE706" s="2">
        <f>(Table2[[#This Row],[Close Price]]/Table2[[#This Row],[Current Week Low]])-1</f>
        <v>3.362870424171982E-2</v>
      </c>
      <c r="AF706" s="2">
        <f>(Table2[[#This Row],[Current Week High]]/Table2[[#This Row],[Close Price]])-1</f>
        <v>1.5670016161900113E-2</v>
      </c>
      <c r="AG706" s="2">
        <f>(Table2[[#This Row],[Close Price]]/Table2[[#This Row],[Current Month Low]])-1</f>
        <v>3.362870424171982E-2</v>
      </c>
      <c r="AH706" s="2">
        <f>(Table2[[#This Row],[Current Month High]]/Table2[[#This Row],[Close Price]])-1</f>
        <v>5.403696156278559E-2</v>
      </c>
      <c r="AI706">
        <v>74.717166748647301</v>
      </c>
      <c r="AJ706">
        <v>4.9406385959737502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-0.21</v>
      </c>
      <c r="AM706" t="s">
        <v>10195</v>
      </c>
      <c r="AN706">
        <v>-4.53</v>
      </c>
      <c r="AO706" t="s">
        <v>10195</v>
      </c>
      <c r="AP706">
        <v>-6.6374050907419997E-3</v>
      </c>
      <c r="AQ706">
        <f>(Table2[[#This Row],[Sharpe Ratio]]-AVERAGE(Table2[Sharpe Ratio]))/_xlfn.STDEV.P(Table2[Sharpe Ratio])</f>
        <v>-0.66476412842089971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684</v>
      </c>
      <c r="AT706">
        <f>_xlfn.RANK.AVG(Table2[[#This Row],[6M Return vs Nifty Z-Score]],Table2[6M Return vs Nifty Z-Score])</f>
        <v>725</v>
      </c>
      <c r="AU706">
        <f>_xlfn.RANK.AVG(Table2[[#This Row],[Sharpe Ratio Z-Score]],Table2[Sharpe Ratio Z-Score])</f>
        <v>554</v>
      </c>
      <c r="AV706">
        <f>(Table2[[#This Row],[Rank 1Y]]+Table2[[#This Row],[Rank 6M]]+Table2[[#This Row],[Rank Sharpe]])/3</f>
        <v>654.33333333333337</v>
      </c>
    </row>
    <row r="707" spans="1:48" x14ac:dyDescent="0.3">
      <c r="A707" t="s">
        <v>1740</v>
      </c>
      <c r="B707" t="s">
        <v>1741</v>
      </c>
      <c r="C707" t="s">
        <v>10151</v>
      </c>
      <c r="D707" t="s">
        <v>51</v>
      </c>
      <c r="E707">
        <v>4364.2308288000004</v>
      </c>
      <c r="F707">
        <v>433.6</v>
      </c>
      <c r="G707">
        <v>-55.154799371267401</v>
      </c>
      <c r="H707">
        <f>(Table2[[#This Row],[1Y Return vs Nifty]]-AVERAGE(Table2[1Y Return vs Nifty]))/_xlfn.STDEV.P(Table2[1Y Return vs Nifty])</f>
        <v>-1.2977778848198538</v>
      </c>
      <c r="I707">
        <v>-12.2081288735383</v>
      </c>
      <c r="J707">
        <f>(Table2[[#This Row],[1M Return vs Nifty]]-AVERAGE(Table2[1M Return vs Nifty]))/_xlfn.STDEV.P(Table2[1M Return vs Nifty])</f>
        <v>-1.1112662401919549</v>
      </c>
      <c r="K707">
        <v>-45.624154284746197</v>
      </c>
      <c r="L707">
        <f>(Table2[[#This Row],[6M Return vs Nifty]]-AVERAGE(Table2[6M Return vs Nifty]))/_xlfn.STDEV.P(Table2[6M Return vs Nifty])</f>
        <v>-1.8057707307617594</v>
      </c>
      <c r="M707">
        <v>-1.66672545550576</v>
      </c>
      <c r="N707">
        <f>(Table2[[#This Row],[1W Return vs Nifty]]-AVERAGE(Table2[1W Return vs Nifty]))/_xlfn.STDEV.P(Table2[1W Return vs Nifty])</f>
        <v>-7.7685876253842418E-4</v>
      </c>
      <c r="O707">
        <v>444.5</v>
      </c>
      <c r="P707">
        <v>459.03209799950298</v>
      </c>
      <c r="Q707">
        <v>500.55655281353302</v>
      </c>
      <c r="R707">
        <v>37.501263024268702</v>
      </c>
      <c r="S707" s="2">
        <f>(Table2[[#This Row],[Close Price]]-Table2[[#This Row],[20D EMA]])/Table2[[#This Row],[20D EMA]]</f>
        <v>-2.452193475815518E-2</v>
      </c>
      <c r="T707" s="2">
        <f>(Table2[[#This Row],[Close Price]]-Table2[[#This Row],[50D EMA]])/Table2[[#This Row],[50D EMA]]</f>
        <v>-5.5403746514324351E-2</v>
      </c>
      <c r="U707" s="2">
        <f>(Table2[[#This Row],[Close Price]]-Table2[[#This Row],[200D EMA]])/Table2[[#This Row],[200D EMA]]</f>
        <v>-0.13376421193006657</v>
      </c>
      <c r="V707">
        <v>0.89377405001210097</v>
      </c>
      <c r="W707">
        <v>430.55</v>
      </c>
      <c r="X707">
        <v>437.5</v>
      </c>
      <c r="Y707">
        <v>424.6</v>
      </c>
      <c r="Z707">
        <v>446.3</v>
      </c>
      <c r="AA707">
        <v>424.6</v>
      </c>
      <c r="AB707">
        <v>466.6</v>
      </c>
      <c r="AC707" s="2">
        <f>(Table2[[#This Row],[Close Price]]/Table2[[#This Row],[Day Low]])-1</f>
        <v>7.0839623737080082E-3</v>
      </c>
      <c r="AD707" s="2">
        <f>(Table2[[#This Row],[Day High]]/Table2[[#This Row],[Close Price]])-1</f>
        <v>8.9944649446493941E-3</v>
      </c>
      <c r="AE707" s="2">
        <f>(Table2[[#This Row],[Close Price]]/Table2[[#This Row],[Current Week Low]])-1</f>
        <v>2.1196420160150664E-2</v>
      </c>
      <c r="AF707" s="2">
        <f>(Table2[[#This Row],[Current Week High]]/Table2[[#This Row],[Close Price]])-1</f>
        <v>2.9289667896678973E-2</v>
      </c>
      <c r="AG707" s="2">
        <f>(Table2[[#This Row],[Close Price]]/Table2[[#This Row],[Current Month Low]])-1</f>
        <v>2.1196420160150664E-2</v>
      </c>
      <c r="AH707" s="2">
        <f>(Table2[[#This Row],[Current Month High]]/Table2[[#This Row],[Close Price]])-1</f>
        <v>7.6107011070110753E-2</v>
      </c>
      <c r="AI707">
        <v>59.363468634686299</v>
      </c>
      <c r="AJ707">
        <v>4.18068236424795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-0.22</v>
      </c>
      <c r="AM707" t="s">
        <v>10195</v>
      </c>
      <c r="AN707">
        <v>-3.67</v>
      </c>
      <c r="AO707" t="s">
        <v>10195</v>
      </c>
      <c r="AQ707">
        <f>(Table2[[#This Row],[Sharpe Ratio]]-AVERAGE(Table2[Sharpe Ratio]))/_xlfn.STDEV.P(Table2[Sharpe Ratio])</f>
        <v>-0.58844639887736894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724</v>
      </c>
      <c r="AT707">
        <f>_xlfn.RANK.AVG(Table2[[#This Row],[6M Return vs Nifty Z-Score]],Table2[6M Return vs Nifty Z-Score])</f>
        <v>723</v>
      </c>
      <c r="AU707">
        <f>_xlfn.RANK.AVG(Table2[[#This Row],[Sharpe Ratio Z-Score]],Table2[Sharpe Ratio Z-Score])</f>
        <v>516.5</v>
      </c>
      <c r="AV707">
        <f>(Table2[[#This Row],[Rank 1Y]]+Table2[[#This Row],[Rank 6M]]+Table2[[#This Row],[Rank Sharpe]])/3</f>
        <v>654.5</v>
      </c>
    </row>
    <row r="708" spans="1:48" x14ac:dyDescent="0.3">
      <c r="A708" t="s">
        <v>1480</v>
      </c>
      <c r="B708" t="s">
        <v>1481</v>
      </c>
      <c r="C708" t="s">
        <v>10163</v>
      </c>
      <c r="D708" t="s">
        <v>472</v>
      </c>
      <c r="E708">
        <v>6733.7604654300003</v>
      </c>
      <c r="F708">
        <v>474.3</v>
      </c>
      <c r="G708">
        <v>-44.305826704984902</v>
      </c>
      <c r="H708">
        <f>(Table2[[#This Row],[1Y Return vs Nifty]]-AVERAGE(Table2[1Y Return vs Nifty]))/_xlfn.STDEV.P(Table2[1Y Return vs Nifty])</f>
        <v>-1.1519008986799761</v>
      </c>
      <c r="I708">
        <v>-9.5383601692206792</v>
      </c>
      <c r="J708">
        <f>(Table2[[#This Row],[1M Return vs Nifty]]-AVERAGE(Table2[1M Return vs Nifty]))/_xlfn.STDEV.P(Table2[1M Return vs Nifty])</f>
        <v>-0.83315416878302218</v>
      </c>
      <c r="K708">
        <v>-28.848177570251998</v>
      </c>
      <c r="L708">
        <f>(Table2[[#This Row],[6M Return vs Nifty]]-AVERAGE(Table2[6M Return vs Nifty]))/_xlfn.STDEV.P(Table2[6M Return vs Nifty])</f>
        <v>-1.238444884300882</v>
      </c>
      <c r="M708">
        <v>-1.57638740159988</v>
      </c>
      <c r="N708">
        <f>(Table2[[#This Row],[1W Return vs Nifty]]-AVERAGE(Table2[1W Return vs Nifty]))/_xlfn.STDEV.P(Table2[1W Return vs Nifty])</f>
        <v>2.1685702138269217E-2</v>
      </c>
      <c r="O708">
        <v>473.81</v>
      </c>
      <c r="P708">
        <v>487.48662861907599</v>
      </c>
      <c r="Q708">
        <v>540.12035253517695</v>
      </c>
      <c r="R708">
        <v>53.574164706815502</v>
      </c>
      <c r="S708" s="2">
        <f>(Table2[[#This Row],[Close Price]]-Table2[[#This Row],[20D EMA]])/Table2[[#This Row],[20D EMA]]</f>
        <v>1.0341698149047278E-3</v>
      </c>
      <c r="T708" s="2">
        <f>(Table2[[#This Row],[Close Price]]-Table2[[#This Row],[50D EMA]])/Table2[[#This Row],[50D EMA]]</f>
        <v>-2.7050236549934294E-2</v>
      </c>
      <c r="U708" s="2">
        <f>(Table2[[#This Row],[Close Price]]-Table2[[#This Row],[200D EMA]])/Table2[[#This Row],[200D EMA]]</f>
        <v>-0.12186238164556147</v>
      </c>
      <c r="V708">
        <v>1.08999485382497</v>
      </c>
      <c r="W708">
        <v>470</v>
      </c>
      <c r="X708">
        <v>474.7</v>
      </c>
      <c r="Y708">
        <v>451.5</v>
      </c>
      <c r="Z708">
        <v>476</v>
      </c>
      <c r="AA708">
        <v>451.5</v>
      </c>
      <c r="AB708">
        <v>492</v>
      </c>
      <c r="AC708" s="2">
        <f>(Table2[[#This Row],[Close Price]]/Table2[[#This Row],[Day Low]])-1</f>
        <v>9.1489361702128402E-3</v>
      </c>
      <c r="AD708" s="2">
        <f>(Table2[[#This Row],[Day High]]/Table2[[#This Row],[Close Price]])-1</f>
        <v>8.4334809192498916E-4</v>
      </c>
      <c r="AE708" s="2">
        <f>(Table2[[#This Row],[Close Price]]/Table2[[#This Row],[Current Week Low]])-1</f>
        <v>5.0498338870431869E-2</v>
      </c>
      <c r="AF708" s="2">
        <f>(Table2[[#This Row],[Current Week High]]/Table2[[#This Row],[Close Price]])-1</f>
        <v>3.5842293906809264E-3</v>
      </c>
      <c r="AG708" s="2">
        <f>(Table2[[#This Row],[Close Price]]/Table2[[#This Row],[Current Month Low]])-1</f>
        <v>5.0498338870431869E-2</v>
      </c>
      <c r="AH708" s="2">
        <f>(Table2[[#This Row],[Current Month High]]/Table2[[#This Row],[Close Price]])-1</f>
        <v>3.7318153067678717E-2</v>
      </c>
      <c r="AI708">
        <v>52.403542061986002</v>
      </c>
      <c r="AJ708">
        <v>10.6884480746791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-0.25</v>
      </c>
      <c r="AM708" t="s">
        <v>10195</v>
      </c>
      <c r="AN708">
        <v>-1.55</v>
      </c>
      <c r="AO708" t="s">
        <v>10195</v>
      </c>
      <c r="AP708">
        <v>-2.1320813818537999E-2</v>
      </c>
      <c r="AQ708">
        <f>(Table2[[#This Row],[Sharpe Ratio]]-AVERAGE(Table2[Sharpe Ratio]))/_xlfn.STDEV.P(Table2[Sharpe Ratio])</f>
        <v>-0.8335958330923684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711</v>
      </c>
      <c r="AT708">
        <f>_xlfn.RANK.AVG(Table2[[#This Row],[6M Return vs Nifty Z-Score]],Table2[6M Return vs Nifty Z-Score])</f>
        <v>683</v>
      </c>
      <c r="AU708">
        <f>_xlfn.RANK.AVG(Table2[[#This Row],[Sharpe Ratio Z-Score]],Table2[Sharpe Ratio Z-Score])</f>
        <v>582</v>
      </c>
      <c r="AV708">
        <f>(Table2[[#This Row],[Rank 1Y]]+Table2[[#This Row],[Rank 6M]]+Table2[[#This Row],[Rank Sharpe]])/3</f>
        <v>658.66666666666663</v>
      </c>
    </row>
    <row r="709" spans="1:48" x14ac:dyDescent="0.3">
      <c r="A709" t="s">
        <v>341</v>
      </c>
      <c r="B709" t="s">
        <v>342</v>
      </c>
      <c r="C709" t="s">
        <v>10151</v>
      </c>
      <c r="D709" t="s">
        <v>343</v>
      </c>
      <c r="E709">
        <v>70722.38568824</v>
      </c>
      <c r="F709">
        <v>743.6</v>
      </c>
      <c r="G709">
        <v>-37.615348591354298</v>
      </c>
      <c r="H709">
        <f>(Table2[[#This Row],[1Y Return vs Nifty]]-AVERAGE(Table2[1Y Return vs Nifty]))/_xlfn.STDEV.P(Table2[1Y Return vs Nifty])</f>
        <v>-1.0619396817912552</v>
      </c>
      <c r="I709">
        <v>-2.6903193518682702</v>
      </c>
      <c r="J709">
        <f>(Table2[[#This Row],[1M Return vs Nifty]]-AVERAGE(Table2[1M Return vs Nifty]))/_xlfn.STDEV.P(Table2[1M Return vs Nifty])</f>
        <v>-0.11978794581143852</v>
      </c>
      <c r="K709">
        <v>-14.2433861068174</v>
      </c>
      <c r="L709">
        <f>(Table2[[#This Row],[6M Return vs Nifty]]-AVERAGE(Table2[6M Return vs Nifty]))/_xlfn.STDEV.P(Table2[6M Return vs Nifty])</f>
        <v>-0.74454364561956388</v>
      </c>
      <c r="M709">
        <v>0.53764012842247499</v>
      </c>
      <c r="N709">
        <f>(Table2[[#This Row],[1W Return vs Nifty]]-AVERAGE(Table2[1W Return vs Nifty]))/_xlfn.STDEV.P(Table2[1W Return vs Nifty])</f>
        <v>0.5473387363356359</v>
      </c>
      <c r="O709">
        <v>729.95</v>
      </c>
      <c r="P709">
        <v>724.76546742787104</v>
      </c>
      <c r="Q709">
        <v>741.80306143412895</v>
      </c>
      <c r="R709">
        <v>62.858353727183001</v>
      </c>
      <c r="S709" s="2">
        <f>(Table2[[#This Row],[Close Price]]-Table2[[#This Row],[20D EMA]])/Table2[[#This Row],[20D EMA]]</f>
        <v>1.8699910952804953E-2</v>
      </c>
      <c r="T709" s="2">
        <f>(Table2[[#This Row],[Close Price]]-Table2[[#This Row],[50D EMA]])/Table2[[#This Row],[50D EMA]]</f>
        <v>2.5987072257969299E-2</v>
      </c>
      <c r="U709" s="2">
        <f>(Table2[[#This Row],[Close Price]]-Table2[[#This Row],[200D EMA]])/Table2[[#This Row],[200D EMA]]</f>
        <v>2.422393030297084E-3</v>
      </c>
      <c r="V709">
        <v>1.05796423293116</v>
      </c>
      <c r="W709">
        <v>729.05</v>
      </c>
      <c r="X709">
        <v>742</v>
      </c>
      <c r="Y709">
        <v>711.6</v>
      </c>
      <c r="Z709">
        <v>745</v>
      </c>
      <c r="AA709">
        <v>708.75</v>
      </c>
      <c r="AB709">
        <v>750</v>
      </c>
      <c r="AC709" s="2">
        <f>(Table2[[#This Row],[Close Price]]/Table2[[#This Row],[Day Low]])-1</f>
        <v>1.9957478910911597E-2</v>
      </c>
      <c r="AD709" s="2">
        <f>(Table2[[#This Row],[Day High]]/Table2[[#This Row],[Close Price]])-1</f>
        <v>-2.1516944593867882E-3</v>
      </c>
      <c r="AE709" s="2">
        <f>(Table2[[#This Row],[Close Price]]/Table2[[#This Row],[Current Week Low]])-1</f>
        <v>4.4969083754918593E-2</v>
      </c>
      <c r="AF709" s="2">
        <f>(Table2[[#This Row],[Current Week High]]/Table2[[#This Row],[Close Price]])-1</f>
        <v>1.8827326519634813E-3</v>
      </c>
      <c r="AG709" s="2">
        <f>(Table2[[#This Row],[Close Price]]/Table2[[#This Row],[Current Month Low]])-1</f>
        <v>4.9171075837742606E-2</v>
      </c>
      <c r="AH709" s="2">
        <f>(Table2[[#This Row],[Current Month High]]/Table2[[#This Row],[Close Price]])-1</f>
        <v>8.6067778375469306E-3</v>
      </c>
      <c r="AI709">
        <v>20.071274878967099</v>
      </c>
      <c r="AJ709">
        <v>14.761941507832301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-0.03</v>
      </c>
      <c r="AM709" t="s">
        <v>10195</v>
      </c>
      <c r="AN709">
        <v>3</v>
      </c>
      <c r="AO709" t="s">
        <v>10196</v>
      </c>
      <c r="AP709">
        <v>-0.14092610947621201</v>
      </c>
      <c r="AQ709">
        <f>(Table2[[#This Row],[Sharpe Ratio]]-AVERAGE(Table2[Sharpe Ratio]))/_xlfn.STDEV.P(Table2[Sharpe Ratio])</f>
        <v>-2.208832763968918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690</v>
      </c>
      <c r="AT709">
        <f>_xlfn.RANK.AVG(Table2[[#This Row],[6M Return vs Nifty Z-Score]],Table2[6M Return vs Nifty Z-Score])</f>
        <v>567</v>
      </c>
      <c r="AU709">
        <f>_xlfn.RANK.AVG(Table2[[#This Row],[Sharpe Ratio Z-Score]],Table2[Sharpe Ratio Z-Score])</f>
        <v>726</v>
      </c>
      <c r="AV709">
        <f>(Table2[[#This Row],[Rank 1Y]]+Table2[[#This Row],[Rank 6M]]+Table2[[#This Row],[Rank Sharpe]])/3</f>
        <v>661</v>
      </c>
    </row>
    <row r="710" spans="1:48" x14ac:dyDescent="0.3">
      <c r="A710" t="s">
        <v>96</v>
      </c>
      <c r="B710" t="s">
        <v>97</v>
      </c>
      <c r="C710" t="s">
        <v>10163</v>
      </c>
      <c r="D710" t="s">
        <v>98</v>
      </c>
      <c r="E710">
        <v>279240.98951672</v>
      </c>
      <c r="F710">
        <v>2912.8</v>
      </c>
      <c r="G710">
        <v>-41.904003512301102</v>
      </c>
      <c r="H710">
        <f>(Table2[[#This Row],[1Y Return vs Nifty]]-AVERAGE(Table2[1Y Return vs Nifty]))/_xlfn.STDEV.P(Table2[1Y Return vs Nifty])</f>
        <v>-1.1196056077462562</v>
      </c>
      <c r="I710">
        <v>-3.2154169418699099</v>
      </c>
      <c r="J710">
        <f>(Table2[[#This Row],[1M Return vs Nifty]]-AVERAGE(Table2[1M Return vs Nifty]))/_xlfn.STDEV.P(Table2[1M Return vs Nifty])</f>
        <v>-0.17448780734289676</v>
      </c>
      <c r="K710">
        <v>-16.683758536878599</v>
      </c>
      <c r="L710">
        <f>(Table2[[#This Row],[6M Return vs Nifty]]-AVERAGE(Table2[6M Return vs Nifty]))/_xlfn.STDEV.P(Table2[6M Return vs Nifty])</f>
        <v>-0.82707155908334939</v>
      </c>
      <c r="M710">
        <v>2.3242653417764001</v>
      </c>
      <c r="N710">
        <f>(Table2[[#This Row],[1W Return vs Nifty]]-AVERAGE(Table2[1W Return vs Nifty]))/_xlfn.STDEV.P(Table2[1W Return vs Nifty])</f>
        <v>0.99158317073194546</v>
      </c>
      <c r="O710">
        <v>2932.25</v>
      </c>
      <c r="P710">
        <v>2915.8276672059801</v>
      </c>
      <c r="Q710">
        <v>2980.7319444462901</v>
      </c>
      <c r="R710">
        <v>43.036967801480301</v>
      </c>
      <c r="S710" s="2">
        <f>(Table2[[#This Row],[Close Price]]-Table2[[#This Row],[20D EMA]])/Table2[[#This Row],[20D EMA]]</f>
        <v>-6.6331315542671387E-3</v>
      </c>
      <c r="T710" s="2">
        <f>(Table2[[#This Row],[Close Price]]-Table2[[#This Row],[50D EMA]])/Table2[[#This Row],[50D EMA]]</f>
        <v>-1.0383560180979802E-3</v>
      </c>
      <c r="U710" s="2">
        <f>(Table2[[#This Row],[Close Price]]-Table2[[#This Row],[200D EMA]])/Table2[[#This Row],[200D EMA]]</f>
        <v>-2.2790356768867096E-2</v>
      </c>
      <c r="V710">
        <v>1.5933542995488099</v>
      </c>
      <c r="W710">
        <v>2885.25</v>
      </c>
      <c r="X710">
        <v>2908.7</v>
      </c>
      <c r="Y710">
        <v>2886</v>
      </c>
      <c r="Z710">
        <v>2973.35</v>
      </c>
      <c r="AA710">
        <v>2842</v>
      </c>
      <c r="AB710">
        <v>3052</v>
      </c>
      <c r="AC710" s="2">
        <f>(Table2[[#This Row],[Close Price]]/Table2[[#This Row],[Day Low]])-1</f>
        <v>9.5485659821505919E-3</v>
      </c>
      <c r="AD710" s="2">
        <f>(Table2[[#This Row],[Day High]]/Table2[[#This Row],[Close Price]])-1</f>
        <v>-1.4075803350729332E-3</v>
      </c>
      <c r="AE710" s="2">
        <f>(Table2[[#This Row],[Close Price]]/Table2[[#This Row],[Current Week Low]])-1</f>
        <v>9.2862092862093792E-3</v>
      </c>
      <c r="AF710" s="2">
        <f>(Table2[[#This Row],[Current Week High]]/Table2[[#This Row],[Close Price]])-1</f>
        <v>2.0787558363086989E-2</v>
      </c>
      <c r="AG710" s="2">
        <f>(Table2[[#This Row],[Close Price]]/Table2[[#This Row],[Current Month Low]])-1</f>
        <v>2.4912033779028953E-2</v>
      </c>
      <c r="AH710" s="2">
        <f>(Table2[[#This Row],[Current Month High]]/Table2[[#This Row],[Close Price]])-1</f>
        <v>4.7789068937105217E-2</v>
      </c>
      <c r="AI710">
        <v>22.4938203790167</v>
      </c>
      <c r="AJ710">
        <v>9.0895472079697495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-0.06</v>
      </c>
      <c r="AM710" t="s">
        <v>10195</v>
      </c>
      <c r="AN710">
        <v>-0.79</v>
      </c>
      <c r="AO710" t="s">
        <v>10195</v>
      </c>
      <c r="AP710">
        <v>-8.0997888461005002E-2</v>
      </c>
      <c r="AQ710">
        <f>(Table2[[#This Row],[Sharpe Ratio]]-AVERAGE(Table2[Sharpe Ratio]))/_xlfn.STDEV.P(Table2[Sharpe Ratio])</f>
        <v>-1.519770442031863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705</v>
      </c>
      <c r="AT710">
        <f>_xlfn.RANK.AVG(Table2[[#This Row],[6M Return vs Nifty Z-Score]],Table2[6M Return vs Nifty Z-Score])</f>
        <v>592</v>
      </c>
      <c r="AU710">
        <f>_xlfn.RANK.AVG(Table2[[#This Row],[Sharpe Ratio Z-Score]],Table2[Sharpe Ratio Z-Score])</f>
        <v>688</v>
      </c>
      <c r="AV710">
        <f>(Table2[[#This Row],[Rank 1Y]]+Table2[[#This Row],[Rank 6M]]+Table2[[#This Row],[Rank Sharpe]])/3</f>
        <v>661.66666666666663</v>
      </c>
    </row>
    <row r="711" spans="1:48" x14ac:dyDescent="0.3">
      <c r="A711" t="s">
        <v>1927</v>
      </c>
      <c r="B711" t="s">
        <v>1928</v>
      </c>
      <c r="C711" t="s">
        <v>10163</v>
      </c>
      <c r="D711" t="s">
        <v>1412</v>
      </c>
      <c r="E711">
        <v>3475.9650000000001</v>
      </c>
      <c r="F711">
        <v>313.14999999999998</v>
      </c>
      <c r="G711">
        <v>-57.458971012655603</v>
      </c>
      <c r="H711">
        <f>(Table2[[#This Row],[1Y Return vs Nifty]]-AVERAGE(Table2[1Y Return vs Nifty]))/_xlfn.STDEV.P(Table2[1Y Return vs Nifty])</f>
        <v>-1.3287601376961404</v>
      </c>
      <c r="I711">
        <v>-9.9890605262654493</v>
      </c>
      <c r="J711">
        <f>(Table2[[#This Row],[1M Return vs Nifty]]-AVERAGE(Table2[1M Return vs Nifty]))/_xlfn.STDEV.P(Table2[1M Return vs Nifty])</f>
        <v>-0.8801040074262555</v>
      </c>
      <c r="K711">
        <v>-27.253511027059801</v>
      </c>
      <c r="L711">
        <f>(Table2[[#This Row],[6M Return vs Nifty]]-AVERAGE(Table2[6M Return vs Nifty]))/_xlfn.STDEV.P(Table2[6M Return vs Nifty])</f>
        <v>-1.1845168441136473</v>
      </c>
      <c r="M711">
        <v>-6.0212845600648697</v>
      </c>
      <c r="N711">
        <f>(Table2[[#This Row],[1W Return vs Nifty]]-AVERAGE(Table2[1W Return vs Nifty]))/_xlfn.STDEV.P(Table2[1W Return vs Nifty])</f>
        <v>-1.0835381631430254</v>
      </c>
      <c r="O711">
        <v>325.2</v>
      </c>
      <c r="P711">
        <v>326.13079452861598</v>
      </c>
      <c r="Q711">
        <v>347.85268842925097</v>
      </c>
      <c r="R711">
        <v>30.119114644003599</v>
      </c>
      <c r="S711" s="2">
        <f>(Table2[[#This Row],[Close Price]]-Table2[[#This Row],[20D EMA]])/Table2[[#This Row],[20D EMA]]</f>
        <v>-3.7054120541205451E-2</v>
      </c>
      <c r="T711" s="2">
        <f>(Table2[[#This Row],[Close Price]]-Table2[[#This Row],[50D EMA]])/Table2[[#This Row],[50D EMA]]</f>
        <v>-3.980241898768936E-2</v>
      </c>
      <c r="U711" s="2">
        <f>(Table2[[#This Row],[Close Price]]-Table2[[#This Row],[200D EMA]])/Table2[[#This Row],[200D EMA]]</f>
        <v>-9.9762599466897903E-2</v>
      </c>
      <c r="V711">
        <v>0.97789031102024604</v>
      </c>
      <c r="W711">
        <v>311.45</v>
      </c>
      <c r="X711">
        <v>319.2</v>
      </c>
      <c r="Y711">
        <v>304</v>
      </c>
      <c r="Z711">
        <v>318.39999999999998</v>
      </c>
      <c r="AA711">
        <v>304</v>
      </c>
      <c r="AB711">
        <v>352.95</v>
      </c>
      <c r="AC711" s="2">
        <f>(Table2[[#This Row],[Close Price]]/Table2[[#This Row],[Day Low]])-1</f>
        <v>5.4583400224754719E-3</v>
      </c>
      <c r="AD711" s="2">
        <f>(Table2[[#This Row],[Day High]]/Table2[[#This Row],[Close Price]])-1</f>
        <v>1.9319814785246692E-2</v>
      </c>
      <c r="AE711" s="2">
        <f>(Table2[[#This Row],[Close Price]]/Table2[[#This Row],[Current Week Low]])-1</f>
        <v>3.0098684210526194E-2</v>
      </c>
      <c r="AF711" s="2">
        <f>(Table2[[#This Row],[Current Week High]]/Table2[[#This Row],[Close Price]])-1</f>
        <v>1.6765128532651996E-2</v>
      </c>
      <c r="AG711" s="2">
        <f>(Table2[[#This Row],[Close Price]]/Table2[[#This Row],[Current Month Low]])-1</f>
        <v>3.0098684210526194E-2</v>
      </c>
      <c r="AH711" s="2">
        <f>(Table2[[#This Row],[Current Month High]]/Table2[[#This Row],[Close Price]])-1</f>
        <v>0.12709564106658156</v>
      </c>
      <c r="AI711">
        <v>53.2013412102826</v>
      </c>
      <c r="AJ711">
        <v>7.8340220385674897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-0.11</v>
      </c>
      <c r="AM711" t="s">
        <v>10195</v>
      </c>
      <c r="AN711">
        <v>-8.27</v>
      </c>
      <c r="AO711" t="s">
        <v>10195</v>
      </c>
      <c r="AP711">
        <v>-2.3742841171129E-2</v>
      </c>
      <c r="AQ711">
        <f>(Table2[[#This Row],[Sharpe Ratio]]-AVERAGE(Table2[Sharpe Ratio]))/_xlfn.STDEV.P(Table2[Sharpe Ratio])</f>
        <v>-0.86144461223346658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727</v>
      </c>
      <c r="AT711">
        <f>_xlfn.RANK.AVG(Table2[[#This Row],[6M Return vs Nifty Z-Score]],Table2[6M Return vs Nifty Z-Score])</f>
        <v>675</v>
      </c>
      <c r="AU711">
        <f>_xlfn.RANK.AVG(Table2[[#This Row],[Sharpe Ratio Z-Score]],Table2[Sharpe Ratio Z-Score])</f>
        <v>585</v>
      </c>
      <c r="AV711">
        <f>(Table2[[#This Row],[Rank 1Y]]+Table2[[#This Row],[Rank 6M]]+Table2[[#This Row],[Rank Sharpe]])/3</f>
        <v>662.33333333333337</v>
      </c>
    </row>
    <row r="712" spans="1:48" x14ac:dyDescent="0.3">
      <c r="A712" t="s">
        <v>1274</v>
      </c>
      <c r="B712" t="s">
        <v>1275</v>
      </c>
      <c r="C712" t="s">
        <v>10165</v>
      </c>
      <c r="D712" t="s">
        <v>555</v>
      </c>
      <c r="E712">
        <v>8717.0300131200001</v>
      </c>
      <c r="F712">
        <v>793.65</v>
      </c>
      <c r="G712">
        <v>-43.132407953132997</v>
      </c>
      <c r="H712">
        <f>(Table2[[#This Row],[1Y Return vs Nifty]]-AVERAGE(Table2[1Y Return vs Nifty]))/_xlfn.STDEV.P(Table2[1Y Return vs Nifty])</f>
        <v>-1.1361229263073325</v>
      </c>
      <c r="I712">
        <v>-0.59558267242585206</v>
      </c>
      <c r="J712">
        <f>(Table2[[#This Row],[1M Return vs Nifty]]-AVERAGE(Table2[1M Return vs Nifty]))/_xlfn.STDEV.P(Table2[1M Return vs Nifty])</f>
        <v>9.8422551612495773E-2</v>
      </c>
      <c r="K712">
        <v>-31.2948955786696</v>
      </c>
      <c r="L712">
        <f>(Table2[[#This Row],[6M Return vs Nifty]]-AVERAGE(Table2[6M Return vs Nifty]))/_xlfn.STDEV.P(Table2[6M Return vs Nifty])</f>
        <v>-1.3211873909697962</v>
      </c>
      <c r="M712">
        <v>2.9964447076643799</v>
      </c>
      <c r="N712">
        <f>(Table2[[#This Row],[1W Return vs Nifty]]-AVERAGE(Table2[1W Return vs Nifty]))/_xlfn.STDEV.P(Table2[1W Return vs Nifty])</f>
        <v>1.1587205983131945</v>
      </c>
      <c r="O712">
        <v>774.39</v>
      </c>
      <c r="P712">
        <v>784.83043273662599</v>
      </c>
      <c r="Q712">
        <v>858.45950026208698</v>
      </c>
      <c r="R712">
        <v>73.599883441041698</v>
      </c>
      <c r="S712" s="2">
        <f>(Table2[[#This Row],[Close Price]]-Table2[[#This Row],[20D EMA]])/Table2[[#This Row],[20D EMA]]</f>
        <v>2.4871188935807528E-2</v>
      </c>
      <c r="T712" s="2">
        <f>(Table2[[#This Row],[Close Price]]-Table2[[#This Row],[50D EMA]])/Table2[[#This Row],[50D EMA]]</f>
        <v>1.1237544946646661E-2</v>
      </c>
      <c r="U712" s="2">
        <f>(Table2[[#This Row],[Close Price]]-Table2[[#This Row],[200D EMA]])/Table2[[#This Row],[200D EMA]]</f>
        <v>-7.5495116825314082E-2</v>
      </c>
      <c r="V712">
        <v>1.48958232637369</v>
      </c>
      <c r="W712">
        <v>781.75</v>
      </c>
      <c r="X712">
        <v>797</v>
      </c>
      <c r="Y712">
        <v>755.05</v>
      </c>
      <c r="Z712">
        <v>805</v>
      </c>
      <c r="AA712">
        <v>731.8</v>
      </c>
      <c r="AB712">
        <v>805</v>
      </c>
      <c r="AC712" s="2">
        <f>(Table2[[#This Row],[Close Price]]/Table2[[#This Row],[Day Low]])-1</f>
        <v>1.5222257755036717E-2</v>
      </c>
      <c r="AD712" s="2">
        <f>(Table2[[#This Row],[Day High]]/Table2[[#This Row],[Close Price]])-1</f>
        <v>4.2210042210042431E-3</v>
      </c>
      <c r="AE712" s="2">
        <f>(Table2[[#This Row],[Close Price]]/Table2[[#This Row],[Current Week Low]])-1</f>
        <v>5.1122442222369502E-2</v>
      </c>
      <c r="AF712" s="2">
        <f>(Table2[[#This Row],[Current Week High]]/Table2[[#This Row],[Close Price]])-1</f>
        <v>1.430101430101427E-2</v>
      </c>
      <c r="AG712" s="2">
        <f>(Table2[[#This Row],[Close Price]]/Table2[[#This Row],[Current Month Low]])-1</f>
        <v>8.451762776714955E-2</v>
      </c>
      <c r="AH712" s="2">
        <f>(Table2[[#This Row],[Current Month High]]/Table2[[#This Row],[Close Price]])-1</f>
        <v>1.430101430101427E-2</v>
      </c>
      <c r="AI712">
        <v>39.393939393939299</v>
      </c>
      <c r="AJ712">
        <v>10.1679622431982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</v>
      </c>
      <c r="AM712" t="s">
        <v>10195</v>
      </c>
      <c r="AN712">
        <v>4.05</v>
      </c>
      <c r="AO712" t="s">
        <v>10196</v>
      </c>
      <c r="AP712">
        <v>-3.2606424155849002E-2</v>
      </c>
      <c r="AQ712">
        <f>(Table2[[#This Row],[Sharpe Ratio]]-AVERAGE(Table2[Sharpe Ratio]))/_xlfn.STDEV.P(Table2[Sharpe Ratio])</f>
        <v>-0.96335921888569997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708</v>
      </c>
      <c r="AT712">
        <f>_xlfn.RANK.AVG(Table2[[#This Row],[6M Return vs Nifty Z-Score]],Table2[6M Return vs Nifty Z-Score])</f>
        <v>692</v>
      </c>
      <c r="AU712">
        <f>_xlfn.RANK.AVG(Table2[[#This Row],[Sharpe Ratio Z-Score]],Table2[Sharpe Ratio Z-Score])</f>
        <v>608</v>
      </c>
      <c r="AV712">
        <f>(Table2[[#This Row],[Rank 1Y]]+Table2[[#This Row],[Rank 6M]]+Table2[[#This Row],[Rank Sharpe]])/3</f>
        <v>669.33333333333337</v>
      </c>
    </row>
    <row r="713" spans="1:48" x14ac:dyDescent="0.3">
      <c r="A713" t="s">
        <v>511</v>
      </c>
      <c r="B713" t="s">
        <v>512</v>
      </c>
      <c r="C713" t="s">
        <v>10165</v>
      </c>
      <c r="D713" t="s">
        <v>370</v>
      </c>
      <c r="E713">
        <v>40311.383359904998</v>
      </c>
      <c r="F713">
        <v>537.04999999999995</v>
      </c>
      <c r="G713">
        <v>-39.144475523470497</v>
      </c>
      <c r="H713">
        <f>(Table2[[#This Row],[1Y Return vs Nifty]]-AVERAGE(Table2[1Y Return vs Nifty]))/_xlfn.STDEV.P(Table2[1Y Return vs Nifty])</f>
        <v>-1.0825005620832382</v>
      </c>
      <c r="I713">
        <v>-7.5208014039983704</v>
      </c>
      <c r="J713">
        <f>(Table2[[#This Row],[1M Return vs Nifty]]-AVERAGE(Table2[1M Return vs Nifty]))/_xlfn.STDEV.P(Table2[1M Return vs Nifty])</f>
        <v>-0.62298336017410139</v>
      </c>
      <c r="K713">
        <v>-15.3890320880604</v>
      </c>
      <c r="L713">
        <f>(Table2[[#This Row],[6M Return vs Nifty]]-AVERAGE(Table2[6M Return vs Nifty]))/_xlfn.STDEV.P(Table2[6M Return vs Nifty])</f>
        <v>-0.78328681909402609</v>
      </c>
      <c r="M713">
        <v>-2.3782739392685301</v>
      </c>
      <c r="N713">
        <f>(Table2[[#This Row],[1W Return vs Nifty]]-AVERAGE(Table2[1W Return vs Nifty]))/_xlfn.STDEV.P(Table2[1W Return vs Nifty])</f>
        <v>-0.17770341915812637</v>
      </c>
      <c r="O713">
        <v>554.20000000000005</v>
      </c>
      <c r="P713">
        <v>542.57891228982896</v>
      </c>
      <c r="Q713">
        <v>548.56895633569695</v>
      </c>
      <c r="R713">
        <v>25.044081785629199</v>
      </c>
      <c r="S713" s="2">
        <f>(Table2[[#This Row],[Close Price]]-Table2[[#This Row],[20D EMA]])/Table2[[#This Row],[20D EMA]]</f>
        <v>-3.0945507037170857E-2</v>
      </c>
      <c r="T713" s="2">
        <f>(Table2[[#This Row],[Close Price]]-Table2[[#This Row],[50D EMA]])/Table2[[#This Row],[50D EMA]]</f>
        <v>-1.0190061140591535E-2</v>
      </c>
      <c r="U713" s="2">
        <f>(Table2[[#This Row],[Close Price]]-Table2[[#This Row],[200D EMA]])/Table2[[#This Row],[200D EMA]]</f>
        <v>-2.0998192119074215E-2</v>
      </c>
      <c r="V713">
        <v>0.59998550470610101</v>
      </c>
      <c r="W713">
        <v>525.4</v>
      </c>
      <c r="X713">
        <v>534.79999999999995</v>
      </c>
      <c r="Y713">
        <v>522.29999999999995</v>
      </c>
      <c r="Z713">
        <v>558.20000000000005</v>
      </c>
      <c r="AA713">
        <v>522.29999999999995</v>
      </c>
      <c r="AB713">
        <v>580.29999999999995</v>
      </c>
      <c r="AC713" s="2">
        <f>(Table2[[#This Row],[Close Price]]/Table2[[#This Row],[Day Low]])-1</f>
        <v>2.2173582032736894E-2</v>
      </c>
      <c r="AD713" s="2">
        <f>(Table2[[#This Row],[Day High]]/Table2[[#This Row],[Close Price]])-1</f>
        <v>-4.1895540452472346E-3</v>
      </c>
      <c r="AE713" s="2">
        <f>(Table2[[#This Row],[Close Price]]/Table2[[#This Row],[Current Week Low]])-1</f>
        <v>2.824047482289882E-2</v>
      </c>
      <c r="AF713" s="2">
        <f>(Table2[[#This Row],[Current Week High]]/Table2[[#This Row],[Close Price]])-1</f>
        <v>3.938180802532365E-2</v>
      </c>
      <c r="AG713" s="2">
        <f>(Table2[[#This Row],[Close Price]]/Table2[[#This Row],[Current Month Low]])-1</f>
        <v>2.824047482289882E-2</v>
      </c>
      <c r="AH713" s="2">
        <f>(Table2[[#This Row],[Current Month High]]/Table2[[#This Row],[Close Price]])-1</f>
        <v>8.0532538869751535E-2</v>
      </c>
      <c r="AI713">
        <v>18.992645005120501</v>
      </c>
      <c r="AJ713">
        <v>19.930772666368899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0.05</v>
      </c>
      <c r="AM713" t="s">
        <v>10196</v>
      </c>
      <c r="AN713">
        <v>-6.22</v>
      </c>
      <c r="AO713" t="s">
        <v>10195</v>
      </c>
      <c r="AP713">
        <v>-0.15226825374704001</v>
      </c>
      <c r="AQ713">
        <f>(Table2[[#This Row],[Sharpe Ratio]]-AVERAGE(Table2[Sharpe Ratio]))/_xlfn.STDEV.P(Table2[Sharpe Ratio])</f>
        <v>-2.3392461841339953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699</v>
      </c>
      <c r="AT713">
        <f>_xlfn.RANK.AVG(Table2[[#This Row],[6M Return vs Nifty Z-Score]],Table2[6M Return vs Nifty Z-Score])</f>
        <v>581</v>
      </c>
      <c r="AU713">
        <f>_xlfn.RANK.AVG(Table2[[#This Row],[Sharpe Ratio Z-Score]],Table2[Sharpe Ratio Z-Score])</f>
        <v>730</v>
      </c>
      <c r="AV713">
        <f>(Table2[[#This Row],[Rank 1Y]]+Table2[[#This Row],[Rank 6M]]+Table2[[#This Row],[Rank Sharpe]])/3</f>
        <v>670</v>
      </c>
    </row>
    <row r="714" spans="1:48" x14ac:dyDescent="0.3">
      <c r="A714" t="s">
        <v>391</v>
      </c>
      <c r="B714" t="s">
        <v>392</v>
      </c>
      <c r="C714" t="s">
        <v>10163</v>
      </c>
      <c r="D714" t="s">
        <v>98</v>
      </c>
      <c r="E714">
        <v>61781.361616754999</v>
      </c>
      <c r="F714">
        <v>529.95000000000005</v>
      </c>
      <c r="G714">
        <v>-31.377679121419401</v>
      </c>
      <c r="H714">
        <f>(Table2[[#This Row],[1Y Return vs Nifty]]-AVERAGE(Table2[1Y Return vs Nifty]))/_xlfn.STDEV.P(Table2[1Y Return vs Nifty])</f>
        <v>-0.97806700086554832</v>
      </c>
      <c r="I714">
        <v>1.0535908337329001</v>
      </c>
      <c r="J714">
        <f>(Table2[[#This Row],[1M Return vs Nifty]]-AVERAGE(Table2[1M Return vs Nifty]))/_xlfn.STDEV.P(Table2[1M Return vs Nifty])</f>
        <v>0.27021835518484039</v>
      </c>
      <c r="K714">
        <v>-19.5899360195193</v>
      </c>
      <c r="L714">
        <f>(Table2[[#This Row],[6M Return vs Nifty]]-AVERAGE(Table2[6M Return vs Nifty]))/_xlfn.STDEV.P(Table2[6M Return vs Nifty])</f>
        <v>-0.92535195302787498</v>
      </c>
      <c r="M714">
        <v>4.0816671145960202</v>
      </c>
      <c r="N714">
        <f>(Table2[[#This Row],[1W Return vs Nifty]]-AVERAGE(Table2[1W Return vs Nifty]))/_xlfn.STDEV.P(Table2[1W Return vs Nifty])</f>
        <v>1.4285611954110733</v>
      </c>
      <c r="O714">
        <v>517.26</v>
      </c>
      <c r="P714">
        <v>512.02764438018596</v>
      </c>
      <c r="Q714">
        <v>534.40157127620603</v>
      </c>
      <c r="R714">
        <v>72.374181429319293</v>
      </c>
      <c r="S714" s="2">
        <f>(Table2[[#This Row],[Close Price]]-Table2[[#This Row],[20D EMA]])/Table2[[#This Row],[20D EMA]]</f>
        <v>2.4533116807795026E-2</v>
      </c>
      <c r="T714" s="2">
        <f>(Table2[[#This Row],[Close Price]]-Table2[[#This Row],[50D EMA]])/Table2[[#This Row],[50D EMA]]</f>
        <v>3.5002710921027039E-2</v>
      </c>
      <c r="U714" s="2">
        <f>(Table2[[#This Row],[Close Price]]-Table2[[#This Row],[200D EMA]])/Table2[[#This Row],[200D EMA]]</f>
        <v>-8.3300115783252124E-3</v>
      </c>
      <c r="V714">
        <v>0.81695949760522302</v>
      </c>
      <c r="W714">
        <v>524.65</v>
      </c>
      <c r="X714">
        <v>532</v>
      </c>
      <c r="Y714">
        <v>511.05</v>
      </c>
      <c r="Z714">
        <v>532</v>
      </c>
      <c r="AA714">
        <v>503.7</v>
      </c>
      <c r="AB714">
        <v>536.85</v>
      </c>
      <c r="AC714" s="2">
        <f>(Table2[[#This Row],[Close Price]]/Table2[[#This Row],[Day Low]])-1</f>
        <v>1.0101972743734144E-2</v>
      </c>
      <c r="AD714" s="2">
        <f>(Table2[[#This Row],[Day High]]/Table2[[#This Row],[Close Price]])-1</f>
        <v>3.8682894612698249E-3</v>
      </c>
      <c r="AE714" s="2">
        <f>(Table2[[#This Row],[Close Price]]/Table2[[#This Row],[Current Week Low]])-1</f>
        <v>3.6982682712063397E-2</v>
      </c>
      <c r="AF714" s="2">
        <f>(Table2[[#This Row],[Current Week High]]/Table2[[#This Row],[Close Price]])-1</f>
        <v>3.8682894612698249E-3</v>
      </c>
      <c r="AG714" s="2">
        <f>(Table2[[#This Row],[Close Price]]/Table2[[#This Row],[Current Month Low]])-1</f>
        <v>5.2114353782013234E-2</v>
      </c>
      <c r="AH714" s="2">
        <f>(Table2[[#This Row],[Current Month High]]/Table2[[#This Row],[Close Price]])-1</f>
        <v>1.3020096235493828E-2</v>
      </c>
      <c r="AI714">
        <v>28.2668176243041</v>
      </c>
      <c r="AJ714">
        <v>20.717539863325701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-0.02</v>
      </c>
      <c r="AM714" t="s">
        <v>10195</v>
      </c>
      <c r="AN714">
        <v>3.02</v>
      </c>
      <c r="AO714" t="s">
        <v>10196</v>
      </c>
      <c r="AP714">
        <v>-0.12591097624706399</v>
      </c>
      <c r="AQ714">
        <f>(Table2[[#This Row],[Sharpe Ratio]]-AVERAGE(Table2[Sharpe Ratio]))/_xlfn.STDEV.P(Table2[Sharpe Ratio])</f>
        <v>-2.0361868487089683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677</v>
      </c>
      <c r="AT714">
        <f>_xlfn.RANK.AVG(Table2[[#This Row],[6M Return vs Nifty Z-Score]],Table2[6M Return vs Nifty Z-Score])</f>
        <v>613</v>
      </c>
      <c r="AU714">
        <f>_xlfn.RANK.AVG(Table2[[#This Row],[Sharpe Ratio Z-Score]],Table2[Sharpe Ratio Z-Score])</f>
        <v>723</v>
      </c>
      <c r="AV714">
        <f>(Table2[[#This Row],[Rank 1Y]]+Table2[[#This Row],[Rank 6M]]+Table2[[#This Row],[Rank Sharpe]])/3</f>
        <v>671</v>
      </c>
    </row>
    <row r="715" spans="1:48" x14ac:dyDescent="0.3">
      <c r="A715" t="s">
        <v>1035</v>
      </c>
      <c r="B715" t="s">
        <v>1036</v>
      </c>
      <c r="C715" t="s">
        <v>10150</v>
      </c>
      <c r="D715" t="s">
        <v>21</v>
      </c>
      <c r="E715">
        <v>12380.60552949</v>
      </c>
      <c r="F715">
        <v>827.85</v>
      </c>
      <c r="G715">
        <v>-35.227791885098597</v>
      </c>
      <c r="H715">
        <f>(Table2[[#This Row],[1Y Return vs Nifty]]-AVERAGE(Table2[1Y Return vs Nifty]))/_xlfn.STDEV.P(Table2[1Y Return vs Nifty])</f>
        <v>-1.029836220269126</v>
      </c>
      <c r="I715">
        <v>-14.865316708251999</v>
      </c>
      <c r="J715">
        <f>(Table2[[#This Row],[1M Return vs Nifty]]-AVERAGE(Table2[1M Return vs Nifty]))/_xlfn.STDEV.P(Table2[1M Return vs Nifty])</f>
        <v>-1.3880677517385245</v>
      </c>
      <c r="K715">
        <v>-18.392994109352401</v>
      </c>
      <c r="L715">
        <f>(Table2[[#This Row],[6M Return vs Nifty]]-AVERAGE(Table2[6M Return vs Nifty]))/_xlfn.STDEV.P(Table2[6M Return vs Nifty])</f>
        <v>-0.88487406646981603</v>
      </c>
      <c r="M715">
        <v>-0.87759939732000103</v>
      </c>
      <c r="N715">
        <f>(Table2[[#This Row],[1W Return vs Nifty]]-AVERAGE(Table2[1W Return vs Nifty]))/_xlfn.STDEV.P(Table2[1W Return vs Nifty])</f>
        <v>0.19543936877408477</v>
      </c>
      <c r="O715">
        <v>826.42</v>
      </c>
      <c r="P715">
        <v>829.42053012654299</v>
      </c>
      <c r="Q715">
        <v>845.01480196544605</v>
      </c>
      <c r="R715">
        <v>53.8058223123613</v>
      </c>
      <c r="S715" s="2">
        <f>(Table2[[#This Row],[Close Price]]-Table2[[#This Row],[20D EMA]])/Table2[[#This Row],[20D EMA]]</f>
        <v>1.7303550252898813E-3</v>
      </c>
      <c r="T715" s="2">
        <f>(Table2[[#This Row],[Close Price]]-Table2[[#This Row],[50D EMA]])/Table2[[#This Row],[50D EMA]]</f>
        <v>-1.893526949837316E-3</v>
      </c>
      <c r="U715" s="2">
        <f>(Table2[[#This Row],[Close Price]]-Table2[[#This Row],[200D EMA]])/Table2[[#This Row],[200D EMA]]</f>
        <v>-2.031301928146334E-2</v>
      </c>
      <c r="V715">
        <v>0.769662342075633</v>
      </c>
      <c r="W715">
        <v>815</v>
      </c>
      <c r="X715">
        <v>822.75</v>
      </c>
      <c r="Y715">
        <v>791</v>
      </c>
      <c r="Z715">
        <v>834</v>
      </c>
      <c r="AA715">
        <v>791</v>
      </c>
      <c r="AB715">
        <v>849.4</v>
      </c>
      <c r="AC715" s="2">
        <f>(Table2[[#This Row],[Close Price]]/Table2[[#This Row],[Day Low]])-1</f>
        <v>1.5766871165644236E-2</v>
      </c>
      <c r="AD715" s="2">
        <f>(Table2[[#This Row],[Day High]]/Table2[[#This Row],[Close Price]])-1</f>
        <v>-6.1605363290451187E-3</v>
      </c>
      <c r="AE715" s="2">
        <f>(Table2[[#This Row],[Close Price]]/Table2[[#This Row],[Current Week Low]])-1</f>
        <v>4.6586599241466464E-2</v>
      </c>
      <c r="AF715" s="2">
        <f>(Table2[[#This Row],[Current Week High]]/Table2[[#This Row],[Close Price]])-1</f>
        <v>7.4288820438483949E-3</v>
      </c>
      <c r="AG715" s="2">
        <f>(Table2[[#This Row],[Close Price]]/Table2[[#This Row],[Current Month Low]])-1</f>
        <v>4.6586599241466464E-2</v>
      </c>
      <c r="AH715" s="2">
        <f>(Table2[[#This Row],[Current Month High]]/Table2[[#This Row],[Close Price]])-1</f>
        <v>2.6031285860965037E-2</v>
      </c>
      <c r="AI715">
        <v>17.170985081838399</v>
      </c>
      <c r="AJ715">
        <v>11.7206477732793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-0.15</v>
      </c>
      <c r="AM715" t="s">
        <v>10195</v>
      </c>
      <c r="AN715">
        <v>0.15</v>
      </c>
      <c r="AO715" t="s">
        <v>10196</v>
      </c>
      <c r="AP715">
        <v>-0.148761921841226</v>
      </c>
      <c r="AQ715">
        <f>(Table2[[#This Row],[Sharpe Ratio]]-AVERAGE(Table2[Sharpe Ratio]))/_xlfn.STDEV.P(Table2[Sharpe Ratio])</f>
        <v>-2.2989299330660873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683</v>
      </c>
      <c r="AT715">
        <f>_xlfn.RANK.AVG(Table2[[#This Row],[6M Return vs Nifty Z-Score]],Table2[6M Return vs Nifty Z-Score])</f>
        <v>602</v>
      </c>
      <c r="AU715">
        <f>_xlfn.RANK.AVG(Table2[[#This Row],[Sharpe Ratio Z-Score]],Table2[Sharpe Ratio Z-Score])</f>
        <v>729</v>
      </c>
      <c r="AV715">
        <f>(Table2[[#This Row],[Rank 1Y]]+Table2[[#This Row],[Rank 6M]]+Table2[[#This Row],[Rank Sharpe]])/3</f>
        <v>671.33333333333337</v>
      </c>
    </row>
    <row r="716" spans="1:48" x14ac:dyDescent="0.3">
      <c r="A716" t="s">
        <v>1610</v>
      </c>
      <c r="B716" t="s">
        <v>1611</v>
      </c>
      <c r="C716" t="s">
        <v>10159</v>
      </c>
      <c r="D716" t="s">
        <v>527</v>
      </c>
      <c r="E716">
        <v>5372.4686508220002</v>
      </c>
      <c r="F716">
        <v>107.87</v>
      </c>
      <c r="G716">
        <v>-27.916895146416898</v>
      </c>
      <c r="H716">
        <f>(Table2[[#This Row],[1Y Return vs Nifty]]-AVERAGE(Table2[1Y Return vs Nifty]))/_xlfn.STDEV.P(Table2[1Y Return vs Nifty])</f>
        <v>-0.93153275734924101</v>
      </c>
      <c r="I716">
        <v>-3.3158910249764202</v>
      </c>
      <c r="J716">
        <f>(Table2[[#This Row],[1M Return vs Nifty]]-AVERAGE(Table2[1M Return vs Nifty]))/_xlfn.STDEV.P(Table2[1M Return vs Nifty])</f>
        <v>-0.18495427783918905</v>
      </c>
      <c r="K716">
        <v>-24.6092816886324</v>
      </c>
      <c r="L716">
        <f>(Table2[[#This Row],[6M Return vs Nifty]]-AVERAGE(Table2[6M Return vs Nifty]))/_xlfn.STDEV.P(Table2[6M Return vs Nifty])</f>
        <v>-1.0950949479587777</v>
      </c>
      <c r="M716">
        <v>-2.89549420704278</v>
      </c>
      <c r="N716">
        <f>(Table2[[#This Row],[1W Return vs Nifty]]-AVERAGE(Table2[1W Return vs Nifty]))/_xlfn.STDEV.P(Table2[1W Return vs Nifty])</f>
        <v>-0.30631026048011895</v>
      </c>
      <c r="O716">
        <v>109.26</v>
      </c>
      <c r="P716">
        <v>107.47894881721</v>
      </c>
      <c r="Q716">
        <v>108.79081876029601</v>
      </c>
      <c r="R716">
        <v>42.535850371932703</v>
      </c>
      <c r="S716" s="2">
        <f>(Table2[[#This Row],[Close Price]]-Table2[[#This Row],[20D EMA]])/Table2[[#This Row],[20D EMA]]</f>
        <v>-1.2721947647812561E-2</v>
      </c>
      <c r="T716" s="2">
        <f>(Table2[[#This Row],[Close Price]]-Table2[[#This Row],[50D EMA]])/Table2[[#This Row],[50D EMA]]</f>
        <v>3.6383979104137949E-3</v>
      </c>
      <c r="U716" s="2">
        <f>(Table2[[#This Row],[Close Price]]-Table2[[#This Row],[200D EMA]])/Table2[[#This Row],[200D EMA]]</f>
        <v>-8.4641219800439677E-3</v>
      </c>
      <c r="V716">
        <v>1.0491654097390199</v>
      </c>
      <c r="W716">
        <v>106</v>
      </c>
      <c r="X716">
        <v>107.87</v>
      </c>
      <c r="Y716">
        <v>102.76</v>
      </c>
      <c r="Z716">
        <v>109.6</v>
      </c>
      <c r="AA716">
        <v>99.46</v>
      </c>
      <c r="AB716">
        <v>118.9</v>
      </c>
      <c r="AC716" s="2">
        <f>(Table2[[#This Row],[Close Price]]/Table2[[#This Row],[Day Low]])-1</f>
        <v>1.7641509433962366E-2</v>
      </c>
      <c r="AD716" s="2">
        <f>(Table2[[#This Row],[Day High]]/Table2[[#This Row],[Close Price]])-1</f>
        <v>0</v>
      </c>
      <c r="AE716" s="2">
        <f>(Table2[[#This Row],[Close Price]]/Table2[[#This Row],[Current Week Low]])-1</f>
        <v>4.9727520435967287E-2</v>
      </c>
      <c r="AF716" s="2">
        <f>(Table2[[#This Row],[Current Week High]]/Table2[[#This Row],[Close Price]])-1</f>
        <v>1.6037823305830923E-2</v>
      </c>
      <c r="AG716" s="2">
        <f>(Table2[[#This Row],[Close Price]]/Table2[[#This Row],[Current Month Low]])-1</f>
        <v>8.455660567062151E-2</v>
      </c>
      <c r="AH716" s="2">
        <f>(Table2[[#This Row],[Current Month High]]/Table2[[#This Row],[Close Price]])-1</f>
        <v>0.1022527115972931</v>
      </c>
      <c r="AI716">
        <v>27.653657179938701</v>
      </c>
      <c r="AJ716">
        <v>17.8907103825136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-0.05</v>
      </c>
      <c r="AM716" t="s">
        <v>10195</v>
      </c>
      <c r="AN716">
        <v>-4.99</v>
      </c>
      <c r="AO716" t="s">
        <v>10195</v>
      </c>
      <c r="AP716">
        <v>-0.119972841867792</v>
      </c>
      <c r="AQ716">
        <f>(Table2[[#This Row],[Sharpe Ratio]]-AVERAGE(Table2[Sharpe Ratio]))/_xlfn.STDEV.P(Table2[Sharpe Ratio])</f>
        <v>-1.9679094229145815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656</v>
      </c>
      <c r="AT716">
        <f>_xlfn.RANK.AVG(Table2[[#This Row],[6M Return vs Nifty Z-Score]],Table2[6M Return vs Nifty Z-Score])</f>
        <v>659</v>
      </c>
      <c r="AU716">
        <f>_xlfn.RANK.AVG(Table2[[#This Row],[Sharpe Ratio Z-Score]],Table2[Sharpe Ratio Z-Score])</f>
        <v>720</v>
      </c>
      <c r="AV716">
        <f>(Table2[[#This Row],[Rank 1Y]]+Table2[[#This Row],[Rank 6M]]+Table2[[#This Row],[Rank Sharpe]])/3</f>
        <v>678.33333333333337</v>
      </c>
    </row>
    <row r="717" spans="1:48" x14ac:dyDescent="0.3">
      <c r="A717" t="s">
        <v>1100</v>
      </c>
      <c r="B717" t="s">
        <v>1101</v>
      </c>
      <c r="C717" t="s">
        <v>10163</v>
      </c>
      <c r="D717" t="s">
        <v>1102</v>
      </c>
      <c r="E717">
        <v>11049.084712649999</v>
      </c>
      <c r="F717">
        <v>1016.5</v>
      </c>
      <c r="G717">
        <v>-39.687689489858798</v>
      </c>
      <c r="H717">
        <f>(Table2[[#This Row],[1Y Return vs Nifty]]-AVERAGE(Table2[1Y Return vs Nifty]))/_xlfn.STDEV.P(Table2[1Y Return vs Nifty])</f>
        <v>-1.0898047021786494</v>
      </c>
      <c r="I717">
        <v>1.2719476332130899</v>
      </c>
      <c r="J717">
        <f>(Table2[[#This Row],[1M Return vs Nifty]]-AVERAGE(Table2[1M Return vs Nifty]))/_xlfn.STDEV.P(Table2[1M Return vs Nifty])</f>
        <v>0.2929647682772743</v>
      </c>
      <c r="K717">
        <v>-24.333949484060199</v>
      </c>
      <c r="L717">
        <f>(Table2[[#This Row],[6M Return vs Nifty]]-AVERAGE(Table2[6M Return vs Nifty]))/_xlfn.STDEV.P(Table2[6M Return vs Nifty])</f>
        <v>-1.0857838313141113</v>
      </c>
      <c r="M717">
        <v>-1.81360073212789</v>
      </c>
      <c r="N717">
        <f>(Table2[[#This Row],[1W Return vs Nifty]]-AVERAGE(Table2[1W Return vs Nifty]))/_xlfn.STDEV.P(Table2[1W Return vs Nifty])</f>
        <v>-3.7297402468127606E-2</v>
      </c>
      <c r="O717">
        <v>995.41</v>
      </c>
      <c r="P717">
        <v>969.97435791394503</v>
      </c>
      <c r="Q717">
        <v>1027.36977055907</v>
      </c>
      <c r="R717">
        <v>56.632833009432403</v>
      </c>
      <c r="S717" s="2">
        <f>(Table2[[#This Row],[Close Price]]-Table2[[#This Row],[20D EMA]])/Table2[[#This Row],[20D EMA]]</f>
        <v>2.1187249475090698E-2</v>
      </c>
      <c r="T717" s="2">
        <f>(Table2[[#This Row],[Close Price]]-Table2[[#This Row],[50D EMA]])/Table2[[#This Row],[50D EMA]]</f>
        <v>4.7965847454065041E-2</v>
      </c>
      <c r="U717" s="2">
        <f>(Table2[[#This Row],[Close Price]]-Table2[[#This Row],[200D EMA]])/Table2[[#This Row],[200D EMA]]</f>
        <v>-1.0580193101413699E-2</v>
      </c>
      <c r="V717">
        <v>0.98272601890880196</v>
      </c>
      <c r="W717">
        <v>1010.25</v>
      </c>
      <c r="X717">
        <v>1029.8499999999999</v>
      </c>
      <c r="Y717">
        <v>960.45</v>
      </c>
      <c r="Z717">
        <v>1023.9</v>
      </c>
      <c r="AA717">
        <v>918.55</v>
      </c>
      <c r="AB717">
        <v>1067</v>
      </c>
      <c r="AC717" s="2">
        <f>(Table2[[#This Row],[Close Price]]/Table2[[#This Row],[Day Low]])-1</f>
        <v>6.1865874783468833E-3</v>
      </c>
      <c r="AD717" s="2">
        <f>(Table2[[#This Row],[Day High]]/Table2[[#This Row],[Close Price]])-1</f>
        <v>1.3133300541072312E-2</v>
      </c>
      <c r="AE717" s="2">
        <f>(Table2[[#This Row],[Close Price]]/Table2[[#This Row],[Current Week Low]])-1</f>
        <v>5.8358061325420429E-2</v>
      </c>
      <c r="AF717" s="2">
        <f>(Table2[[#This Row],[Current Week High]]/Table2[[#This Row],[Close Price]])-1</f>
        <v>7.2798819478603338E-3</v>
      </c>
      <c r="AG717" s="2">
        <f>(Table2[[#This Row],[Close Price]]/Table2[[#This Row],[Current Month Low]])-1</f>
        <v>0.10663545805889729</v>
      </c>
      <c r="AH717" s="2">
        <f>(Table2[[#This Row],[Current Month High]]/Table2[[#This Row],[Close Price]])-1</f>
        <v>4.968027545499254E-2</v>
      </c>
      <c r="AI717">
        <v>27.594687653713699</v>
      </c>
      <c r="AJ717">
        <v>19.028103044496401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-0.01</v>
      </c>
      <c r="AM717" t="s">
        <v>10195</v>
      </c>
      <c r="AN717">
        <v>-1.76</v>
      </c>
      <c r="AO717" t="s">
        <v>10195</v>
      </c>
      <c r="AP717">
        <v>-7.4657555549976995E-2</v>
      </c>
      <c r="AQ717">
        <f>(Table2[[#This Row],[Sharpe Ratio]]-AVERAGE(Table2[Sharpe Ratio]))/_xlfn.STDEV.P(Table2[Sharpe Ratio])</f>
        <v>-1.4468684862668442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701</v>
      </c>
      <c r="AT717">
        <f>_xlfn.RANK.AVG(Table2[[#This Row],[6M Return vs Nifty Z-Score]],Table2[6M Return vs Nifty Z-Score])</f>
        <v>655</v>
      </c>
      <c r="AU717">
        <f>_xlfn.RANK.AVG(Table2[[#This Row],[Sharpe Ratio Z-Score]],Table2[Sharpe Ratio Z-Score])</f>
        <v>681</v>
      </c>
      <c r="AV717">
        <f>(Table2[[#This Row],[Rank 1Y]]+Table2[[#This Row],[Rank 6M]]+Table2[[#This Row],[Rank Sharpe]])/3</f>
        <v>679</v>
      </c>
    </row>
    <row r="718" spans="1:48" x14ac:dyDescent="0.3">
      <c r="A718" t="s">
        <v>2050</v>
      </c>
      <c r="B718" t="s">
        <v>2051</v>
      </c>
      <c r="C718" t="s">
        <v>10156</v>
      </c>
      <c r="D718" t="s">
        <v>60</v>
      </c>
      <c r="E718">
        <v>2968.2670010000002</v>
      </c>
      <c r="F718">
        <v>322</v>
      </c>
      <c r="G718">
        <v>-26.465647453642099</v>
      </c>
      <c r="H718">
        <f>(Table2[[#This Row],[1Y Return vs Nifty]]-AVERAGE(Table2[1Y Return vs Nifty]))/_xlfn.STDEV.P(Table2[1Y Return vs Nifty])</f>
        <v>-0.91201905351049972</v>
      </c>
      <c r="I718">
        <v>-5.9991627499376001</v>
      </c>
      <c r="J718">
        <f>(Table2[[#This Row],[1M Return vs Nifty]]-AVERAGE(Table2[1M Return vs Nifty]))/_xlfn.STDEV.P(Table2[1M Return vs Nifty])</f>
        <v>-0.46447297036679197</v>
      </c>
      <c r="K718">
        <v>-27.072568619337499</v>
      </c>
      <c r="L718">
        <f>(Table2[[#This Row],[6M Return vs Nifty]]-AVERAGE(Table2[6M Return vs Nifty]))/_xlfn.STDEV.P(Table2[6M Return vs Nifty])</f>
        <v>-1.1783977783585646</v>
      </c>
      <c r="M718">
        <v>-5.5091008220746902</v>
      </c>
      <c r="N718">
        <f>(Table2[[#This Row],[1W Return vs Nifty]]-AVERAGE(Table2[1W Return vs Nifty]))/_xlfn.STDEV.P(Table2[1W Return vs Nifty])</f>
        <v>-0.95618365516353854</v>
      </c>
      <c r="O718">
        <v>330.19</v>
      </c>
      <c r="P718">
        <v>329.51489198183299</v>
      </c>
      <c r="Q718">
        <v>339.45086581715299</v>
      </c>
      <c r="R718">
        <v>34.745577008675298</v>
      </c>
      <c r="S718" s="2">
        <f>(Table2[[#This Row],[Close Price]]-Table2[[#This Row],[20D EMA]])/Table2[[#This Row],[20D EMA]]</f>
        <v>-2.4803900784396857E-2</v>
      </c>
      <c r="T718" s="2">
        <f>(Table2[[#This Row],[Close Price]]-Table2[[#This Row],[50D EMA]])/Table2[[#This Row],[50D EMA]]</f>
        <v>-2.2805925209132289E-2</v>
      </c>
      <c r="U718" s="2">
        <f>(Table2[[#This Row],[Close Price]]-Table2[[#This Row],[200D EMA]])/Table2[[#This Row],[200D EMA]]</f>
        <v>-5.140910680885695E-2</v>
      </c>
      <c r="V718">
        <v>0.88539703936834802</v>
      </c>
      <c r="W718">
        <v>320</v>
      </c>
      <c r="X718">
        <v>327.10000000000002</v>
      </c>
      <c r="Y718">
        <v>316.7</v>
      </c>
      <c r="Z718">
        <v>331.7</v>
      </c>
      <c r="AA718">
        <v>316.7</v>
      </c>
      <c r="AB718">
        <v>358</v>
      </c>
      <c r="AC718" s="2">
        <f>(Table2[[#This Row],[Close Price]]/Table2[[#This Row],[Day Low]])-1</f>
        <v>6.2500000000000888E-3</v>
      </c>
      <c r="AD718" s="2">
        <f>(Table2[[#This Row],[Day High]]/Table2[[#This Row],[Close Price]])-1</f>
        <v>1.5838509316770333E-2</v>
      </c>
      <c r="AE718" s="2">
        <f>(Table2[[#This Row],[Close Price]]/Table2[[#This Row],[Current Week Low]])-1</f>
        <v>1.6735080517840339E-2</v>
      </c>
      <c r="AF718" s="2">
        <f>(Table2[[#This Row],[Current Week High]]/Table2[[#This Row],[Close Price]])-1</f>
        <v>3.0124223602484346E-2</v>
      </c>
      <c r="AG718" s="2">
        <f>(Table2[[#This Row],[Close Price]]/Table2[[#This Row],[Current Month Low]])-1</f>
        <v>1.6735080517840339E-2</v>
      </c>
      <c r="AH718" s="2">
        <f>(Table2[[#This Row],[Current Month High]]/Table2[[#This Row],[Close Price]])-1</f>
        <v>0.11180124223602483</v>
      </c>
      <c r="AI718">
        <v>28.881987577639698</v>
      </c>
      <c r="AJ718">
        <v>12.351709699930201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-0.12</v>
      </c>
      <c r="AM718" t="s">
        <v>10195</v>
      </c>
      <c r="AN718">
        <v>-7.19</v>
      </c>
      <c r="AO718" t="s">
        <v>10195</v>
      </c>
      <c r="AP718">
        <v>-0.106668488370286</v>
      </c>
      <c r="AQ718">
        <f>(Table2[[#This Row],[Sharpe Ratio]]-AVERAGE(Table2[Sharpe Ratio]))/_xlfn.STDEV.P(Table2[Sharpe Ratio])</f>
        <v>-1.814934271015169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651</v>
      </c>
      <c r="AT718">
        <f>_xlfn.RANK.AVG(Table2[[#This Row],[6M Return vs Nifty Z-Score]],Table2[6M Return vs Nifty Z-Score])</f>
        <v>674</v>
      </c>
      <c r="AU718">
        <f>_xlfn.RANK.AVG(Table2[[#This Row],[Sharpe Ratio Z-Score]],Table2[Sharpe Ratio Z-Score])</f>
        <v>715</v>
      </c>
      <c r="AV718">
        <f>(Table2[[#This Row],[Rank 1Y]]+Table2[[#This Row],[Rank 6M]]+Table2[[#This Row],[Rank Sharpe]])/3</f>
        <v>680</v>
      </c>
    </row>
    <row r="719" spans="1:48" x14ac:dyDescent="0.3">
      <c r="A719" t="s">
        <v>568</v>
      </c>
      <c r="B719" t="s">
        <v>569</v>
      </c>
      <c r="C719" t="s">
        <v>10160</v>
      </c>
      <c r="D719" t="s">
        <v>80</v>
      </c>
      <c r="E719">
        <v>33223.124739204999</v>
      </c>
      <c r="F719">
        <v>1771.45</v>
      </c>
      <c r="G719">
        <v>-30.878633233416899</v>
      </c>
      <c r="H719">
        <f>(Table2[[#This Row],[1Y Return vs Nifty]]-AVERAGE(Table2[1Y Return vs Nifty]))/_xlfn.STDEV.P(Table2[1Y Return vs Nifty])</f>
        <v>-0.97135675167176472</v>
      </c>
      <c r="I719">
        <v>-5.8525798478471396</v>
      </c>
      <c r="J719">
        <f>(Table2[[#This Row],[1M Return vs Nifty]]-AVERAGE(Table2[1M Return vs Nifty]))/_xlfn.STDEV.P(Table2[1M Return vs Nifty])</f>
        <v>-0.44920330507047546</v>
      </c>
      <c r="K719">
        <v>-31.5835021455567</v>
      </c>
      <c r="L719">
        <f>(Table2[[#This Row],[6M Return vs Nifty]]-AVERAGE(Table2[6M Return vs Nifty]))/_xlfn.STDEV.P(Table2[6M Return vs Nifty])</f>
        <v>-1.3309474167280539</v>
      </c>
      <c r="M719">
        <v>-6.4410824544390399</v>
      </c>
      <c r="N719">
        <f>(Table2[[#This Row],[1W Return vs Nifty]]-AVERAGE(Table2[1W Return vs Nifty]))/_xlfn.STDEV.P(Table2[1W Return vs Nifty])</f>
        <v>-1.1879209272242079</v>
      </c>
      <c r="O719">
        <v>1842.13</v>
      </c>
      <c r="P719">
        <v>1850.7022733876699</v>
      </c>
      <c r="Q719">
        <v>1963.22035587649</v>
      </c>
      <c r="R719">
        <v>28.049209504655899</v>
      </c>
      <c r="S719" s="2">
        <f>(Table2[[#This Row],[Close Price]]-Table2[[#This Row],[20D EMA]])/Table2[[#This Row],[20D EMA]]</f>
        <v>-3.8368627621286261E-2</v>
      </c>
      <c r="T719" s="2">
        <f>(Table2[[#This Row],[Close Price]]-Table2[[#This Row],[50D EMA]])/Table2[[#This Row],[50D EMA]]</f>
        <v>-4.2822810847149582E-2</v>
      </c>
      <c r="U719" s="2">
        <f>(Table2[[#This Row],[Close Price]]-Table2[[#This Row],[200D EMA]])/Table2[[#This Row],[200D EMA]]</f>
        <v>-9.7681523779266768E-2</v>
      </c>
      <c r="V719">
        <v>1.3960342231196801</v>
      </c>
      <c r="W719">
        <v>1753.45</v>
      </c>
      <c r="X719">
        <v>1770</v>
      </c>
      <c r="Y719">
        <v>1751.1</v>
      </c>
      <c r="Z719">
        <v>1818.5</v>
      </c>
      <c r="AA719">
        <v>1751.1</v>
      </c>
      <c r="AB719">
        <v>1960</v>
      </c>
      <c r="AC719" s="2">
        <f>(Table2[[#This Row],[Close Price]]/Table2[[#This Row],[Day Low]])-1</f>
        <v>1.0265476631783121E-2</v>
      </c>
      <c r="AD719" s="2">
        <f>(Table2[[#This Row],[Day High]]/Table2[[#This Row],[Close Price]])-1</f>
        <v>-8.1853848542157159E-4</v>
      </c>
      <c r="AE719" s="2">
        <f>(Table2[[#This Row],[Close Price]]/Table2[[#This Row],[Current Week Low]])-1</f>
        <v>1.1621266632402483E-2</v>
      </c>
      <c r="AF719" s="2">
        <f>(Table2[[#This Row],[Current Week High]]/Table2[[#This Row],[Close Price]])-1</f>
        <v>2.6560162578678437E-2</v>
      </c>
      <c r="AG719" s="2">
        <f>(Table2[[#This Row],[Close Price]]/Table2[[#This Row],[Current Month Low]])-1</f>
        <v>1.1621266632402483E-2</v>
      </c>
      <c r="AH719" s="2">
        <f>(Table2[[#This Row],[Current Month High]]/Table2[[#This Row],[Close Price]])-1</f>
        <v>0.10643822856981555</v>
      </c>
      <c r="AI719">
        <v>37.215275621665803</v>
      </c>
      <c r="AJ719">
        <v>7.2695894392636502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-0.09</v>
      </c>
      <c r="AM719" t="s">
        <v>10195</v>
      </c>
      <c r="AN719">
        <v>-4.67</v>
      </c>
      <c r="AO719" t="s">
        <v>10195</v>
      </c>
      <c r="AP719">
        <v>-7.0780486180579E-2</v>
      </c>
      <c r="AQ719">
        <f>(Table2[[#This Row],[Sharpe Ratio]]-AVERAGE(Table2[Sharpe Ratio]))/_xlfn.STDEV.P(Table2[Sharpe Ratio])</f>
        <v>-1.4022894485992567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674</v>
      </c>
      <c r="AT719">
        <f>_xlfn.RANK.AVG(Table2[[#This Row],[6M Return vs Nifty Z-Score]],Table2[6M Return vs Nifty Z-Score])</f>
        <v>694</v>
      </c>
      <c r="AU719">
        <f>_xlfn.RANK.AVG(Table2[[#This Row],[Sharpe Ratio Z-Score]],Table2[Sharpe Ratio Z-Score])</f>
        <v>678</v>
      </c>
      <c r="AV719">
        <f>(Table2[[#This Row],[Rank 1Y]]+Table2[[#This Row],[Rank 6M]]+Table2[[#This Row],[Rank Sharpe]])/3</f>
        <v>682</v>
      </c>
    </row>
    <row r="720" spans="1:48" x14ac:dyDescent="0.3">
      <c r="A720" t="s">
        <v>1008</v>
      </c>
      <c r="B720" t="s">
        <v>1009</v>
      </c>
      <c r="C720" t="s">
        <v>10167</v>
      </c>
      <c r="D720" t="s">
        <v>591</v>
      </c>
      <c r="E720">
        <v>13129.33995198</v>
      </c>
      <c r="F720">
        <v>136.69</v>
      </c>
      <c r="G720">
        <v>-62.459089552061201</v>
      </c>
      <c r="H720">
        <f>(Table2[[#This Row],[1Y Return vs Nifty]]-AVERAGE(Table2[1Y Return vs Nifty]))/_xlfn.STDEV.P(Table2[1Y Return vs Nifty])</f>
        <v>-1.3959925149273524</v>
      </c>
      <c r="I720">
        <v>-16.307772433571898</v>
      </c>
      <c r="J720">
        <f>(Table2[[#This Row],[1M Return vs Nifty]]-AVERAGE(Table2[1M Return vs Nifty]))/_xlfn.STDEV.P(Table2[1M Return vs Nifty])</f>
        <v>-1.5383295886668016</v>
      </c>
      <c r="K720">
        <v>-31.6247723445247</v>
      </c>
      <c r="L720">
        <f>(Table2[[#This Row],[6M Return vs Nifty]]-AVERAGE(Table2[6M Return vs Nifty]))/_xlfn.STDEV.P(Table2[6M Return vs Nifty])</f>
        <v>-1.3323430821466222</v>
      </c>
      <c r="M720">
        <v>-8.5360646655185697</v>
      </c>
      <c r="N720">
        <f>(Table2[[#This Row],[1W Return vs Nifty]]-AVERAGE(Table2[1W Return vs Nifty]))/_xlfn.STDEV.P(Table2[1W Return vs Nifty])</f>
        <v>-1.7088383420659234</v>
      </c>
      <c r="O720">
        <v>146.58000000000001</v>
      </c>
      <c r="P720">
        <v>149.52153588369899</v>
      </c>
      <c r="Q720">
        <v>179.84805780815799</v>
      </c>
      <c r="R720">
        <v>32.720003508231599</v>
      </c>
      <c r="S720" s="2">
        <f>(Table2[[#This Row],[Close Price]]-Table2[[#This Row],[20D EMA]])/Table2[[#This Row],[20D EMA]]</f>
        <v>-6.7471687815527454E-2</v>
      </c>
      <c r="T720" s="2">
        <f>(Table2[[#This Row],[Close Price]]-Table2[[#This Row],[50D EMA]])/Table2[[#This Row],[50D EMA]]</f>
        <v>-8.5817309244867773E-2</v>
      </c>
      <c r="U720" s="2">
        <f>(Table2[[#This Row],[Close Price]]-Table2[[#This Row],[200D EMA]])/Table2[[#This Row],[200D EMA]]</f>
        <v>-0.23996955171011206</v>
      </c>
      <c r="V720">
        <v>1.1617347108163201</v>
      </c>
      <c r="W720">
        <v>135.69999999999999</v>
      </c>
      <c r="X720">
        <v>143.25</v>
      </c>
      <c r="Y720">
        <v>129.77000000000001</v>
      </c>
      <c r="Z720">
        <v>139.44999999999999</v>
      </c>
      <c r="AA720">
        <v>129.77000000000001</v>
      </c>
      <c r="AB720">
        <v>164.03</v>
      </c>
      <c r="AC720" s="2">
        <f>(Table2[[#This Row],[Close Price]]/Table2[[#This Row],[Day Low]])-1</f>
        <v>7.2955047899778691E-3</v>
      </c>
      <c r="AD720" s="2">
        <f>(Table2[[#This Row],[Day High]]/Table2[[#This Row],[Close Price]])-1</f>
        <v>4.7991806276977078E-2</v>
      </c>
      <c r="AE720" s="2">
        <f>(Table2[[#This Row],[Close Price]]/Table2[[#This Row],[Current Week Low]])-1</f>
        <v>5.3325113662633816E-2</v>
      </c>
      <c r="AF720" s="2">
        <f>(Table2[[#This Row],[Current Week High]]/Table2[[#This Row],[Close Price]])-1</f>
        <v>2.0191674592142661E-2</v>
      </c>
      <c r="AG720" s="2">
        <f>(Table2[[#This Row],[Close Price]]/Table2[[#This Row],[Current Month Low]])-1</f>
        <v>5.3325113662633816E-2</v>
      </c>
      <c r="AH720" s="2">
        <f>(Table2[[#This Row],[Current Month High]]/Table2[[#This Row],[Close Price]])-1</f>
        <v>0.20001463164825517</v>
      </c>
      <c r="AI720">
        <v>119.255249103811</v>
      </c>
      <c r="AJ720">
        <v>8.9163346613545702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</v>
      </c>
      <c r="AM720" t="s">
        <v>10195</v>
      </c>
      <c r="AN720">
        <v>-9.5399999999999991</v>
      </c>
      <c r="AO720" t="s">
        <v>10195</v>
      </c>
      <c r="AP720">
        <v>-4.5816430207641999E-2</v>
      </c>
      <c r="AQ720">
        <f>(Table2[[#This Row],[Sharpe Ratio]]-AVERAGE(Table2[Sharpe Ratio]))/_xlfn.STDEV.P(Table2[Sharpe Ratio])</f>
        <v>-1.1152495518315293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730</v>
      </c>
      <c r="AT720">
        <f>_xlfn.RANK.AVG(Table2[[#This Row],[6M Return vs Nifty Z-Score]],Table2[6M Return vs Nifty Z-Score])</f>
        <v>695</v>
      </c>
      <c r="AU720">
        <f>_xlfn.RANK.AVG(Table2[[#This Row],[Sharpe Ratio Z-Score]],Table2[Sharpe Ratio Z-Score])</f>
        <v>628</v>
      </c>
      <c r="AV720">
        <f>(Table2[[#This Row],[Rank 1Y]]+Table2[[#This Row],[Rank 6M]]+Table2[[#This Row],[Rank Sharpe]])/3</f>
        <v>684.33333333333337</v>
      </c>
    </row>
    <row r="721" spans="1:48" x14ac:dyDescent="0.3">
      <c r="A721" t="s">
        <v>2227</v>
      </c>
      <c r="B721" t="s">
        <v>2228</v>
      </c>
      <c r="C721" t="s">
        <v>10165</v>
      </c>
      <c r="D721" t="s">
        <v>370</v>
      </c>
      <c r="E721">
        <v>2403.1169214360002</v>
      </c>
      <c r="F721">
        <v>208.67</v>
      </c>
      <c r="G721">
        <v>-30.861078161233799</v>
      </c>
      <c r="H721">
        <f>(Table2[[#This Row],[1Y Return vs Nifty]]-AVERAGE(Table2[1Y Return vs Nifty]))/_xlfn.STDEV.P(Table2[1Y Return vs Nifty])</f>
        <v>-0.97112070342090129</v>
      </c>
      <c r="I721">
        <v>-14.647615019136699</v>
      </c>
      <c r="J721">
        <f>(Table2[[#This Row],[1M Return vs Nifty]]-AVERAGE(Table2[1M Return vs Nifty]))/_xlfn.STDEV.P(Table2[1M Return vs Nifty])</f>
        <v>-1.3653895820487068</v>
      </c>
      <c r="K721">
        <v>-58.400682677156503</v>
      </c>
      <c r="L721">
        <f>(Table2[[#This Row],[6M Return vs Nifty]]-AVERAGE(Table2[6M Return vs Nifty]))/_xlfn.STDEV.P(Table2[6M Return vs Nifty])</f>
        <v>-2.2378442194423349</v>
      </c>
      <c r="M721">
        <v>-4.0725338836663303</v>
      </c>
      <c r="N721">
        <f>(Table2[[#This Row],[1W Return vs Nifty]]-AVERAGE(Table2[1W Return vs Nifty]))/_xlfn.STDEV.P(Table2[1W Return vs Nifty])</f>
        <v>-0.5989812255461765</v>
      </c>
      <c r="O721">
        <v>217.02</v>
      </c>
      <c r="P721">
        <v>227.33276563804799</v>
      </c>
      <c r="Q721">
        <v>263.95178048314398</v>
      </c>
      <c r="R721">
        <v>31.219328801044099</v>
      </c>
      <c r="S721" s="2">
        <f>(Table2[[#This Row],[Close Price]]-Table2[[#This Row],[20D EMA]])/Table2[[#This Row],[20D EMA]]</f>
        <v>-3.8475716523822791E-2</v>
      </c>
      <c r="T721" s="2">
        <f>(Table2[[#This Row],[Close Price]]-Table2[[#This Row],[50D EMA]])/Table2[[#This Row],[50D EMA]]</f>
        <v>-8.2094482006004638E-2</v>
      </c>
      <c r="U721" s="2">
        <f>(Table2[[#This Row],[Close Price]]-Table2[[#This Row],[200D EMA]])/Table2[[#This Row],[200D EMA]]</f>
        <v>-0.20943893760426555</v>
      </c>
      <c r="V721">
        <v>0.54009463460233798</v>
      </c>
      <c r="W721">
        <v>206.76</v>
      </c>
      <c r="X721">
        <v>212</v>
      </c>
      <c r="Y721">
        <v>204</v>
      </c>
      <c r="Z721">
        <v>214.69</v>
      </c>
      <c r="AA721">
        <v>204</v>
      </c>
      <c r="AB721">
        <v>235.2</v>
      </c>
      <c r="AC721" s="2">
        <f>(Table2[[#This Row],[Close Price]]/Table2[[#This Row],[Day Low]])-1</f>
        <v>9.2377635906364386E-3</v>
      </c>
      <c r="AD721" s="2">
        <f>(Table2[[#This Row],[Day High]]/Table2[[#This Row],[Close Price]])-1</f>
        <v>1.5958211530167299E-2</v>
      </c>
      <c r="AE721" s="2">
        <f>(Table2[[#This Row],[Close Price]]/Table2[[#This Row],[Current Week Low]])-1</f>
        <v>2.2892156862744928E-2</v>
      </c>
      <c r="AF721" s="2">
        <f>(Table2[[#This Row],[Current Week High]]/Table2[[#This Row],[Close Price]])-1</f>
        <v>2.8849379402885011E-2</v>
      </c>
      <c r="AG721" s="2">
        <f>(Table2[[#This Row],[Close Price]]/Table2[[#This Row],[Current Month Low]])-1</f>
        <v>2.2892156862744928E-2</v>
      </c>
      <c r="AH721" s="2">
        <f>(Table2[[#This Row],[Current Month High]]/Table2[[#This Row],[Close Price]])-1</f>
        <v>0.12713854411271397</v>
      </c>
      <c r="AI721">
        <v>106.905640484976</v>
      </c>
      <c r="AJ721">
        <v>8.9660574412532501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-0.11</v>
      </c>
      <c r="AM721" t="s">
        <v>10195</v>
      </c>
      <c r="AN721">
        <v>-5.94</v>
      </c>
      <c r="AO721" t="s">
        <v>10195</v>
      </c>
      <c r="AP721">
        <v>-5.8789225662292999E-2</v>
      </c>
      <c r="AQ721">
        <f>(Table2[[#This Row],[Sharpe Ratio]]-AVERAGE(Table2[Sharpe Ratio]))/_xlfn.STDEV.P(Table2[Sharpe Ratio])</f>
        <v>-1.2644124071034717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672</v>
      </c>
      <c r="AT721">
        <f>_xlfn.RANK.AVG(Table2[[#This Row],[6M Return vs Nifty Z-Score]],Table2[6M Return vs Nifty Z-Score])</f>
        <v>730</v>
      </c>
      <c r="AU721">
        <f>_xlfn.RANK.AVG(Table2[[#This Row],[Sharpe Ratio Z-Score]],Table2[Sharpe Ratio Z-Score])</f>
        <v>652</v>
      </c>
      <c r="AV721">
        <f>(Table2[[#This Row],[Rank 1Y]]+Table2[[#This Row],[Rank 6M]]+Table2[[#This Row],[Rank Sharpe]])/3</f>
        <v>684.66666666666663</v>
      </c>
    </row>
    <row r="722" spans="1:48" x14ac:dyDescent="0.3">
      <c r="A722" t="s">
        <v>1339</v>
      </c>
      <c r="B722" t="s">
        <v>1340</v>
      </c>
      <c r="C722" t="s">
        <v>10159</v>
      </c>
      <c r="D722" t="s">
        <v>143</v>
      </c>
      <c r="E722">
        <v>8084.6555183999999</v>
      </c>
      <c r="F722">
        <v>676.8</v>
      </c>
      <c r="G722">
        <v>-51.284991043397902</v>
      </c>
      <c r="H722">
        <f>(Table2[[#This Row],[1Y Return vs Nifty]]-AVERAGE(Table2[1Y Return vs Nifty]))/_xlfn.STDEV.P(Table2[1Y Return vs Nifty])</f>
        <v>-1.245743835774541</v>
      </c>
      <c r="I722">
        <v>-6.1561876587759201</v>
      </c>
      <c r="J722">
        <f>(Table2[[#This Row],[1M Return vs Nifty]]-AVERAGE(Table2[1M Return vs Nifty]))/_xlfn.STDEV.P(Table2[1M Return vs Nifty])</f>
        <v>-0.48083038836678538</v>
      </c>
      <c r="K722">
        <v>-21.694466919759599</v>
      </c>
      <c r="L722">
        <f>(Table2[[#This Row],[6M Return vs Nifty]]-AVERAGE(Table2[6M Return vs Nifty]))/_xlfn.STDEV.P(Table2[6M Return vs Nifty])</f>
        <v>-0.99652246039692371</v>
      </c>
      <c r="M722">
        <v>0.158936757142742</v>
      </c>
      <c r="N722">
        <f>(Table2[[#This Row],[1W Return vs Nifty]]-AVERAGE(Table2[1W Return vs Nifty]))/_xlfn.STDEV.P(Table2[1W Return vs Nifty])</f>
        <v>0.45317412714918009</v>
      </c>
      <c r="O722">
        <v>677.94</v>
      </c>
      <c r="P722">
        <v>685.56050252023897</v>
      </c>
      <c r="Q722">
        <v>714.32559433430595</v>
      </c>
      <c r="R722">
        <v>52.801881737318702</v>
      </c>
      <c r="S722" s="2">
        <f>(Table2[[#This Row],[Close Price]]-Table2[[#This Row],[20D EMA]])/Table2[[#This Row],[20D EMA]]</f>
        <v>-1.6815647402426467E-3</v>
      </c>
      <c r="T722" s="2">
        <f>(Table2[[#This Row],[Close Price]]-Table2[[#This Row],[50D EMA]])/Table2[[#This Row],[50D EMA]]</f>
        <v>-1.2778598662020191E-2</v>
      </c>
      <c r="U722" s="2">
        <f>(Table2[[#This Row],[Close Price]]-Table2[[#This Row],[200D EMA]])/Table2[[#This Row],[200D EMA]]</f>
        <v>-5.2532899047635036E-2</v>
      </c>
      <c r="V722">
        <v>0.440726786167222</v>
      </c>
      <c r="W722">
        <v>673.75</v>
      </c>
      <c r="X722">
        <v>683</v>
      </c>
      <c r="Y722">
        <v>664.55</v>
      </c>
      <c r="Z722">
        <v>679</v>
      </c>
      <c r="AA722">
        <v>654.6</v>
      </c>
      <c r="AB722">
        <v>697</v>
      </c>
      <c r="AC722" s="2">
        <f>(Table2[[#This Row],[Close Price]]/Table2[[#This Row],[Day Low]])-1</f>
        <v>4.526901669758665E-3</v>
      </c>
      <c r="AD722" s="2">
        <f>(Table2[[#This Row],[Day High]]/Table2[[#This Row],[Close Price]])-1</f>
        <v>9.160756501182199E-3</v>
      </c>
      <c r="AE722" s="2">
        <f>(Table2[[#This Row],[Close Price]]/Table2[[#This Row],[Current Week Low]])-1</f>
        <v>1.8433526446467452E-2</v>
      </c>
      <c r="AF722" s="2">
        <f>(Table2[[#This Row],[Current Week High]]/Table2[[#This Row],[Close Price]])-1</f>
        <v>3.2505910165485652E-3</v>
      </c>
      <c r="AG722" s="2">
        <f>(Table2[[#This Row],[Close Price]]/Table2[[#This Row],[Current Month Low]])-1</f>
        <v>3.3913840513290383E-2</v>
      </c>
      <c r="AH722" s="2">
        <f>(Table2[[#This Row],[Current Month High]]/Table2[[#This Row],[Close Price]])-1</f>
        <v>2.9846335697399695E-2</v>
      </c>
      <c r="AI722">
        <v>44.503546099290702</v>
      </c>
      <c r="AJ722">
        <v>13.0638155696625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-0.08</v>
      </c>
      <c r="AM722" t="s">
        <v>10195</v>
      </c>
      <c r="AN722">
        <v>1.1200000000000001</v>
      </c>
      <c r="AO722" t="s">
        <v>10196</v>
      </c>
      <c r="AP722">
        <v>-0.103957968764816</v>
      </c>
      <c r="AQ722">
        <f>(Table2[[#This Row],[Sharpe Ratio]]-AVERAGE(Table2[Sharpe Ratio]))/_xlfn.STDEV.P(Table2[Sharpe Ratio])</f>
        <v>-1.7837683711876549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720</v>
      </c>
      <c r="AT722">
        <f>_xlfn.RANK.AVG(Table2[[#This Row],[6M Return vs Nifty Z-Score]],Table2[6M Return vs Nifty Z-Score])</f>
        <v>631</v>
      </c>
      <c r="AU722">
        <f>_xlfn.RANK.AVG(Table2[[#This Row],[Sharpe Ratio Z-Score]],Table2[Sharpe Ratio Z-Score])</f>
        <v>714</v>
      </c>
      <c r="AV722">
        <f>(Table2[[#This Row],[Rank 1Y]]+Table2[[#This Row],[Rank 6M]]+Table2[[#This Row],[Rank Sharpe]])/3</f>
        <v>688.33333333333337</v>
      </c>
    </row>
    <row r="723" spans="1:48" x14ac:dyDescent="0.3">
      <c r="A723" t="s">
        <v>2463</v>
      </c>
      <c r="B723" t="s">
        <v>2464</v>
      </c>
      <c r="C723" t="s">
        <v>10165</v>
      </c>
      <c r="D723" t="s">
        <v>555</v>
      </c>
      <c r="E723">
        <v>1910.28283583499</v>
      </c>
      <c r="F723">
        <v>114.05</v>
      </c>
      <c r="G723">
        <v>-51.526603804129401</v>
      </c>
      <c r="H723">
        <f>(Table2[[#This Row],[1Y Return vs Nifty]]-AVERAGE(Table2[1Y Return vs Nifty]))/_xlfn.STDEV.P(Table2[1Y Return vs Nifty])</f>
        <v>-1.248992598807928</v>
      </c>
      <c r="I723">
        <v>-2.04107387342692</v>
      </c>
      <c r="J723">
        <f>(Table2[[#This Row],[1M Return vs Nifty]]-AVERAGE(Table2[1M Return vs Nifty]))/_xlfn.STDEV.P(Table2[1M Return vs Nifty])</f>
        <v>-5.215549339329599E-2</v>
      </c>
      <c r="K723">
        <v>-25.0745532994009</v>
      </c>
      <c r="L723">
        <f>(Table2[[#This Row],[6M Return vs Nifty]]-AVERAGE(Table2[6M Return vs Nifty]))/_xlfn.STDEV.P(Table2[6M Return vs Nifty])</f>
        <v>-1.1108293886358083</v>
      </c>
      <c r="M723">
        <v>-9.6543779787669699</v>
      </c>
      <c r="N723">
        <f>(Table2[[#This Row],[1W Return vs Nifty]]-AVERAGE(Table2[1W Return vs Nifty]))/_xlfn.STDEV.P(Table2[1W Return vs Nifty])</f>
        <v>-1.9869069944103495</v>
      </c>
      <c r="O723">
        <v>108.98</v>
      </c>
      <c r="P723">
        <v>106.37970514412901</v>
      </c>
      <c r="Q723">
        <v>118.18980320149301</v>
      </c>
      <c r="R723">
        <v>58.186871510665597</v>
      </c>
      <c r="S723" s="2">
        <f>(Table2[[#This Row],[Close Price]]-Table2[[#This Row],[20D EMA]])/Table2[[#This Row],[20D EMA]]</f>
        <v>4.6522297669297052E-2</v>
      </c>
      <c r="T723" s="2">
        <f>(Table2[[#This Row],[Close Price]]-Table2[[#This Row],[50D EMA]])/Table2[[#This Row],[50D EMA]]</f>
        <v>7.2102990372824027E-2</v>
      </c>
      <c r="U723" s="2">
        <f>(Table2[[#This Row],[Close Price]]-Table2[[#This Row],[200D EMA]])/Table2[[#This Row],[200D EMA]]</f>
        <v>-3.5026737411816881E-2</v>
      </c>
      <c r="V723">
        <v>2.87920309756751</v>
      </c>
      <c r="W723">
        <v>110.8</v>
      </c>
      <c r="X723">
        <v>119.42</v>
      </c>
      <c r="Y723">
        <v>104.41</v>
      </c>
      <c r="Z723">
        <v>116.45</v>
      </c>
      <c r="AA723">
        <v>101.05</v>
      </c>
      <c r="AB723">
        <v>124.14</v>
      </c>
      <c r="AC723" s="2">
        <f>(Table2[[#This Row],[Close Price]]/Table2[[#This Row],[Day Low]])-1</f>
        <v>2.933212996389889E-2</v>
      </c>
      <c r="AD723" s="2">
        <f>(Table2[[#This Row],[Day High]]/Table2[[#This Row],[Close Price]])-1</f>
        <v>4.7084612012275429E-2</v>
      </c>
      <c r="AE723" s="2">
        <f>(Table2[[#This Row],[Close Price]]/Table2[[#This Row],[Current Week Low]])-1</f>
        <v>9.2328321042045802E-2</v>
      </c>
      <c r="AF723" s="2">
        <f>(Table2[[#This Row],[Current Week High]]/Table2[[#This Row],[Close Price]])-1</f>
        <v>2.104340201665944E-2</v>
      </c>
      <c r="AG723" s="2">
        <f>(Table2[[#This Row],[Close Price]]/Table2[[#This Row],[Current Month Low]])-1</f>
        <v>0.12864918357248878</v>
      </c>
      <c r="AH723" s="2">
        <f>(Table2[[#This Row],[Current Month High]]/Table2[[#This Row],[Close Price]])-1</f>
        <v>8.8469969311705476E-2</v>
      </c>
      <c r="AI723">
        <v>63.393248575186298</v>
      </c>
      <c r="AJ723">
        <v>42.651657285803601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0.04</v>
      </c>
      <c r="AM723" t="s">
        <v>10196</v>
      </c>
      <c r="AN723">
        <v>6.61</v>
      </c>
      <c r="AO723" t="s">
        <v>10196</v>
      </c>
      <c r="AP723">
        <v>-8.0200221822168002E-2</v>
      </c>
      <c r="AQ723">
        <f>(Table2[[#This Row],[Sharpe Ratio]]-AVERAGE(Table2[Sharpe Ratio]))/_xlfn.STDEV.P(Table2[Sharpe Ratio])</f>
        <v>-1.5105987693711767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721</v>
      </c>
      <c r="AT723">
        <f>_xlfn.RANK.AVG(Table2[[#This Row],[6M Return vs Nifty Z-Score]],Table2[6M Return vs Nifty Z-Score])</f>
        <v>665</v>
      </c>
      <c r="AU723">
        <f>_xlfn.RANK.AVG(Table2[[#This Row],[Sharpe Ratio Z-Score]],Table2[Sharpe Ratio Z-Score])</f>
        <v>686</v>
      </c>
      <c r="AV723">
        <f>(Table2[[#This Row],[Rank 1Y]]+Table2[[#This Row],[Rank 6M]]+Table2[[#This Row],[Rank Sharpe]])/3</f>
        <v>690.66666666666663</v>
      </c>
    </row>
    <row r="724" spans="1:48" x14ac:dyDescent="0.3">
      <c r="A724" t="s">
        <v>2398</v>
      </c>
      <c r="B724" t="s">
        <v>2399</v>
      </c>
      <c r="C724" t="s">
        <v>10159</v>
      </c>
      <c r="D724" t="s">
        <v>527</v>
      </c>
      <c r="E724">
        <v>2046.3997186250001</v>
      </c>
      <c r="F724">
        <v>523.75</v>
      </c>
      <c r="G724">
        <v>-46.834220850793301</v>
      </c>
      <c r="H724">
        <f>(Table2[[#This Row],[1Y Return vs Nifty]]-AVERAGE(Table2[1Y Return vs Nifty]))/_xlfn.STDEV.P(Table2[1Y Return vs Nifty])</f>
        <v>-1.1858980824788201</v>
      </c>
      <c r="I724">
        <v>-9.1459842297352392</v>
      </c>
      <c r="J724">
        <f>(Table2[[#This Row],[1M Return vs Nifty]]-AVERAGE(Table2[1M Return vs Nifty]))/_xlfn.STDEV.P(Table2[1M Return vs Nifty])</f>
        <v>-0.79228003420917581</v>
      </c>
      <c r="K724">
        <v>-27.884947247660001</v>
      </c>
      <c r="L724">
        <f>(Table2[[#This Row],[6M Return vs Nifty]]-AVERAGE(Table2[6M Return vs Nifty]))/_xlfn.STDEV.P(Table2[6M Return vs Nifty])</f>
        <v>-1.2058705986183589</v>
      </c>
      <c r="M724">
        <v>-2.7744608759788298</v>
      </c>
      <c r="N724">
        <f>(Table2[[#This Row],[1W Return vs Nifty]]-AVERAGE(Table2[1W Return vs Nifty]))/_xlfn.STDEV.P(Table2[1W Return vs Nifty])</f>
        <v>-0.276215317623766</v>
      </c>
      <c r="O724">
        <v>549.73</v>
      </c>
      <c r="P724">
        <v>550.40566742234205</v>
      </c>
      <c r="Q724">
        <v>596.09535849842098</v>
      </c>
      <c r="R724">
        <v>28.223316261100202</v>
      </c>
      <c r="S724" s="2">
        <f>(Table2[[#This Row],[Close Price]]-Table2[[#This Row],[20D EMA]])/Table2[[#This Row],[20D EMA]]</f>
        <v>-4.7259563785858542E-2</v>
      </c>
      <c r="T724" s="2">
        <f>(Table2[[#This Row],[Close Price]]-Table2[[#This Row],[50D EMA]])/Table2[[#This Row],[50D EMA]]</f>
        <v>-4.84291296402811E-2</v>
      </c>
      <c r="U724" s="2">
        <f>(Table2[[#This Row],[Close Price]]-Table2[[#This Row],[200D EMA]])/Table2[[#This Row],[200D EMA]]</f>
        <v>-0.12136541153526298</v>
      </c>
      <c r="V724">
        <v>1.2252345533662199</v>
      </c>
      <c r="W724">
        <v>523.70000000000005</v>
      </c>
      <c r="X724">
        <v>535.04999999999995</v>
      </c>
      <c r="Y724">
        <v>495.05</v>
      </c>
      <c r="Z724">
        <v>548</v>
      </c>
      <c r="AA724">
        <v>495.05</v>
      </c>
      <c r="AB724">
        <v>599.20000000000005</v>
      </c>
      <c r="AC724" s="2">
        <f>(Table2[[#This Row],[Close Price]]/Table2[[#This Row],[Day Low]])-1</f>
        <v>9.5474508306159223E-5</v>
      </c>
      <c r="AD724" s="2">
        <f>(Table2[[#This Row],[Day High]]/Table2[[#This Row],[Close Price]])-1</f>
        <v>2.1575178997613298E-2</v>
      </c>
      <c r="AE724" s="2">
        <f>(Table2[[#This Row],[Close Price]]/Table2[[#This Row],[Current Week Low]])-1</f>
        <v>5.7973942026057879E-2</v>
      </c>
      <c r="AF724" s="2">
        <f>(Table2[[#This Row],[Current Week High]]/Table2[[#This Row],[Close Price]])-1</f>
        <v>4.6300715990453378E-2</v>
      </c>
      <c r="AG724" s="2">
        <f>(Table2[[#This Row],[Close Price]]/Table2[[#This Row],[Current Month Low]])-1</f>
        <v>5.7973942026057879E-2</v>
      </c>
      <c r="AH724" s="2">
        <f>(Table2[[#This Row],[Current Month High]]/Table2[[#This Row],[Close Price]])-1</f>
        <v>0.14405727923627687</v>
      </c>
      <c r="AI724">
        <v>51.159904534606198</v>
      </c>
      <c r="AJ724">
        <v>13.599392690597501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-0.09</v>
      </c>
      <c r="AM724" t="s">
        <v>10195</v>
      </c>
      <c r="AN724">
        <v>-10.62</v>
      </c>
      <c r="AO724" t="s">
        <v>10195</v>
      </c>
      <c r="AP724">
        <v>-8.2629400299512004E-2</v>
      </c>
      <c r="AQ724">
        <f>(Table2[[#This Row],[Sharpe Ratio]]-AVERAGE(Table2[Sharpe Ratio]))/_xlfn.STDEV.P(Table2[Sharpe Ratio])</f>
        <v>-1.5385297730559584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714</v>
      </c>
      <c r="AT724">
        <f>_xlfn.RANK.AVG(Table2[[#This Row],[6M Return vs Nifty Z-Score]],Table2[6M Return vs Nifty Z-Score])</f>
        <v>680</v>
      </c>
      <c r="AU724">
        <f>_xlfn.RANK.AVG(Table2[[#This Row],[Sharpe Ratio Z-Score]],Table2[Sharpe Ratio Z-Score])</f>
        <v>691</v>
      </c>
      <c r="AV724">
        <f>(Table2[[#This Row],[Rank 1Y]]+Table2[[#This Row],[Rank 6M]]+Table2[[#This Row],[Rank Sharpe]])/3</f>
        <v>695</v>
      </c>
    </row>
    <row r="725" spans="1:48" x14ac:dyDescent="0.3">
      <c r="A725" t="s">
        <v>600</v>
      </c>
      <c r="B725" t="s">
        <v>601</v>
      </c>
      <c r="C725" t="s">
        <v>10151</v>
      </c>
      <c r="D725" t="s">
        <v>24</v>
      </c>
      <c r="E725">
        <v>30302.348878889999</v>
      </c>
      <c r="F725">
        <v>188.1</v>
      </c>
      <c r="G725">
        <v>-38.072679246535202</v>
      </c>
      <c r="H725">
        <f>(Table2[[#This Row],[1Y Return vs Nifty]]-AVERAGE(Table2[1Y Return vs Nifty]))/_xlfn.STDEV.P(Table2[1Y Return vs Nifty])</f>
        <v>-1.0680890214291463</v>
      </c>
      <c r="I725">
        <v>-9.1747238055843194</v>
      </c>
      <c r="J725">
        <f>(Table2[[#This Row],[1M Return vs Nifty]]-AVERAGE(Table2[1M Return vs Nifty]))/_xlfn.STDEV.P(Table2[1M Return vs Nifty])</f>
        <v>-0.79527386021285751</v>
      </c>
      <c r="K725">
        <v>-29.9713661669049</v>
      </c>
      <c r="L725">
        <f>(Table2[[#This Row],[6M Return vs Nifty]]-AVERAGE(Table2[6M Return vs Nifty]))/_xlfn.STDEV.P(Table2[6M Return vs Nifty])</f>
        <v>-1.2764285994774038</v>
      </c>
      <c r="M725">
        <v>-0.93325894965120804</v>
      </c>
      <c r="N725">
        <f>(Table2[[#This Row],[1W Return vs Nifty]]-AVERAGE(Table2[1W Return vs Nifty]))/_xlfn.STDEV.P(Table2[1W Return vs Nifty])</f>
        <v>0.1815996187474346</v>
      </c>
      <c r="O725">
        <v>197.12</v>
      </c>
      <c r="P725">
        <v>196.12701174067101</v>
      </c>
      <c r="Q725">
        <v>206.33166965417499</v>
      </c>
      <c r="R725">
        <v>34.743133028654398</v>
      </c>
      <c r="S725" s="2">
        <f>(Table2[[#This Row],[Close Price]]-Table2[[#This Row],[20D EMA]])/Table2[[#This Row],[20D EMA]]</f>
        <v>-4.5758928571428624E-2</v>
      </c>
      <c r="T725" s="2">
        <f>(Table2[[#This Row],[Close Price]]-Table2[[#This Row],[50D EMA]])/Table2[[#This Row],[50D EMA]]</f>
        <v>-4.0927619655393169E-2</v>
      </c>
      <c r="U725" s="2">
        <f>(Table2[[#This Row],[Close Price]]-Table2[[#This Row],[200D EMA]])/Table2[[#This Row],[200D EMA]]</f>
        <v>-8.8360985420863569E-2</v>
      </c>
      <c r="V725">
        <v>1.08248914911099</v>
      </c>
      <c r="W725">
        <v>186.13</v>
      </c>
      <c r="X725">
        <v>188.95</v>
      </c>
      <c r="Y725">
        <v>186.54</v>
      </c>
      <c r="Z725">
        <v>199.49</v>
      </c>
      <c r="AA725">
        <v>186.54</v>
      </c>
      <c r="AB725">
        <v>214.6</v>
      </c>
      <c r="AC725" s="2">
        <f>(Table2[[#This Row],[Close Price]]/Table2[[#This Row],[Day Low]])-1</f>
        <v>1.0584000429807228E-2</v>
      </c>
      <c r="AD725" s="2">
        <f>(Table2[[#This Row],[Day High]]/Table2[[#This Row],[Close Price]])-1</f>
        <v>4.5188729399254779E-3</v>
      </c>
      <c r="AE725" s="2">
        <f>(Table2[[#This Row],[Close Price]]/Table2[[#This Row],[Current Week Low]])-1</f>
        <v>8.362817626246466E-3</v>
      </c>
      <c r="AF725" s="2">
        <f>(Table2[[#This Row],[Current Week High]]/Table2[[#This Row],[Close Price]])-1</f>
        <v>6.0552897395002692E-2</v>
      </c>
      <c r="AG725" s="2">
        <f>(Table2[[#This Row],[Close Price]]/Table2[[#This Row],[Current Month Low]])-1</f>
        <v>8.362817626246466E-3</v>
      </c>
      <c r="AH725" s="2">
        <f>(Table2[[#This Row],[Current Month High]]/Table2[[#This Row],[Close Price]])-1</f>
        <v>0.14088250930356194</v>
      </c>
      <c r="AI725">
        <v>39.8724082934609</v>
      </c>
      <c r="AJ725">
        <v>11.2030741945019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-0.04</v>
      </c>
      <c r="AM725" t="s">
        <v>10195</v>
      </c>
      <c r="AN725">
        <v>-7.94</v>
      </c>
      <c r="AO725" t="s">
        <v>10195</v>
      </c>
      <c r="AP725">
        <v>-0.10102928719150001</v>
      </c>
      <c r="AQ725">
        <f>(Table2[[#This Row],[Sharpe Ratio]]-AVERAGE(Table2[Sharpe Ratio]))/_xlfn.STDEV.P(Table2[Sharpe Ratio])</f>
        <v>-1.7500940172532822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693</v>
      </c>
      <c r="AT725">
        <f>_xlfn.RANK.AVG(Table2[[#This Row],[6M Return vs Nifty Z-Score]],Table2[6M Return vs Nifty Z-Score])</f>
        <v>686</v>
      </c>
      <c r="AU725">
        <f>_xlfn.RANK.AVG(Table2[[#This Row],[Sharpe Ratio Z-Score]],Table2[Sharpe Ratio Z-Score])</f>
        <v>711</v>
      </c>
      <c r="AV725">
        <f>(Table2[[#This Row],[Rank 1Y]]+Table2[[#This Row],[Rank 6M]]+Table2[[#This Row],[Rank Sharpe]])/3</f>
        <v>696.66666666666663</v>
      </c>
    </row>
    <row r="726" spans="1:48" x14ac:dyDescent="0.3">
      <c r="A726" t="s">
        <v>1226</v>
      </c>
      <c r="B726" t="s">
        <v>1227</v>
      </c>
      <c r="C726" t="s">
        <v>10163</v>
      </c>
      <c r="D726" t="s">
        <v>92</v>
      </c>
      <c r="E726">
        <v>9393.6955955850008</v>
      </c>
      <c r="F726">
        <v>318.14999999999998</v>
      </c>
      <c r="G726">
        <v>-62.365834336119597</v>
      </c>
      <c r="H726">
        <f>(Table2[[#This Row],[1Y Return vs Nifty]]-AVERAGE(Table2[1Y Return vs Nifty]))/_xlfn.STDEV.P(Table2[1Y Return vs Nifty])</f>
        <v>-1.3947385906838468</v>
      </c>
      <c r="I726">
        <v>6.5939577746155802</v>
      </c>
      <c r="J726">
        <f>(Table2[[#This Row],[1M Return vs Nifty]]-AVERAGE(Table2[1M Return vs Nifty]))/_xlfn.STDEV.P(Table2[1M Return vs Nifty])</f>
        <v>0.8473630807944269</v>
      </c>
      <c r="K726">
        <v>-24.263447710370802</v>
      </c>
      <c r="L726">
        <f>(Table2[[#This Row],[6M Return vs Nifty]]-AVERAGE(Table2[6M Return vs Nifty]))/_xlfn.STDEV.P(Table2[6M Return vs Nifty])</f>
        <v>-1.0833996197050921</v>
      </c>
      <c r="M726">
        <v>2.3853504213732601</v>
      </c>
      <c r="N726">
        <f>(Table2[[#This Row],[1W Return vs Nifty]]-AVERAGE(Table2[1W Return vs Nifty]))/_xlfn.STDEV.P(Table2[1W Return vs Nifty])</f>
        <v>1.0067719783412472</v>
      </c>
      <c r="O726">
        <v>301.37</v>
      </c>
      <c r="P726">
        <v>298.00679512250201</v>
      </c>
      <c r="Q726">
        <v>353.11187884301398</v>
      </c>
      <c r="R726">
        <v>68.261572901244307</v>
      </c>
      <c r="S726" s="2">
        <f>(Table2[[#This Row],[Close Price]]-Table2[[#This Row],[20D EMA]])/Table2[[#This Row],[20D EMA]]</f>
        <v>5.5679065600424633E-2</v>
      </c>
      <c r="T726" s="2">
        <f>(Table2[[#This Row],[Close Price]]-Table2[[#This Row],[50D EMA]])/Table2[[#This Row],[50D EMA]]</f>
        <v>6.7593105953230606E-2</v>
      </c>
      <c r="U726" s="2">
        <f>(Table2[[#This Row],[Close Price]]-Table2[[#This Row],[200D EMA]])/Table2[[#This Row],[200D EMA]]</f>
        <v>-9.9010769497667656E-2</v>
      </c>
      <c r="V726">
        <v>3.84625935889837</v>
      </c>
      <c r="W726">
        <v>314.2</v>
      </c>
      <c r="X726">
        <v>321</v>
      </c>
      <c r="Y726">
        <v>293.64999999999998</v>
      </c>
      <c r="Z726">
        <v>332.5</v>
      </c>
      <c r="AA726">
        <v>281.75</v>
      </c>
      <c r="AB726">
        <v>332.5</v>
      </c>
      <c r="AC726" s="2">
        <f>(Table2[[#This Row],[Close Price]]/Table2[[#This Row],[Day Low]])-1</f>
        <v>1.2571610439210623E-2</v>
      </c>
      <c r="AD726" s="2">
        <f>(Table2[[#This Row],[Day High]]/Table2[[#This Row],[Close Price]])-1</f>
        <v>8.9580386610090823E-3</v>
      </c>
      <c r="AE726" s="2">
        <f>(Table2[[#This Row],[Close Price]]/Table2[[#This Row],[Current Week Low]])-1</f>
        <v>8.3432657926102438E-2</v>
      </c>
      <c r="AF726" s="2">
        <f>(Table2[[#This Row],[Current Week High]]/Table2[[#This Row],[Close Price]])-1</f>
        <v>4.5104510451045243E-2</v>
      </c>
      <c r="AG726" s="2">
        <f>(Table2[[#This Row],[Close Price]]/Table2[[#This Row],[Current Month Low]])-1</f>
        <v>0.12919254658385082</v>
      </c>
      <c r="AH726" s="2">
        <f>(Table2[[#This Row],[Current Month High]]/Table2[[#This Row],[Close Price]])-1</f>
        <v>4.5104510451045243E-2</v>
      </c>
      <c r="AI726">
        <v>76.017601760176007</v>
      </c>
      <c r="AJ726">
        <v>21.8965517241379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-0.05</v>
      </c>
      <c r="AM726" t="s">
        <v>10195</v>
      </c>
      <c r="AN726">
        <v>10.82</v>
      </c>
      <c r="AO726" t="s">
        <v>10196</v>
      </c>
      <c r="AP726">
        <v>-9.7182468719121007E-2</v>
      </c>
      <c r="AQ726">
        <f>(Table2[[#This Row],[Sharpe Ratio]]-AVERAGE(Table2[Sharpe Ratio]))/_xlfn.STDEV.P(Table2[Sharpe Ratio])</f>
        <v>-1.7058628082545166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729</v>
      </c>
      <c r="AT726">
        <f>_xlfn.RANK.AVG(Table2[[#This Row],[6M Return vs Nifty Z-Score]],Table2[6M Return vs Nifty Z-Score])</f>
        <v>654</v>
      </c>
      <c r="AU726">
        <f>_xlfn.RANK.AVG(Table2[[#This Row],[Sharpe Ratio Z-Score]],Table2[Sharpe Ratio Z-Score])</f>
        <v>708</v>
      </c>
      <c r="AV726">
        <f>(Table2[[#This Row],[Rank 1Y]]+Table2[[#This Row],[Rank 6M]]+Table2[[#This Row],[Rank Sharpe]])/3</f>
        <v>697</v>
      </c>
    </row>
    <row r="727" spans="1:48" x14ac:dyDescent="0.3">
      <c r="A727" t="s">
        <v>1160</v>
      </c>
      <c r="B727" t="s">
        <v>1161</v>
      </c>
      <c r="C727" t="s">
        <v>10165</v>
      </c>
      <c r="D727" t="s">
        <v>555</v>
      </c>
      <c r="E727">
        <v>10317.730947280001</v>
      </c>
      <c r="F727">
        <v>2017.9</v>
      </c>
      <c r="G727">
        <v>-40.077426481894598</v>
      </c>
      <c r="H727">
        <f>(Table2[[#This Row],[1Y Return vs Nifty]]-AVERAGE(Table2[1Y Return vs Nifty]))/_xlfn.STDEV.P(Table2[1Y Return vs Nifty])</f>
        <v>-1.0950451668322383</v>
      </c>
      <c r="I727">
        <v>-7.9411428711568099</v>
      </c>
      <c r="J727">
        <f>(Table2[[#This Row],[1M Return vs Nifty]]-AVERAGE(Table2[1M Return vs Nifty]))/_xlfn.STDEV.P(Table2[1M Return vs Nifty])</f>
        <v>-0.66677068749629465</v>
      </c>
      <c r="K727">
        <v>-24.910411491014099</v>
      </c>
      <c r="L727">
        <f>(Table2[[#This Row],[6M Return vs Nifty]]-AVERAGE(Table2[6M Return vs Nifty]))/_xlfn.STDEV.P(Table2[6M Return vs Nifty])</f>
        <v>-1.105278481408916</v>
      </c>
      <c r="M727">
        <v>-1.5245642704250899</v>
      </c>
      <c r="N727">
        <f>(Table2[[#This Row],[1W Return vs Nifty]]-AVERAGE(Table2[1W Return vs Nifty]))/_xlfn.STDEV.P(Table2[1W Return vs Nifty])</f>
        <v>3.4571525883122949E-2</v>
      </c>
      <c r="O727">
        <v>2053.5100000000002</v>
      </c>
      <c r="P727">
        <v>2049.00799070431</v>
      </c>
      <c r="Q727">
        <v>2160.7996739596401</v>
      </c>
      <c r="R727">
        <v>36.1631708387835</v>
      </c>
      <c r="S727" s="2">
        <f>(Table2[[#This Row],[Close Price]]-Table2[[#This Row],[20D EMA]])/Table2[[#This Row],[20D EMA]]</f>
        <v>-1.7341040462427806E-2</v>
      </c>
      <c r="T727" s="2">
        <f>(Table2[[#This Row],[Close Price]]-Table2[[#This Row],[50D EMA]])/Table2[[#This Row],[50D EMA]]</f>
        <v>-1.5181976276050111E-2</v>
      </c>
      <c r="U727" s="2">
        <f>(Table2[[#This Row],[Close Price]]-Table2[[#This Row],[200D EMA]])/Table2[[#This Row],[200D EMA]]</f>
        <v>-6.6132772825616942E-2</v>
      </c>
      <c r="V727">
        <v>0.68337969159940604</v>
      </c>
      <c r="W727">
        <v>1995</v>
      </c>
      <c r="X727">
        <v>2023.45</v>
      </c>
      <c r="Y727">
        <v>1979.25</v>
      </c>
      <c r="Z727">
        <v>2055.1999999999998</v>
      </c>
      <c r="AA727">
        <v>1979.25</v>
      </c>
      <c r="AB727">
        <v>2204</v>
      </c>
      <c r="AC727" s="2">
        <f>(Table2[[#This Row],[Close Price]]/Table2[[#This Row],[Day Low]])-1</f>
        <v>1.1478696741854755E-2</v>
      </c>
      <c r="AD727" s="2">
        <f>(Table2[[#This Row],[Day High]]/Table2[[#This Row],[Close Price]])-1</f>
        <v>2.7503840626392773E-3</v>
      </c>
      <c r="AE727" s="2">
        <f>(Table2[[#This Row],[Close Price]]/Table2[[#This Row],[Current Week Low]])-1</f>
        <v>1.9527598837943749E-2</v>
      </c>
      <c r="AF727" s="2">
        <f>(Table2[[#This Row],[Current Week High]]/Table2[[#This Row],[Close Price]])-1</f>
        <v>1.8484563159720357E-2</v>
      </c>
      <c r="AG727" s="2">
        <f>(Table2[[#This Row],[Close Price]]/Table2[[#This Row],[Current Month Low]])-1</f>
        <v>1.9527598837943749E-2</v>
      </c>
      <c r="AH727" s="2">
        <f>(Table2[[#This Row],[Current Month High]]/Table2[[#This Row],[Close Price]])-1</f>
        <v>9.2224589920214095E-2</v>
      </c>
      <c r="AI727">
        <v>35.536944348084603</v>
      </c>
      <c r="AJ727">
        <v>11.6095132743362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-0.05</v>
      </c>
      <c r="AM727" t="s">
        <v>10195</v>
      </c>
      <c r="AN727">
        <v>-5.19</v>
      </c>
      <c r="AO727" t="s">
        <v>10195</v>
      </c>
      <c r="AP727">
        <v>-0.18551923073197699</v>
      </c>
      <c r="AQ727">
        <f>(Table2[[#This Row],[Sharpe Ratio]]-AVERAGE(Table2[Sharpe Ratio]))/_xlfn.STDEV.P(Table2[Sharpe Ratio])</f>
        <v>-2.7215701547070958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703</v>
      </c>
      <c r="AT727">
        <f>_xlfn.RANK.AVG(Table2[[#This Row],[6M Return vs Nifty Z-Score]],Table2[6M Return vs Nifty Z-Score])</f>
        <v>662</v>
      </c>
      <c r="AU727">
        <f>_xlfn.RANK.AVG(Table2[[#This Row],[Sharpe Ratio Z-Score]],Table2[Sharpe Ratio Z-Score])</f>
        <v>731</v>
      </c>
      <c r="AV727">
        <f>(Table2[[#This Row],[Rank 1Y]]+Table2[[#This Row],[Rank 6M]]+Table2[[#This Row],[Rank Sharpe]])/3</f>
        <v>698.66666666666663</v>
      </c>
    </row>
    <row r="728" spans="1:48" x14ac:dyDescent="0.3">
      <c r="A728" t="s">
        <v>836</v>
      </c>
      <c r="B728" t="s">
        <v>837</v>
      </c>
      <c r="C728" t="s">
        <v>10160</v>
      </c>
      <c r="D728" t="s">
        <v>80</v>
      </c>
      <c r="E728">
        <v>18629.2912392</v>
      </c>
      <c r="F728">
        <v>788.4</v>
      </c>
      <c r="G728">
        <v>-34.722956129551903</v>
      </c>
      <c r="H728">
        <f>(Table2[[#This Row],[1Y Return vs Nifty]]-AVERAGE(Table2[1Y Return vs Nifty]))/_xlfn.STDEV.P(Table2[1Y Return vs Nifty])</f>
        <v>-1.0230481196092656</v>
      </c>
      <c r="I728">
        <v>-9.0988896023032204</v>
      </c>
      <c r="J728">
        <f>(Table2[[#This Row],[1M Return vs Nifty]]-AVERAGE(Table2[1M Return vs Nifty]))/_xlfn.STDEV.P(Table2[1M Return vs Nifty])</f>
        <v>-0.7873741469065908</v>
      </c>
      <c r="K728">
        <v>-31.921485744306501</v>
      </c>
      <c r="L728">
        <f>(Table2[[#This Row],[6M Return vs Nifty]]-AVERAGE(Table2[6M Return vs Nifty]))/_xlfn.STDEV.P(Table2[6M Return vs Nifty])</f>
        <v>-1.3423772627819626</v>
      </c>
      <c r="M728">
        <v>0.48463063121539801</v>
      </c>
      <c r="N728">
        <f>(Table2[[#This Row],[1W Return vs Nifty]]-AVERAGE(Table2[1W Return vs Nifty]))/_xlfn.STDEV.P(Table2[1W Return vs Nifty])</f>
        <v>0.53415792262698836</v>
      </c>
      <c r="O728">
        <v>803.6</v>
      </c>
      <c r="P728">
        <v>810.94308394634004</v>
      </c>
      <c r="Q728">
        <v>849.67034610374901</v>
      </c>
      <c r="R728">
        <v>40.550813036693</v>
      </c>
      <c r="S728" s="2">
        <f>(Table2[[#This Row],[Close Price]]-Table2[[#This Row],[20D EMA]])/Table2[[#This Row],[20D EMA]]</f>
        <v>-1.8914883026381342E-2</v>
      </c>
      <c r="T728" s="2">
        <f>(Table2[[#This Row],[Close Price]]-Table2[[#This Row],[50D EMA]])/Table2[[#This Row],[50D EMA]]</f>
        <v>-2.7798601890329129E-2</v>
      </c>
      <c r="U728" s="2">
        <f>(Table2[[#This Row],[Close Price]]-Table2[[#This Row],[200D EMA]])/Table2[[#This Row],[200D EMA]]</f>
        <v>-7.2110726689133639E-2</v>
      </c>
      <c r="V728">
        <v>0.90888645417506297</v>
      </c>
      <c r="W728">
        <v>775.3</v>
      </c>
      <c r="X728">
        <v>788</v>
      </c>
      <c r="Y728">
        <v>765</v>
      </c>
      <c r="Z728">
        <v>798.95</v>
      </c>
      <c r="AA728">
        <v>765</v>
      </c>
      <c r="AB728">
        <v>869.65</v>
      </c>
      <c r="AC728" s="2">
        <f>(Table2[[#This Row],[Close Price]]/Table2[[#This Row],[Day Low]])-1</f>
        <v>1.6896685154133895E-2</v>
      </c>
      <c r="AD728" s="2">
        <f>(Table2[[#This Row],[Day High]]/Table2[[#This Row],[Close Price]])-1</f>
        <v>-5.0735667174017784E-4</v>
      </c>
      <c r="AE728" s="2">
        <f>(Table2[[#This Row],[Close Price]]/Table2[[#This Row],[Current Week Low]])-1</f>
        <v>3.0588235294117583E-2</v>
      </c>
      <c r="AF728" s="2">
        <f>(Table2[[#This Row],[Current Week High]]/Table2[[#This Row],[Close Price]])-1</f>
        <v>1.3381532217148662E-2</v>
      </c>
      <c r="AG728" s="2">
        <f>(Table2[[#This Row],[Close Price]]/Table2[[#This Row],[Current Month Low]])-1</f>
        <v>3.0588235294117583E-2</v>
      </c>
      <c r="AH728" s="2">
        <f>(Table2[[#This Row],[Current Month High]]/Table2[[#This Row],[Close Price]])-1</f>
        <v>0.10305682394723492</v>
      </c>
      <c r="AI728">
        <v>34.221207508878699</v>
      </c>
      <c r="AJ728">
        <v>12.6285714285714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-0.05</v>
      </c>
      <c r="AM728" t="s">
        <v>10195</v>
      </c>
      <c r="AN728">
        <v>-2.44</v>
      </c>
      <c r="AO728" t="s">
        <v>10195</v>
      </c>
      <c r="AP728">
        <v>-0.120015026971688</v>
      </c>
      <c r="AQ728">
        <f>(Table2[[#This Row],[Sharpe Ratio]]-AVERAGE(Table2[Sharpe Ratio]))/_xlfn.STDEV.P(Table2[Sharpe Ratio])</f>
        <v>-1.9683944726148614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681</v>
      </c>
      <c r="AT728">
        <f>_xlfn.RANK.AVG(Table2[[#This Row],[6M Return vs Nifty Z-Score]],Table2[6M Return vs Nifty Z-Score])</f>
        <v>698</v>
      </c>
      <c r="AU728">
        <f>_xlfn.RANK.AVG(Table2[[#This Row],[Sharpe Ratio Z-Score]],Table2[Sharpe Ratio Z-Score])</f>
        <v>721</v>
      </c>
      <c r="AV728">
        <f>(Table2[[#This Row],[Rank 1Y]]+Table2[[#This Row],[Rank 6M]]+Table2[[#This Row],[Rank Sharpe]])/3</f>
        <v>700</v>
      </c>
    </row>
    <row r="729" spans="1:48" x14ac:dyDescent="0.3">
      <c r="A729" t="s">
        <v>2036</v>
      </c>
      <c r="B729" t="s">
        <v>2037</v>
      </c>
      <c r="C729" t="s">
        <v>10161</v>
      </c>
      <c r="D729" t="s">
        <v>278</v>
      </c>
      <c r="E729">
        <v>3007.4357214000001</v>
      </c>
      <c r="F729">
        <v>440.55</v>
      </c>
      <c r="G729">
        <v>-57.127333567249003</v>
      </c>
      <c r="H729">
        <f>(Table2[[#This Row],[1Y Return vs Nifty]]-AVERAGE(Table2[1Y Return vs Nifty]))/_xlfn.STDEV.P(Table2[1Y Return vs Nifty])</f>
        <v>-1.3243008886487722</v>
      </c>
      <c r="I729">
        <v>-13.5118450177055</v>
      </c>
      <c r="J729">
        <f>(Table2[[#This Row],[1M Return vs Nifty]]-AVERAGE(Table2[1M Return vs Nifty]))/_xlfn.STDEV.P(Table2[1M Return vs Nifty])</f>
        <v>-1.2470754572215927</v>
      </c>
      <c r="K729">
        <v>-32.9970964039791</v>
      </c>
      <c r="L729">
        <f>(Table2[[#This Row],[6M Return vs Nifty]]-AVERAGE(Table2[6M Return vs Nifty]))/_xlfn.STDEV.P(Table2[6M Return vs Nifty])</f>
        <v>-1.3787519990102191</v>
      </c>
      <c r="M729">
        <v>-3.5516835399392801</v>
      </c>
      <c r="N729">
        <f>(Table2[[#This Row],[1W Return vs Nifty]]-AVERAGE(Table2[1W Return vs Nifty]))/_xlfn.STDEV.P(Table2[1W Return vs Nifty])</f>
        <v>-0.46947176568593985</v>
      </c>
      <c r="O729">
        <v>455.4</v>
      </c>
      <c r="P729">
        <v>456.12765654123399</v>
      </c>
      <c r="Q729">
        <v>493.30584515454501</v>
      </c>
      <c r="R729">
        <v>38.579474985162697</v>
      </c>
      <c r="S729" s="2">
        <f>(Table2[[#This Row],[Close Price]]-Table2[[#This Row],[20D EMA]])/Table2[[#This Row],[20D EMA]]</f>
        <v>-3.2608695652173843E-2</v>
      </c>
      <c r="T729" s="2">
        <f>(Table2[[#This Row],[Close Price]]-Table2[[#This Row],[50D EMA]])/Table2[[#This Row],[50D EMA]]</f>
        <v>-3.4151966708963977E-2</v>
      </c>
      <c r="U729" s="2">
        <f>(Table2[[#This Row],[Close Price]]-Table2[[#This Row],[200D EMA]])/Table2[[#This Row],[200D EMA]]</f>
        <v>-0.10694348277591849</v>
      </c>
      <c r="V729">
        <v>1.0042576856462799</v>
      </c>
      <c r="W729">
        <v>433.3</v>
      </c>
      <c r="X729">
        <v>443.85</v>
      </c>
      <c r="Y729">
        <v>416.05</v>
      </c>
      <c r="Z729">
        <v>450.1</v>
      </c>
      <c r="AA729">
        <v>416.05</v>
      </c>
      <c r="AB729">
        <v>519.9</v>
      </c>
      <c r="AC729" s="2">
        <f>(Table2[[#This Row],[Close Price]]/Table2[[#This Row],[Day Low]])-1</f>
        <v>1.6732056312023902E-2</v>
      </c>
      <c r="AD729" s="2">
        <f>(Table2[[#This Row],[Day High]]/Table2[[#This Row],[Close Price]])-1</f>
        <v>7.4906367041198685E-3</v>
      </c>
      <c r="AE729" s="2">
        <f>(Table2[[#This Row],[Close Price]]/Table2[[#This Row],[Current Week Low]])-1</f>
        <v>5.8887152986419888E-2</v>
      </c>
      <c r="AF729" s="2">
        <f>(Table2[[#This Row],[Current Week High]]/Table2[[#This Row],[Close Price]])-1</f>
        <v>2.1677448643740771E-2</v>
      </c>
      <c r="AG729" s="2">
        <f>(Table2[[#This Row],[Close Price]]/Table2[[#This Row],[Current Month Low]])-1</f>
        <v>5.8887152986419888E-2</v>
      </c>
      <c r="AH729" s="2">
        <f>(Table2[[#This Row],[Current Month High]]/Table2[[#This Row],[Close Price]])-1</f>
        <v>0.1801157643854272</v>
      </c>
      <c r="AI729">
        <v>51.356259221427699</v>
      </c>
      <c r="AJ729">
        <v>10.137499999999999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-0.09</v>
      </c>
      <c r="AM729" t="s">
        <v>10195</v>
      </c>
      <c r="AN729">
        <v>-9.5299999999999994</v>
      </c>
      <c r="AO729" t="s">
        <v>10195</v>
      </c>
      <c r="AP729">
        <v>-7.7645548472746004E-2</v>
      </c>
      <c r="AQ729">
        <f>(Table2[[#This Row],[Sharpe Ratio]]-AVERAGE(Table2[Sharpe Ratio]))/_xlfn.STDEV.P(Table2[Sharpe Ratio])</f>
        <v>-1.4812248096553235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726</v>
      </c>
      <c r="AT729">
        <f>_xlfn.RANK.AVG(Table2[[#This Row],[6M Return vs Nifty Z-Score]],Table2[6M Return vs Nifty Z-Score])</f>
        <v>702</v>
      </c>
      <c r="AU729">
        <f>_xlfn.RANK.AVG(Table2[[#This Row],[Sharpe Ratio Z-Score]],Table2[Sharpe Ratio Z-Score])</f>
        <v>684</v>
      </c>
      <c r="AV729">
        <f>(Table2[[#This Row],[Rank 1Y]]+Table2[[#This Row],[Rank 6M]]+Table2[[#This Row],[Rank Sharpe]])/3</f>
        <v>704</v>
      </c>
    </row>
    <row r="730" spans="1:48" x14ac:dyDescent="0.3">
      <c r="A730" t="s">
        <v>1626</v>
      </c>
      <c r="B730" t="s">
        <v>1627</v>
      </c>
      <c r="C730" t="s">
        <v>10163</v>
      </c>
      <c r="D730" t="s">
        <v>472</v>
      </c>
      <c r="E730">
        <v>5307.0237828299996</v>
      </c>
      <c r="F730">
        <v>320.10000000000002</v>
      </c>
      <c r="G730">
        <v>-30.558789286586201</v>
      </c>
      <c r="H730">
        <f>(Table2[[#This Row],[1Y Return vs Nifty]]-AVERAGE(Table2[1Y Return vs Nifty]))/_xlfn.STDEV.P(Table2[1Y Return vs Nifty])</f>
        <v>-0.96705607985389253</v>
      </c>
      <c r="I730">
        <v>-7.3468854830570702</v>
      </c>
      <c r="J730">
        <f>(Table2[[#This Row],[1M Return vs Nifty]]-AVERAGE(Table2[1M Return vs Nifty]))/_xlfn.STDEV.P(Table2[1M Return vs Nifty])</f>
        <v>-0.60486639111016893</v>
      </c>
      <c r="K730">
        <v>-51.7720317925816</v>
      </c>
      <c r="L730">
        <f>(Table2[[#This Row],[6M Return vs Nifty]]-AVERAGE(Table2[6M Return vs Nifty]))/_xlfn.STDEV.P(Table2[6M Return vs Nifty])</f>
        <v>-2.0136781373127626</v>
      </c>
      <c r="M730">
        <v>-0.60205750935692504</v>
      </c>
      <c r="N730">
        <f>(Table2[[#This Row],[1W Return vs Nifty]]-AVERAGE(Table2[1W Return vs Nifty]))/_xlfn.STDEV.P(Table2[1W Return vs Nifty])</f>
        <v>0.26395287079774582</v>
      </c>
      <c r="O730">
        <v>322.33</v>
      </c>
      <c r="P730">
        <v>336.81059556811402</v>
      </c>
      <c r="Q730">
        <v>374.90679409687198</v>
      </c>
      <c r="R730">
        <v>48.865795140927297</v>
      </c>
      <c r="S730" s="2">
        <f>(Table2[[#This Row],[Close Price]]-Table2[[#This Row],[20D EMA]])/Table2[[#This Row],[20D EMA]]</f>
        <v>-6.9183755778238496E-3</v>
      </c>
      <c r="T730" s="2">
        <f>(Table2[[#This Row],[Close Price]]-Table2[[#This Row],[50D EMA]])/Table2[[#This Row],[50D EMA]]</f>
        <v>-4.9614221725796562E-2</v>
      </c>
      <c r="U730" s="2">
        <f>(Table2[[#This Row],[Close Price]]-Table2[[#This Row],[200D EMA]])/Table2[[#This Row],[200D EMA]]</f>
        <v>-0.14618778576392097</v>
      </c>
      <c r="V730">
        <v>0.69061241352028302</v>
      </c>
      <c r="W730">
        <v>315.8</v>
      </c>
      <c r="X730">
        <v>344.5</v>
      </c>
      <c r="Y730">
        <v>303.05</v>
      </c>
      <c r="Z730">
        <v>324.85000000000002</v>
      </c>
      <c r="AA730">
        <v>303.05</v>
      </c>
      <c r="AB730">
        <v>345.5</v>
      </c>
      <c r="AC730" s="2">
        <f>(Table2[[#This Row],[Close Price]]/Table2[[#This Row],[Day Low]])-1</f>
        <v>1.3616212792906923E-2</v>
      </c>
      <c r="AD730" s="2">
        <f>(Table2[[#This Row],[Day High]]/Table2[[#This Row],[Close Price]])-1</f>
        <v>7.6226179318962695E-2</v>
      </c>
      <c r="AE730" s="2">
        <f>(Table2[[#This Row],[Close Price]]/Table2[[#This Row],[Current Week Low]])-1</f>
        <v>5.6261343012704135E-2</v>
      </c>
      <c r="AF730" s="2">
        <f>(Table2[[#This Row],[Current Week High]]/Table2[[#This Row],[Close Price]])-1</f>
        <v>1.4839112777257135E-2</v>
      </c>
      <c r="AG730" s="2">
        <f>(Table2[[#This Row],[Close Price]]/Table2[[#This Row],[Current Month Low]])-1</f>
        <v>5.6261343012704135E-2</v>
      </c>
      <c r="AH730" s="2">
        <f>(Table2[[#This Row],[Current Month High]]/Table2[[#This Row],[Close Price]])-1</f>
        <v>7.9350203061543167E-2</v>
      </c>
      <c r="AI730">
        <v>69.447047797563201</v>
      </c>
      <c r="AJ730">
        <v>21.873215305539699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-0.27</v>
      </c>
      <c r="AM730" t="s">
        <v>10195</v>
      </c>
      <c r="AN730">
        <v>-5.1100000000000003</v>
      </c>
      <c r="AO730" t="s">
        <v>10195</v>
      </c>
      <c r="AP730">
        <v>-0.132355459782979</v>
      </c>
      <c r="AQ730">
        <f>(Table2[[#This Row],[Sharpe Ratio]]-AVERAGE(Table2[Sharpe Ratio]))/_xlfn.STDEV.P(Table2[Sharpe Ratio])</f>
        <v>-2.1102863416309408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670</v>
      </c>
      <c r="AT730">
        <f>_xlfn.RANK.AVG(Table2[[#This Row],[6M Return vs Nifty Z-Score]],Table2[6M Return vs Nifty Z-Score])</f>
        <v>727</v>
      </c>
      <c r="AU730">
        <f>_xlfn.RANK.AVG(Table2[[#This Row],[Sharpe Ratio Z-Score]],Table2[Sharpe Ratio Z-Score])</f>
        <v>724</v>
      </c>
      <c r="AV730">
        <f>(Table2[[#This Row],[Rank 1Y]]+Table2[[#This Row],[Rank 6M]]+Table2[[#This Row],[Rank Sharpe]])/3</f>
        <v>707</v>
      </c>
    </row>
    <row r="731" spans="1:48" x14ac:dyDescent="0.3">
      <c r="A731" t="s">
        <v>727</v>
      </c>
      <c r="B731" t="s">
        <v>728</v>
      </c>
      <c r="C731" t="s">
        <v>10163</v>
      </c>
      <c r="D731" t="s">
        <v>98</v>
      </c>
      <c r="E731">
        <v>22117.265308800001</v>
      </c>
      <c r="F731">
        <v>273.60000000000002</v>
      </c>
      <c r="G731">
        <v>-39.381580965683497</v>
      </c>
      <c r="H731">
        <f>(Table2[[#This Row],[1Y Return vs Nifty]]-AVERAGE(Table2[1Y Return vs Nifty]))/_xlfn.STDEV.P(Table2[1Y Return vs Nifty])</f>
        <v>-1.0856887190056805</v>
      </c>
      <c r="I731">
        <v>-5.4830853487002997</v>
      </c>
      <c r="J731">
        <f>(Table2[[#This Row],[1M Return vs Nifty]]-AVERAGE(Table2[1M Return vs Nifty]))/_xlfn.STDEV.P(Table2[1M Return vs Nifty])</f>
        <v>-0.41071274955315806</v>
      </c>
      <c r="K731">
        <v>-33.359793417858199</v>
      </c>
      <c r="L731">
        <f>(Table2[[#This Row],[6M Return vs Nifty]]-AVERAGE(Table2[6M Return vs Nifty]))/_xlfn.STDEV.P(Table2[6M Return vs Nifty])</f>
        <v>-1.3910175972468934</v>
      </c>
      <c r="M731">
        <v>-0.61544550801643605</v>
      </c>
      <c r="N731">
        <f>(Table2[[#This Row],[1W Return vs Nifty]]-AVERAGE(Table2[1W Return vs Nifty]))/_xlfn.STDEV.P(Table2[1W Return vs Nifty])</f>
        <v>0.26062394436833086</v>
      </c>
      <c r="O731">
        <v>274.48</v>
      </c>
      <c r="P731">
        <v>275.93118524778401</v>
      </c>
      <c r="Q731">
        <v>291.125855418306</v>
      </c>
      <c r="R731">
        <v>47.647541975938701</v>
      </c>
      <c r="S731" s="2">
        <f>(Table2[[#This Row],[Close Price]]-Table2[[#This Row],[20D EMA]])/Table2[[#This Row],[20D EMA]]</f>
        <v>-3.2060623724861387E-3</v>
      </c>
      <c r="T731" s="2">
        <f>(Table2[[#This Row],[Close Price]]-Table2[[#This Row],[50D EMA]])/Table2[[#This Row],[50D EMA]]</f>
        <v>-8.4484297985043134E-3</v>
      </c>
      <c r="U731" s="2">
        <f>(Table2[[#This Row],[Close Price]]-Table2[[#This Row],[200D EMA]])/Table2[[#This Row],[200D EMA]]</f>
        <v>-6.0200271092802272E-2</v>
      </c>
      <c r="V731">
        <v>1.44097033102551</v>
      </c>
      <c r="W731">
        <v>272</v>
      </c>
      <c r="X731">
        <v>274.35000000000002</v>
      </c>
      <c r="Y731">
        <v>266</v>
      </c>
      <c r="Z731">
        <v>275.5</v>
      </c>
      <c r="AA731">
        <v>265.60000000000002</v>
      </c>
      <c r="AB731">
        <v>286.60000000000002</v>
      </c>
      <c r="AC731" s="2">
        <f>(Table2[[#This Row],[Close Price]]/Table2[[#This Row],[Day Low]])-1</f>
        <v>5.8823529411764497E-3</v>
      </c>
      <c r="AD731" s="2">
        <f>(Table2[[#This Row],[Day High]]/Table2[[#This Row],[Close Price]])-1</f>
        <v>2.7412280701755165E-3</v>
      </c>
      <c r="AE731" s="2">
        <f>(Table2[[#This Row],[Close Price]]/Table2[[#This Row],[Current Week Low]])-1</f>
        <v>2.8571428571428692E-2</v>
      </c>
      <c r="AF731" s="2">
        <f>(Table2[[#This Row],[Current Week High]]/Table2[[#This Row],[Close Price]])-1</f>
        <v>6.9444444444444198E-3</v>
      </c>
      <c r="AG731" s="2">
        <f>(Table2[[#This Row],[Close Price]]/Table2[[#This Row],[Current Month Low]])-1</f>
        <v>3.0120481927710774E-2</v>
      </c>
      <c r="AH731" s="2">
        <f>(Table2[[#This Row],[Current Month High]]/Table2[[#This Row],[Close Price]])-1</f>
        <v>4.7514619883040954E-2</v>
      </c>
      <c r="AI731">
        <v>30.592105263157801</v>
      </c>
      <c r="AJ731">
        <v>8.6360929124478893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</v>
      </c>
      <c r="AM731" t="s">
        <v>10195</v>
      </c>
      <c r="AN731">
        <v>2.4900000000000002</v>
      </c>
      <c r="AO731" t="s">
        <v>10196</v>
      </c>
      <c r="AP731">
        <v>-0.143138384906283</v>
      </c>
      <c r="AQ731">
        <f>(Table2[[#This Row],[Sharpe Ratio]]-AVERAGE(Table2[Sharpe Ratio]))/_xlfn.STDEV.P(Table2[Sharpe Ratio])</f>
        <v>-2.234269788776015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700</v>
      </c>
      <c r="AT731">
        <f>_xlfn.RANK.AVG(Table2[[#This Row],[6M Return vs Nifty Z-Score]],Table2[6M Return vs Nifty Z-Score])</f>
        <v>704</v>
      </c>
      <c r="AU731">
        <f>_xlfn.RANK.AVG(Table2[[#This Row],[Sharpe Ratio Z-Score]],Table2[Sharpe Ratio Z-Score])</f>
        <v>728</v>
      </c>
      <c r="AV731">
        <f>(Table2[[#This Row],[Rank 1Y]]+Table2[[#This Row],[Rank 6M]]+Table2[[#This Row],[Rank Sharpe]])/3</f>
        <v>710.66666666666663</v>
      </c>
    </row>
    <row r="732" spans="1:48" x14ac:dyDescent="0.3">
      <c r="A732" t="s">
        <v>624</v>
      </c>
      <c r="B732" t="s">
        <v>625</v>
      </c>
      <c r="C732" t="s">
        <v>10151</v>
      </c>
      <c r="D732" t="s">
        <v>626</v>
      </c>
      <c r="E732">
        <v>29033.186726700002</v>
      </c>
      <c r="F732">
        <v>456.3</v>
      </c>
      <c r="G732">
        <v>-67.205315869019699</v>
      </c>
      <c r="H732">
        <f>(Table2[[#This Row],[1Y Return vs Nifty]]-AVERAGE(Table2[1Y Return vs Nifty]))/_xlfn.STDEV.P(Table2[1Y Return vs Nifty])</f>
        <v>-1.459811017559171</v>
      </c>
      <c r="I732">
        <v>8.3509000803336804</v>
      </c>
      <c r="J732">
        <f>(Table2[[#This Row],[1M Return vs Nifty]]-AVERAGE(Table2[1M Return vs Nifty]))/_xlfn.STDEV.P(Table2[1M Return vs Nifty])</f>
        <v>1.0303852516660186</v>
      </c>
      <c r="K732">
        <v>-53.257582145833801</v>
      </c>
      <c r="L732">
        <f>(Table2[[#This Row],[6M Return vs Nifty]]-AVERAGE(Table2[6M Return vs Nifty]))/_xlfn.STDEV.P(Table2[6M Return vs Nifty])</f>
        <v>-2.0639161130778878</v>
      </c>
      <c r="M732">
        <v>0.25595832004881103</v>
      </c>
      <c r="N732">
        <f>(Table2[[#This Row],[1W Return vs Nifty]]-AVERAGE(Table2[1W Return vs Nifty]))/_xlfn.STDEV.P(Table2[1W Return vs Nifty])</f>
        <v>0.47729854284380757</v>
      </c>
      <c r="O732">
        <v>443.91</v>
      </c>
      <c r="P732">
        <v>421.20692098214801</v>
      </c>
      <c r="Q732">
        <v>515.94925424801295</v>
      </c>
      <c r="R732">
        <v>54.7149627138906</v>
      </c>
      <c r="S732" s="2">
        <f>(Table2[[#This Row],[Close Price]]-Table2[[#This Row],[20D EMA]])/Table2[[#This Row],[20D EMA]]</f>
        <v>2.7911063053321587E-2</v>
      </c>
      <c r="T732" s="2">
        <f>(Table2[[#This Row],[Close Price]]-Table2[[#This Row],[50D EMA]])/Table2[[#This Row],[50D EMA]]</f>
        <v>8.3315532745814866E-2</v>
      </c>
      <c r="U732" s="2">
        <f>(Table2[[#This Row],[Close Price]]-Table2[[#This Row],[200D EMA]])/Table2[[#This Row],[200D EMA]]</f>
        <v>-0.11561069961221417</v>
      </c>
      <c r="V732">
        <v>0.86693318815952403</v>
      </c>
      <c r="W732">
        <v>448.55</v>
      </c>
      <c r="X732">
        <v>459.9</v>
      </c>
      <c r="Y732">
        <v>437.25</v>
      </c>
      <c r="Z732">
        <v>467.8</v>
      </c>
      <c r="AA732">
        <v>403</v>
      </c>
      <c r="AB732">
        <v>491.8</v>
      </c>
      <c r="AC732" s="2">
        <f>(Table2[[#This Row],[Close Price]]/Table2[[#This Row],[Day Low]])-1</f>
        <v>1.7277895440864999E-2</v>
      </c>
      <c r="AD732" s="2">
        <f>(Table2[[#This Row],[Day High]]/Table2[[#This Row],[Close Price]])-1</f>
        <v>7.8895463510846309E-3</v>
      </c>
      <c r="AE732" s="2">
        <f>(Table2[[#This Row],[Close Price]]/Table2[[#This Row],[Current Week Low]])-1</f>
        <v>4.3567753001715337E-2</v>
      </c>
      <c r="AF732" s="2">
        <f>(Table2[[#This Row],[Current Week High]]/Table2[[#This Row],[Close Price]])-1</f>
        <v>2.5202717510409922E-2</v>
      </c>
      <c r="AG732" s="2">
        <f>(Table2[[#This Row],[Close Price]]/Table2[[#This Row],[Current Month Low]])-1</f>
        <v>0.13225806451612909</v>
      </c>
      <c r="AH732" s="2">
        <f>(Table2[[#This Row],[Current Month High]]/Table2[[#This Row],[Close Price]])-1</f>
        <v>7.7799693184308572E-2</v>
      </c>
      <c r="AI732">
        <v>118.781503396887</v>
      </c>
      <c r="AJ732">
        <v>47.193548387096698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0.08</v>
      </c>
      <c r="AM732" t="s">
        <v>10196</v>
      </c>
      <c r="AN732">
        <v>4.5199999999999996</v>
      </c>
      <c r="AO732" t="s">
        <v>10196</v>
      </c>
      <c r="AP732">
        <v>-9.3793716090837004E-2</v>
      </c>
      <c r="AQ732">
        <f>(Table2[[#This Row],[Sharpe Ratio]]-AVERAGE(Table2[Sharpe Ratio]))/_xlfn.STDEV.P(Table2[Sharpe Ratio])</f>
        <v>-1.6668984987028759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731</v>
      </c>
      <c r="AT732">
        <f>_xlfn.RANK.AVG(Table2[[#This Row],[6M Return vs Nifty Z-Score]],Table2[6M Return vs Nifty Z-Score])</f>
        <v>729</v>
      </c>
      <c r="AU732">
        <f>_xlfn.RANK.AVG(Table2[[#This Row],[Sharpe Ratio Z-Score]],Table2[Sharpe Ratio Z-Score])</f>
        <v>704</v>
      </c>
      <c r="AV732">
        <f>(Table2[[#This Row],[Rank 1Y]]+Table2[[#This Row],[Rank 6M]]+Table2[[#This Row],[Rank Sharpe]])/3</f>
        <v>721.33333333333337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267B-5A3D-445F-9D9B-A058ABE7DFDA}">
  <dimension ref="A1:Q4996"/>
  <sheetViews>
    <sheetView topLeftCell="G955" workbookViewId="0">
      <selection sqref="A1:Q1165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10148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2023924.8808274399</v>
      </c>
      <c r="F2">
        <v>2991.4</v>
      </c>
      <c r="G2">
        <v>-4.4656175150012603</v>
      </c>
      <c r="H2">
        <v>-0.61753651474609095</v>
      </c>
      <c r="I2">
        <v>-2.49734186273625</v>
      </c>
      <c r="J2">
        <v>-4.7945280652671398</v>
      </c>
      <c r="K2">
        <v>3018.1001764340199</v>
      </c>
      <c r="L2">
        <v>2801.4491305073602</v>
      </c>
      <c r="M2">
        <v>30.4003650735423</v>
      </c>
      <c r="N2">
        <v>0.96426060349078901</v>
      </c>
      <c r="O2">
        <v>7.5616768068462896</v>
      </c>
      <c r="P2">
        <v>34.729541053010799</v>
      </c>
      <c r="Q2">
        <v>2.7941876627017002E-2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1558038.9374387499</v>
      </c>
      <c r="F3">
        <v>4306.25</v>
      </c>
      <c r="G3">
        <v>2.74970581162657</v>
      </c>
      <c r="H3">
        <v>9.3507809130872896</v>
      </c>
      <c r="I3">
        <v>-1.7055103946413399</v>
      </c>
      <c r="J3">
        <v>4.0834709395538002</v>
      </c>
      <c r="K3">
        <v>3994.0227503975002</v>
      </c>
      <c r="L3">
        <v>3825.7185233569198</v>
      </c>
      <c r="M3">
        <v>77.133718666112102</v>
      </c>
      <c r="N3">
        <v>1.6661828307861</v>
      </c>
      <c r="O3">
        <v>1.2876632801161101</v>
      </c>
      <c r="P3">
        <v>30.058894593778302</v>
      </c>
      <c r="Q3">
        <v>-1.2712899219738E-2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1221341.0992864899</v>
      </c>
      <c r="F4">
        <v>1604.05</v>
      </c>
      <c r="G4">
        <v>-28.530391823081199</v>
      </c>
      <c r="H4">
        <v>-5.7422149172090897</v>
      </c>
      <c r="I4">
        <v>-3.6190593261797899</v>
      </c>
      <c r="J4">
        <v>1.9984927513217801</v>
      </c>
      <c r="K4">
        <v>1602.8677279291101</v>
      </c>
      <c r="L4">
        <v>1555.66178774795</v>
      </c>
      <c r="M4">
        <v>37.172865706706801</v>
      </c>
      <c r="N4">
        <v>1.0271079336736899</v>
      </c>
      <c r="O4">
        <v>11.841900190143701</v>
      </c>
      <c r="P4">
        <v>17.637783726302601</v>
      </c>
      <c r="Q4">
        <v>-8.8661682582309997E-2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868929.20503527997</v>
      </c>
      <c r="F5">
        <v>1455.2</v>
      </c>
      <c r="G5">
        <v>39.745619436975801</v>
      </c>
      <c r="H5">
        <v>0.45181880603292102</v>
      </c>
      <c r="I5">
        <v>8.49595697816045</v>
      </c>
      <c r="J5">
        <v>0.59609378774885202</v>
      </c>
      <c r="K5">
        <v>1401.8043387538401</v>
      </c>
      <c r="L5">
        <v>1207.7926144472201</v>
      </c>
      <c r="M5">
        <v>52.798758496851597</v>
      </c>
      <c r="N5">
        <v>0.58924429182601601</v>
      </c>
      <c r="O5">
        <v>5.5696811434854299</v>
      </c>
      <c r="P5">
        <v>71.796233988548494</v>
      </c>
      <c r="Q5">
        <v>0.15230668816809401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860789.19516889995</v>
      </c>
      <c r="F6">
        <v>1223</v>
      </c>
      <c r="G6">
        <v>-0.81428739182562204</v>
      </c>
      <c r="H6">
        <v>2.5839810943684101</v>
      </c>
      <c r="I6">
        <v>8.6030227559980705</v>
      </c>
      <c r="J6">
        <v>5.4135978182298303E-2</v>
      </c>
      <c r="K6">
        <v>1180.52266906667</v>
      </c>
      <c r="L6">
        <v>1079.14867784854</v>
      </c>
      <c r="M6">
        <v>44.900924497693097</v>
      </c>
      <c r="N6">
        <v>0.81217731580603603</v>
      </c>
      <c r="O6">
        <v>2.8454619787408002</v>
      </c>
      <c r="P6">
        <v>36.040044493882</v>
      </c>
      <c r="Q6">
        <v>6.4047585177516006E-2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760376.97937680001</v>
      </c>
      <c r="F7">
        <v>852</v>
      </c>
      <c r="G7">
        <v>13.841622560830499</v>
      </c>
      <c r="H7">
        <v>0.85553887447862098</v>
      </c>
      <c r="I7">
        <v>24.0022902534506</v>
      </c>
      <c r="J7">
        <v>-1.0468795956002701</v>
      </c>
      <c r="K7">
        <v>839.65598033388005</v>
      </c>
      <c r="L7">
        <v>742.04951801080404</v>
      </c>
      <c r="M7">
        <v>40.096222033007898</v>
      </c>
      <c r="N7">
        <v>0.73949806874868496</v>
      </c>
      <c r="O7">
        <v>7.0422535211267503</v>
      </c>
      <c r="P7">
        <v>56.848306332842398</v>
      </c>
      <c r="Q7">
        <v>7.5476656748463003E-2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759582.10310438497</v>
      </c>
      <c r="F8">
        <v>1833.95</v>
      </c>
      <c r="G8">
        <v>13.109507576630699</v>
      </c>
      <c r="H8">
        <v>17.0768492358483</v>
      </c>
      <c r="I8">
        <v>-4.3314838560959403</v>
      </c>
      <c r="J8">
        <v>6.3825464671461303</v>
      </c>
      <c r="K8">
        <v>1602.8031751404001</v>
      </c>
      <c r="L8">
        <v>1530.13142859031</v>
      </c>
      <c r="M8">
        <v>91.969823324006498</v>
      </c>
      <c r="N8">
        <v>1.2890799372185699</v>
      </c>
      <c r="O8">
        <v>0.54799749175276002</v>
      </c>
      <c r="P8">
        <v>38.489711157258803</v>
      </c>
      <c r="Q8">
        <v>-5.0396250971264003E-2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734047.608189555</v>
      </c>
      <c r="F9">
        <v>1160.55</v>
      </c>
      <c r="G9">
        <v>49.305629897498299</v>
      </c>
      <c r="H9">
        <v>3.4445159290400298</v>
      </c>
      <c r="I9">
        <v>14.1316917229176</v>
      </c>
      <c r="J9">
        <v>-1.74953163784566</v>
      </c>
      <c r="K9">
        <v>1029.01512982039</v>
      </c>
      <c r="L9">
        <v>912.36847935658295</v>
      </c>
      <c r="M9">
        <v>76.084482320565499</v>
      </c>
      <c r="N9">
        <v>1.6911476123503799</v>
      </c>
      <c r="O9">
        <v>1.24509930636336</v>
      </c>
      <c r="P9">
        <v>94.283083619318603</v>
      </c>
      <c r="Q9">
        <v>7.2881505441629996E-3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638395.69384170999</v>
      </c>
      <c r="F10">
        <v>2717.05</v>
      </c>
      <c r="G10">
        <v>-18.798765874468199</v>
      </c>
      <c r="H10">
        <v>9.8899573807010093</v>
      </c>
      <c r="I10">
        <v>-2.5156376997762799</v>
      </c>
      <c r="J10">
        <v>3.8921711795045399</v>
      </c>
      <c r="K10">
        <v>2523.14804340619</v>
      </c>
      <c r="L10">
        <v>2462.3045013277901</v>
      </c>
      <c r="M10">
        <v>66.592582798070694</v>
      </c>
      <c r="N10">
        <v>1.0711857222730301</v>
      </c>
      <c r="O10">
        <v>3.4688356857621199</v>
      </c>
      <c r="P10">
        <v>25.0915034184295</v>
      </c>
      <c r="Q10">
        <v>-5.2807146303121E-2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617358.64760865399</v>
      </c>
      <c r="F11">
        <v>494.05</v>
      </c>
      <c r="G11">
        <v>-19.284623540225699</v>
      </c>
      <c r="H11">
        <v>13.275305366574599</v>
      </c>
      <c r="I11">
        <v>-7.2267333698689704</v>
      </c>
      <c r="J11">
        <v>7.0942872847230998</v>
      </c>
      <c r="K11">
        <v>443.79062342877501</v>
      </c>
      <c r="L11">
        <v>433.66912460925101</v>
      </c>
      <c r="M11">
        <v>84.582231470306994</v>
      </c>
      <c r="N11">
        <v>1.37374449447763</v>
      </c>
      <c r="O11">
        <v>3.3599838073069499</v>
      </c>
      <c r="P11">
        <v>23.713534493552</v>
      </c>
      <c r="Q11">
        <v>0.117161426419074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483870.91596228001</v>
      </c>
      <c r="F12">
        <v>3519.45</v>
      </c>
      <c r="G12">
        <v>11.7040475614789</v>
      </c>
      <c r="H12">
        <v>-3.21310488930372</v>
      </c>
      <c r="I12">
        <v>-15.7382255686395</v>
      </c>
      <c r="J12">
        <v>-1.9408511037810501</v>
      </c>
      <c r="K12">
        <v>3590.78172676537</v>
      </c>
      <c r="L12">
        <v>3370.02703371283</v>
      </c>
      <c r="M12">
        <v>32.233701734327802</v>
      </c>
      <c r="N12">
        <v>0.88639116771593796</v>
      </c>
      <c r="O12">
        <v>11.378198298029499</v>
      </c>
      <c r="P12">
        <v>37.855464159811902</v>
      </c>
      <c r="Q12">
        <v>0.106780840526779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21</v>
      </c>
      <c r="E13">
        <v>428570.32264412998</v>
      </c>
      <c r="F13">
        <v>1583.7</v>
      </c>
      <c r="G13">
        <v>18.203313021508901</v>
      </c>
      <c r="H13">
        <v>7.4423212142843598</v>
      </c>
      <c r="I13">
        <v>-13.3318151422322</v>
      </c>
      <c r="J13">
        <v>2.65195668270708</v>
      </c>
      <c r="K13">
        <v>1485.2885098378999</v>
      </c>
      <c r="L13">
        <v>1425.9751149275601</v>
      </c>
      <c r="M13">
        <v>66.074169579104193</v>
      </c>
      <c r="N13">
        <v>1.0812991728654</v>
      </c>
      <c r="O13">
        <v>7.1762328723874402</v>
      </c>
      <c r="P13">
        <v>44.498175182481702</v>
      </c>
      <c r="Q13">
        <v>1.7181946414915002E-2</v>
      </c>
    </row>
    <row r="14" spans="1:17" x14ac:dyDescent="0.3">
      <c r="A14" t="s">
        <v>49</v>
      </c>
      <c r="B14" t="s">
        <v>50</v>
      </c>
      <c r="C14" t="str">
        <f>IFERROR(VLOOKUP(Table1[[#This Row],[Ticker]],[1]!Table1[[Symbol]:[Industry]],2,FALSE),"-")</f>
        <v>-</v>
      </c>
      <c r="D14" t="s">
        <v>51</v>
      </c>
      <c r="E14">
        <v>408645.31972467498</v>
      </c>
      <c r="F14">
        <v>6607.15</v>
      </c>
      <c r="G14">
        <v>-36.9534056135304</v>
      </c>
      <c r="H14">
        <v>-8.3780814796927903</v>
      </c>
      <c r="I14">
        <v>-20.146857933211599</v>
      </c>
      <c r="J14">
        <v>-3.7269411095665501</v>
      </c>
      <c r="K14">
        <v>6998.1680226481003</v>
      </c>
      <c r="L14">
        <v>7010.8601974242802</v>
      </c>
      <c r="M14">
        <v>19.859393165451699</v>
      </c>
      <c r="N14">
        <v>0.88698494515155901</v>
      </c>
      <c r="O14">
        <v>23.986892987142699</v>
      </c>
      <c r="P14">
        <v>6.7770451533663003</v>
      </c>
      <c r="Q14">
        <v>-6.0297204898351997E-2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402002.82202773</v>
      </c>
      <c r="F15">
        <v>319.55</v>
      </c>
      <c r="G15">
        <v>62.770767314833499</v>
      </c>
      <c r="H15">
        <v>12.934110546101801</v>
      </c>
      <c r="I15">
        <v>22.560982381646099</v>
      </c>
      <c r="J15">
        <v>-2.4832806488117898</v>
      </c>
      <c r="K15">
        <v>287.71852143143798</v>
      </c>
      <c r="L15">
        <v>250.586090407526</v>
      </c>
      <c r="M15">
        <v>64.444290268023806</v>
      </c>
      <c r="N15">
        <v>1.6355856729749101</v>
      </c>
      <c r="O15">
        <v>4.3029259896729597</v>
      </c>
      <c r="P15">
        <v>89.194789816459405</v>
      </c>
      <c r="Q15">
        <v>0.11804701179716599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57</v>
      </c>
      <c r="E16">
        <v>392602.35421815002</v>
      </c>
      <c r="F16">
        <v>12487.25</v>
      </c>
      <c r="G16">
        <v>6.1656474784806399</v>
      </c>
      <c r="H16">
        <v>0.39443053028379799</v>
      </c>
      <c r="I16">
        <v>11.2251280492112</v>
      </c>
      <c r="J16">
        <v>0.99101259466106095</v>
      </c>
      <c r="K16">
        <v>12446.980290796801</v>
      </c>
      <c r="L16">
        <v>11560.2365786887</v>
      </c>
      <c r="M16">
        <v>47.149020175262699</v>
      </c>
      <c r="N16">
        <v>1.0223356639410399</v>
      </c>
      <c r="O16">
        <v>6.5086388115878302</v>
      </c>
      <c r="P16">
        <v>34.936758103121299</v>
      </c>
      <c r="Q16">
        <v>4.4377148272267998E-2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388560.30171665002</v>
      </c>
      <c r="F17">
        <v>1619.45</v>
      </c>
      <c r="G17">
        <v>23.068633481522401</v>
      </c>
      <c r="H17">
        <v>4.2516421903033601</v>
      </c>
      <c r="I17">
        <v>3.3782467409888399</v>
      </c>
      <c r="J17">
        <v>2.4800705371767102</v>
      </c>
      <c r="K17">
        <v>1541.0048887633</v>
      </c>
      <c r="L17">
        <v>1418.9817425152601</v>
      </c>
      <c r="M17">
        <v>70.753814442196699</v>
      </c>
      <c r="N17">
        <v>0.63458790469134396</v>
      </c>
      <c r="O17">
        <v>1.1979375713976701</v>
      </c>
      <c r="P17">
        <v>51.5842186549351</v>
      </c>
      <c r="Q17">
        <v>8.3559184563250996E-2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24</v>
      </c>
      <c r="E18">
        <v>383053.78862742498</v>
      </c>
      <c r="F18">
        <v>1239.25</v>
      </c>
      <c r="G18">
        <v>3.4598957801897101</v>
      </c>
      <c r="H18">
        <v>-1.02110107775728</v>
      </c>
      <c r="I18">
        <v>3.2093059036510598</v>
      </c>
      <c r="J18">
        <v>-2.94183368061399</v>
      </c>
      <c r="K18">
        <v>1228.19331218614</v>
      </c>
      <c r="L18">
        <v>1115.42452572362</v>
      </c>
      <c r="M18">
        <v>26.508445206822401</v>
      </c>
      <c r="N18">
        <v>0.779367662213173</v>
      </c>
      <c r="O18">
        <v>8.10167439983862</v>
      </c>
      <c r="P18">
        <v>33.662298441460401</v>
      </c>
      <c r="Q18">
        <v>4.5055763081934999E-2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380691.11242084001</v>
      </c>
      <c r="F19">
        <v>392.6</v>
      </c>
      <c r="G19">
        <v>76.307793903766196</v>
      </c>
      <c r="H19">
        <v>3.2289267943749902</v>
      </c>
      <c r="I19">
        <v>13.3218277498069</v>
      </c>
      <c r="J19">
        <v>1.1911246995884699</v>
      </c>
      <c r="K19">
        <v>368.67148218638999</v>
      </c>
      <c r="L19">
        <v>323.10493890679697</v>
      </c>
      <c r="M19">
        <v>66.828962951984906</v>
      </c>
      <c r="N19">
        <v>1.2127271946520399</v>
      </c>
      <c r="O19">
        <v>0.61130922058074599</v>
      </c>
      <c r="P19">
        <v>103.47240217672901</v>
      </c>
      <c r="Q19">
        <v>0.16838440221647699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57</v>
      </c>
      <c r="E20">
        <v>377379.68776519998</v>
      </c>
      <c r="F20">
        <v>1027.7</v>
      </c>
      <c r="G20">
        <v>39.2208366677947</v>
      </c>
      <c r="H20">
        <v>0.53624791600244703</v>
      </c>
      <c r="I20">
        <v>12.9408301581659</v>
      </c>
      <c r="J20">
        <v>-0.75179919575786702</v>
      </c>
      <c r="K20">
        <v>986.63637738730097</v>
      </c>
      <c r="L20">
        <v>876.78245064583905</v>
      </c>
      <c r="M20">
        <v>62.6010588695762</v>
      </c>
      <c r="N20">
        <v>0.73338480623500402</v>
      </c>
      <c r="O20">
        <v>3.6878466478544198</v>
      </c>
      <c r="P20">
        <v>73.217596494185003</v>
      </c>
      <c r="Q20">
        <v>0.158972857292281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347165.51649543998</v>
      </c>
      <c r="F21">
        <v>1746.2</v>
      </c>
      <c r="G21">
        <v>-30.865632398817901</v>
      </c>
      <c r="H21">
        <v>-3.7258312622881502</v>
      </c>
      <c r="I21">
        <v>-16.165464738906699</v>
      </c>
      <c r="J21">
        <v>-0.90904047165610002</v>
      </c>
      <c r="K21">
        <v>1771.1660414799801</v>
      </c>
      <c r="L21">
        <v>1766.8938502143301</v>
      </c>
      <c r="M21">
        <v>31.781949458566199</v>
      </c>
      <c r="N21">
        <v>0.70782331126117204</v>
      </c>
      <c r="O21">
        <v>11.671057152674299</v>
      </c>
      <c r="P21">
        <v>13.1068432814068</v>
      </c>
      <c r="Q21">
        <v>-8.2828419642526005E-2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338660.13301547</v>
      </c>
      <c r="F22">
        <v>2970.7</v>
      </c>
      <c r="G22">
        <v>-1.2530051397639701</v>
      </c>
      <c r="H22">
        <v>-8.85857460135556</v>
      </c>
      <c r="I22">
        <v>-11.4786855526661</v>
      </c>
      <c r="J22">
        <v>-2.7751934540719398</v>
      </c>
      <c r="K22">
        <v>3125.19435260706</v>
      </c>
      <c r="L22">
        <v>2973.8995237172699</v>
      </c>
      <c r="M22">
        <v>19.943257834134599</v>
      </c>
      <c r="N22">
        <v>0.33023727120058399</v>
      </c>
      <c r="O22">
        <v>26.0275355976705</v>
      </c>
      <c r="P22">
        <v>38.688141923436</v>
      </c>
      <c r="Q22">
        <v>6.7663937676278998E-2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57</v>
      </c>
      <c r="E23">
        <v>336162.9686424</v>
      </c>
      <c r="F23">
        <v>2805.5</v>
      </c>
      <c r="G23">
        <v>57.268010060749702</v>
      </c>
      <c r="H23">
        <v>-3.9253319509539799</v>
      </c>
      <c r="I23">
        <v>58.522529640911401</v>
      </c>
      <c r="J23">
        <v>3.1557426140240001</v>
      </c>
      <c r="K23">
        <v>2677.73797545149</v>
      </c>
      <c r="L23">
        <v>2134.48380437787</v>
      </c>
      <c r="M23">
        <v>51.191294391020399</v>
      </c>
      <c r="N23">
        <v>1.10489833826964</v>
      </c>
      <c r="O23">
        <v>7.41400819818214</v>
      </c>
      <c r="P23">
        <v>98.163517570192397</v>
      </c>
      <c r="Q23">
        <v>0.18898532417135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335677.39946246002</v>
      </c>
      <c r="F24">
        <v>5158.45</v>
      </c>
      <c r="G24">
        <v>16.5256149686535</v>
      </c>
      <c r="H24">
        <v>2.1366659540813</v>
      </c>
      <c r="I24">
        <v>24.5848240913725</v>
      </c>
      <c r="J24">
        <v>1.17910859462469</v>
      </c>
      <c r="K24">
        <v>4793.2341838721704</v>
      </c>
      <c r="L24">
        <v>4334.8361452439303</v>
      </c>
      <c r="M24">
        <v>76.040696252840604</v>
      </c>
      <c r="N24">
        <v>1.2853826474865599</v>
      </c>
      <c r="O24">
        <v>1.1738022080276</v>
      </c>
      <c r="P24">
        <v>47.753669889008201</v>
      </c>
      <c r="Q24">
        <v>1.4235345331381001E-2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330086.52757332003</v>
      </c>
      <c r="F25">
        <v>11453.4</v>
      </c>
      <c r="G25">
        <v>15.2377313788253</v>
      </c>
      <c r="H25">
        <v>4.2611915939687997</v>
      </c>
      <c r="I25">
        <v>0.84801518655730401</v>
      </c>
      <c r="J25">
        <v>1.2830704410659901</v>
      </c>
      <c r="K25">
        <v>10982.003970832</v>
      </c>
      <c r="L25">
        <v>9875.9878564402097</v>
      </c>
      <c r="M25">
        <v>46.0203930384518</v>
      </c>
      <c r="N25">
        <v>0.96475000827063595</v>
      </c>
      <c r="O25">
        <v>5.4534024831054602</v>
      </c>
      <c r="P25">
        <v>43.3888565472948</v>
      </c>
      <c r="Q25">
        <v>9.8424966992960005E-3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324322.43625000003</v>
      </c>
      <c r="F26">
        <v>4849.5</v>
      </c>
      <c r="G26">
        <v>125.535867816769</v>
      </c>
      <c r="H26">
        <v>-9.8997202708796497</v>
      </c>
      <c r="I26">
        <v>51.635181686847403</v>
      </c>
      <c r="J26">
        <v>-7.9908049043915401</v>
      </c>
      <c r="K26">
        <v>4949.4510338817199</v>
      </c>
      <c r="L26">
        <v>3694.4885925117401</v>
      </c>
      <c r="M26">
        <v>30.253447938813299</v>
      </c>
      <c r="N26">
        <v>0.97746672486533404</v>
      </c>
      <c r="O26">
        <v>17.017218269924701</v>
      </c>
      <c r="P26">
        <v>174.32401855413499</v>
      </c>
      <c r="Q26">
        <v>0.258009040379517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320737.43055360002</v>
      </c>
      <c r="F27">
        <v>1484.8</v>
      </c>
      <c r="G27">
        <v>77.830606836117298</v>
      </c>
      <c r="H27">
        <v>-0.96616492181497404</v>
      </c>
      <c r="I27">
        <v>18.705550610871601</v>
      </c>
      <c r="J27">
        <v>1.5625023549833099</v>
      </c>
      <c r="K27">
        <v>1437.40394383633</v>
      </c>
      <c r="L27">
        <v>1231.2073687059401</v>
      </c>
      <c r="M27">
        <v>50.431028083236399</v>
      </c>
      <c r="N27">
        <v>0.44191584638085402</v>
      </c>
      <c r="O27">
        <v>9.1998922413793096</v>
      </c>
      <c r="P27">
        <v>103.83005010639</v>
      </c>
      <c r="Q27">
        <v>7.5030605646187007E-2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313569.85775758501</v>
      </c>
      <c r="F28">
        <v>337.15</v>
      </c>
      <c r="G28">
        <v>57.5657521838896</v>
      </c>
      <c r="H28">
        <v>-0.66791998815926701</v>
      </c>
      <c r="I28">
        <v>23.146615388023999</v>
      </c>
      <c r="J28">
        <v>-2.0096300795922502</v>
      </c>
      <c r="K28">
        <v>324.66741883883299</v>
      </c>
      <c r="L28">
        <v>276.66552571429298</v>
      </c>
      <c r="M28">
        <v>49.583508476052003</v>
      </c>
      <c r="N28">
        <v>0.63049479977748601</v>
      </c>
      <c r="O28">
        <v>3.4406050719264498</v>
      </c>
      <c r="P28">
        <v>87.500868960722897</v>
      </c>
      <c r="Q28">
        <v>0.111325330907421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308555.49303040002</v>
      </c>
      <c r="F29">
        <v>3478.4</v>
      </c>
      <c r="G29">
        <v>-7.3444015597338597</v>
      </c>
      <c r="H29">
        <v>-1.3157712559702599</v>
      </c>
      <c r="I29">
        <v>-21.476995449949001</v>
      </c>
      <c r="J29">
        <v>8.0769457866184293</v>
      </c>
      <c r="K29">
        <v>3369.5882018919701</v>
      </c>
      <c r="L29">
        <v>3387.8657706104</v>
      </c>
      <c r="M29">
        <v>77.356946338302095</v>
      </c>
      <c r="N29">
        <v>1.19065163810477</v>
      </c>
      <c r="O29">
        <v>11.745342686292499</v>
      </c>
      <c r="P29">
        <v>20.675120123506002</v>
      </c>
      <c r="Q29">
        <v>7.9834164512632005E-2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304315.52478725999</v>
      </c>
      <c r="F30">
        <v>493.8</v>
      </c>
      <c r="G30">
        <v>89.711935816660997</v>
      </c>
      <c r="H30">
        <v>-1.7626780893409599</v>
      </c>
      <c r="I30">
        <v>15.269401337169301</v>
      </c>
      <c r="J30">
        <v>-4.0257986002408597</v>
      </c>
      <c r="K30">
        <v>480.92688317677101</v>
      </c>
      <c r="L30">
        <v>416.897173196197</v>
      </c>
      <c r="M30">
        <v>51.641876806837502</v>
      </c>
      <c r="N30">
        <v>0.86873116601147504</v>
      </c>
      <c r="O30">
        <v>6.8043742405832202</v>
      </c>
      <c r="P30">
        <v>117.67687899492999</v>
      </c>
      <c r="Q30">
        <v>0.14103232258604101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279240.98951672</v>
      </c>
      <c r="F31">
        <v>2912.8</v>
      </c>
      <c r="G31">
        <v>-41.904003512301102</v>
      </c>
      <c r="H31">
        <v>-3.2154169418699099</v>
      </c>
      <c r="I31">
        <v>-16.683758536878599</v>
      </c>
      <c r="J31">
        <v>2.3242653417764001</v>
      </c>
      <c r="K31">
        <v>2915.8276672059801</v>
      </c>
      <c r="L31">
        <v>2980.7319444462901</v>
      </c>
      <c r="M31">
        <v>43.036967801480301</v>
      </c>
      <c r="N31">
        <v>1.5933542995488099</v>
      </c>
      <c r="O31">
        <v>22.4938203790167</v>
      </c>
      <c r="P31">
        <v>9.0895472079697495</v>
      </c>
      <c r="Q31">
        <v>-8.0997888461005002E-2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271819.97322480002</v>
      </c>
      <c r="F32">
        <v>1716</v>
      </c>
      <c r="G32">
        <v>49.381705053626803</v>
      </c>
      <c r="H32">
        <v>-7.0741109353085303</v>
      </c>
      <c r="I32">
        <v>-9.2468101611779492</v>
      </c>
      <c r="J32">
        <v>-1.7275525526055999</v>
      </c>
      <c r="K32">
        <v>1784.10450136281</v>
      </c>
      <c r="L32">
        <v>1646.1142545780799</v>
      </c>
      <c r="M32">
        <v>31.1942280032901</v>
      </c>
      <c r="N32">
        <v>0.45566977938633502</v>
      </c>
      <c r="O32">
        <v>26.695804195804101</v>
      </c>
      <c r="P32">
        <v>110.410152657715</v>
      </c>
      <c r="Q32">
        <v>6.0565654624243001E-2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104</v>
      </c>
      <c r="E33">
        <v>268033.11076499999</v>
      </c>
      <c r="F33">
        <v>634.35</v>
      </c>
      <c r="G33">
        <v>76.294304610660802</v>
      </c>
      <c r="H33">
        <v>-9.6802931720087901</v>
      </c>
      <c r="I33">
        <v>90.012333336992995</v>
      </c>
      <c r="J33">
        <v>-5.6371870034265497</v>
      </c>
      <c r="K33">
        <v>625.46838215151695</v>
      </c>
      <c r="L33">
        <v>465.92949986110699</v>
      </c>
      <c r="M33">
        <v>37.441293750926398</v>
      </c>
      <c r="N33">
        <v>0.13381648574553701</v>
      </c>
      <c r="O33">
        <v>27.3271853077953</v>
      </c>
      <c r="P33">
        <v>122.891777933942</v>
      </c>
      <c r="Q33">
        <v>5.5208973161241001E-2</v>
      </c>
    </row>
    <row r="34" spans="1:17" x14ac:dyDescent="0.3">
      <c r="A34" t="s">
        <v>105</v>
      </c>
      <c r="B34" t="s">
        <v>106</v>
      </c>
      <c r="C34" t="str">
        <f>IFERROR(VLOOKUP(Table1[[#This Row],[Ticker]],[1]!Table1[[Symbol]:[Industry]],2,FALSE),"-")</f>
        <v>-</v>
      </c>
      <c r="D34" t="s">
        <v>65</v>
      </c>
      <c r="E34">
        <v>267941.54823126999</v>
      </c>
      <c r="F34">
        <v>694.7</v>
      </c>
      <c r="G34">
        <v>167.790178588114</v>
      </c>
      <c r="H34">
        <v>-7.7587060428173302</v>
      </c>
      <c r="I34">
        <v>19.8141052867981</v>
      </c>
      <c r="J34">
        <v>-0.776978305034007</v>
      </c>
      <c r="K34">
        <v>697.45998783498601</v>
      </c>
      <c r="L34">
        <v>572.971368911838</v>
      </c>
      <c r="M34">
        <v>34.260336474170998</v>
      </c>
      <c r="N34">
        <v>0.45391000938200199</v>
      </c>
      <c r="O34">
        <v>28.9549445803944</v>
      </c>
      <c r="P34">
        <v>192.936959730128</v>
      </c>
      <c r="Q34">
        <v>0.170042780253291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21</v>
      </c>
      <c r="E35">
        <v>261281.36947472999</v>
      </c>
      <c r="F35">
        <v>500.1</v>
      </c>
      <c r="G35">
        <v>-0.32876729490372703</v>
      </c>
      <c r="H35">
        <v>-1.8581514890119899</v>
      </c>
      <c r="I35">
        <v>-9.1824073452212698</v>
      </c>
      <c r="J35">
        <v>-9.4046993650043405</v>
      </c>
      <c r="K35">
        <v>505.44035473878</v>
      </c>
      <c r="L35">
        <v>470.56308279956801</v>
      </c>
      <c r="M35">
        <v>30.0640059937129</v>
      </c>
      <c r="N35">
        <v>1.5521207261099299</v>
      </c>
      <c r="O35">
        <v>15.9568086382723</v>
      </c>
      <c r="P35">
        <v>33.342221037195003</v>
      </c>
      <c r="Q35">
        <v>-0.116474346928557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-</v>
      </c>
      <c r="D36" t="s">
        <v>111</v>
      </c>
      <c r="E36">
        <v>258526.03765111999</v>
      </c>
      <c r="F36">
        <v>9260.2000000000007</v>
      </c>
      <c r="G36">
        <v>65.550745822535006</v>
      </c>
      <c r="H36">
        <v>-5.8318331413861699</v>
      </c>
      <c r="I36">
        <v>14.5898621800526</v>
      </c>
      <c r="J36">
        <v>-2.8875682597024301</v>
      </c>
      <c r="K36">
        <v>9367.7829160921901</v>
      </c>
      <c r="L36">
        <v>7985.4867041580201</v>
      </c>
      <c r="M36">
        <v>31.793848147654401</v>
      </c>
      <c r="N36">
        <v>1.1486127234447301</v>
      </c>
      <c r="O36">
        <v>8.4080257445843198</v>
      </c>
      <c r="P36">
        <v>103.924245760845</v>
      </c>
      <c r="Q36">
        <v>0.108053421875661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37</v>
      </c>
      <c r="E37">
        <v>251679.344086475</v>
      </c>
      <c r="F37">
        <v>1579.25</v>
      </c>
      <c r="G37">
        <v>-28.8215430236068</v>
      </c>
      <c r="H37">
        <v>-0.61199708292638699</v>
      </c>
      <c r="I37">
        <v>-16.3614501642266</v>
      </c>
      <c r="J37">
        <v>1.5009531184470899</v>
      </c>
      <c r="K37">
        <v>1594.60148720961</v>
      </c>
      <c r="L37">
        <v>1590.20206699695</v>
      </c>
      <c r="M37">
        <v>37.044358773240397</v>
      </c>
      <c r="N37">
        <v>1.1397568781757399</v>
      </c>
      <c r="O37">
        <v>10.242203577647601</v>
      </c>
      <c r="P37">
        <v>11.2892428032838</v>
      </c>
      <c r="Q37">
        <v>-4.9278687642823997E-2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Row],[Ticker]],[1]!Table1[[Symbol]:[Industry]],2,FALSE),"-")</f>
        <v>-</v>
      </c>
      <c r="D38" t="s">
        <v>116</v>
      </c>
      <c r="E38">
        <v>251268.16486200001</v>
      </c>
      <c r="F38">
        <v>192.27</v>
      </c>
      <c r="G38">
        <v>423.677200063371</v>
      </c>
      <c r="H38">
        <v>6.6493497899503202</v>
      </c>
      <c r="I38">
        <v>-1.94498283870455</v>
      </c>
      <c r="J38">
        <v>-7.4842094594564701</v>
      </c>
      <c r="K38">
        <v>182.47007896004499</v>
      </c>
      <c r="L38">
        <v>139.29170005150499</v>
      </c>
      <c r="M38">
        <v>39.553420620516199</v>
      </c>
      <c r="N38">
        <v>1.71450432558869</v>
      </c>
      <c r="O38">
        <v>19.103344255473999</v>
      </c>
      <c r="P38">
        <v>460.553935860058</v>
      </c>
      <c r="Q38">
        <v>0.17638088118564699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245030.9006424</v>
      </c>
      <c r="F39">
        <v>2541.4</v>
      </c>
      <c r="G39">
        <v>-12.7338440015829</v>
      </c>
      <c r="H39">
        <v>-0.24294570713955499</v>
      </c>
      <c r="I39">
        <v>-12.7029884206116</v>
      </c>
      <c r="J39">
        <v>0.71573303028089097</v>
      </c>
      <c r="K39">
        <v>2547.4933939408702</v>
      </c>
      <c r="L39">
        <v>2468.05644554933</v>
      </c>
      <c r="M39">
        <v>33.187405860837004</v>
      </c>
      <c r="N39">
        <v>0.91532460550919303</v>
      </c>
      <c r="O39">
        <v>8.9674982293224303</v>
      </c>
      <c r="P39">
        <v>18.480186480186401</v>
      </c>
      <c r="Q39">
        <v>-1.1459036534169E-2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122</v>
      </c>
      <c r="E40">
        <v>241132.58586304999</v>
      </c>
      <c r="F40">
        <v>6771.1</v>
      </c>
      <c r="G40">
        <v>59.154720128566403</v>
      </c>
      <c r="H40">
        <v>-11.8276279459709</v>
      </c>
      <c r="I40">
        <v>47.460165150075198</v>
      </c>
      <c r="J40">
        <v>-8.2855962740284408</v>
      </c>
      <c r="K40">
        <v>7111.6099758896498</v>
      </c>
      <c r="L40">
        <v>5572.1357916214001</v>
      </c>
      <c r="M40">
        <v>23.820352281090202</v>
      </c>
      <c r="N40">
        <v>0.89943810896248599</v>
      </c>
      <c r="O40">
        <v>17.686934176130801</v>
      </c>
      <c r="P40">
        <v>108.598274799753</v>
      </c>
      <c r="Q40">
        <v>0.16247831023477999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18</v>
      </c>
      <c r="E41">
        <v>238352.38266665599</v>
      </c>
      <c r="F41">
        <v>168.79</v>
      </c>
      <c r="G41">
        <v>44.942987633615701</v>
      </c>
      <c r="H41">
        <v>-3.5449835223069099</v>
      </c>
      <c r="I41">
        <v>3.8697959514802198</v>
      </c>
      <c r="J41">
        <v>-1.68269040905158</v>
      </c>
      <c r="K41">
        <v>167.48545032495099</v>
      </c>
      <c r="L41">
        <v>148.86944476509299</v>
      </c>
      <c r="M41">
        <v>50.749118866997101</v>
      </c>
      <c r="N41">
        <v>1.11555141507238</v>
      </c>
      <c r="O41">
        <v>16.594584987262198</v>
      </c>
      <c r="P41">
        <v>97.4152046783625</v>
      </c>
      <c r="Q41">
        <v>0.10487581500469099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219366.46265828999</v>
      </c>
      <c r="F42">
        <v>300.10000000000002</v>
      </c>
      <c r="G42">
        <v>114.074025460196</v>
      </c>
      <c r="H42">
        <v>-4.1824534046958002</v>
      </c>
      <c r="I42">
        <v>44.7784201412775</v>
      </c>
      <c r="J42">
        <v>-6.1493292714429204</v>
      </c>
      <c r="K42">
        <v>295.573078924615</v>
      </c>
      <c r="L42">
        <v>225.73654300531399</v>
      </c>
      <c r="M42">
        <v>29.6669836899516</v>
      </c>
      <c r="N42">
        <v>0.78937945789686004</v>
      </c>
      <c r="O42">
        <v>13.4621792735754</v>
      </c>
      <c r="P42">
        <v>142.99595141700399</v>
      </c>
      <c r="Q42">
        <v>0.206885458766039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214798.99577355999</v>
      </c>
      <c r="F43">
        <v>881.35</v>
      </c>
      <c r="G43">
        <v>-10.473297368889501</v>
      </c>
      <c r="H43">
        <v>-7.8542266084115102</v>
      </c>
      <c r="I43">
        <v>-5.2809827493172801</v>
      </c>
      <c r="J43">
        <v>-3.41080591835465</v>
      </c>
      <c r="K43">
        <v>909.15598391748495</v>
      </c>
      <c r="L43">
        <v>852.25952570026902</v>
      </c>
      <c r="M43">
        <v>24.872689796720501</v>
      </c>
      <c r="N43">
        <v>0.750540127170083</v>
      </c>
      <c r="O43">
        <v>8.8557326828161198</v>
      </c>
      <c r="P43">
        <v>21.901798063623801</v>
      </c>
      <c r="Q43">
        <v>-3.6346345601444001E-2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51</v>
      </c>
      <c r="E44">
        <v>212644.42177235999</v>
      </c>
      <c r="F44">
        <v>334.7</v>
      </c>
      <c r="G44">
        <v>10.3710976572289</v>
      </c>
      <c r="H44">
        <v>-9.4883269160360495</v>
      </c>
      <c r="I44">
        <v>25.8088583316535</v>
      </c>
      <c r="J44">
        <v>-2.1872803893481798</v>
      </c>
      <c r="K44">
        <v>349.53525219320602</v>
      </c>
      <c r="L44">
        <v>297.83075289196501</v>
      </c>
      <c r="M44">
        <v>30.307882745148301</v>
      </c>
      <c r="N44">
        <v>0.81371533814460495</v>
      </c>
      <c r="O44">
        <v>17.926501344487601</v>
      </c>
      <c r="P44">
        <v>65.039447731755402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135</v>
      </c>
      <c r="E45">
        <v>209471.0840144</v>
      </c>
      <c r="F45">
        <v>1612</v>
      </c>
      <c r="G45">
        <v>73.037737070967296</v>
      </c>
      <c r="H45">
        <v>-6.1272356919336302</v>
      </c>
      <c r="I45">
        <v>13.5000860614772</v>
      </c>
      <c r="J45">
        <v>-2.3894527282330502</v>
      </c>
      <c r="K45">
        <v>1550.8955526868001</v>
      </c>
      <c r="L45">
        <v>1331.9138639538101</v>
      </c>
      <c r="M45">
        <v>57.847142055497002</v>
      </c>
      <c r="N45">
        <v>0.86797366908467</v>
      </c>
      <c r="O45">
        <v>3.7220843672456501</v>
      </c>
      <c r="P45">
        <v>105.376481080392</v>
      </c>
      <c r="Q45">
        <v>0.230492651406737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138</v>
      </c>
      <c r="E46">
        <v>202827.04118964</v>
      </c>
      <c r="F46">
        <v>819.4</v>
      </c>
      <c r="G46">
        <v>41.837048855055002</v>
      </c>
      <c r="H46">
        <v>-8.1821980641947292</v>
      </c>
      <c r="I46">
        <v>-4.1614998066600197</v>
      </c>
      <c r="J46">
        <v>-2.9814289540874199</v>
      </c>
      <c r="K46">
        <v>838.97682378248396</v>
      </c>
      <c r="L46">
        <v>768.94727886571297</v>
      </c>
      <c r="M46">
        <v>43.768322389834999</v>
      </c>
      <c r="N46">
        <v>1.0252915082901</v>
      </c>
      <c r="O46">
        <v>18.086404686355799</v>
      </c>
      <c r="P46">
        <v>76.957132059172807</v>
      </c>
      <c r="Q46">
        <v>0.10222039448072801</v>
      </c>
    </row>
    <row r="47" spans="1:17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130</v>
      </c>
      <c r="E47">
        <v>200123.49413377099</v>
      </c>
      <c r="F47">
        <v>160.31</v>
      </c>
      <c r="G47">
        <v>14.6959590821305</v>
      </c>
      <c r="H47">
        <v>-13.3899497312251</v>
      </c>
      <c r="I47">
        <v>4.8214566225881903</v>
      </c>
      <c r="J47">
        <v>-2.7744379665291099</v>
      </c>
      <c r="K47">
        <v>169.05200016848201</v>
      </c>
      <c r="L47">
        <v>152.080760109289</v>
      </c>
      <c r="M47">
        <v>26.242234938517999</v>
      </c>
      <c r="N47">
        <v>0.83984738711733098</v>
      </c>
      <c r="O47">
        <v>15.151893206911501</v>
      </c>
      <c r="P47">
        <v>40.192391779623897</v>
      </c>
      <c r="Q47">
        <v>-3.2719780379917997E-2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194410.196256255</v>
      </c>
      <c r="F48">
        <v>223.49</v>
      </c>
      <c r="G48">
        <v>150.79487124008301</v>
      </c>
      <c r="H48">
        <v>8.7494990683159699</v>
      </c>
      <c r="I48">
        <v>50.294678576983799</v>
      </c>
      <c r="J48">
        <v>0.90701029427499402</v>
      </c>
      <c r="K48">
        <v>201.19234216927299</v>
      </c>
      <c r="L48">
        <v>161.69094234548999</v>
      </c>
      <c r="M48">
        <v>63.216969711966897</v>
      </c>
      <c r="N48">
        <v>0.92840998509721995</v>
      </c>
      <c r="O48">
        <v>3.8077766343012902</v>
      </c>
      <c r="P48">
        <v>181.82849936948199</v>
      </c>
      <c r="Q48">
        <v>4.248835974884E-2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187940.888318785</v>
      </c>
      <c r="F49">
        <v>5286.85</v>
      </c>
      <c r="G49">
        <v>185.21664671807599</v>
      </c>
      <c r="H49">
        <v>-3.2007573526811499</v>
      </c>
      <c r="I49">
        <v>50.252889697879802</v>
      </c>
      <c r="J49">
        <v>-6.0232019981316096</v>
      </c>
      <c r="K49">
        <v>5108.5945410492204</v>
      </c>
      <c r="L49">
        <v>3926.3954911649898</v>
      </c>
      <c r="M49">
        <v>38.292380943336902</v>
      </c>
      <c r="N49">
        <v>0.85124487121451997</v>
      </c>
      <c r="O49">
        <v>8.8540435230808292</v>
      </c>
      <c r="P49">
        <v>216.50203544061301</v>
      </c>
      <c r="Q49">
        <v>0.23400369677577601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80</v>
      </c>
      <c r="E50">
        <v>186744.11846147</v>
      </c>
      <c r="F50">
        <v>2806.9</v>
      </c>
      <c r="G50">
        <v>31.331474734196501</v>
      </c>
      <c r="H50">
        <v>10.991321039452799</v>
      </c>
      <c r="I50">
        <v>21.7190328720617</v>
      </c>
      <c r="J50">
        <v>1.06802294475509</v>
      </c>
      <c r="K50">
        <v>2595.8233924989099</v>
      </c>
      <c r="L50">
        <v>2274.3412889971401</v>
      </c>
      <c r="M50">
        <v>59.4037002856968</v>
      </c>
      <c r="N50">
        <v>1.30312537406941</v>
      </c>
      <c r="O50">
        <v>1.64059995012291</v>
      </c>
      <c r="P50">
        <v>60.294691670850803</v>
      </c>
      <c r="Q50">
        <v>5.9039522905151E-2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116</v>
      </c>
      <c r="E51">
        <v>173288.3434176</v>
      </c>
      <c r="F51">
        <v>525.1</v>
      </c>
      <c r="G51">
        <v>149.67418766619801</v>
      </c>
      <c r="H51">
        <v>5.8549576891452997</v>
      </c>
      <c r="I51">
        <v>10.7101429512651</v>
      </c>
      <c r="J51">
        <v>-2.8512431413345398</v>
      </c>
      <c r="K51">
        <v>502.667809410183</v>
      </c>
      <c r="L51">
        <v>406.54301664574098</v>
      </c>
      <c r="M51">
        <v>41.5294184639408</v>
      </c>
      <c r="N51">
        <v>0.58745682772053798</v>
      </c>
      <c r="O51">
        <v>10.4551513997333</v>
      </c>
      <c r="P51">
        <v>186.47026732133099</v>
      </c>
      <c r="Q51">
        <v>0.18856225058085299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168979.36674761999</v>
      </c>
      <c r="F52">
        <v>4375.8</v>
      </c>
      <c r="G52">
        <v>39.747174705416597</v>
      </c>
      <c r="H52">
        <v>-3.0612324312553199</v>
      </c>
      <c r="I52">
        <v>36.568487752086398</v>
      </c>
      <c r="J52">
        <v>-1.1132945027583401</v>
      </c>
      <c r="K52">
        <v>4209.4401569440497</v>
      </c>
      <c r="L52">
        <v>3522.6107046919501</v>
      </c>
      <c r="M52">
        <v>57.100702678770702</v>
      </c>
      <c r="N52">
        <v>0.67658156233543398</v>
      </c>
      <c r="O52">
        <v>5.3475935828876997</v>
      </c>
      <c r="P52">
        <v>87.5329461932415</v>
      </c>
      <c r="Q52">
        <v>0.109860587248464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156</v>
      </c>
      <c r="E53">
        <v>168930.51898276</v>
      </c>
      <c r="F53">
        <v>432.7</v>
      </c>
      <c r="G53">
        <v>35.3907602878052</v>
      </c>
      <c r="H53">
        <v>-10.152360775476801</v>
      </c>
      <c r="I53">
        <v>51.011807906380703</v>
      </c>
      <c r="J53">
        <v>-3.2375444996868299</v>
      </c>
      <c r="K53">
        <v>436.68077108905698</v>
      </c>
      <c r="L53">
        <v>351.920759820603</v>
      </c>
      <c r="M53">
        <v>33.084704816510403</v>
      </c>
      <c r="N53">
        <v>1.0694359302423999</v>
      </c>
      <c r="O53">
        <v>17.113473538248201</v>
      </c>
      <c r="P53">
        <v>108.028846153846</v>
      </c>
      <c r="Q53">
        <v>1.7773663102761999E-2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80</v>
      </c>
      <c r="E54">
        <v>168083.54613872</v>
      </c>
      <c r="F54">
        <v>682.4</v>
      </c>
      <c r="G54">
        <v>37.318700819005898</v>
      </c>
      <c r="H54">
        <v>2.70685366866556</v>
      </c>
      <c r="I54">
        <v>15.582296572245101</v>
      </c>
      <c r="J54">
        <v>1.88510867527572</v>
      </c>
      <c r="K54">
        <v>658.02946562043701</v>
      </c>
      <c r="L54">
        <v>581.17563918856195</v>
      </c>
      <c r="M54">
        <v>51.010191248006102</v>
      </c>
      <c r="N54">
        <v>0.86067987021352799</v>
      </c>
      <c r="O54">
        <v>3.5975967174677699</v>
      </c>
      <c r="P54">
        <v>68.889988862764497</v>
      </c>
      <c r="Q54">
        <v>3.4908194226184998E-2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21</v>
      </c>
      <c r="E55">
        <v>167735.319682765</v>
      </c>
      <c r="F55">
        <v>5665.15</v>
      </c>
      <c r="G55">
        <v>-7.5082082982289302</v>
      </c>
      <c r="H55">
        <v>8.2436065232415103</v>
      </c>
      <c r="I55">
        <v>-12.9834427043291</v>
      </c>
      <c r="J55">
        <v>0.53444219406309401</v>
      </c>
      <c r="K55">
        <v>5252.6394793937598</v>
      </c>
      <c r="L55">
        <v>5180.4479352982198</v>
      </c>
      <c r="M55">
        <v>64.526798486570996</v>
      </c>
      <c r="N55">
        <v>1.32909675997066</v>
      </c>
      <c r="O55">
        <v>13.7127878343909</v>
      </c>
      <c r="P55">
        <v>25.514284764763801</v>
      </c>
      <c r="Q55">
        <v>-2.0748171405029998E-2</v>
      </c>
    </row>
    <row r="56" spans="1:17" x14ac:dyDescent="0.3">
      <c r="A56" t="s">
        <v>161</v>
      </c>
      <c r="B56" t="s">
        <v>162</v>
      </c>
      <c r="C56" t="str">
        <f>IFERROR(VLOOKUP(Table1[[#This Row],[Ticker]],[1]!Table1[[Symbol]:[Industry]],2,FALSE),"-")</f>
        <v>-</v>
      </c>
      <c r="D56" t="s">
        <v>37</v>
      </c>
      <c r="E56">
        <v>163552.49253722501</v>
      </c>
      <c r="F56">
        <v>1632.95</v>
      </c>
      <c r="G56">
        <v>-0.1245689075126</v>
      </c>
      <c r="H56">
        <v>5.2102225778594304</v>
      </c>
      <c r="I56">
        <v>1.9720038577204</v>
      </c>
      <c r="J56">
        <v>-0.69328177961645499</v>
      </c>
      <c r="K56">
        <v>1510.6872471644299</v>
      </c>
      <c r="L56">
        <v>1437.3716910353401</v>
      </c>
      <c r="M56">
        <v>66.017868902212697</v>
      </c>
      <c r="N56">
        <v>1.0566568429713701</v>
      </c>
      <c r="O56">
        <v>1.9596435898221001</v>
      </c>
      <c r="P56">
        <v>30.463787800103798</v>
      </c>
      <c r="Q56">
        <v>2.95958893182E-3</v>
      </c>
    </row>
    <row r="57" spans="1:17" x14ac:dyDescent="0.3">
      <c r="A57" t="s">
        <v>163</v>
      </c>
      <c r="B57" t="s">
        <v>164</v>
      </c>
      <c r="C57" t="str">
        <f>IFERROR(VLOOKUP(Table1[[#This Row],[Ticker]],[1]!Table1[[Symbol]:[Industry]],2,FALSE),"-")</f>
        <v>-</v>
      </c>
      <c r="D57" t="s">
        <v>165</v>
      </c>
      <c r="E57">
        <v>159410.1941775</v>
      </c>
      <c r="F57">
        <v>7522.6</v>
      </c>
      <c r="G57">
        <v>49.9510875833112</v>
      </c>
      <c r="H57">
        <v>-14.0378236520996</v>
      </c>
      <c r="I57">
        <v>45.203255015782098</v>
      </c>
      <c r="J57">
        <v>-7.8114232555744101</v>
      </c>
      <c r="K57">
        <v>7992.3573747763003</v>
      </c>
      <c r="L57">
        <v>6359.0037567049603</v>
      </c>
      <c r="M57">
        <v>21.0972814160083</v>
      </c>
      <c r="N57">
        <v>0.81476311832626003</v>
      </c>
      <c r="O57">
        <v>21.6328131231223</v>
      </c>
      <c r="P57">
        <v>95.392207792207799</v>
      </c>
      <c r="Q57">
        <v>0.17030252938447199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116</v>
      </c>
      <c r="E58">
        <v>159191.55692</v>
      </c>
      <c r="F58">
        <v>604.54999999999995</v>
      </c>
      <c r="G58">
        <v>225.451315896463</v>
      </c>
      <c r="H58">
        <v>14.221172946761801</v>
      </c>
      <c r="I58">
        <v>15.520612442720701</v>
      </c>
      <c r="J58">
        <v>-2.8161021251406702</v>
      </c>
      <c r="K58">
        <v>556.65081288721001</v>
      </c>
      <c r="L58">
        <v>449.10601637507699</v>
      </c>
      <c r="M58">
        <v>52.1323460141761</v>
      </c>
      <c r="N58">
        <v>0.65664414973765595</v>
      </c>
      <c r="O58">
        <v>8.1796377470846107</v>
      </c>
      <c r="P58">
        <v>272.37449953803502</v>
      </c>
      <c r="Q58">
        <v>0.19013236580538301</v>
      </c>
    </row>
    <row r="59" spans="1:17" x14ac:dyDescent="0.3">
      <c r="A59" t="s">
        <v>168</v>
      </c>
      <c r="B59" t="s">
        <v>169</v>
      </c>
      <c r="C59" t="str">
        <f>IFERROR(VLOOKUP(Table1[[#This Row],[Ticker]],[1]!Table1[[Symbol]:[Industry]],2,FALSE),"-")</f>
        <v>-</v>
      </c>
      <c r="D59" t="s">
        <v>170</v>
      </c>
      <c r="E59">
        <v>158121.55771260001</v>
      </c>
      <c r="F59">
        <v>3108.9</v>
      </c>
      <c r="G59">
        <v>-6.8543867353747299</v>
      </c>
      <c r="H59">
        <v>-2.3591891208832898</v>
      </c>
      <c r="I59">
        <v>6.1449203971023998</v>
      </c>
      <c r="J59">
        <v>0.72876054638161303</v>
      </c>
      <c r="K59">
        <v>3087.34572427068</v>
      </c>
      <c r="L59">
        <v>2859.3714092507498</v>
      </c>
      <c r="M59">
        <v>41.390535259052299</v>
      </c>
      <c r="N59">
        <v>0.75530290484087903</v>
      </c>
      <c r="O59">
        <v>4.3150310399176597</v>
      </c>
      <c r="P59">
        <v>35.608819873067098</v>
      </c>
      <c r="Q59">
        <v>-1.6052396652806999E-2</v>
      </c>
    </row>
    <row r="60" spans="1:17" x14ac:dyDescent="0.3">
      <c r="A60" t="s">
        <v>66</v>
      </c>
      <c r="B60" t="s">
        <v>171</v>
      </c>
      <c r="C60" t="str">
        <f>IFERROR(VLOOKUP(Table1[[#This Row],[Ticker]],[1]!Table1[[Symbol]:[Industry]],2,FALSE),"-")</f>
        <v>-</v>
      </c>
      <c r="D60" t="s">
        <v>57</v>
      </c>
      <c r="E60">
        <v>151860.11489632499</v>
      </c>
      <c r="F60">
        <v>702.15</v>
      </c>
      <c r="G60">
        <v>72.0855077843364</v>
      </c>
      <c r="H60">
        <v>2.8556971353424498</v>
      </c>
      <c r="I60">
        <v>16.801217134061599</v>
      </c>
      <c r="J60">
        <v>-0.86234187240306104</v>
      </c>
      <c r="K60">
        <v>666.69683920291902</v>
      </c>
      <c r="L60">
        <v>581.78625585296004</v>
      </c>
      <c r="M60">
        <v>39.2687657472623</v>
      </c>
      <c r="N60">
        <v>0.92468588270062102</v>
      </c>
      <c r="O60">
        <v>1.48828597877948</v>
      </c>
      <c r="P60">
        <v>100.156784492588</v>
      </c>
      <c r="Q60">
        <v>0.108572439416318</v>
      </c>
    </row>
    <row r="61" spans="1:17" x14ac:dyDescent="0.3">
      <c r="A61" t="s">
        <v>172</v>
      </c>
      <c r="B61" t="s">
        <v>173</v>
      </c>
      <c r="C61" t="str">
        <f>IFERROR(VLOOKUP(Table1[[#This Row],[Ticker]],[1]!Table1[[Symbol]:[Industry]],2,FALSE),"-")</f>
        <v>-</v>
      </c>
      <c r="D61" t="s">
        <v>21</v>
      </c>
      <c r="E61">
        <v>149980.24364904</v>
      </c>
      <c r="F61">
        <v>1533.3</v>
      </c>
      <c r="G61">
        <v>7.8699864720205603</v>
      </c>
      <c r="H61">
        <v>3.4257536334639398</v>
      </c>
      <c r="I61">
        <v>-4.8918805568293999</v>
      </c>
      <c r="J61">
        <v>-0.28224033006098298</v>
      </c>
      <c r="K61">
        <v>1408.33102065202</v>
      </c>
      <c r="L61">
        <v>1299.4263290234901</v>
      </c>
      <c r="M61">
        <v>68.483759642233807</v>
      </c>
      <c r="N61">
        <v>0.91923516560843499</v>
      </c>
      <c r="O61">
        <v>0.80871323289637398</v>
      </c>
      <c r="P61">
        <v>41.6705164926545</v>
      </c>
      <c r="Q61">
        <v>-7.9920125201169995E-3</v>
      </c>
    </row>
    <row r="62" spans="1:17" x14ac:dyDescent="0.3">
      <c r="A62" t="s">
        <v>174</v>
      </c>
      <c r="B62" t="s">
        <v>175</v>
      </c>
      <c r="C62" t="str">
        <f>IFERROR(VLOOKUP(Table1[[#This Row],[Ticker]],[1]!Table1[[Symbol]:[Industry]],2,FALSE),"-")</f>
        <v>-</v>
      </c>
      <c r="D62" t="s">
        <v>176</v>
      </c>
      <c r="E62">
        <v>149234.600102745</v>
      </c>
      <c r="F62">
        <v>1459.05</v>
      </c>
      <c r="G62">
        <v>16.680008931676301</v>
      </c>
      <c r="H62">
        <v>8.2423211875873399</v>
      </c>
      <c r="I62">
        <v>11.623078375858199</v>
      </c>
      <c r="J62">
        <v>5.7833818220662998</v>
      </c>
      <c r="K62">
        <v>1381.84162648405</v>
      </c>
      <c r="L62">
        <v>1230.3317941614</v>
      </c>
      <c r="M62">
        <v>54.144866106439501</v>
      </c>
      <c r="N62">
        <v>1.0108516559363001</v>
      </c>
      <c r="O62">
        <v>4.5200644254823397</v>
      </c>
      <c r="P62">
        <v>52.016045009376903</v>
      </c>
      <c r="Q62">
        <v>7.6401664814569996E-3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147064.80637498101</v>
      </c>
      <c r="F63">
        <v>223.67</v>
      </c>
      <c r="G63">
        <v>75.515665034366506</v>
      </c>
      <c r="H63">
        <v>-0.43055007903360099</v>
      </c>
      <c r="I63">
        <v>22.133393695107198</v>
      </c>
      <c r="J63">
        <v>-5.05694169992349</v>
      </c>
      <c r="K63">
        <v>215.74127941198799</v>
      </c>
      <c r="L63">
        <v>181.228906302409</v>
      </c>
      <c r="M63">
        <v>48.032255954946599</v>
      </c>
      <c r="N63">
        <v>0.72581905885192499</v>
      </c>
      <c r="O63">
        <v>6.9030267805249004</v>
      </c>
      <c r="P63">
        <v>100.600896860986</v>
      </c>
      <c r="Q63">
        <v>9.3138763255977003E-2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182</v>
      </c>
      <c r="E64">
        <v>145786.72965948001</v>
      </c>
      <c r="F64">
        <v>651.6</v>
      </c>
      <c r="G64">
        <v>26.4017897645174</v>
      </c>
      <c r="H64">
        <v>-7.3266390044793903</v>
      </c>
      <c r="I64">
        <v>1.5019282734050099</v>
      </c>
      <c r="J64">
        <v>-3.7949559761711402</v>
      </c>
      <c r="K64">
        <v>670.24956228733697</v>
      </c>
      <c r="L64">
        <v>592.34710290465705</v>
      </c>
      <c r="M64">
        <v>27.776423462381</v>
      </c>
      <c r="N64">
        <v>0.63910621499564801</v>
      </c>
      <c r="O64">
        <v>9.7682627378759808</v>
      </c>
      <c r="P64">
        <v>51.008111239860902</v>
      </c>
      <c r="Q64">
        <v>1.3919283566738E-2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37</v>
      </c>
      <c r="E65">
        <v>144681.57043463999</v>
      </c>
      <c r="F65">
        <v>672.8</v>
      </c>
      <c r="G65">
        <v>-21.092080432005499</v>
      </c>
      <c r="H65">
        <v>7.3056837179266596</v>
      </c>
      <c r="I65">
        <v>1.8760405513054099</v>
      </c>
      <c r="J65">
        <v>0.193215687539774</v>
      </c>
      <c r="K65">
        <v>605.83792590575604</v>
      </c>
      <c r="L65">
        <v>603.81792648949499</v>
      </c>
      <c r="M65">
        <v>83.209709203617905</v>
      </c>
      <c r="N65">
        <v>0.99562842846422495</v>
      </c>
      <c r="O65">
        <v>5.6183115338882299</v>
      </c>
      <c r="P65">
        <v>31.560422369964702</v>
      </c>
      <c r="Q65">
        <v>-6.9469193017940994E-2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119</v>
      </c>
      <c r="E66">
        <v>140414.17315320001</v>
      </c>
      <c r="F66">
        <v>5829.5</v>
      </c>
      <c r="G66">
        <v>-6.7808490018139302</v>
      </c>
      <c r="H66">
        <v>8.6059874716502804</v>
      </c>
      <c r="I66">
        <v>-0.43012334861472101</v>
      </c>
      <c r="J66">
        <v>2.5867842174954201</v>
      </c>
      <c r="K66">
        <v>5476.0378670630098</v>
      </c>
      <c r="L66">
        <v>5075.4865565894997</v>
      </c>
      <c r="M66">
        <v>60.761338334513503</v>
      </c>
      <c r="N66">
        <v>0.86736987289318201</v>
      </c>
      <c r="O66">
        <v>3.0105497898619</v>
      </c>
      <c r="P66">
        <v>34.082388389263201</v>
      </c>
      <c r="Q66">
        <v>3.3758928171485E-2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138</v>
      </c>
      <c r="E67">
        <v>139317.09493095</v>
      </c>
      <c r="F67">
        <v>1400.25</v>
      </c>
      <c r="G67">
        <v>65.794071578634998</v>
      </c>
      <c r="H67">
        <v>-17.293882650587701</v>
      </c>
      <c r="I67">
        <v>18.161001325632199</v>
      </c>
      <c r="J67">
        <v>-5.3221099846397797</v>
      </c>
      <c r="K67">
        <v>1414.42848411658</v>
      </c>
      <c r="L67">
        <v>1155.7717039025599</v>
      </c>
      <c r="M67">
        <v>38.310678084072698</v>
      </c>
      <c r="N67">
        <v>0.87216772422959599</v>
      </c>
      <c r="O67">
        <v>17.832529905373999</v>
      </c>
      <c r="P67">
        <v>118.430699633413</v>
      </c>
      <c r="Q67">
        <v>0.10727145500433299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18</v>
      </c>
      <c r="E68">
        <v>136641.23034456</v>
      </c>
      <c r="F68">
        <v>314.95</v>
      </c>
      <c r="G68">
        <v>37.598819025421697</v>
      </c>
      <c r="H68">
        <v>-3.52371469681488</v>
      </c>
      <c r="I68">
        <v>18.218098238788102</v>
      </c>
      <c r="J68">
        <v>-2.6747074199220502</v>
      </c>
      <c r="K68">
        <v>306.33278301431699</v>
      </c>
      <c r="L68">
        <v>272.97099992556798</v>
      </c>
      <c r="M68">
        <v>59.998225124233898</v>
      </c>
      <c r="N68">
        <v>1.0856816325323999</v>
      </c>
      <c r="O68">
        <v>9.2157485315129399</v>
      </c>
      <c r="P68">
        <v>90.043747171519001</v>
      </c>
      <c r="Q68">
        <v>1.4923024211482E-2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193</v>
      </c>
      <c r="E69">
        <v>134685.75849052501</v>
      </c>
      <c r="F69">
        <v>4915.3500000000004</v>
      </c>
      <c r="G69">
        <v>24.4959426840398</v>
      </c>
      <c r="H69">
        <v>-1.65270807157247</v>
      </c>
      <c r="I69">
        <v>21.427937983916301</v>
      </c>
      <c r="J69">
        <v>2.6192659580660198</v>
      </c>
      <c r="K69">
        <v>4729.2870570847699</v>
      </c>
      <c r="L69">
        <v>4218.6195154461602</v>
      </c>
      <c r="M69">
        <v>63.337881139856599</v>
      </c>
      <c r="N69">
        <v>0.869452908819355</v>
      </c>
      <c r="O69">
        <v>1.2338897535272</v>
      </c>
      <c r="P69">
        <v>50.091605850560299</v>
      </c>
      <c r="Q69">
        <v>6.3046246883007001E-2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89</v>
      </c>
      <c r="E70">
        <v>134188.28427626399</v>
      </c>
      <c r="F70">
        <v>419.95</v>
      </c>
      <c r="G70">
        <v>69.113132890608597</v>
      </c>
      <c r="H70">
        <v>-8.1931683728303497</v>
      </c>
      <c r="I70">
        <v>3.8546351679335</v>
      </c>
      <c r="J70">
        <v>-4.3261269879141402</v>
      </c>
      <c r="K70">
        <v>431.57605344782002</v>
      </c>
      <c r="L70">
        <v>376.98739211318502</v>
      </c>
      <c r="M70">
        <v>39.162113236245297</v>
      </c>
      <c r="N70">
        <v>0.812584072555675</v>
      </c>
      <c r="O70">
        <v>10.5369686867484</v>
      </c>
      <c r="P70">
        <v>93.703874538745296</v>
      </c>
      <c r="Q70">
        <v>0.14087333796867199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32</v>
      </c>
      <c r="E71">
        <v>128741.061446205</v>
      </c>
      <c r="F71">
        <v>248.95</v>
      </c>
      <c r="G71">
        <v>1.4098835913663501</v>
      </c>
      <c r="H71">
        <v>-12.9228541781949</v>
      </c>
      <c r="I71">
        <v>-4.9166974592732</v>
      </c>
      <c r="J71">
        <v>-1.9580877717954801</v>
      </c>
      <c r="K71">
        <v>264.97895828597098</v>
      </c>
      <c r="L71">
        <v>246.348259925512</v>
      </c>
      <c r="M71">
        <v>30.435468378847499</v>
      </c>
      <c r="N71">
        <v>0.81249706869164395</v>
      </c>
      <c r="O71">
        <v>20.385619602329701</v>
      </c>
      <c r="P71">
        <v>34.024226110363301</v>
      </c>
      <c r="Q71">
        <v>0.131905331702105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200</v>
      </c>
      <c r="E72">
        <v>128670.68889760799</v>
      </c>
      <c r="F72">
        <v>189.88</v>
      </c>
      <c r="G72">
        <v>71.551148200070799</v>
      </c>
      <c r="H72">
        <v>0.51431410475044403</v>
      </c>
      <c r="I72">
        <v>58.8232862395121</v>
      </c>
      <c r="J72">
        <v>-3.05498218107358</v>
      </c>
      <c r="K72">
        <v>176.20387734918299</v>
      </c>
      <c r="L72">
        <v>134.012641764862</v>
      </c>
      <c r="M72">
        <v>38.067145324680403</v>
      </c>
      <c r="N72">
        <v>0.74302350707596199</v>
      </c>
      <c r="O72">
        <v>10.0063197809142</v>
      </c>
      <c r="P72">
        <v>118.755760368663</v>
      </c>
      <c r="Q72">
        <v>1.6129082296678001E-2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32</v>
      </c>
      <c r="E73">
        <v>128333.386328489</v>
      </c>
      <c r="F73">
        <v>116.55</v>
      </c>
      <c r="G73">
        <v>63.580581705883503</v>
      </c>
      <c r="H73">
        <v>-8.7605009316840192</v>
      </c>
      <c r="I73">
        <v>0.246200311741295</v>
      </c>
      <c r="J73">
        <v>-1.04809583541758</v>
      </c>
      <c r="K73">
        <v>122.80539063187</v>
      </c>
      <c r="L73">
        <v>109.50348088030999</v>
      </c>
      <c r="M73">
        <v>35.563899350894097</v>
      </c>
      <c r="N73">
        <v>0.65261539788238898</v>
      </c>
      <c r="O73">
        <v>22.608322608322599</v>
      </c>
      <c r="P73">
        <v>99.060631938514007</v>
      </c>
      <c r="Q73">
        <v>0.11629017538665801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32</v>
      </c>
      <c r="E74">
        <v>124188.84852191999</v>
      </c>
      <c r="F74">
        <v>65.7</v>
      </c>
      <c r="G74">
        <v>125.23528566320201</v>
      </c>
      <c r="H74">
        <v>-7.1040933738006302</v>
      </c>
      <c r="I74">
        <v>28.876114193317299</v>
      </c>
      <c r="J74">
        <v>-4.5832120150086704</v>
      </c>
      <c r="K74">
        <v>64.988024706886904</v>
      </c>
      <c r="L74">
        <v>56.196166600314399</v>
      </c>
      <c r="M74">
        <v>53.731156724636399</v>
      </c>
      <c r="N74">
        <v>1.3590642330962699</v>
      </c>
      <c r="O74">
        <v>27.473363774733599</v>
      </c>
      <c r="P74">
        <v>155.64202334630301</v>
      </c>
      <c r="Q74">
        <v>8.5856465926424999E-2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116</v>
      </c>
      <c r="E75">
        <v>123798.0684375</v>
      </c>
      <c r="F75">
        <v>593.75</v>
      </c>
      <c r="G75">
        <v>313.28432099645897</v>
      </c>
      <c r="H75">
        <v>40.378442422792403</v>
      </c>
      <c r="I75">
        <v>84.883371110304694</v>
      </c>
      <c r="J75">
        <v>-3.8875476588110298</v>
      </c>
      <c r="K75">
        <v>455.34254882057701</v>
      </c>
      <c r="L75">
        <v>301.59156564809899</v>
      </c>
      <c r="M75">
        <v>58.999103758347502</v>
      </c>
      <c r="N75">
        <v>1.5525085842903099</v>
      </c>
      <c r="O75">
        <v>8.9684210526315802</v>
      </c>
      <c r="P75">
        <v>396.23903050564098</v>
      </c>
      <c r="Q75">
        <v>0.223065238820881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60</v>
      </c>
      <c r="E76">
        <v>121415.60933675</v>
      </c>
      <c r="F76">
        <v>1503.5</v>
      </c>
      <c r="G76">
        <v>19.233232286070301</v>
      </c>
      <c r="H76">
        <v>-4.6265027754897599</v>
      </c>
      <c r="I76">
        <v>-7.7166509672469203</v>
      </c>
      <c r="J76">
        <v>0.57078703200671799</v>
      </c>
      <c r="K76">
        <v>1486.69580437029</v>
      </c>
      <c r="L76">
        <v>1377.33953343336</v>
      </c>
      <c r="M76">
        <v>51.991299493757801</v>
      </c>
      <c r="N76">
        <v>0.67717969154221602</v>
      </c>
      <c r="O76">
        <v>5.2211506484868702</v>
      </c>
      <c r="P76">
        <v>44.845857418111699</v>
      </c>
      <c r="Q76">
        <v>2.1970393810628999E-2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120830.6788728</v>
      </c>
      <c r="F77">
        <v>4551.6000000000004</v>
      </c>
      <c r="G77">
        <v>-0.61712681912682399</v>
      </c>
      <c r="H77">
        <v>-3.3810600585991999</v>
      </c>
      <c r="I77">
        <v>11.127227076433099</v>
      </c>
      <c r="J77">
        <v>0.30395943207287901</v>
      </c>
      <c r="K77">
        <v>4396.0990760036502</v>
      </c>
      <c r="L77">
        <v>3966.5653911200702</v>
      </c>
      <c r="M77">
        <v>50.373472056880601</v>
      </c>
      <c r="N77">
        <v>0.78642130162676604</v>
      </c>
      <c r="O77">
        <v>2.60128306529572</v>
      </c>
      <c r="P77">
        <v>38.123994780444797</v>
      </c>
      <c r="Q77">
        <v>-6.2784068342684005E-2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65</v>
      </c>
      <c r="E78">
        <v>119031.21434868001</v>
      </c>
      <c r="F78">
        <v>682.35</v>
      </c>
      <c r="G78">
        <v>114.150120609616</v>
      </c>
      <c r="H78">
        <v>-8.2858570422566107</v>
      </c>
      <c r="I78">
        <v>25.802076598089698</v>
      </c>
      <c r="J78">
        <v>-1.3920340974810701</v>
      </c>
      <c r="K78">
        <v>675.77749738897103</v>
      </c>
      <c r="L78">
        <v>546.44634439867298</v>
      </c>
      <c r="M78">
        <v>29.5818602576941</v>
      </c>
      <c r="N78">
        <v>0.55102098288677004</v>
      </c>
      <c r="O78">
        <v>10.207371583498199</v>
      </c>
      <c r="P78">
        <v>139.42105263157799</v>
      </c>
      <c r="Q78">
        <v>8.9809197467707005E-2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60</v>
      </c>
      <c r="E79">
        <v>118680.26795055</v>
      </c>
      <c r="F79">
        <v>1179.45</v>
      </c>
      <c r="G79">
        <v>68.054847505535093</v>
      </c>
      <c r="H79">
        <v>2.7632770201725299</v>
      </c>
      <c r="I79">
        <v>42.963477627071903</v>
      </c>
      <c r="J79">
        <v>-2.59873471915285</v>
      </c>
      <c r="K79">
        <v>1091.37194391195</v>
      </c>
      <c r="L79">
        <v>898.554988008441</v>
      </c>
      <c r="M79">
        <v>62.350767445066097</v>
      </c>
      <c r="N79">
        <v>0.83247858863798896</v>
      </c>
      <c r="O79">
        <v>1.9966933740302499</v>
      </c>
      <c r="P79">
        <v>107.74108322324901</v>
      </c>
      <c r="Q79">
        <v>6.3629993041349003E-2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-</v>
      </c>
      <c r="D80" t="s">
        <v>218</v>
      </c>
      <c r="E80">
        <v>117317.78672</v>
      </c>
      <c r="F80">
        <v>1231.25</v>
      </c>
      <c r="G80">
        <v>18.553807640709</v>
      </c>
      <c r="H80">
        <v>12.627132581109599</v>
      </c>
      <c r="I80">
        <v>-7.5610733181001999</v>
      </c>
      <c r="J80">
        <v>7.9220560706079697</v>
      </c>
      <c r="K80">
        <v>1137.9655757846999</v>
      </c>
      <c r="L80">
        <v>1067.33359184653</v>
      </c>
      <c r="M80">
        <v>70.096137160023702</v>
      </c>
      <c r="N80">
        <v>1.0486554458660999</v>
      </c>
      <c r="O80">
        <v>3.0659898477157301</v>
      </c>
      <c r="P80">
        <v>48.656806519770598</v>
      </c>
      <c r="Q80">
        <v>2.7397103825115E-2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51</v>
      </c>
      <c r="E81">
        <v>116701.09915687999</v>
      </c>
      <c r="F81">
        <v>1388.9</v>
      </c>
      <c r="G81">
        <v>-2.8363353430787002</v>
      </c>
      <c r="H81">
        <v>-3.6735833689600002</v>
      </c>
      <c r="I81">
        <v>-2.30830061960719</v>
      </c>
      <c r="J81">
        <v>0.26186020154214601</v>
      </c>
      <c r="K81">
        <v>1361.5754488280299</v>
      </c>
      <c r="L81">
        <v>1223.5350533399501</v>
      </c>
      <c r="M81">
        <v>41.506039713046803</v>
      </c>
      <c r="N81">
        <v>0.85877839158418601</v>
      </c>
      <c r="O81">
        <v>6.2855497156022597</v>
      </c>
      <c r="P81">
        <v>39.2730007520681</v>
      </c>
      <c r="Q81">
        <v>0.12481519403135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111</v>
      </c>
      <c r="E82">
        <v>116374.964009869</v>
      </c>
      <c r="F82">
        <v>2449.5500000000002</v>
      </c>
      <c r="G82">
        <v>63.302834419324903</v>
      </c>
      <c r="H82">
        <v>-2.3797397365686899</v>
      </c>
      <c r="I82">
        <v>8.6244552296963697</v>
      </c>
      <c r="J82">
        <v>1.1433394795591501</v>
      </c>
      <c r="K82">
        <v>2339.6552038683999</v>
      </c>
      <c r="L82">
        <v>2035.0977372995801</v>
      </c>
      <c r="M82">
        <v>56.029422090240502</v>
      </c>
      <c r="N82">
        <v>0.82137564779457595</v>
      </c>
      <c r="O82">
        <v>2.8352146312587898</v>
      </c>
      <c r="P82">
        <v>89.154440154440096</v>
      </c>
      <c r="Q82">
        <v>0.20638351943980501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225</v>
      </c>
      <c r="E83">
        <v>115587.35181245999</v>
      </c>
      <c r="F83">
        <v>1036.2</v>
      </c>
      <c r="G83">
        <v>9.9052418782222507</v>
      </c>
      <c r="H83">
        <v>-1.92043687743839</v>
      </c>
      <c r="I83">
        <v>-13.7997206691401</v>
      </c>
      <c r="J83">
        <v>1.2717385189458199</v>
      </c>
      <c r="K83">
        <v>1025.66800677625</v>
      </c>
      <c r="L83">
        <v>1049.69814866468</v>
      </c>
      <c r="M83">
        <v>68.444988773098501</v>
      </c>
      <c r="N83">
        <v>0.389738803819008</v>
      </c>
      <c r="O83">
        <v>20.633082416521901</v>
      </c>
      <c r="P83">
        <v>51.049562682215701</v>
      </c>
      <c r="Q83">
        <v>2.0897896452969002E-2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228</v>
      </c>
      <c r="E84">
        <v>114805.064709855</v>
      </c>
      <c r="F84">
        <v>426.15</v>
      </c>
      <c r="G84">
        <v>127.389537363787</v>
      </c>
      <c r="H84">
        <v>25.899508449855901</v>
      </c>
      <c r="I84">
        <v>71.528000703130701</v>
      </c>
      <c r="J84">
        <v>6.2710496379846399</v>
      </c>
      <c r="K84">
        <v>368.80748349725098</v>
      </c>
      <c r="L84">
        <v>288.46888891549202</v>
      </c>
      <c r="M84">
        <v>68.111622071506403</v>
      </c>
      <c r="N84">
        <v>0.74399904204528</v>
      </c>
      <c r="O84">
        <v>3.1796315851226198</v>
      </c>
      <c r="P84">
        <v>170.829361296472</v>
      </c>
      <c r="Q84">
        <v>5.4335080782982E-2</v>
      </c>
    </row>
    <row r="85" spans="1:17" x14ac:dyDescent="0.3">
      <c r="A85" t="s">
        <v>229</v>
      </c>
      <c r="B85" t="s">
        <v>230</v>
      </c>
      <c r="C85" t="str">
        <f>IFERROR(VLOOKUP(Table1[[#This Row],[Ticker]],[1]!Table1[[Symbol]:[Industry]],2,FALSE),"-")</f>
        <v>-</v>
      </c>
      <c r="D85" t="s">
        <v>60</v>
      </c>
      <c r="E85">
        <v>113586.452114805</v>
      </c>
      <c r="F85">
        <v>6820.15</v>
      </c>
      <c r="G85">
        <v>2.3929215529861998</v>
      </c>
      <c r="H85">
        <v>10.9401414953012</v>
      </c>
      <c r="I85">
        <v>1.7597375180247199</v>
      </c>
      <c r="J85">
        <v>4.7768661220039501</v>
      </c>
      <c r="K85">
        <v>6330.37818459147</v>
      </c>
      <c r="L85">
        <v>5956.0573483872204</v>
      </c>
      <c r="M85">
        <v>70.185844651660304</v>
      </c>
      <c r="N85">
        <v>0.86765246911078697</v>
      </c>
      <c r="O85">
        <v>1.74116405064403</v>
      </c>
      <c r="P85">
        <v>31.016895428917199</v>
      </c>
      <c r="Q85">
        <v>-2.2981165146929998E-3</v>
      </c>
    </row>
    <row r="86" spans="1:17" x14ac:dyDescent="0.3">
      <c r="A86" t="s">
        <v>231</v>
      </c>
      <c r="B86" t="s">
        <v>232</v>
      </c>
      <c r="C86" t="str">
        <f>IFERROR(VLOOKUP(Table1[[#This Row],[Ticker]],[1]!Table1[[Symbol]:[Industry]],2,FALSE),"-")</f>
        <v>-</v>
      </c>
      <c r="D86" t="s">
        <v>176</v>
      </c>
      <c r="E86">
        <v>112391.126226115</v>
      </c>
      <c r="F86">
        <v>634.15</v>
      </c>
      <c r="G86">
        <v>-11.921203930574601</v>
      </c>
      <c r="H86">
        <v>6.5867464819703301</v>
      </c>
      <c r="I86">
        <v>4.3843813501413598</v>
      </c>
      <c r="J86">
        <v>2.3121422301424199</v>
      </c>
      <c r="K86">
        <v>599.57508013409904</v>
      </c>
      <c r="L86">
        <v>561.78398935950497</v>
      </c>
      <c r="M86">
        <v>52.9667039223486</v>
      </c>
      <c r="N86">
        <v>0.80127358377594304</v>
      </c>
      <c r="O86">
        <v>4.4468974217456401</v>
      </c>
      <c r="P86">
        <v>29.630008176614801</v>
      </c>
      <c r="Q86">
        <v>-8.5286124771818003E-2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Row],[Ticker]],[1]!Table1[[Symbol]:[Industry]],2,FALSE),"-")</f>
        <v>-</v>
      </c>
      <c r="D87" t="s">
        <v>235</v>
      </c>
      <c r="E87">
        <v>112328.22436725</v>
      </c>
      <c r="F87">
        <v>1791.75</v>
      </c>
      <c r="G87">
        <v>14.077104093259299</v>
      </c>
      <c r="H87">
        <v>-10.6595250807264</v>
      </c>
      <c r="I87">
        <v>23.440858097800898</v>
      </c>
      <c r="J87">
        <v>-5.4655477206538601</v>
      </c>
      <c r="K87">
        <v>1809.1638099234001</v>
      </c>
      <c r="L87">
        <v>1585.18205945763</v>
      </c>
      <c r="M87">
        <v>34.783597128491898</v>
      </c>
      <c r="N87">
        <v>0.83817213469745699</v>
      </c>
      <c r="O87">
        <v>10.807869401423099</v>
      </c>
      <c r="P87">
        <v>45.333982236281798</v>
      </c>
      <c r="Q87">
        <v>1.5997327398033001E-2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Row],[Ticker]],[1]!Table1[[Symbol]:[Industry]],2,FALSE),"-")</f>
        <v>-</v>
      </c>
      <c r="D88" t="s">
        <v>24</v>
      </c>
      <c r="E88">
        <v>108760.62782332501</v>
      </c>
      <c r="F88">
        <v>1396.65</v>
      </c>
      <c r="G88">
        <v>-26.820505275874499</v>
      </c>
      <c r="H88">
        <v>-10.062546963935601</v>
      </c>
      <c r="I88">
        <v>-20.1134386916588</v>
      </c>
      <c r="J88">
        <v>-1.26816669719091</v>
      </c>
      <c r="K88">
        <v>1458.6001175541701</v>
      </c>
      <c r="L88">
        <v>1457.6027272638601</v>
      </c>
      <c r="M88">
        <v>25.451361879570399</v>
      </c>
      <c r="N88">
        <v>0.85284622889381501</v>
      </c>
      <c r="O88">
        <v>21.326030143557698</v>
      </c>
      <c r="P88">
        <v>3.1461172039437302</v>
      </c>
      <c r="Q88">
        <v>7.0321817532830004E-3</v>
      </c>
    </row>
    <row r="89" spans="1:17" x14ac:dyDescent="0.3">
      <c r="A89" t="s">
        <v>238</v>
      </c>
      <c r="B89" t="s">
        <v>239</v>
      </c>
      <c r="C89" t="str">
        <f>IFERROR(VLOOKUP(Table1[[#This Row],[Ticker]],[1]!Table1[[Symbol]:[Industry]],2,FALSE),"-")</f>
        <v>-</v>
      </c>
      <c r="D89" t="s">
        <v>27</v>
      </c>
      <c r="E89">
        <v>108592.124149408</v>
      </c>
      <c r="F89">
        <v>15.58</v>
      </c>
      <c r="G89">
        <v>73.114612159011401</v>
      </c>
      <c r="H89">
        <v>-14.1014100225931</v>
      </c>
      <c r="I89">
        <v>-9.2311371894079102</v>
      </c>
      <c r="J89">
        <v>-7.0857758144295504</v>
      </c>
      <c r="K89">
        <v>15.8735921534692</v>
      </c>
      <c r="L89">
        <v>13.928594143321201</v>
      </c>
      <c r="M89">
        <v>35.567419579143703</v>
      </c>
      <c r="N89">
        <v>0.55013224067215705</v>
      </c>
      <c r="O89">
        <v>23.106546854942199</v>
      </c>
      <c r="P89">
        <v>107.73333333333299</v>
      </c>
      <c r="Q89">
        <v>5.4539914877593E-2</v>
      </c>
    </row>
    <row r="90" spans="1:17" x14ac:dyDescent="0.3">
      <c r="A90" t="s">
        <v>240</v>
      </c>
      <c r="B90" t="s">
        <v>241</v>
      </c>
      <c r="C90" t="str">
        <f>IFERROR(VLOOKUP(Table1[[#This Row],[Ticker]],[1]!Table1[[Symbol]:[Industry]],2,FALSE),"-")</f>
        <v>-</v>
      </c>
      <c r="D90" t="s">
        <v>111</v>
      </c>
      <c r="E90">
        <v>108317.67712024999</v>
      </c>
      <c r="F90">
        <v>5417.75</v>
      </c>
      <c r="G90">
        <v>48.766798364469203</v>
      </c>
      <c r="H90">
        <v>-1.6655930163357999</v>
      </c>
      <c r="I90">
        <v>8.4012633423096705</v>
      </c>
      <c r="J90">
        <v>2.9543303762927901E-2</v>
      </c>
      <c r="K90">
        <v>5362.3579499274801</v>
      </c>
      <c r="L90">
        <v>4548.4916294958903</v>
      </c>
      <c r="M90">
        <v>37.625229532315501</v>
      </c>
      <c r="N90">
        <v>0.64079607378427805</v>
      </c>
      <c r="O90">
        <v>8.8007013981818893</v>
      </c>
      <c r="P90">
        <v>87.4653979238754</v>
      </c>
      <c r="Q90">
        <v>6.2913571914421998E-2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Row],[Ticker]],[1]!Table1[[Symbol]:[Industry]],2,FALSE),"-")</f>
        <v>-</v>
      </c>
      <c r="D91" t="s">
        <v>165</v>
      </c>
      <c r="E91">
        <v>107647.988619825</v>
      </c>
      <c r="F91">
        <v>309.14999999999998</v>
      </c>
      <c r="G91">
        <v>191.197739470703</v>
      </c>
      <c r="H91">
        <v>1.4826284263015499</v>
      </c>
      <c r="I91">
        <v>33.489525574260199</v>
      </c>
      <c r="J91">
        <v>-2.141773536569</v>
      </c>
      <c r="K91">
        <v>299.27731780949898</v>
      </c>
      <c r="L91">
        <v>236.443815199102</v>
      </c>
      <c r="M91">
        <v>47.250967492782998</v>
      </c>
      <c r="N91">
        <v>0.75253812144393495</v>
      </c>
      <c r="O91">
        <v>8.4748503962478008</v>
      </c>
      <c r="P91">
        <v>226.10759493670801</v>
      </c>
      <c r="Q91">
        <v>0.16615623502278301</v>
      </c>
    </row>
    <row r="92" spans="1:17" x14ac:dyDescent="0.3">
      <c r="A92" t="s">
        <v>244</v>
      </c>
      <c r="B92" t="s">
        <v>245</v>
      </c>
      <c r="C92" t="str">
        <f>IFERROR(VLOOKUP(Table1[[#This Row],[Ticker]],[1]!Table1[[Symbol]:[Industry]],2,FALSE),"-")</f>
        <v>-</v>
      </c>
      <c r="D92" t="s">
        <v>165</v>
      </c>
      <c r="E92">
        <v>106540.58795274</v>
      </c>
      <c r="F92">
        <v>697.1</v>
      </c>
      <c r="G92">
        <v>49.372111099827798</v>
      </c>
      <c r="H92">
        <v>-3.3566498993733198</v>
      </c>
      <c r="I92">
        <v>41.340299703404398</v>
      </c>
      <c r="J92">
        <v>-6.2646004133546302</v>
      </c>
      <c r="K92">
        <v>672.93456347883705</v>
      </c>
      <c r="L92">
        <v>543.26146169056904</v>
      </c>
      <c r="M92">
        <v>45.054190882987903</v>
      </c>
      <c r="N92">
        <v>0.87912077493637997</v>
      </c>
      <c r="O92">
        <v>12.430067422177499</v>
      </c>
      <c r="P92">
        <v>94.070155902004402</v>
      </c>
      <c r="Q92">
        <v>0.238951766232602</v>
      </c>
    </row>
    <row r="93" spans="1:17" x14ac:dyDescent="0.3">
      <c r="A93" t="s">
        <v>246</v>
      </c>
      <c r="B93" t="s">
        <v>247</v>
      </c>
      <c r="C93" t="str">
        <f>IFERROR(VLOOKUP(Table1[[#This Row],[Ticker]],[1]!Table1[[Symbol]:[Industry]],2,FALSE),"-")</f>
        <v>-</v>
      </c>
      <c r="D93" t="s">
        <v>60</v>
      </c>
      <c r="E93">
        <v>106471.55096959999</v>
      </c>
      <c r="F93">
        <v>3145.9</v>
      </c>
      <c r="G93">
        <v>37.975671641595703</v>
      </c>
      <c r="H93">
        <v>7.5417854915701303</v>
      </c>
      <c r="I93">
        <v>11.687244785503299</v>
      </c>
      <c r="J93">
        <v>6.3112951583570798</v>
      </c>
      <c r="K93">
        <v>2846.8082340619499</v>
      </c>
      <c r="L93">
        <v>2512.3852726651799</v>
      </c>
      <c r="M93">
        <v>75.154834353652205</v>
      </c>
      <c r="N93">
        <v>1.2912294409621601</v>
      </c>
      <c r="O93">
        <v>1.4797037413776399</v>
      </c>
      <c r="P93">
        <v>77.528850766061893</v>
      </c>
      <c r="Q93">
        <v>6.8982272126113006E-2</v>
      </c>
    </row>
    <row r="94" spans="1:17" x14ac:dyDescent="0.3">
      <c r="A94" t="s">
        <v>248</v>
      </c>
      <c r="B94" t="s">
        <v>249</v>
      </c>
      <c r="C94" t="str">
        <f>IFERROR(VLOOKUP(Table1[[#This Row],[Ticker]],[1]!Table1[[Symbol]:[Industry]],2,FALSE),"-")</f>
        <v>-</v>
      </c>
      <c r="D94" t="s">
        <v>250</v>
      </c>
      <c r="E94">
        <v>105745.5285265</v>
      </c>
      <c r="F94">
        <v>9501.5</v>
      </c>
      <c r="G94">
        <v>3.8123475289264701</v>
      </c>
      <c r="H94">
        <v>13.4664473205957</v>
      </c>
      <c r="I94">
        <v>2.2050800041381899</v>
      </c>
      <c r="J94">
        <v>0.68900881022848703</v>
      </c>
      <c r="K94">
        <v>8971.4336270672902</v>
      </c>
      <c r="L94">
        <v>8200.5952674377004</v>
      </c>
      <c r="M94">
        <v>44.565758690976701</v>
      </c>
      <c r="N94">
        <v>0.65718765217663899</v>
      </c>
      <c r="O94">
        <v>6.03588907014682</v>
      </c>
      <c r="P94">
        <v>43.356115813455197</v>
      </c>
      <c r="Q94">
        <v>9.0400023194829995E-2</v>
      </c>
    </row>
    <row r="95" spans="1:17" x14ac:dyDescent="0.3">
      <c r="A95" t="s">
        <v>251</v>
      </c>
      <c r="B95" t="s">
        <v>252</v>
      </c>
      <c r="C95" t="str">
        <f>IFERROR(VLOOKUP(Table1[[#This Row],[Ticker]],[1]!Table1[[Symbol]:[Industry]],2,FALSE),"-")</f>
        <v>-</v>
      </c>
      <c r="D95" t="s">
        <v>253</v>
      </c>
      <c r="E95">
        <v>104835.92120625</v>
      </c>
      <c r="F95">
        <v>97.5</v>
      </c>
      <c r="G95">
        <v>44.293204669013399</v>
      </c>
      <c r="H95">
        <v>-2.3477443334435502</v>
      </c>
      <c r="I95">
        <v>2.00082888688853</v>
      </c>
      <c r="J95">
        <v>-2.6307935103559501</v>
      </c>
      <c r="K95">
        <v>86.577892029197798</v>
      </c>
      <c r="L95">
        <v>79.151779121793595</v>
      </c>
      <c r="M95">
        <v>70.398312551798099</v>
      </c>
      <c r="N95">
        <v>2.77722230113456</v>
      </c>
      <c r="O95">
        <v>1.2307692307692299</v>
      </c>
      <c r="P95">
        <v>72.413793103448199</v>
      </c>
      <c r="Q95">
        <v>8.4079064727242997E-2</v>
      </c>
    </row>
    <row r="96" spans="1:17" x14ac:dyDescent="0.3">
      <c r="A96" t="s">
        <v>254</v>
      </c>
      <c r="B96" t="s">
        <v>255</v>
      </c>
      <c r="C96" t="str">
        <f>IFERROR(VLOOKUP(Table1[[#This Row],[Ticker]],[1]!Table1[[Symbol]:[Industry]],2,FALSE),"-")</f>
        <v>-</v>
      </c>
      <c r="D96" t="s">
        <v>101</v>
      </c>
      <c r="E96">
        <v>102841.06633359</v>
      </c>
      <c r="F96">
        <v>102.38</v>
      </c>
      <c r="G96">
        <v>81.069762966956404</v>
      </c>
      <c r="H96">
        <v>-0.166929523810596</v>
      </c>
      <c r="I96">
        <v>13.5434128790417</v>
      </c>
      <c r="J96">
        <v>-7.9084391790512703</v>
      </c>
      <c r="K96">
        <v>102.618929163796</v>
      </c>
      <c r="L96">
        <v>85.115859697790597</v>
      </c>
      <c r="M96">
        <v>35.990353009034102</v>
      </c>
      <c r="N96">
        <v>1.12356586275198</v>
      </c>
      <c r="O96">
        <v>15.6475874194178</v>
      </c>
      <c r="P96">
        <v>115.99156118143399</v>
      </c>
      <c r="Q96">
        <v>0.153792160461455</v>
      </c>
    </row>
    <row r="97" spans="1:17" x14ac:dyDescent="0.3">
      <c r="A97" t="s">
        <v>256</v>
      </c>
      <c r="B97" t="s">
        <v>257</v>
      </c>
      <c r="C97" t="str">
        <f>IFERROR(VLOOKUP(Table1[[#This Row],[Ticker]],[1]!Table1[[Symbol]:[Industry]],2,FALSE),"-")</f>
        <v>-</v>
      </c>
      <c r="D97" t="s">
        <v>32</v>
      </c>
      <c r="E97">
        <v>102687.32172000001</v>
      </c>
      <c r="F97">
        <v>134.52000000000001</v>
      </c>
      <c r="G97">
        <v>27.642231084239999</v>
      </c>
      <c r="H97">
        <v>-8.8933202429307698</v>
      </c>
      <c r="I97">
        <v>-19.626187143247801</v>
      </c>
      <c r="J97">
        <v>-2.9537384425187598</v>
      </c>
      <c r="K97">
        <v>141.443059074529</v>
      </c>
      <c r="L97">
        <v>131.01524325330999</v>
      </c>
      <c r="M97">
        <v>36.947910249502101</v>
      </c>
      <c r="N97">
        <v>0.67875783330378903</v>
      </c>
      <c r="O97">
        <v>28.233719892952699</v>
      </c>
      <c r="P97">
        <v>58.538597525044203</v>
      </c>
      <c r="Q97">
        <v>0.13395362010713799</v>
      </c>
    </row>
    <row r="98" spans="1:17" x14ac:dyDescent="0.3">
      <c r="A98" t="s">
        <v>258</v>
      </c>
      <c r="B98" t="s">
        <v>259</v>
      </c>
      <c r="C98" t="str">
        <f>IFERROR(VLOOKUP(Table1[[#This Row],[Ticker]],[1]!Table1[[Symbol]:[Industry]],2,FALSE),"-")</f>
        <v>-</v>
      </c>
      <c r="D98" t="s">
        <v>51</v>
      </c>
      <c r="E98">
        <v>102413.043266325</v>
      </c>
      <c r="F98">
        <v>2724.25</v>
      </c>
      <c r="G98">
        <v>27.558387937210899</v>
      </c>
      <c r="H98">
        <v>-6.2328127022382498</v>
      </c>
      <c r="I98">
        <v>4.5247204824825999</v>
      </c>
      <c r="J98">
        <v>-1.06299741746823</v>
      </c>
      <c r="K98">
        <v>2691.4592268368701</v>
      </c>
      <c r="L98">
        <v>2346.6935497683098</v>
      </c>
      <c r="M98">
        <v>37.868994734410599</v>
      </c>
      <c r="N98">
        <v>0.79178851903565395</v>
      </c>
      <c r="O98">
        <v>12.304303936863301</v>
      </c>
      <c r="P98">
        <v>54.778137605817797</v>
      </c>
      <c r="Q98">
        <v>6.0810909772990002E-2</v>
      </c>
    </row>
    <row r="99" spans="1:17" x14ac:dyDescent="0.3">
      <c r="A99" t="s">
        <v>260</v>
      </c>
      <c r="B99" t="s">
        <v>261</v>
      </c>
      <c r="C99" t="str">
        <f>IFERROR(VLOOKUP(Table1[[#This Row],[Ticker]],[1]!Table1[[Symbol]:[Industry]],2,FALSE),"-")</f>
        <v>-</v>
      </c>
      <c r="D99" t="s">
        <v>32</v>
      </c>
      <c r="E99">
        <v>102008.54406996</v>
      </c>
      <c r="F99">
        <v>112.46</v>
      </c>
      <c r="G99">
        <v>41.427829703904003</v>
      </c>
      <c r="H99">
        <v>-7.7344664952810804</v>
      </c>
      <c r="I99">
        <v>9.9779417534897004</v>
      </c>
      <c r="J99">
        <v>-1.87118076134505</v>
      </c>
      <c r="K99">
        <v>116.442812917711</v>
      </c>
      <c r="L99">
        <v>103.88589993599</v>
      </c>
      <c r="M99">
        <v>37.523236869841</v>
      </c>
      <c r="N99">
        <v>0.73939489518220003</v>
      </c>
      <c r="O99">
        <v>14.6185310332562</v>
      </c>
      <c r="P99">
        <v>76.131558339858998</v>
      </c>
      <c r="Q99">
        <v>0.15243461493583299</v>
      </c>
    </row>
    <row r="100" spans="1:17" x14ac:dyDescent="0.3">
      <c r="A100" t="s">
        <v>262</v>
      </c>
      <c r="B100" t="s">
        <v>263</v>
      </c>
      <c r="C100" t="str">
        <f>IFERROR(VLOOKUP(Table1[[#This Row],[Ticker]],[1]!Table1[[Symbol]:[Industry]],2,FALSE),"-")</f>
        <v>-</v>
      </c>
      <c r="D100" t="s">
        <v>264</v>
      </c>
      <c r="E100">
        <v>101807.0613</v>
      </c>
      <c r="F100">
        <v>5047.7</v>
      </c>
      <c r="G100">
        <v>134.786890316284</v>
      </c>
      <c r="H100">
        <v>25.459249928695598</v>
      </c>
      <c r="I100">
        <v>103.161177661251</v>
      </c>
      <c r="J100">
        <v>-5.8007027397653701</v>
      </c>
      <c r="K100">
        <v>4187.9781284600504</v>
      </c>
      <c r="L100">
        <v>2802.5843028310701</v>
      </c>
      <c r="M100">
        <v>46.144053667847402</v>
      </c>
      <c r="N100">
        <v>0.66885574998306496</v>
      </c>
      <c r="O100">
        <v>16.092477762149102</v>
      </c>
      <c r="P100">
        <v>194.48965899477801</v>
      </c>
      <c r="Q100">
        <v>0.26052125660413</v>
      </c>
    </row>
    <row r="101" spans="1:17" x14ac:dyDescent="0.3">
      <c r="A101" t="s">
        <v>265</v>
      </c>
      <c r="B101" t="s">
        <v>266</v>
      </c>
      <c r="C101" t="str">
        <f>IFERROR(VLOOKUP(Table1[[#This Row],[Ticker]],[1]!Table1[[Symbol]:[Industry]],2,FALSE),"-")</f>
        <v>-</v>
      </c>
      <c r="D101" t="s">
        <v>200</v>
      </c>
      <c r="E101">
        <v>100621.6819696</v>
      </c>
      <c r="F101">
        <v>34116.400000000001</v>
      </c>
      <c r="G101">
        <v>55.230539149596197</v>
      </c>
      <c r="H101">
        <v>1.0948689409777901</v>
      </c>
      <c r="I101">
        <v>38.210860932492402</v>
      </c>
      <c r="J101">
        <v>-2.3587205376875602</v>
      </c>
      <c r="K101">
        <v>32998.703470895503</v>
      </c>
      <c r="L101">
        <v>27898.556261759899</v>
      </c>
      <c r="M101">
        <v>40.381071972113702</v>
      </c>
      <c r="N101">
        <v>0.43630151451155402</v>
      </c>
      <c r="O101">
        <v>7.5084123764523598</v>
      </c>
      <c r="P101">
        <v>90.263312726735293</v>
      </c>
      <c r="Q101">
        <v>0.10655818163659</v>
      </c>
    </row>
    <row r="102" spans="1:17" hidden="1" x14ac:dyDescent="0.3">
      <c r="A102" t="s">
        <v>267</v>
      </c>
      <c r="B102" t="s">
        <v>268</v>
      </c>
      <c r="C102" t="str">
        <f>IFERROR(VLOOKUP(Table1[[#This Row],[Ticker]],[1]!Table1[[Symbol]:[Industry]],2,FALSE),"-")</f>
        <v>-</v>
      </c>
      <c r="D102" t="s">
        <v>269</v>
      </c>
      <c r="E102">
        <v>100581.71270710501</v>
      </c>
      <c r="F102">
        <v>1382.85</v>
      </c>
      <c r="G102">
        <v>17.345747657659299</v>
      </c>
      <c r="H102">
        <v>1.9396003345598201</v>
      </c>
      <c r="I102">
        <v>10.5397564623301</v>
      </c>
      <c r="J102">
        <v>3.6200563795162601</v>
      </c>
      <c r="K102">
        <v>1259.06412302595</v>
      </c>
      <c r="L102">
        <v>1145.6946310779999</v>
      </c>
      <c r="M102">
        <v>87.732026413092001</v>
      </c>
      <c r="N102">
        <v>1.1856665375404001</v>
      </c>
      <c r="O102">
        <v>2.4912318761977001</v>
      </c>
      <c r="P102">
        <v>42.085795016696601</v>
      </c>
      <c r="Q102">
        <v>8.0915994402965E-2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37</v>
      </c>
      <c r="E103">
        <v>100106.934499425</v>
      </c>
      <c r="F103">
        <v>694.25</v>
      </c>
      <c r="G103">
        <v>-2.3450533369948401</v>
      </c>
      <c r="H103">
        <v>1.8790276699685</v>
      </c>
      <c r="I103">
        <v>28.3092902774351</v>
      </c>
      <c r="J103">
        <v>-1.10233588103323</v>
      </c>
      <c r="K103">
        <v>615.426340830134</v>
      </c>
      <c r="L103">
        <v>571.41647283013594</v>
      </c>
      <c r="M103">
        <v>78.476622234962605</v>
      </c>
      <c r="N103">
        <v>1.2966366826843401</v>
      </c>
      <c r="O103">
        <v>0.46813107670147203</v>
      </c>
      <c r="P103">
        <v>49.800409968712898</v>
      </c>
      <c r="Q103">
        <v>-4.5706602583004997E-2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80</v>
      </c>
      <c r="E104">
        <v>99409.676889599999</v>
      </c>
      <c r="F104">
        <v>27552</v>
      </c>
      <c r="G104">
        <v>-5.5310549705064496</v>
      </c>
      <c r="H104">
        <v>-0.93842652622134404</v>
      </c>
      <c r="I104">
        <v>-14.095780502399</v>
      </c>
      <c r="J104">
        <v>2.11360716935669</v>
      </c>
      <c r="K104">
        <v>27038.745714827601</v>
      </c>
      <c r="L104">
        <v>26270.917456100899</v>
      </c>
      <c r="M104">
        <v>46.668853180052402</v>
      </c>
      <c r="N104">
        <v>0.95566711121069803</v>
      </c>
      <c r="O104">
        <v>11.562681475029001</v>
      </c>
      <c r="P104">
        <v>19.323349299702802</v>
      </c>
      <c r="Q104">
        <v>-6.9021638660406004E-2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130</v>
      </c>
      <c r="E105">
        <v>98390.489503410005</v>
      </c>
      <c r="F105">
        <v>972.45</v>
      </c>
      <c r="G105">
        <v>30.415986995214698</v>
      </c>
      <c r="H105">
        <v>-14.0575424878666</v>
      </c>
      <c r="I105">
        <v>23.887392400942399</v>
      </c>
      <c r="J105">
        <v>-4.29378020196443</v>
      </c>
      <c r="K105">
        <v>1000.2398852190601</v>
      </c>
      <c r="L105">
        <v>860.64733573687295</v>
      </c>
      <c r="M105">
        <v>36.781302128192799</v>
      </c>
      <c r="N105">
        <v>0.99727924891914999</v>
      </c>
      <c r="O105">
        <v>12.8078564450614</v>
      </c>
      <c r="P105">
        <v>67.202544704264099</v>
      </c>
      <c r="Q105">
        <v>7.7616352589900003E-2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278</v>
      </c>
      <c r="E106">
        <v>98166.221999999994</v>
      </c>
      <c r="F106">
        <v>3541.35</v>
      </c>
      <c r="G106">
        <v>62.080485321185897</v>
      </c>
      <c r="H106">
        <v>-10.695380233979201</v>
      </c>
      <c r="I106">
        <v>49.340814758533199</v>
      </c>
      <c r="J106">
        <v>-6.4047575271954296</v>
      </c>
      <c r="K106">
        <v>3710.0798107279202</v>
      </c>
      <c r="L106">
        <v>2931.6124019477302</v>
      </c>
      <c r="M106">
        <v>23.352594524791702</v>
      </c>
      <c r="N106">
        <v>0.86680076473107404</v>
      </c>
      <c r="O106">
        <v>17.805356714247299</v>
      </c>
      <c r="P106">
        <v>114.198874977318</v>
      </c>
      <c r="Q106">
        <v>0.20193752914493601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179</v>
      </c>
      <c r="E107">
        <v>97932.588840734999</v>
      </c>
      <c r="F107">
        <v>890.45</v>
      </c>
      <c r="G107">
        <v>16.994335928439501</v>
      </c>
      <c r="H107">
        <v>-8.1603957423432103</v>
      </c>
      <c r="I107">
        <v>-24.945364546939398</v>
      </c>
      <c r="J107">
        <v>-1.82525759007479</v>
      </c>
      <c r="K107">
        <v>915.642990766352</v>
      </c>
      <c r="L107">
        <v>956.05292654416496</v>
      </c>
      <c r="M107">
        <v>46.979739541053902</v>
      </c>
      <c r="N107">
        <v>1.2425787254632299</v>
      </c>
      <c r="O107">
        <v>41.4341063507215</v>
      </c>
      <c r="P107">
        <v>70.584291187739396</v>
      </c>
      <c r="Q107">
        <v>1.9239867018006E-2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283</v>
      </c>
      <c r="E108">
        <v>96325.308666240002</v>
      </c>
      <c r="F108">
        <v>11108.4</v>
      </c>
      <c r="G108">
        <v>164.36560507640601</v>
      </c>
      <c r="H108">
        <v>10.162234323689299</v>
      </c>
      <c r="I108">
        <v>54.454288423995997</v>
      </c>
      <c r="J108">
        <v>0.32521806735372899</v>
      </c>
      <c r="K108">
        <v>9551.1766141742391</v>
      </c>
      <c r="L108">
        <v>7333.4625153407796</v>
      </c>
      <c r="M108">
        <v>73.962945319240106</v>
      </c>
      <c r="N108">
        <v>1.28095261173395</v>
      </c>
      <c r="O108">
        <v>2.58858161391379</v>
      </c>
      <c r="P108">
        <v>193.931335582456</v>
      </c>
      <c r="Q108">
        <v>8.9659290372370998E-2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Row],[Ticker]],[1]!Table1[[Symbol]:[Industry]],2,FALSE),"-")</f>
        <v>-</v>
      </c>
      <c r="D109" t="s">
        <v>286</v>
      </c>
      <c r="E109">
        <v>95592.336751174997</v>
      </c>
      <c r="F109">
        <v>10563.85</v>
      </c>
      <c r="G109">
        <v>156.52821610125901</v>
      </c>
      <c r="H109">
        <v>3.6071856497819499</v>
      </c>
      <c r="I109">
        <v>45.683516257079098</v>
      </c>
      <c r="J109">
        <v>-7.9392027292968601</v>
      </c>
      <c r="K109">
        <v>10360.9079872617</v>
      </c>
      <c r="L109">
        <v>8124.2471992875699</v>
      </c>
      <c r="M109">
        <v>28.649732719639498</v>
      </c>
      <c r="N109">
        <v>0.46698343766176398</v>
      </c>
      <c r="O109">
        <v>25.882135774362499</v>
      </c>
      <c r="P109">
        <v>184.966482782805</v>
      </c>
      <c r="Q109">
        <v>0.18459015840795401</v>
      </c>
    </row>
    <row r="110" spans="1:17" x14ac:dyDescent="0.3">
      <c r="A110" t="s">
        <v>287</v>
      </c>
      <c r="B110" t="s">
        <v>288</v>
      </c>
      <c r="C110" t="str">
        <f>IFERROR(VLOOKUP(Table1[[#This Row],[Ticker]],[1]!Table1[[Symbol]:[Industry]],2,FALSE),"-")</f>
        <v>-</v>
      </c>
      <c r="D110" t="s">
        <v>235</v>
      </c>
      <c r="E110">
        <v>95069.939776625004</v>
      </c>
      <c r="F110">
        <v>6322.25</v>
      </c>
      <c r="G110">
        <v>10.4597560126739</v>
      </c>
      <c r="H110">
        <v>-15.309509215324301</v>
      </c>
      <c r="I110">
        <v>31.154321469728899</v>
      </c>
      <c r="J110">
        <v>-4.8921266875159404</v>
      </c>
      <c r="K110">
        <v>6492.8138407666002</v>
      </c>
      <c r="L110">
        <v>5571.7644513528703</v>
      </c>
      <c r="M110">
        <v>36.835627797569501</v>
      </c>
      <c r="N110">
        <v>0.98957369953687702</v>
      </c>
      <c r="O110">
        <v>15.9626715172604</v>
      </c>
      <c r="P110">
        <v>66.331228624046304</v>
      </c>
      <c r="Q110">
        <v>0.14195510233766301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37</v>
      </c>
      <c r="E111">
        <v>94230.507106830002</v>
      </c>
      <c r="F111">
        <v>1909.65</v>
      </c>
      <c r="G111">
        <v>13.5318547180261</v>
      </c>
      <c r="H111">
        <v>4.1011468016317796</v>
      </c>
      <c r="I111">
        <v>12.797746118380299</v>
      </c>
      <c r="J111">
        <v>0.89304673951231905</v>
      </c>
      <c r="K111">
        <v>1777.2413762385299</v>
      </c>
      <c r="L111">
        <v>1603.8105457407901</v>
      </c>
      <c r="M111">
        <v>65.983687549807399</v>
      </c>
      <c r="N111">
        <v>0.93769718857399498</v>
      </c>
      <c r="O111">
        <v>0.80381221689838001</v>
      </c>
      <c r="P111">
        <v>50.841232227488099</v>
      </c>
      <c r="Q111">
        <v>-2.7697898603744001E-2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293</v>
      </c>
      <c r="E112">
        <v>92347.133804819998</v>
      </c>
      <c r="F112">
        <v>6422.6</v>
      </c>
      <c r="G112">
        <v>-0.13130655937229399</v>
      </c>
      <c r="H112">
        <v>0.150899273272776</v>
      </c>
      <c r="I112">
        <v>-10.4271471016001</v>
      </c>
      <c r="J112">
        <v>-1.12137967796312</v>
      </c>
      <c r="K112">
        <v>6220.9306702631902</v>
      </c>
      <c r="L112">
        <v>5891.1942468019297</v>
      </c>
      <c r="M112">
        <v>59.503322211090897</v>
      </c>
      <c r="N112">
        <v>0.68713042729907403</v>
      </c>
      <c r="O112">
        <v>7.0353128016690896</v>
      </c>
      <c r="P112">
        <v>35.8992805755395</v>
      </c>
      <c r="Q112">
        <v>2.2472305802412999E-2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Row],[Ticker]],[1]!Table1[[Symbol]:[Industry]],2,FALSE),"-")</f>
        <v>-</v>
      </c>
      <c r="D113" t="s">
        <v>293</v>
      </c>
      <c r="E113">
        <v>92098.419782080004</v>
      </c>
      <c r="F113">
        <v>947.6</v>
      </c>
      <c r="G113">
        <v>28.7809721915857</v>
      </c>
      <c r="H113">
        <v>-1.06346521018915</v>
      </c>
      <c r="I113">
        <v>14.771687421126799</v>
      </c>
      <c r="J113">
        <v>3.8745834229848501</v>
      </c>
      <c r="K113">
        <v>882.63398550287502</v>
      </c>
      <c r="L113">
        <v>770.72481009356602</v>
      </c>
      <c r="M113">
        <v>66.542332905832495</v>
      </c>
      <c r="N113">
        <v>0.67196143795987695</v>
      </c>
      <c r="O113">
        <v>3.4086112283663899</v>
      </c>
      <c r="P113">
        <v>86.352015732546704</v>
      </c>
      <c r="Q113">
        <v>0.119782792388147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298</v>
      </c>
      <c r="E114">
        <v>90160.197258179993</v>
      </c>
      <c r="F114">
        <v>633.4</v>
      </c>
      <c r="G114">
        <v>37.646102571599798</v>
      </c>
      <c r="H114">
        <v>-6.2221330031107902</v>
      </c>
      <c r="I114">
        <v>18.0672882456251</v>
      </c>
      <c r="J114">
        <v>7.3462157894944102</v>
      </c>
      <c r="K114">
        <v>598.27990976448598</v>
      </c>
      <c r="L114">
        <v>530.46535316867198</v>
      </c>
      <c r="M114">
        <v>70.161040358894098</v>
      </c>
      <c r="N114">
        <v>1.2375254697034499</v>
      </c>
      <c r="O114">
        <v>4.6652983896432003</v>
      </c>
      <c r="P114">
        <v>70.452099031216306</v>
      </c>
      <c r="Q114">
        <v>0.191559503636689</v>
      </c>
    </row>
    <row r="115" spans="1:17" x14ac:dyDescent="0.3">
      <c r="A115" t="s">
        <v>299</v>
      </c>
      <c r="B115" t="s">
        <v>300</v>
      </c>
      <c r="C115" t="str">
        <f>IFERROR(VLOOKUP(Table1[[#This Row],[Ticker]],[1]!Table1[[Symbol]:[Industry]],2,FALSE),"-")</f>
        <v>-</v>
      </c>
      <c r="D115" t="s">
        <v>143</v>
      </c>
      <c r="E115">
        <v>89741.188954509998</v>
      </c>
      <c r="F115">
        <v>6947.35</v>
      </c>
      <c r="G115">
        <v>27.985104360001799</v>
      </c>
      <c r="H115">
        <v>5.3223538109929303</v>
      </c>
      <c r="I115">
        <v>24.544793187646199</v>
      </c>
      <c r="J115">
        <v>1.5910379285337499</v>
      </c>
      <c r="K115">
        <v>6479.8516847730398</v>
      </c>
      <c r="L115">
        <v>5606.0370759857296</v>
      </c>
      <c r="M115">
        <v>60.314407548939499</v>
      </c>
      <c r="N115">
        <v>0.82451339380375699</v>
      </c>
      <c r="O115">
        <v>1.7647016488301099</v>
      </c>
      <c r="P115">
        <v>74.905905011266199</v>
      </c>
      <c r="Q115">
        <v>1.64276071992E-3</v>
      </c>
    </row>
    <row r="116" spans="1:17" x14ac:dyDescent="0.3">
      <c r="A116" t="s">
        <v>301</v>
      </c>
      <c r="B116" t="s">
        <v>302</v>
      </c>
      <c r="C116" t="str">
        <f>IFERROR(VLOOKUP(Table1[[#This Row],[Ticker]],[1]!Table1[[Symbol]:[Industry]],2,FALSE),"-")</f>
        <v>-</v>
      </c>
      <c r="D116" t="s">
        <v>54</v>
      </c>
      <c r="E116">
        <v>88406.133440849997</v>
      </c>
      <c r="F116">
        <v>543.5</v>
      </c>
      <c r="G116">
        <v>190.85016595953601</v>
      </c>
      <c r="H116">
        <v>14.094761131880301</v>
      </c>
      <c r="I116">
        <v>89.155067080030904</v>
      </c>
      <c r="J116">
        <v>-10.874104040843701</v>
      </c>
      <c r="K116">
        <v>488.028335025513</v>
      </c>
      <c r="L116">
        <v>369.92200906280499</v>
      </c>
      <c r="M116">
        <v>47.431365013807401</v>
      </c>
      <c r="N116">
        <v>1.7465716673003</v>
      </c>
      <c r="O116">
        <v>20.1471941122355</v>
      </c>
      <c r="P116">
        <v>215.92714590195601</v>
      </c>
      <c r="Q116">
        <v>0.14719633677232299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Row],[Ticker]],[1]!Table1[[Symbol]:[Industry]],2,FALSE),"-")</f>
        <v>-</v>
      </c>
      <c r="D117" t="s">
        <v>138</v>
      </c>
      <c r="E117">
        <v>86883.069568724997</v>
      </c>
      <c r="F117">
        <v>3124.65</v>
      </c>
      <c r="G117">
        <v>65.455961960429903</v>
      </c>
      <c r="H117">
        <v>1.5504507509835499</v>
      </c>
      <c r="I117">
        <v>24.073530118471101</v>
      </c>
      <c r="J117">
        <v>-6.0801469675240298</v>
      </c>
      <c r="K117">
        <v>3042.6318720182298</v>
      </c>
      <c r="L117">
        <v>2476.54006877754</v>
      </c>
      <c r="M117">
        <v>33.371696774556099</v>
      </c>
      <c r="N117">
        <v>0.73646792291972396</v>
      </c>
      <c r="O117">
        <v>8.8985966428239909</v>
      </c>
      <c r="P117">
        <v>108.964756236206</v>
      </c>
      <c r="Q117">
        <v>5.8976388565981003E-2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250</v>
      </c>
      <c r="E118">
        <v>86708.680626000001</v>
      </c>
      <c r="F118">
        <v>4059.8</v>
      </c>
      <c r="G118">
        <v>38.450722559862498</v>
      </c>
      <c r="H118">
        <v>-1.43108868748721</v>
      </c>
      <c r="I118">
        <v>4.3685330759181298</v>
      </c>
      <c r="J118">
        <v>-2.4390003833751099</v>
      </c>
      <c r="K118">
        <v>3984.7658644365401</v>
      </c>
      <c r="L118">
        <v>3517.2036705774299</v>
      </c>
      <c r="M118">
        <v>46.6948289954505</v>
      </c>
      <c r="N118">
        <v>1.4384351330104099</v>
      </c>
      <c r="O118">
        <v>5.8278732942509404</v>
      </c>
      <c r="P118">
        <v>71.187619911028605</v>
      </c>
      <c r="Q118">
        <v>2.8031297894889999E-3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176</v>
      </c>
      <c r="E119">
        <v>85445.646849269993</v>
      </c>
      <c r="F119">
        <v>3141.55</v>
      </c>
      <c r="G119">
        <v>42.242215889321301</v>
      </c>
      <c r="H119">
        <v>8.7321362748416504</v>
      </c>
      <c r="I119">
        <v>10.958896812720999</v>
      </c>
      <c r="J119">
        <v>2.4153311630071599</v>
      </c>
      <c r="K119">
        <v>2915.6891131024499</v>
      </c>
      <c r="L119">
        <v>2574.2187809061902</v>
      </c>
      <c r="M119">
        <v>73.625331009111207</v>
      </c>
      <c r="N119">
        <v>0.94721776037521199</v>
      </c>
      <c r="O119">
        <v>2.0197036494723899</v>
      </c>
      <c r="P119">
        <v>72.120863467017301</v>
      </c>
      <c r="Q119">
        <v>4.994312106979E-2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Row],[Ticker]],[1]!Table1[[Symbol]:[Industry]],2,FALSE),"-")</f>
        <v>-</v>
      </c>
      <c r="D120" t="s">
        <v>176</v>
      </c>
      <c r="E120">
        <v>85180.487652084994</v>
      </c>
      <c r="F120">
        <v>657.95</v>
      </c>
      <c r="G120">
        <v>1.51578388439836</v>
      </c>
      <c r="H120">
        <v>6.5700807503058298</v>
      </c>
      <c r="I120">
        <v>10.4286482710424</v>
      </c>
      <c r="J120">
        <v>1.67287480626005</v>
      </c>
      <c r="K120">
        <v>620.05275043731501</v>
      </c>
      <c r="L120">
        <v>566.61592627303696</v>
      </c>
      <c r="M120">
        <v>53.703302379150699</v>
      </c>
      <c r="N120">
        <v>0.85506200358586504</v>
      </c>
      <c r="O120">
        <v>4.3012386959495297</v>
      </c>
      <c r="P120">
        <v>35.297141682089197</v>
      </c>
      <c r="Q120">
        <v>-3.9737987556762999E-2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Row],[Ticker]],[1]!Table1[[Symbol]:[Industry]],2,FALSE),"-")</f>
        <v>-</v>
      </c>
      <c r="D121" t="s">
        <v>60</v>
      </c>
      <c r="E121">
        <v>84309.658440719999</v>
      </c>
      <c r="F121">
        <v>2104.4</v>
      </c>
      <c r="G121">
        <v>-14.6674091372688</v>
      </c>
      <c r="H121">
        <v>-7.9116848535132602</v>
      </c>
      <c r="I121">
        <v>-11.671779086300701</v>
      </c>
      <c r="J121">
        <v>-1.8848264103519401</v>
      </c>
      <c r="K121">
        <v>2152.9206234344401</v>
      </c>
      <c r="L121">
        <v>2054.3860548245998</v>
      </c>
      <c r="M121">
        <v>44.596390388642</v>
      </c>
      <c r="N121">
        <v>0.76246056205933499</v>
      </c>
      <c r="O121">
        <v>18.3235126401824</v>
      </c>
      <c r="P121">
        <v>25.034906865511999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Row],[Ticker]],[1]!Table1[[Symbol]:[Industry]],2,FALSE),"-")</f>
        <v>-</v>
      </c>
      <c r="D122" t="s">
        <v>315</v>
      </c>
      <c r="E122">
        <v>82792.139174447904</v>
      </c>
      <c r="F122">
        <v>60.72</v>
      </c>
      <c r="G122">
        <v>179.499422285593</v>
      </c>
      <c r="H122">
        <v>0.87378077357679595</v>
      </c>
      <c r="I122">
        <v>33.583745198029298</v>
      </c>
      <c r="J122">
        <v>5.3477851604148103</v>
      </c>
      <c r="K122">
        <v>51.181558195344103</v>
      </c>
      <c r="L122">
        <v>41.295562873130102</v>
      </c>
      <c r="M122">
        <v>83.814701250197302</v>
      </c>
      <c r="N122">
        <v>1.38338331581051</v>
      </c>
      <c r="O122">
        <v>0</v>
      </c>
      <c r="P122">
        <v>247.965616045845</v>
      </c>
      <c r="Q122">
        <v>0.19673192831785499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60</v>
      </c>
      <c r="E123">
        <v>82786.174955024995</v>
      </c>
      <c r="F123">
        <v>1815.65</v>
      </c>
      <c r="G123">
        <v>69.713470107967794</v>
      </c>
      <c r="H123">
        <v>10.863818084125599</v>
      </c>
      <c r="I123">
        <v>11.4914693123046</v>
      </c>
      <c r="J123">
        <v>-1.08879054876333</v>
      </c>
      <c r="K123">
        <v>1690.6435915245099</v>
      </c>
      <c r="L123">
        <v>1484.3399182352</v>
      </c>
      <c r="M123">
        <v>63.419724055372498</v>
      </c>
      <c r="N123">
        <v>0.705461434058549</v>
      </c>
      <c r="O123">
        <v>1.78173106050174</v>
      </c>
      <c r="P123">
        <v>94.916800858829802</v>
      </c>
      <c r="Q123">
        <v>2.6140362213109E-2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60</v>
      </c>
      <c r="E124">
        <v>79318.509500329994</v>
      </c>
      <c r="F124">
        <v>1353.7</v>
      </c>
      <c r="G124">
        <v>48.279404458011904</v>
      </c>
      <c r="H124">
        <v>7.0487386385593398</v>
      </c>
      <c r="I124">
        <v>2.8933209543878502</v>
      </c>
      <c r="J124">
        <v>-0.51217521088140205</v>
      </c>
      <c r="K124">
        <v>1254.3369804578999</v>
      </c>
      <c r="L124">
        <v>1089.80165156515</v>
      </c>
      <c r="M124">
        <v>64.177460286144395</v>
      </c>
      <c r="N124">
        <v>0.94705401865831196</v>
      </c>
      <c r="O124">
        <v>4.1515845460589498</v>
      </c>
      <c r="P124">
        <v>75.577172503242494</v>
      </c>
      <c r="Q124">
        <v>1.3663221341335E-2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24</v>
      </c>
      <c r="E125">
        <v>78034.969249200003</v>
      </c>
      <c r="F125">
        <v>24.9</v>
      </c>
      <c r="G125">
        <v>19.002870561455801</v>
      </c>
      <c r="H125">
        <v>1.1537712287930599</v>
      </c>
      <c r="I125">
        <v>-12.985178979479301</v>
      </c>
      <c r="J125">
        <v>-2.9302934532619598</v>
      </c>
      <c r="K125">
        <v>24.4585889518907</v>
      </c>
      <c r="L125">
        <v>22.730151345822101</v>
      </c>
      <c r="M125">
        <v>45.855709804054797</v>
      </c>
      <c r="N125">
        <v>1.1511862818888301</v>
      </c>
      <c r="O125">
        <v>31.9277108433735</v>
      </c>
      <c r="P125">
        <v>58.598726114649601</v>
      </c>
      <c r="Q125">
        <v>5.4653830109131003E-2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143</v>
      </c>
      <c r="E126">
        <v>77936</v>
      </c>
      <c r="F126">
        <v>974.2</v>
      </c>
      <c r="G126">
        <v>32.952461137762</v>
      </c>
      <c r="H126">
        <v>-8.2020398207752496</v>
      </c>
      <c r="I126">
        <v>-13.4239909835738</v>
      </c>
      <c r="J126">
        <v>-4.0868134320453597</v>
      </c>
      <c r="K126">
        <v>1010.66688708212</v>
      </c>
      <c r="L126">
        <v>920.77292100688305</v>
      </c>
      <c r="M126">
        <v>32.647234963028197</v>
      </c>
      <c r="N126">
        <v>0.89393018855457096</v>
      </c>
      <c r="O126">
        <v>16.906179429275301</v>
      </c>
      <c r="P126">
        <v>58.252111760883601</v>
      </c>
      <c r="Q126">
        <v>6.8953130472673999E-2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32</v>
      </c>
      <c r="E127">
        <v>76723.068357759999</v>
      </c>
      <c r="F127">
        <v>569.6</v>
      </c>
      <c r="G127">
        <v>45.4737003445398</v>
      </c>
      <c r="H127">
        <v>-1.7355018994557301</v>
      </c>
      <c r="I127">
        <v>15.190611667707101</v>
      </c>
      <c r="J127">
        <v>-5.1078722121809301</v>
      </c>
      <c r="K127">
        <v>547.48112726601505</v>
      </c>
      <c r="L127">
        <v>490.52428178877699</v>
      </c>
      <c r="M127">
        <v>57.240434581562198</v>
      </c>
      <c r="N127">
        <v>0.83065169131105998</v>
      </c>
      <c r="O127">
        <v>11.0779494382022</v>
      </c>
      <c r="P127">
        <v>75.207628422024001</v>
      </c>
      <c r="Q127">
        <v>0.15450597543936401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328</v>
      </c>
      <c r="E128">
        <v>76503.715593040004</v>
      </c>
      <c r="F128">
        <v>3955.4</v>
      </c>
      <c r="G128">
        <v>0.50838503269935398</v>
      </c>
      <c r="H128">
        <v>-3.2344740798456302</v>
      </c>
      <c r="I128">
        <v>-15.0629301251226</v>
      </c>
      <c r="J128">
        <v>-0.93610813405196602</v>
      </c>
      <c r="K128">
        <v>4051.74792089216</v>
      </c>
      <c r="L128">
        <v>3677.67586019689</v>
      </c>
      <c r="M128">
        <v>35.590959959204099</v>
      </c>
      <c r="N128">
        <v>1.3261818774257801</v>
      </c>
      <c r="O128">
        <v>18.362238964453599</v>
      </c>
      <c r="P128">
        <v>43.415518491660599</v>
      </c>
      <c r="Q128">
        <v>0.13420344017299499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Row],[Ticker]],[1]!Table1[[Symbol]:[Industry]],2,FALSE),"-")</f>
        <v>-</v>
      </c>
      <c r="D129" t="s">
        <v>138</v>
      </c>
      <c r="E129">
        <v>75672.658733849996</v>
      </c>
      <c r="F129">
        <v>1887.75</v>
      </c>
      <c r="G129">
        <v>220.31649946129099</v>
      </c>
      <c r="H129">
        <v>-16.263602668656699</v>
      </c>
      <c r="I129">
        <v>43.977774709671301</v>
      </c>
      <c r="J129">
        <v>-2.84688924246097</v>
      </c>
      <c r="K129">
        <v>1726.30372463915</v>
      </c>
      <c r="L129">
        <v>1324.8647467999101</v>
      </c>
      <c r="M129">
        <v>66.428493148635297</v>
      </c>
      <c r="N129">
        <v>0.98065514477895499</v>
      </c>
      <c r="O129">
        <v>9.9086213746523804</v>
      </c>
      <c r="P129">
        <v>248.775981524249</v>
      </c>
      <c r="Q129">
        <v>0.18524298370349301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18</v>
      </c>
      <c r="E130">
        <v>75292.999764045002</v>
      </c>
      <c r="F130">
        <v>353.85</v>
      </c>
      <c r="G130">
        <v>52.265928349724</v>
      </c>
      <c r="H130">
        <v>-2.28575212153067</v>
      </c>
      <c r="I130">
        <v>3.4904872519568002</v>
      </c>
      <c r="J130">
        <v>-3.1927772884214298</v>
      </c>
      <c r="K130">
        <v>341.60099843544702</v>
      </c>
      <c r="L130">
        <v>300.31334421692702</v>
      </c>
      <c r="M130">
        <v>61.180253561134997</v>
      </c>
      <c r="N130">
        <v>1.0420278342312199</v>
      </c>
      <c r="O130">
        <v>12.0625500447458</v>
      </c>
      <c r="P130">
        <v>121.895903010033</v>
      </c>
      <c r="Q130">
        <v>6.1402208888200999E-2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130</v>
      </c>
      <c r="E131">
        <v>74082.135180679994</v>
      </c>
      <c r="F131">
        <v>1591.15</v>
      </c>
      <c r="G131">
        <v>62.610288279491797</v>
      </c>
      <c r="H131">
        <v>-12.164470078553601</v>
      </c>
      <c r="I131">
        <v>17.0777808483742</v>
      </c>
      <c r="J131">
        <v>-2.9981169881608398</v>
      </c>
      <c r="K131">
        <v>1575.46422970699</v>
      </c>
      <c r="L131">
        <v>1315.5669930404899</v>
      </c>
      <c r="M131">
        <v>37.502189566663603</v>
      </c>
      <c r="N131">
        <v>0.66531403665141398</v>
      </c>
      <c r="O131">
        <v>13.408540992363999</v>
      </c>
      <c r="P131">
        <v>89.354992264667402</v>
      </c>
      <c r="Q131">
        <v>7.3096968813048002E-2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Row],[Ticker]],[1]!Table1[[Symbol]:[Industry]],2,FALSE),"-")</f>
        <v>-</v>
      </c>
      <c r="D132" t="s">
        <v>283</v>
      </c>
      <c r="E132">
        <v>73720.45331035</v>
      </c>
      <c r="F132">
        <v>4818.5</v>
      </c>
      <c r="G132">
        <v>77.767915551057996</v>
      </c>
      <c r="H132">
        <v>19.571162048043501</v>
      </c>
      <c r="I132">
        <v>-9.4713884906228701E-2</v>
      </c>
      <c r="J132">
        <v>0.441860769214105</v>
      </c>
      <c r="K132">
        <v>4228.6706155997899</v>
      </c>
      <c r="L132">
        <v>3711.6240783201201</v>
      </c>
      <c r="M132">
        <v>61.869137033079703</v>
      </c>
      <c r="N132">
        <v>1.23371645477355</v>
      </c>
      <c r="O132">
        <v>2.2922071183978301</v>
      </c>
      <c r="P132">
        <v>107.947177058271</v>
      </c>
      <c r="Q132">
        <v>0.126686418264808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Row],[Ticker]],[1]!Table1[[Symbol]:[Industry]],2,FALSE),"-")</f>
        <v>-</v>
      </c>
      <c r="D133" t="s">
        <v>89</v>
      </c>
      <c r="E133">
        <v>73027.317244880003</v>
      </c>
      <c r="F133">
        <v>1519.45</v>
      </c>
      <c r="G133">
        <v>127.52648198585</v>
      </c>
      <c r="H133">
        <v>-4.3293052691229503</v>
      </c>
      <c r="I133">
        <v>38.1425075511738</v>
      </c>
      <c r="J133">
        <v>-3.42293573015735</v>
      </c>
      <c r="K133">
        <v>1485.85409056353</v>
      </c>
      <c r="L133">
        <v>1216.9958617623799</v>
      </c>
      <c r="M133">
        <v>50.934245682847703</v>
      </c>
      <c r="N133">
        <v>0.66538355853434095</v>
      </c>
      <c r="O133">
        <v>11.0270163546019</v>
      </c>
      <c r="P133">
        <v>152.820299500831</v>
      </c>
      <c r="Q133">
        <v>0.13668340584154701</v>
      </c>
    </row>
    <row r="134" spans="1:17" hidden="1" x14ac:dyDescent="0.3">
      <c r="A134" t="s">
        <v>339</v>
      </c>
      <c r="B134" t="s">
        <v>340</v>
      </c>
      <c r="C134" t="str">
        <f>IFERROR(VLOOKUP(Table1[[#This Row],[Ticker]],[1]!Table1[[Symbol]:[Industry]],2,FALSE),"-")</f>
        <v>-</v>
      </c>
      <c r="D134" t="s">
        <v>116</v>
      </c>
      <c r="E134">
        <v>72370.752473756002</v>
      </c>
      <c r="F134">
        <v>269.26</v>
      </c>
      <c r="G134">
        <v>324.66608895226</v>
      </c>
      <c r="H134">
        <v>30.762221690556199</v>
      </c>
      <c r="I134">
        <v>52.671874127667202</v>
      </c>
      <c r="J134">
        <v>-2.0876770027384399</v>
      </c>
      <c r="K134">
        <v>215.20053722468799</v>
      </c>
      <c r="M134">
        <v>60.068056888861101</v>
      </c>
      <c r="N134">
        <v>2.1566509841501502</v>
      </c>
      <c r="O134">
        <v>15.1303572754958</v>
      </c>
      <c r="P134">
        <v>475.34188034188003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Row],[Ticker]],[1]!Table1[[Symbol]:[Industry]],2,FALSE),"-")</f>
        <v>-</v>
      </c>
      <c r="D135" t="s">
        <v>343</v>
      </c>
      <c r="E135">
        <v>70722.38568824</v>
      </c>
      <c r="F135">
        <v>743.6</v>
      </c>
      <c r="G135">
        <v>-37.615348591354298</v>
      </c>
      <c r="H135">
        <v>-2.6903193518682702</v>
      </c>
      <c r="I135">
        <v>-14.2433861068174</v>
      </c>
      <c r="J135">
        <v>0.53764012842247499</v>
      </c>
      <c r="K135">
        <v>724.76546742787104</v>
      </c>
      <c r="L135">
        <v>741.80306143412895</v>
      </c>
      <c r="M135">
        <v>62.858353727183001</v>
      </c>
      <c r="N135">
        <v>1.05796423293116</v>
      </c>
      <c r="O135">
        <v>20.071274878967099</v>
      </c>
      <c r="P135">
        <v>14.761941507832301</v>
      </c>
      <c r="Q135">
        <v>-0.14092610947621201</v>
      </c>
    </row>
    <row r="136" spans="1:17" x14ac:dyDescent="0.3">
      <c r="A136" t="s">
        <v>344</v>
      </c>
      <c r="B136" t="s">
        <v>345</v>
      </c>
      <c r="C136" t="str">
        <f>IFERROR(VLOOKUP(Table1[[#This Row],[Ticker]],[1]!Table1[[Symbol]:[Industry]],2,FALSE),"-")</f>
        <v>-</v>
      </c>
      <c r="D136" t="s">
        <v>170</v>
      </c>
      <c r="E136">
        <v>70183.023691124996</v>
      </c>
      <c r="F136">
        <v>2367.65</v>
      </c>
      <c r="G136">
        <v>-13.687165724759</v>
      </c>
      <c r="H136">
        <v>-7.4921868283782702</v>
      </c>
      <c r="I136">
        <v>-10.175560363457</v>
      </c>
      <c r="J136">
        <v>-0.56375043704065098</v>
      </c>
      <c r="K136">
        <v>2388.3622303563898</v>
      </c>
      <c r="L136">
        <v>2387.52985493408</v>
      </c>
      <c r="M136">
        <v>44.113415584850799</v>
      </c>
      <c r="N136">
        <v>0.98895163406152597</v>
      </c>
      <c r="O136">
        <v>13.781597786835</v>
      </c>
      <c r="P136">
        <v>16.061274509803901</v>
      </c>
      <c r="Q136">
        <v>-7.9371989498170006E-3</v>
      </c>
    </row>
    <row r="137" spans="1:17" x14ac:dyDescent="0.3">
      <c r="A137" t="s">
        <v>346</v>
      </c>
      <c r="B137" t="s">
        <v>347</v>
      </c>
      <c r="C137" t="str">
        <f>IFERROR(VLOOKUP(Table1[[#This Row],[Ticker]],[1]!Table1[[Symbol]:[Industry]],2,FALSE),"-")</f>
        <v>-</v>
      </c>
      <c r="D137" t="s">
        <v>51</v>
      </c>
      <c r="E137">
        <v>69961.104965114995</v>
      </c>
      <c r="F137">
        <v>1742.65</v>
      </c>
      <c r="G137">
        <v>10.2853871978744</v>
      </c>
      <c r="H137">
        <v>-3.18385319304037</v>
      </c>
      <c r="I137">
        <v>10.3475799333517</v>
      </c>
      <c r="J137">
        <v>-6.9040729847661204</v>
      </c>
      <c r="K137">
        <v>1751.5351464709499</v>
      </c>
      <c r="L137">
        <v>1544.95030768687</v>
      </c>
      <c r="M137">
        <v>30.0628904011282</v>
      </c>
      <c r="N137">
        <v>1.16236807946998</v>
      </c>
      <c r="O137">
        <v>8.2231084842050794</v>
      </c>
      <c r="P137">
        <v>47.388675096206697</v>
      </c>
      <c r="Q137">
        <v>-4.7314153683526997E-2</v>
      </c>
    </row>
    <row r="138" spans="1:17" x14ac:dyDescent="0.3">
      <c r="A138" t="s">
        <v>348</v>
      </c>
      <c r="B138" t="s">
        <v>349</v>
      </c>
      <c r="C138" t="str">
        <f>IFERROR(VLOOKUP(Table1[[#This Row],[Ticker]],[1]!Table1[[Symbol]:[Industry]],2,FALSE),"-")</f>
        <v>-</v>
      </c>
      <c r="D138" t="s">
        <v>86</v>
      </c>
      <c r="E138">
        <v>69941.620237719995</v>
      </c>
      <c r="F138">
        <v>338.8</v>
      </c>
      <c r="G138">
        <v>91.284037670209102</v>
      </c>
      <c r="H138">
        <v>2.0677593921518</v>
      </c>
      <c r="I138">
        <v>49.324988870054398</v>
      </c>
      <c r="J138">
        <v>-3.44477187716921</v>
      </c>
      <c r="K138">
        <v>310.10491109422799</v>
      </c>
      <c r="L138">
        <v>242.36673096165799</v>
      </c>
      <c r="M138">
        <v>56.4411826244555</v>
      </c>
      <c r="N138">
        <v>0.622293986103157</v>
      </c>
      <c r="O138">
        <v>6.5377804014167404</v>
      </c>
      <c r="P138">
        <v>138.25597749648301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Row],[Ticker]],[1]!Table1[[Symbol]:[Industry]],2,FALSE),"-")</f>
        <v>-</v>
      </c>
      <c r="D139" t="s">
        <v>193</v>
      </c>
      <c r="E139">
        <v>68271.934166999999</v>
      </c>
      <c r="F139">
        <v>232.5</v>
      </c>
      <c r="G139">
        <v>3.3315954837302102</v>
      </c>
      <c r="H139">
        <v>-5.3185671066096596</v>
      </c>
      <c r="I139">
        <v>22.488808993428801</v>
      </c>
      <c r="J139">
        <v>1.74237444419893</v>
      </c>
      <c r="K139">
        <v>222.875594570608</v>
      </c>
      <c r="L139">
        <v>194.661731869097</v>
      </c>
      <c r="M139">
        <v>58.3155788882124</v>
      </c>
      <c r="N139">
        <v>0.60902355769469096</v>
      </c>
      <c r="O139">
        <v>5.6645161290322399</v>
      </c>
      <c r="P139">
        <v>47.572199301808901</v>
      </c>
      <c r="Q139">
        <v>4.2184734411086999E-2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Row],[Ticker]],[1]!Table1[[Symbol]:[Industry]],2,FALSE),"-")</f>
        <v>-</v>
      </c>
      <c r="D140" t="s">
        <v>354</v>
      </c>
      <c r="E140">
        <v>68203.989947049995</v>
      </c>
      <c r="F140">
        <v>232.73</v>
      </c>
      <c r="G140">
        <v>85.566088952260301</v>
      </c>
      <c r="H140">
        <v>-15.4983738397606</v>
      </c>
      <c r="I140">
        <v>-3.9129314615780699</v>
      </c>
      <c r="J140">
        <v>-3.9461392820704599</v>
      </c>
      <c r="K140">
        <v>248.68805653838001</v>
      </c>
      <c r="L140">
        <v>219.28612636439999</v>
      </c>
      <c r="M140">
        <v>30.9524754691002</v>
      </c>
      <c r="N140">
        <v>0.60900350049421204</v>
      </c>
      <c r="O140">
        <v>23.039573754995001</v>
      </c>
      <c r="P140">
        <v>110.901676483914</v>
      </c>
      <c r="Q140">
        <v>4.8240464927531E-2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Row],[Ticker]],[1]!Table1[[Symbol]:[Industry]],2,FALSE),"-")</f>
        <v>-</v>
      </c>
      <c r="D141" t="s">
        <v>46</v>
      </c>
      <c r="E141">
        <v>68116.740935788999</v>
      </c>
      <c r="F141">
        <v>95.29</v>
      </c>
      <c r="G141">
        <v>80.824153468389397</v>
      </c>
      <c r="H141">
        <v>-6.6689359549155496</v>
      </c>
      <c r="I141">
        <v>12.0835720567332</v>
      </c>
      <c r="J141">
        <v>-2.5368189876025902</v>
      </c>
      <c r="K141">
        <v>92.509179102928499</v>
      </c>
      <c r="L141">
        <v>79.822711018821593</v>
      </c>
      <c r="M141">
        <v>47.839028795403898</v>
      </c>
      <c r="N141">
        <v>0.58435231386450603</v>
      </c>
      <c r="O141">
        <v>6.2545912477699597</v>
      </c>
      <c r="P141">
        <v>113.654708520179</v>
      </c>
      <c r="Q141">
        <v>0.14673374712813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Row],[Ticker]],[1]!Table1[[Symbol]:[Industry]],2,FALSE),"-")</f>
        <v>-</v>
      </c>
      <c r="D142" t="s">
        <v>359</v>
      </c>
      <c r="E142">
        <v>68067.348289500005</v>
      </c>
      <c r="F142">
        <v>5358.5</v>
      </c>
      <c r="G142">
        <v>23.187842065148899</v>
      </c>
      <c r="H142">
        <v>-9.7883795445597404</v>
      </c>
      <c r="I142">
        <v>16.787161420757599</v>
      </c>
      <c r="J142">
        <v>-5.0159982542631703</v>
      </c>
      <c r="K142">
        <v>5622.6446518463899</v>
      </c>
      <c r="L142">
        <v>4737.4672889747299</v>
      </c>
      <c r="M142">
        <v>21.359822704874599</v>
      </c>
      <c r="N142">
        <v>0.75164498506772803</v>
      </c>
      <c r="O142">
        <v>20.556125781468701</v>
      </c>
      <c r="P142">
        <v>68.387147458559198</v>
      </c>
      <c r="Q142">
        <v>9.4363989690415997E-2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143</v>
      </c>
      <c r="E143">
        <v>67925.680317150007</v>
      </c>
      <c r="F143">
        <v>1497.75</v>
      </c>
      <c r="G143">
        <v>76.980176799925403</v>
      </c>
      <c r="H143">
        <v>4.4344881167638004</v>
      </c>
      <c r="I143">
        <v>48.4836677237844</v>
      </c>
      <c r="J143">
        <v>3.4684839201477602</v>
      </c>
      <c r="K143">
        <v>1360.27713103372</v>
      </c>
      <c r="L143">
        <v>1107.1238536222399</v>
      </c>
      <c r="M143">
        <v>63.442859396651301</v>
      </c>
      <c r="N143">
        <v>0.34672859177716497</v>
      </c>
      <c r="O143">
        <v>3.0211984643632102</v>
      </c>
      <c r="P143">
        <v>126.48570996522</v>
      </c>
      <c r="Q143">
        <v>1.132620155717E-2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264</v>
      </c>
      <c r="E144">
        <v>67336.841044899993</v>
      </c>
      <c r="F144">
        <v>2559.5500000000002</v>
      </c>
      <c r="G144">
        <v>627.93409247804198</v>
      </c>
      <c r="H144">
        <v>17.887591365787699</v>
      </c>
      <c r="I144">
        <v>186.868795247126</v>
      </c>
      <c r="J144">
        <v>-4.27639654353223</v>
      </c>
      <c r="K144">
        <v>2195.1579792575499</v>
      </c>
      <c r="L144">
        <v>1333.49932563738</v>
      </c>
      <c r="M144">
        <v>45.159893250487997</v>
      </c>
      <c r="N144">
        <v>0.43741115500722799</v>
      </c>
      <c r="O144">
        <v>16.405227481393101</v>
      </c>
      <c r="P144">
        <v>709.72793419803804</v>
      </c>
      <c r="Q144">
        <v>0.23122133032762099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286</v>
      </c>
      <c r="E145">
        <v>67238.081413199994</v>
      </c>
      <c r="F145">
        <v>7884</v>
      </c>
      <c r="G145">
        <v>49.030388012255898</v>
      </c>
      <c r="H145">
        <v>-8.7524171570090097</v>
      </c>
      <c r="I145">
        <v>23.835158188525298</v>
      </c>
      <c r="J145">
        <v>-6.8887680351844196</v>
      </c>
      <c r="K145">
        <v>8399.0056566692292</v>
      </c>
      <c r="L145">
        <v>7042.44161985152</v>
      </c>
      <c r="M145">
        <v>23.441725383696099</v>
      </c>
      <c r="N145">
        <v>0.57779852671534004</v>
      </c>
      <c r="O145">
        <v>26.0153475393201</v>
      </c>
      <c r="P145">
        <v>72.843566049524796</v>
      </c>
      <c r="Q145">
        <v>0.15634547747501601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Row],[Ticker]],[1]!Table1[[Symbol]:[Industry]],2,FALSE),"-")</f>
        <v>-</v>
      </c>
      <c r="D146" t="s">
        <v>32</v>
      </c>
      <c r="E146">
        <v>66714.246622079998</v>
      </c>
      <c r="F146">
        <v>55.8</v>
      </c>
      <c r="G146">
        <v>71.004317390488794</v>
      </c>
      <c r="H146">
        <v>-7.2460465296355903</v>
      </c>
      <c r="I146">
        <v>16.8842613299954</v>
      </c>
      <c r="J146">
        <v>-2.0267118288754302</v>
      </c>
      <c r="K146">
        <v>55.2561601977471</v>
      </c>
      <c r="L146">
        <v>49.023314182971198</v>
      </c>
      <c r="M146">
        <v>53.446936044157297</v>
      </c>
      <c r="N146">
        <v>0.97325620282827097</v>
      </c>
      <c r="O146">
        <v>26.612903225806399</v>
      </c>
      <c r="P146">
        <v>106.666666666666</v>
      </c>
      <c r="Q146">
        <v>0.117927978267009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Row],[Ticker]],[1]!Table1[[Symbol]:[Industry]],2,FALSE),"-")</f>
        <v>-</v>
      </c>
      <c r="D147" t="s">
        <v>370</v>
      </c>
      <c r="E147">
        <v>66415.467411359903</v>
      </c>
      <c r="F147">
        <v>1026.4000000000001</v>
      </c>
      <c r="G147">
        <v>87.528288264975103</v>
      </c>
      <c r="H147">
        <v>-9.4659166575092009</v>
      </c>
      <c r="I147">
        <v>10.9802077522323</v>
      </c>
      <c r="J147">
        <v>-7.77169357159024</v>
      </c>
      <c r="K147">
        <v>922.67605516167998</v>
      </c>
      <c r="L147">
        <v>746.72621247933796</v>
      </c>
      <c r="M147">
        <v>46.892941955927697</v>
      </c>
      <c r="N147">
        <v>0.75180767778781099</v>
      </c>
      <c r="O147">
        <v>15.646921278254</v>
      </c>
      <c r="P147">
        <v>148.43277260075001</v>
      </c>
      <c r="Q147">
        <v>0.139855877639431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Row],[Ticker]],[1]!Table1[[Symbol]:[Industry]],2,FALSE),"-")</f>
        <v>-</v>
      </c>
      <c r="D148" t="s">
        <v>37</v>
      </c>
      <c r="E148">
        <v>66105.792000000001</v>
      </c>
      <c r="F148">
        <v>376.8</v>
      </c>
      <c r="G148">
        <v>65.770926442812197</v>
      </c>
      <c r="H148">
        <v>-9.9335283198473405</v>
      </c>
      <c r="I148">
        <v>-9.8787345196514593</v>
      </c>
      <c r="J148">
        <v>-9.2409065992393895</v>
      </c>
      <c r="K148">
        <v>381.09958958965399</v>
      </c>
      <c r="L148">
        <v>330.587431063189</v>
      </c>
      <c r="M148">
        <v>34.645108574419503</v>
      </c>
      <c r="N148">
        <v>1.17515011889497</v>
      </c>
      <c r="O148">
        <v>24.150743099787601</v>
      </c>
      <c r="P148">
        <v>93.727506426735204</v>
      </c>
      <c r="Q148">
        <v>6.2330418782199998E-2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Row],[Ticker]],[1]!Table1[[Symbol]:[Industry]],2,FALSE),"-")</f>
        <v>-</v>
      </c>
      <c r="D149" t="s">
        <v>375</v>
      </c>
      <c r="E149">
        <v>65744.708157675006</v>
      </c>
      <c r="F149">
        <v>10987.65</v>
      </c>
      <c r="G149">
        <v>149.57465299159699</v>
      </c>
      <c r="H149">
        <v>-8.1526778161347195</v>
      </c>
      <c r="I149">
        <v>71.804165248005503</v>
      </c>
      <c r="J149">
        <v>-10.8260542043074</v>
      </c>
      <c r="K149">
        <v>10867.3436247073</v>
      </c>
      <c r="L149">
        <v>8088.0518296748896</v>
      </c>
      <c r="M149">
        <v>26.238716702736198</v>
      </c>
      <c r="N149">
        <v>0.93564408061368998</v>
      </c>
      <c r="O149">
        <v>17.2134168816808</v>
      </c>
      <c r="P149">
        <v>177.95724766000501</v>
      </c>
      <c r="Q149">
        <v>9.4135228919203007E-2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200</v>
      </c>
      <c r="E150">
        <v>64495.583352100002</v>
      </c>
      <c r="F150">
        <v>4126.3</v>
      </c>
      <c r="G150">
        <v>5.9865926382159396</v>
      </c>
      <c r="H150">
        <v>-21.534870119219001</v>
      </c>
      <c r="I150">
        <v>17.978939987459899</v>
      </c>
      <c r="J150">
        <v>-4.0209134023903497</v>
      </c>
      <c r="K150">
        <v>4189.5631378591697</v>
      </c>
      <c r="L150">
        <v>3598.6945422584499</v>
      </c>
      <c r="M150">
        <v>49.949537644254598</v>
      </c>
      <c r="N150">
        <v>1.7331059618023299</v>
      </c>
      <c r="O150">
        <v>19.986428519496801</v>
      </c>
      <c r="P150">
        <v>57.962636857821003</v>
      </c>
      <c r="Q150">
        <v>0.11112868628773399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138</v>
      </c>
      <c r="E151">
        <v>63721.889561639997</v>
      </c>
      <c r="F151">
        <v>3565.3</v>
      </c>
      <c r="G151">
        <v>94.569114701797801</v>
      </c>
      <c r="H151">
        <v>2.64215394159466</v>
      </c>
      <c r="I151">
        <v>36.8271867601064</v>
      </c>
      <c r="J151">
        <v>-6.1624782267016496</v>
      </c>
      <c r="K151">
        <v>3549.4804152533002</v>
      </c>
      <c r="L151">
        <v>2844.4178012728298</v>
      </c>
      <c r="M151">
        <v>32.115846192658999</v>
      </c>
      <c r="N151">
        <v>0.60941028810787601</v>
      </c>
      <c r="O151">
        <v>16.035116259501201</v>
      </c>
      <c r="P151">
        <v>120.82313957449399</v>
      </c>
      <c r="Q151">
        <v>0.17631212053527101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138</v>
      </c>
      <c r="E152">
        <v>63370.415875544997</v>
      </c>
      <c r="F152">
        <v>1742.85</v>
      </c>
      <c r="G152">
        <v>39.194653242213199</v>
      </c>
      <c r="H152">
        <v>-12.9792882071636</v>
      </c>
      <c r="I152">
        <v>19.8592455256248</v>
      </c>
      <c r="J152">
        <v>-1.2701863537010001</v>
      </c>
      <c r="K152">
        <v>1731.8447458092</v>
      </c>
      <c r="L152">
        <v>1499.9580522175399</v>
      </c>
      <c r="M152">
        <v>52.167558384666101</v>
      </c>
      <c r="N152">
        <v>1.37051300197621</v>
      </c>
      <c r="O152">
        <v>12.0607051668244</v>
      </c>
      <c r="P152">
        <v>66.136027834707605</v>
      </c>
      <c r="Q152">
        <v>0.10084411470225001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116</v>
      </c>
      <c r="E153">
        <v>62719.527000000002</v>
      </c>
      <c r="F153">
        <v>313.3</v>
      </c>
      <c r="G153">
        <v>376.37865551242999</v>
      </c>
      <c r="H153">
        <v>8.2084321024304394</v>
      </c>
      <c r="I153">
        <v>75.224712264467598</v>
      </c>
      <c r="J153">
        <v>-7.1421260845307799</v>
      </c>
      <c r="K153">
        <v>285.23092637287999</v>
      </c>
      <c r="L153">
        <v>199.719890944779</v>
      </c>
      <c r="M153">
        <v>45.611700216230197</v>
      </c>
      <c r="N153">
        <v>1.2390769932203001</v>
      </c>
      <c r="O153">
        <v>12.8949888285987</v>
      </c>
      <c r="P153">
        <v>418.27956989247298</v>
      </c>
      <c r="Q153">
        <v>0.17992681018182799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Row],[Ticker]],[1]!Table1[[Symbol]:[Industry]],2,FALSE),"-")</f>
        <v>-</v>
      </c>
      <c r="D154" t="s">
        <v>386</v>
      </c>
      <c r="E154">
        <v>62410.020065639997</v>
      </c>
      <c r="F154">
        <v>1024.3</v>
      </c>
      <c r="G154">
        <v>26.410038698788899</v>
      </c>
      <c r="H154">
        <v>-7.9542367262015299</v>
      </c>
      <c r="I154">
        <v>7.9861054913576703</v>
      </c>
      <c r="J154">
        <v>-1.78931091778634</v>
      </c>
      <c r="K154">
        <v>1042.1832220302699</v>
      </c>
      <c r="L154">
        <v>933.03597531091896</v>
      </c>
      <c r="M154">
        <v>40.152323905914301</v>
      </c>
      <c r="N154">
        <v>1.0377113870271</v>
      </c>
      <c r="O154">
        <v>15.2006248169481</v>
      </c>
      <c r="P154">
        <v>58.584920266295001</v>
      </c>
      <c r="Q154">
        <v>2.6195130867057E-2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Row],[Ticker]],[1]!Table1[[Symbol]:[Industry]],2,FALSE),"-")</f>
        <v>-</v>
      </c>
      <c r="D155" t="s">
        <v>60</v>
      </c>
      <c r="E155">
        <v>62091.897975</v>
      </c>
      <c r="F155">
        <v>5193.1499999999996</v>
      </c>
      <c r="G155">
        <v>13.218952667951299</v>
      </c>
      <c r="H155">
        <v>-1.9132335517777601</v>
      </c>
      <c r="I155">
        <v>-9.9235858738932894</v>
      </c>
      <c r="J155">
        <v>-0.884898648536659</v>
      </c>
      <c r="K155">
        <v>5112.9111959510601</v>
      </c>
      <c r="L155">
        <v>4778.19957167754</v>
      </c>
      <c r="M155">
        <v>50.698936387386901</v>
      </c>
      <c r="N155">
        <v>0.85062241890071399</v>
      </c>
      <c r="O155">
        <v>7.4261286502411901</v>
      </c>
      <c r="P155">
        <v>50.657093124455997</v>
      </c>
      <c r="Q155">
        <v>9.5362171968559999E-3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-</v>
      </c>
      <c r="D156" t="s">
        <v>130</v>
      </c>
      <c r="E156">
        <v>61963.452747000003</v>
      </c>
      <c r="F156">
        <v>752.5</v>
      </c>
      <c r="G156">
        <v>84.840141430394496</v>
      </c>
      <c r="H156">
        <v>-10.7562771477456</v>
      </c>
      <c r="I156">
        <v>23.3974471742929</v>
      </c>
      <c r="J156">
        <v>-7.0830337033224504</v>
      </c>
      <c r="K156">
        <v>770.18139915640302</v>
      </c>
      <c r="L156">
        <v>645.584396089753</v>
      </c>
      <c r="M156">
        <v>36.094838974975197</v>
      </c>
      <c r="N156">
        <v>0.41441172902782403</v>
      </c>
      <c r="O156">
        <v>12.6910299003322</v>
      </c>
      <c r="P156">
        <v>111.614173228346</v>
      </c>
      <c r="Q156">
        <v>0.15982314070700199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Row],[Ticker]],[1]!Table1[[Symbol]:[Industry]],2,FALSE),"-")</f>
        <v>-</v>
      </c>
      <c r="D157" t="s">
        <v>98</v>
      </c>
      <c r="E157">
        <v>61781.361616754999</v>
      </c>
      <c r="F157">
        <v>529.95000000000005</v>
      </c>
      <c r="G157">
        <v>-31.377679121419401</v>
      </c>
      <c r="H157">
        <v>1.0535908337329001</v>
      </c>
      <c r="I157">
        <v>-19.5899360195193</v>
      </c>
      <c r="J157">
        <v>4.0816671145960202</v>
      </c>
      <c r="K157">
        <v>512.02764438018596</v>
      </c>
      <c r="L157">
        <v>534.40157127620603</v>
      </c>
      <c r="M157">
        <v>72.374181429319293</v>
      </c>
      <c r="N157">
        <v>0.81695949760522302</v>
      </c>
      <c r="O157">
        <v>28.2668176243041</v>
      </c>
      <c r="P157">
        <v>20.717539863325701</v>
      </c>
      <c r="Q157">
        <v>-0.12591097624706399</v>
      </c>
    </row>
    <row r="158" spans="1:17" x14ac:dyDescent="0.3">
      <c r="A158" t="s">
        <v>393</v>
      </c>
      <c r="B158" t="s">
        <v>394</v>
      </c>
      <c r="C158" t="str">
        <f>IFERROR(VLOOKUP(Table1[[#This Row],[Ticker]],[1]!Table1[[Symbol]:[Industry]],2,FALSE),"-")</f>
        <v>-</v>
      </c>
      <c r="D158" t="s">
        <v>170</v>
      </c>
      <c r="E158">
        <v>60804.017877509999</v>
      </c>
      <c r="F158">
        <v>4008.15</v>
      </c>
      <c r="G158">
        <v>-13.719711884928399</v>
      </c>
      <c r="H158">
        <v>3.8016914319327499</v>
      </c>
      <c r="I158">
        <v>8.3042910664700198</v>
      </c>
      <c r="J158">
        <v>4.8274469332569003</v>
      </c>
      <c r="K158">
        <v>3777.5183377820599</v>
      </c>
      <c r="L158">
        <v>3642.7192400940198</v>
      </c>
      <c r="M158">
        <v>69.015167949325203</v>
      </c>
      <c r="N158">
        <v>0.82012677094559505</v>
      </c>
      <c r="O158">
        <v>1.25120067861732</v>
      </c>
      <c r="P158">
        <v>24.476708074534098</v>
      </c>
      <c r="Q158">
        <v>-5.7763555899930001E-3</v>
      </c>
    </row>
    <row r="159" spans="1:17" x14ac:dyDescent="0.3">
      <c r="A159" t="s">
        <v>395</v>
      </c>
      <c r="B159" t="s">
        <v>396</v>
      </c>
      <c r="C159" t="str">
        <f>IFERROR(VLOOKUP(Table1[[#This Row],[Ticker]],[1]!Table1[[Symbol]:[Industry]],2,FALSE),"-")</f>
        <v>-</v>
      </c>
      <c r="D159" t="s">
        <v>130</v>
      </c>
      <c r="E159">
        <v>60714.591223010997</v>
      </c>
      <c r="F159">
        <v>146.99</v>
      </c>
      <c r="G159">
        <v>39.403315500276697</v>
      </c>
      <c r="H159">
        <v>-8.9865100093303294</v>
      </c>
      <c r="I159">
        <v>13.9669470984272</v>
      </c>
      <c r="J159">
        <v>-5.3672894900114096</v>
      </c>
      <c r="K159">
        <v>150.520869406374</v>
      </c>
      <c r="L159">
        <v>132.576761927239</v>
      </c>
      <c r="M159">
        <v>47.7524610228946</v>
      </c>
      <c r="N159">
        <v>0.75616839644714895</v>
      </c>
      <c r="O159">
        <v>19.293829512211701</v>
      </c>
      <c r="P159">
        <v>79.694376528117303</v>
      </c>
      <c r="Q159">
        <v>-3.2640421952014997E-2</v>
      </c>
    </row>
    <row r="160" spans="1:17" x14ac:dyDescent="0.3">
      <c r="A160" t="s">
        <v>397</v>
      </c>
      <c r="B160" t="s">
        <v>398</v>
      </c>
      <c r="C160" t="str">
        <f>IFERROR(VLOOKUP(Table1[[#This Row],[Ticker]],[1]!Table1[[Symbol]:[Industry]],2,FALSE),"-")</f>
        <v>-</v>
      </c>
      <c r="D160" t="s">
        <v>399</v>
      </c>
      <c r="E160">
        <v>60632.970057550003</v>
      </c>
      <c r="F160">
        <v>3136.45</v>
      </c>
      <c r="G160">
        <v>8.02445124698556</v>
      </c>
      <c r="H160">
        <v>-4.2979686554357004</v>
      </c>
      <c r="I160">
        <v>1.74727531521697</v>
      </c>
      <c r="J160">
        <v>2.5653549640746398</v>
      </c>
      <c r="K160">
        <v>3042.1368685164598</v>
      </c>
      <c r="L160">
        <v>2680.53688137269</v>
      </c>
      <c r="M160">
        <v>44.956953469101599</v>
      </c>
      <c r="N160">
        <v>0.87088205693666798</v>
      </c>
      <c r="O160">
        <v>7.2534234564555398</v>
      </c>
      <c r="P160">
        <v>42.968821223447797</v>
      </c>
      <c r="Q160">
        <v>-7.8770716466870002E-3</v>
      </c>
    </row>
    <row r="161" spans="1:17" x14ac:dyDescent="0.3">
      <c r="A161" t="s">
        <v>400</v>
      </c>
      <c r="B161" t="s">
        <v>401</v>
      </c>
      <c r="C161" t="str">
        <f>IFERROR(VLOOKUP(Table1[[#This Row],[Ticker]],[1]!Table1[[Symbol]:[Industry]],2,FALSE),"-")</f>
        <v>-</v>
      </c>
      <c r="D161" t="s">
        <v>92</v>
      </c>
      <c r="E161">
        <v>60522.771797549998</v>
      </c>
      <c r="F161">
        <v>587.25</v>
      </c>
      <c r="G161">
        <v>215.743172285593</v>
      </c>
      <c r="H161">
        <v>18.434517781557801</v>
      </c>
      <c r="I161">
        <v>48.653237201413297</v>
      </c>
      <c r="J161">
        <v>5.6370217644656098</v>
      </c>
      <c r="K161">
        <v>466.409837003132</v>
      </c>
      <c r="L161">
        <v>375.98772658535398</v>
      </c>
      <c r="M161">
        <v>91.632382254385902</v>
      </c>
      <c r="N161">
        <v>1.4360308735948499</v>
      </c>
      <c r="O161">
        <v>7.8927203065134197</v>
      </c>
      <c r="P161">
        <v>261.05133722717397</v>
      </c>
      <c r="Q161">
        <v>0.21209808987763701</v>
      </c>
    </row>
    <row r="162" spans="1:17" x14ac:dyDescent="0.3">
      <c r="A162" t="s">
        <v>402</v>
      </c>
      <c r="B162" t="s">
        <v>403</v>
      </c>
      <c r="C162" t="str">
        <f>IFERROR(VLOOKUP(Table1[[#This Row],[Ticker]],[1]!Table1[[Symbol]:[Industry]],2,FALSE),"-")</f>
        <v>-</v>
      </c>
      <c r="D162" t="s">
        <v>404</v>
      </c>
      <c r="E162">
        <v>59689.331311169997</v>
      </c>
      <c r="F162">
        <v>1648.9</v>
      </c>
      <c r="G162">
        <v>2.96758396247116</v>
      </c>
      <c r="H162">
        <v>6.9945982812635403</v>
      </c>
      <c r="I162">
        <v>-10.061134451306501</v>
      </c>
      <c r="J162">
        <v>4.2026078603231696</v>
      </c>
      <c r="K162">
        <v>1536.4144726022701</v>
      </c>
      <c r="L162">
        <v>1450.7080340213399</v>
      </c>
      <c r="M162">
        <v>65.910033886203195</v>
      </c>
      <c r="N162">
        <v>1.03373914290061</v>
      </c>
      <c r="O162">
        <v>7.0046697798532298</v>
      </c>
      <c r="P162">
        <v>40.937646907987499</v>
      </c>
      <c r="Q162">
        <v>2.4549082944304999E-2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407</v>
      </c>
      <c r="E163">
        <v>59085.853764594998</v>
      </c>
      <c r="F163">
        <v>2199.5500000000002</v>
      </c>
      <c r="G163">
        <v>-7.7684343850396003</v>
      </c>
      <c r="H163">
        <v>-5.1785529903004202</v>
      </c>
      <c r="I163">
        <v>6.5404711089688297</v>
      </c>
      <c r="J163">
        <v>0.20614312093256701</v>
      </c>
      <c r="K163">
        <v>2240.4690060550301</v>
      </c>
      <c r="L163">
        <v>2049.4967590729302</v>
      </c>
      <c r="M163">
        <v>25.540928580019301</v>
      </c>
      <c r="N163">
        <v>0.62343456649810403</v>
      </c>
      <c r="O163">
        <v>11.5682753290445</v>
      </c>
      <c r="P163">
        <v>26.410919540229798</v>
      </c>
      <c r="Q163">
        <v>7.6449942828729998E-3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60</v>
      </c>
      <c r="E164">
        <v>58862.903963219898</v>
      </c>
      <c r="F164">
        <v>27701.1</v>
      </c>
      <c r="G164">
        <v>-4.5511360571801802</v>
      </c>
      <c r="H164">
        <v>-6.1112930478120303E-2</v>
      </c>
      <c r="I164">
        <v>-5.5815557866497798</v>
      </c>
      <c r="J164">
        <v>-2.2728821784445001</v>
      </c>
      <c r="K164">
        <v>27393.940007824502</v>
      </c>
      <c r="L164">
        <v>25934.6944825311</v>
      </c>
      <c r="M164">
        <v>46.116795442944401</v>
      </c>
      <c r="N164">
        <v>1.1007542498996701</v>
      </c>
      <c r="O164">
        <v>6.9955705730097399</v>
      </c>
      <c r="P164">
        <v>25.914090909090799</v>
      </c>
      <c r="Q164">
        <v>3.2942881264479999E-3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200</v>
      </c>
      <c r="E165">
        <v>58762.798716525002</v>
      </c>
      <c r="F165">
        <v>1023.45</v>
      </c>
      <c r="G165">
        <v>55.799228929995202</v>
      </c>
      <c r="H165">
        <v>-9.0111836420441396</v>
      </c>
      <c r="I165">
        <v>32.904738908537396</v>
      </c>
      <c r="J165">
        <v>0.11828489941817399</v>
      </c>
      <c r="K165">
        <v>965.75989781962301</v>
      </c>
      <c r="L165">
        <v>774.94635415303298</v>
      </c>
      <c r="M165">
        <v>47.531836031786497</v>
      </c>
      <c r="N165">
        <v>1.2127931237165299</v>
      </c>
      <c r="O165">
        <v>17.963750061067898</v>
      </c>
      <c r="P165">
        <v>86.5566897557418</v>
      </c>
      <c r="Q165">
        <v>0.102552076862689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399</v>
      </c>
      <c r="E166">
        <v>58219.293863894898</v>
      </c>
      <c r="F166">
        <v>137272.65</v>
      </c>
      <c r="G166">
        <v>9.53257341459536</v>
      </c>
      <c r="H166">
        <v>1.3791050884515901</v>
      </c>
      <c r="I166">
        <v>-15.5823901993368</v>
      </c>
      <c r="J166">
        <v>0.32407912250197801</v>
      </c>
      <c r="K166">
        <v>129648.100595682</v>
      </c>
      <c r="L166">
        <v>125496.45759103</v>
      </c>
      <c r="M166">
        <v>72.381049959130294</v>
      </c>
      <c r="N166">
        <v>1.3014039402808799</v>
      </c>
      <c r="O166">
        <v>10.3242342884762</v>
      </c>
      <c r="P166">
        <v>35.377300109812502</v>
      </c>
      <c r="Q166">
        <v>3.6023313844256999E-2</v>
      </c>
    </row>
    <row r="167" spans="1:17" hidden="1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27</v>
      </c>
      <c r="E167">
        <v>57812.5</v>
      </c>
      <c r="F167">
        <v>1156.25</v>
      </c>
      <c r="G167">
        <v>18.067134077060601</v>
      </c>
      <c r="H167">
        <v>-3.3917637388380499</v>
      </c>
      <c r="I167">
        <v>28.372816212797201</v>
      </c>
      <c r="J167">
        <v>-1.4209301504163001</v>
      </c>
      <c r="K167">
        <v>1051.30317451832</v>
      </c>
      <c r="M167">
        <v>63.833021398621199</v>
      </c>
      <c r="N167">
        <v>1.0628222024474601</v>
      </c>
      <c r="O167">
        <v>18.365405405405301</v>
      </c>
      <c r="P167">
        <v>53.145695364238399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101</v>
      </c>
      <c r="E168">
        <v>56777.680688400003</v>
      </c>
      <c r="F168">
        <v>144.47999999999999</v>
      </c>
      <c r="G168">
        <v>128.92919461483999</v>
      </c>
      <c r="H168">
        <v>7.6365521260197902</v>
      </c>
      <c r="I168">
        <v>13.8940129498323</v>
      </c>
      <c r="J168">
        <v>-2.7169288717012798</v>
      </c>
      <c r="K168">
        <v>137.96066856292299</v>
      </c>
      <c r="L168">
        <v>114.12196638336999</v>
      </c>
      <c r="M168">
        <v>50.672505491287801</v>
      </c>
      <c r="N168">
        <v>1.5238608006457599</v>
      </c>
      <c r="O168">
        <v>18.0094130675526</v>
      </c>
      <c r="P168">
        <v>173.89573459715601</v>
      </c>
      <c r="Q168">
        <v>0.18095889946983301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24</v>
      </c>
      <c r="E169">
        <v>56584.739863080002</v>
      </c>
      <c r="F169">
        <v>75.66</v>
      </c>
      <c r="G169">
        <v>-33.706312481431297</v>
      </c>
      <c r="H169">
        <v>-11.841579502670299</v>
      </c>
      <c r="I169">
        <v>-18.744644322388201</v>
      </c>
      <c r="J169">
        <v>-1.28583519020415</v>
      </c>
      <c r="K169">
        <v>79.0973153897868</v>
      </c>
      <c r="L169">
        <v>80.040660036231301</v>
      </c>
      <c r="M169">
        <v>28.769078593798799</v>
      </c>
      <c r="N169">
        <v>0.622676155039524</v>
      </c>
      <c r="O169">
        <v>33.095426909859903</v>
      </c>
      <c r="P169">
        <v>6.86440677966102</v>
      </c>
      <c r="Q169">
        <v>1.1496078157384E-2</v>
      </c>
    </row>
    <row r="170" spans="1:17" x14ac:dyDescent="0.3">
      <c r="A170" t="s">
        <v>420</v>
      </c>
      <c r="B170" t="s">
        <v>421</v>
      </c>
      <c r="C170" t="str">
        <f>IFERROR(VLOOKUP(Table1[[#This Row],[Ticker]],[1]!Table1[[Symbol]:[Industry]],2,FALSE),"-")</f>
        <v>-</v>
      </c>
      <c r="D170" t="s">
        <v>422</v>
      </c>
      <c r="E170">
        <v>56080.096701470997</v>
      </c>
      <c r="F170">
        <v>215.51</v>
      </c>
      <c r="G170">
        <v>-9.9835536212106106</v>
      </c>
      <c r="H170">
        <v>-13.648187726562</v>
      </c>
      <c r="I170">
        <v>16.187010332066102</v>
      </c>
      <c r="J170">
        <v>-3.4471383624368999</v>
      </c>
      <c r="K170">
        <v>225.17890721003201</v>
      </c>
      <c r="L170">
        <v>201.04615662748199</v>
      </c>
      <c r="M170">
        <v>22.416263682261999</v>
      </c>
      <c r="N170">
        <v>0.44871407047936201</v>
      </c>
      <c r="O170">
        <v>14.5654493990998</v>
      </c>
      <c r="P170">
        <v>39.038709677419298</v>
      </c>
      <c r="Q170">
        <v>5.3766096095709003E-2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278</v>
      </c>
      <c r="E171">
        <v>55635.662654294902</v>
      </c>
      <c r="F171">
        <v>4940.05</v>
      </c>
      <c r="G171">
        <v>77.760695142882497</v>
      </c>
      <c r="H171">
        <v>-6.3255280808109298</v>
      </c>
      <c r="I171">
        <v>49.310345857566404</v>
      </c>
      <c r="J171">
        <v>-2.2749343049755102</v>
      </c>
      <c r="K171">
        <v>5071.4860159561204</v>
      </c>
      <c r="L171">
        <v>4104.7322041933003</v>
      </c>
      <c r="M171">
        <v>28.733788183248301</v>
      </c>
      <c r="N171">
        <v>0.43113638235787</v>
      </c>
      <c r="O171">
        <v>18.216414813615199</v>
      </c>
      <c r="P171">
        <v>102.876796714579</v>
      </c>
      <c r="Q171">
        <v>0.128393556324716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176</v>
      </c>
      <c r="E172">
        <v>55563.204114879998</v>
      </c>
      <c r="F172">
        <v>17117.05</v>
      </c>
      <c r="G172">
        <v>-14.342478293108099</v>
      </c>
      <c r="H172">
        <v>1.1419269153878699</v>
      </c>
      <c r="I172">
        <v>-14.656425307960999</v>
      </c>
      <c r="J172">
        <v>0.72267094955377897</v>
      </c>
      <c r="K172">
        <v>16530.1795008261</v>
      </c>
      <c r="L172">
        <v>16336.5856969946</v>
      </c>
      <c r="M172">
        <v>62.867109192605902</v>
      </c>
      <c r="N172">
        <v>1.00793597018717</v>
      </c>
      <c r="O172">
        <v>12.4609672811611</v>
      </c>
      <c r="P172">
        <v>13.0584544253632</v>
      </c>
      <c r="Q172">
        <v>-2.5307471521554999E-2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32</v>
      </c>
      <c r="E173">
        <v>54786.805099443998</v>
      </c>
      <c r="F173">
        <v>120.34</v>
      </c>
      <c r="G173">
        <v>18.5668793098972</v>
      </c>
      <c r="H173">
        <v>-4.5844682205643297</v>
      </c>
      <c r="I173">
        <v>-23.4156240803594</v>
      </c>
      <c r="J173">
        <v>-2.2135971067388498</v>
      </c>
      <c r="K173">
        <v>124.697265330769</v>
      </c>
      <c r="L173">
        <v>121.12545178076201</v>
      </c>
      <c r="M173">
        <v>44.792464814286497</v>
      </c>
      <c r="N173">
        <v>0.68388023317790103</v>
      </c>
      <c r="O173">
        <v>31.2531161708492</v>
      </c>
      <c r="P173">
        <v>47.114914425427799</v>
      </c>
      <c r="Q173">
        <v>3.4911938401572001E-2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32</v>
      </c>
      <c r="E174">
        <v>54759.365937055998</v>
      </c>
      <c r="F174">
        <v>63.08</v>
      </c>
      <c r="G174">
        <v>80.041817107600195</v>
      </c>
      <c r="H174">
        <v>-7.6009607167637903</v>
      </c>
      <c r="I174">
        <v>1.2096623064716301</v>
      </c>
      <c r="J174">
        <v>-3.14478078779563</v>
      </c>
      <c r="K174">
        <v>63.467286254987499</v>
      </c>
      <c r="L174">
        <v>56.691888366829701</v>
      </c>
      <c r="M174">
        <v>48.000031964704</v>
      </c>
      <c r="N174">
        <v>0.99589870675970604</v>
      </c>
      <c r="O174">
        <v>21.908687381103299</v>
      </c>
      <c r="P174">
        <v>113.108108108108</v>
      </c>
      <c r="Q174">
        <v>8.6870158489414998E-2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283</v>
      </c>
      <c r="E175">
        <v>54713.22308946</v>
      </c>
      <c r="F175">
        <v>5169.95</v>
      </c>
      <c r="G175">
        <v>4.1748526455311303</v>
      </c>
      <c r="H175">
        <v>1.6111537623727299</v>
      </c>
      <c r="I175">
        <v>-19.791531789406498</v>
      </c>
      <c r="J175">
        <v>6.6762468264408099</v>
      </c>
      <c r="K175">
        <v>4925.5875826640404</v>
      </c>
      <c r="L175">
        <v>4857.4814251716498</v>
      </c>
      <c r="M175">
        <v>68.798305383021898</v>
      </c>
      <c r="N175">
        <v>1.13861176791649</v>
      </c>
      <c r="O175">
        <v>13.6055474424317</v>
      </c>
      <c r="P175">
        <v>31.884797387788399</v>
      </c>
      <c r="Q175">
        <v>4.6101105156430002E-3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21</v>
      </c>
      <c r="E176">
        <v>54265.983031554999</v>
      </c>
      <c r="F176">
        <v>2869.85</v>
      </c>
      <c r="G176">
        <v>2.1798939920092901</v>
      </c>
      <c r="H176">
        <v>18.855149250997702</v>
      </c>
      <c r="I176">
        <v>-1.9426106717223699</v>
      </c>
      <c r="J176">
        <v>4.5967663530390404</v>
      </c>
      <c r="K176">
        <v>2553.86885683541</v>
      </c>
      <c r="L176">
        <v>2436.68061107929</v>
      </c>
      <c r="M176">
        <v>71.207583708287302</v>
      </c>
      <c r="N176">
        <v>1.0456253871898</v>
      </c>
      <c r="O176">
        <v>3.3782253427879501</v>
      </c>
      <c r="P176">
        <v>38.700401140592497</v>
      </c>
      <c r="Q176">
        <v>-3.4833646564333E-2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269</v>
      </c>
      <c r="E177">
        <v>53407.196046509998</v>
      </c>
      <c r="F177">
        <v>2019.9</v>
      </c>
      <c r="G177">
        <v>10.8653450438457</v>
      </c>
      <c r="H177">
        <v>-5.0971524200581602</v>
      </c>
      <c r="I177">
        <v>-6.1644804883515398</v>
      </c>
      <c r="J177">
        <v>-2.1509413858513802</v>
      </c>
      <c r="K177">
        <v>2005.8413478131499</v>
      </c>
      <c r="L177">
        <v>1833.34259378715</v>
      </c>
      <c r="M177">
        <v>37.891382957241902</v>
      </c>
      <c r="N177">
        <v>0.79258384518015701</v>
      </c>
      <c r="O177">
        <v>8.0474280904995101</v>
      </c>
      <c r="P177">
        <v>37.394143454749504</v>
      </c>
      <c r="Q177">
        <v>-2.7410391905659998E-3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439</v>
      </c>
      <c r="E178">
        <v>52788.903501968998</v>
      </c>
      <c r="F178">
        <v>184.77</v>
      </c>
      <c r="G178">
        <v>3.3270084924902799</v>
      </c>
      <c r="H178">
        <v>-0.71687993080855605</v>
      </c>
      <c r="I178">
        <v>-5.5283390303992798E-2</v>
      </c>
      <c r="J178">
        <v>-0.672738094626675</v>
      </c>
      <c r="K178">
        <v>174.12190291112501</v>
      </c>
      <c r="L178">
        <v>166.434189196673</v>
      </c>
      <c r="M178">
        <v>69.782567787424696</v>
      </c>
      <c r="N178">
        <v>1.11576022932267</v>
      </c>
      <c r="O178">
        <v>5.8072197867619</v>
      </c>
      <c r="P178">
        <v>42.0215219062259</v>
      </c>
      <c r="Q178">
        <v>-8.9026681050910994E-2</v>
      </c>
    </row>
    <row r="179" spans="1:17" x14ac:dyDescent="0.3">
      <c r="A179" t="s">
        <v>440</v>
      </c>
      <c r="B179" t="s">
        <v>441</v>
      </c>
      <c r="C179" t="str">
        <f>IFERROR(VLOOKUP(Table1[[#This Row],[Ticker]],[1]!Table1[[Symbol]:[Industry]],2,FALSE),"-")</f>
        <v>-</v>
      </c>
      <c r="D179" t="s">
        <v>27</v>
      </c>
      <c r="E179">
        <v>52682.25</v>
      </c>
      <c r="F179">
        <v>1848.5</v>
      </c>
      <c r="G179">
        <v>-10.248643740521</v>
      </c>
      <c r="H179">
        <v>-6.8899180473512303</v>
      </c>
      <c r="I179">
        <v>-6.8617396477409001</v>
      </c>
      <c r="J179">
        <v>-2.1434176176292099</v>
      </c>
      <c r="K179">
        <v>1838.03737638282</v>
      </c>
      <c r="L179">
        <v>1778.92291168974</v>
      </c>
      <c r="M179">
        <v>53.4929197423345</v>
      </c>
      <c r="N179">
        <v>1.1866257263670701</v>
      </c>
      <c r="O179">
        <v>12.775223153908501</v>
      </c>
      <c r="P179">
        <v>19.7680445769081</v>
      </c>
      <c r="Q179">
        <v>-1.2844898694616001E-2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Row],[Ticker]],[1]!Table1[[Symbol]:[Industry]],2,FALSE),"-")</f>
        <v>-</v>
      </c>
      <c r="D180" t="s">
        <v>444</v>
      </c>
      <c r="E180">
        <v>52590.003085279997</v>
      </c>
      <c r="F180">
        <v>350.6</v>
      </c>
      <c r="G180">
        <v>32.522160726514002</v>
      </c>
      <c r="H180">
        <v>0.97222591763658595</v>
      </c>
      <c r="I180">
        <v>20.8958458735009</v>
      </c>
      <c r="J180">
        <v>-4.1338813403732404</v>
      </c>
      <c r="K180">
        <v>322.68060436885901</v>
      </c>
      <c r="L180">
        <v>280.64850084881198</v>
      </c>
      <c r="M180">
        <v>63.214553677844002</v>
      </c>
      <c r="N180">
        <v>0.98109740973585102</v>
      </c>
      <c r="O180">
        <v>2.2104962920707201</v>
      </c>
      <c r="P180">
        <v>82.889932185706797</v>
      </c>
      <c r="Q180">
        <v>3.2922530868178999E-2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Row],[Ticker]],[1]!Table1[[Symbol]:[Industry]],2,FALSE),"-")</f>
        <v>-</v>
      </c>
      <c r="D181" t="s">
        <v>83</v>
      </c>
      <c r="E181">
        <v>52372.6171875</v>
      </c>
      <c r="F181">
        <v>1428.75</v>
      </c>
      <c r="G181">
        <v>118.368662845627</v>
      </c>
      <c r="H181">
        <v>-7.7758664454210296</v>
      </c>
      <c r="I181">
        <v>54.1254194004688</v>
      </c>
      <c r="J181">
        <v>-7.7998374872916898</v>
      </c>
      <c r="K181">
        <v>1454.95719786516</v>
      </c>
      <c r="L181">
        <v>1051.1367961874701</v>
      </c>
      <c r="M181">
        <v>24.511215527026302</v>
      </c>
      <c r="N181">
        <v>0.72486826837291596</v>
      </c>
      <c r="O181">
        <v>25.6132983377077</v>
      </c>
      <c r="P181">
        <v>217.49999999999901</v>
      </c>
      <c r="Q181">
        <v>0.18152990081741599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165</v>
      </c>
      <c r="E182">
        <v>50986.426475250002</v>
      </c>
      <c r="F182">
        <v>12030.3</v>
      </c>
      <c r="G182">
        <v>167.776560359689</v>
      </c>
      <c r="H182">
        <v>-0.76387028070176899</v>
      </c>
      <c r="I182">
        <v>98.256291561090194</v>
      </c>
      <c r="J182">
        <v>-7.1647444234972903</v>
      </c>
      <c r="K182">
        <v>11350.8434958568</v>
      </c>
      <c r="L182">
        <v>8158.5644823923803</v>
      </c>
      <c r="M182">
        <v>48.801874437995899</v>
      </c>
      <c r="N182">
        <v>0.481909836671715</v>
      </c>
      <c r="O182">
        <v>19.548140944116099</v>
      </c>
      <c r="P182">
        <v>208.79386021201699</v>
      </c>
      <c r="Q182">
        <v>0.16967081552782701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21</v>
      </c>
      <c r="E183">
        <v>50304.933296864998</v>
      </c>
      <c r="F183">
        <v>1853.85</v>
      </c>
      <c r="G183">
        <v>45.7044942008094</v>
      </c>
      <c r="H183">
        <v>9.3263127665118404</v>
      </c>
      <c r="I183">
        <v>9.2577744289636694</v>
      </c>
      <c r="J183">
        <v>-2.5394823506814799</v>
      </c>
      <c r="K183">
        <v>1642.0013933016401</v>
      </c>
      <c r="L183">
        <v>1460.6142500808601</v>
      </c>
      <c r="M183">
        <v>65.851622325714999</v>
      </c>
      <c r="N183">
        <v>1.4465415017277801</v>
      </c>
      <c r="O183">
        <v>4.0375434905736798</v>
      </c>
      <c r="P183">
        <v>92.908428720083194</v>
      </c>
      <c r="Q183">
        <v>0.20056137639759999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51</v>
      </c>
      <c r="E184">
        <v>49704.999764375003</v>
      </c>
      <c r="F184">
        <v>4510.8500000000004</v>
      </c>
      <c r="G184">
        <v>50.0433438390817</v>
      </c>
      <c r="H184">
        <v>-6.1414045036412102</v>
      </c>
      <c r="I184">
        <v>11.616228043388499</v>
      </c>
      <c r="J184">
        <v>10.0982690869767</v>
      </c>
      <c r="K184">
        <v>4497.3242134034399</v>
      </c>
      <c r="L184">
        <v>3992.9016392779999</v>
      </c>
      <c r="M184">
        <v>54.536416845948999</v>
      </c>
      <c r="N184">
        <v>0.32804033844341801</v>
      </c>
      <c r="O184">
        <v>10.7995167207953</v>
      </c>
      <c r="P184">
        <v>80.933376118085903</v>
      </c>
      <c r="Q184">
        <v>3.7697010600135E-2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375</v>
      </c>
      <c r="E185">
        <v>49607.894644499997</v>
      </c>
      <c r="F185">
        <v>1499.25</v>
      </c>
      <c r="G185">
        <v>71.7134365218635</v>
      </c>
      <c r="H185">
        <v>-3.5513734894588498</v>
      </c>
      <c r="I185">
        <v>31.516468608391101</v>
      </c>
      <c r="J185">
        <v>-1.69980299438275</v>
      </c>
      <c r="K185">
        <v>1432.6180647860699</v>
      </c>
      <c r="L185">
        <v>1196.60424377091</v>
      </c>
      <c r="M185">
        <v>56.087920435393997</v>
      </c>
      <c r="N185">
        <v>0.69881087608443604</v>
      </c>
      <c r="O185">
        <v>4.0520260130064898</v>
      </c>
      <c r="P185">
        <v>98.064601360723898</v>
      </c>
      <c r="Q185">
        <v>7.7743883588640003E-3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24</v>
      </c>
      <c r="E186">
        <v>49274.852516551997</v>
      </c>
      <c r="F186">
        <v>201.23</v>
      </c>
      <c r="G186">
        <v>26.1271191874227</v>
      </c>
      <c r="H186">
        <v>8.9170904967563001</v>
      </c>
      <c r="I186">
        <v>27.7170594142979</v>
      </c>
      <c r="J186">
        <v>1.9860558069811001</v>
      </c>
      <c r="K186">
        <v>178.282190611332</v>
      </c>
      <c r="L186">
        <v>159.23255554158399</v>
      </c>
      <c r="M186">
        <v>77.390842261184005</v>
      </c>
      <c r="N186">
        <v>1.3468574205813599</v>
      </c>
      <c r="O186">
        <v>1.37653431396909</v>
      </c>
      <c r="P186">
        <v>54.199233716475</v>
      </c>
      <c r="Q186">
        <v>9.3243219307708E-2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80</v>
      </c>
      <c r="E187">
        <v>49188.056733904901</v>
      </c>
      <c r="F187">
        <v>2619.35</v>
      </c>
      <c r="G187">
        <v>21.047931650549899</v>
      </c>
      <c r="H187">
        <v>-0.254444741437235</v>
      </c>
      <c r="I187">
        <v>3.10905871928624</v>
      </c>
      <c r="J187">
        <v>-1.8862430514066899</v>
      </c>
      <c r="K187">
        <v>2612.10296031185</v>
      </c>
      <c r="L187">
        <v>2415.2139722428401</v>
      </c>
      <c r="M187">
        <v>38.951245693255402</v>
      </c>
      <c r="N187">
        <v>0.71288767058428004</v>
      </c>
      <c r="O187">
        <v>8.5765552522572399</v>
      </c>
      <c r="P187">
        <v>47.685498421289999</v>
      </c>
      <c r="Q187">
        <v>-4.0559752485078003E-2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51</v>
      </c>
      <c r="E188">
        <v>49015.062068024999</v>
      </c>
      <c r="F188">
        <v>659.55</v>
      </c>
      <c r="G188">
        <v>-34.869704413993603</v>
      </c>
      <c r="H188">
        <v>-5.1841423150028199</v>
      </c>
      <c r="I188">
        <v>-24.334061397591299</v>
      </c>
      <c r="J188">
        <v>3.59050028664557</v>
      </c>
      <c r="K188">
        <v>648.48495814731302</v>
      </c>
      <c r="L188">
        <v>657.44672589143102</v>
      </c>
      <c r="M188">
        <v>61.577828522320502</v>
      </c>
      <c r="N188">
        <v>0.77707497636180101</v>
      </c>
      <c r="O188">
        <v>23.326510499583001</v>
      </c>
      <c r="P188">
        <v>19.116850279934901</v>
      </c>
      <c r="Q188">
        <v>-3.4658237952229998E-2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Row],[Ticker]],[1]!Table1[[Symbol]:[Industry]],2,FALSE),"-")</f>
        <v>-</v>
      </c>
      <c r="D189" t="s">
        <v>370</v>
      </c>
      <c r="E189">
        <v>48030.09942911</v>
      </c>
      <c r="F189">
        <v>1630.9</v>
      </c>
      <c r="G189">
        <v>44.007446817882503</v>
      </c>
      <c r="H189">
        <v>0.76082929865777205</v>
      </c>
      <c r="I189">
        <v>28.004000217530798</v>
      </c>
      <c r="J189">
        <v>0.40509089761557898</v>
      </c>
      <c r="K189">
        <v>1477.7965814556201</v>
      </c>
      <c r="L189">
        <v>1253.0618567587301</v>
      </c>
      <c r="M189">
        <v>65.479342548384295</v>
      </c>
      <c r="N189">
        <v>0.90499520451114701</v>
      </c>
      <c r="O189">
        <v>3.5287264700472001</v>
      </c>
      <c r="P189">
        <v>71.133263378803704</v>
      </c>
      <c r="Q189">
        <v>4.3730276210158001E-2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Row],[Ticker]],[1]!Table1[[Symbol]:[Industry]],2,FALSE),"-")</f>
        <v>-</v>
      </c>
      <c r="D190" t="s">
        <v>127</v>
      </c>
      <c r="E190">
        <v>47947.977097534997</v>
      </c>
      <c r="F190">
        <v>54230.45</v>
      </c>
      <c r="G190">
        <v>4.9259970664966204</v>
      </c>
      <c r="H190">
        <v>-8.0115992659242199</v>
      </c>
      <c r="I190">
        <v>26.4895252969689</v>
      </c>
      <c r="J190">
        <v>-4.39927174438251</v>
      </c>
      <c r="K190">
        <v>53448.848062549601</v>
      </c>
      <c r="L190">
        <v>45514.673341171001</v>
      </c>
      <c r="M190">
        <v>38.4676660117578</v>
      </c>
      <c r="N190">
        <v>0.44612528594052397</v>
      </c>
      <c r="O190">
        <v>10.627885256345801</v>
      </c>
      <c r="P190">
        <v>55.042927350854903</v>
      </c>
      <c r="Q190">
        <v>-2.1682943159591E-2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Row],[Ticker]],[1]!Table1[[Symbol]:[Industry]],2,FALSE),"-")</f>
        <v>-</v>
      </c>
      <c r="D191" t="s">
        <v>32</v>
      </c>
      <c r="E191">
        <v>47579.7494804409</v>
      </c>
      <c r="F191">
        <v>67.19</v>
      </c>
      <c r="G191">
        <v>75.2762768850002</v>
      </c>
      <c r="H191">
        <v>-3.4124386987846602</v>
      </c>
      <c r="I191">
        <v>11.209755584121</v>
      </c>
      <c r="J191">
        <v>-3.6169560268695999</v>
      </c>
      <c r="K191">
        <v>65.340855425568805</v>
      </c>
      <c r="L191">
        <v>57.134421217760199</v>
      </c>
      <c r="M191">
        <v>58.106501984467201</v>
      </c>
      <c r="N191">
        <v>1.24686395712531</v>
      </c>
      <c r="O191">
        <v>9.3912784640571605</v>
      </c>
      <c r="P191">
        <v>105.47400611620699</v>
      </c>
      <c r="Q191">
        <v>0.11654883295721299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Row],[Ticker]],[1]!Table1[[Symbol]:[Industry]],2,FALSE),"-")</f>
        <v>-</v>
      </c>
      <c r="D192" t="s">
        <v>469</v>
      </c>
      <c r="E192">
        <v>45887.25</v>
      </c>
      <c r="F192">
        <v>539.85</v>
      </c>
      <c r="G192">
        <v>90.551509760742803</v>
      </c>
      <c r="H192">
        <v>-7.07855219107421</v>
      </c>
      <c r="I192">
        <v>57.4229921473056</v>
      </c>
      <c r="J192">
        <v>-0.967949090399575</v>
      </c>
      <c r="K192">
        <v>525.90644062284298</v>
      </c>
      <c r="L192">
        <v>403.20219373843003</v>
      </c>
      <c r="M192">
        <v>30.892812114966901</v>
      </c>
      <c r="N192">
        <v>0.55414912127712102</v>
      </c>
      <c r="O192">
        <v>14.9115495044919</v>
      </c>
      <c r="P192">
        <v>123.355399255275</v>
      </c>
      <c r="Q192">
        <v>0.13245518183570301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472</v>
      </c>
      <c r="E193">
        <v>45735.456488340002</v>
      </c>
      <c r="F193">
        <v>41004.1</v>
      </c>
      <c r="G193">
        <v>-14.632246939528001</v>
      </c>
      <c r="H193">
        <v>-0.33543541380339897</v>
      </c>
      <c r="I193">
        <v>-1.6476965851584999</v>
      </c>
      <c r="J193">
        <v>1.5504487495994601</v>
      </c>
      <c r="K193">
        <v>38658.944173636803</v>
      </c>
      <c r="L193">
        <v>37664.4132742289</v>
      </c>
      <c r="M193">
        <v>66.652960864408399</v>
      </c>
      <c r="N193">
        <v>0.94652595693126895</v>
      </c>
      <c r="O193">
        <v>4.5871022653832103</v>
      </c>
      <c r="P193">
        <v>23.9916480319805</v>
      </c>
      <c r="Q193">
        <v>-2.1308899472555001E-2</v>
      </c>
    </row>
    <row r="194" spans="1:17" x14ac:dyDescent="0.3">
      <c r="A194" t="s">
        <v>473</v>
      </c>
      <c r="B194" t="s">
        <v>474</v>
      </c>
      <c r="C194" t="str">
        <f>IFERROR(VLOOKUP(Table1[[#This Row],[Ticker]],[1]!Table1[[Symbol]:[Industry]],2,FALSE),"-")</f>
        <v>-</v>
      </c>
      <c r="D194" t="s">
        <v>60</v>
      </c>
      <c r="E194">
        <v>45655.773193169996</v>
      </c>
      <c r="F194">
        <v>2695.05</v>
      </c>
      <c r="G194">
        <v>69.523245836136098</v>
      </c>
      <c r="H194">
        <v>2.3971577177688399</v>
      </c>
      <c r="I194">
        <v>8.9724429932469807</v>
      </c>
      <c r="J194">
        <v>3.2714527783287202</v>
      </c>
      <c r="K194">
        <v>2492.3638620195802</v>
      </c>
      <c r="L194">
        <v>2114.5443260959501</v>
      </c>
      <c r="M194">
        <v>68.745352701218195</v>
      </c>
      <c r="N194">
        <v>1.20190740301851</v>
      </c>
      <c r="O194">
        <v>4.8218029350104601</v>
      </c>
      <c r="P194">
        <v>95.279327584957599</v>
      </c>
      <c r="Q194">
        <v>3.5768696370565997E-2</v>
      </c>
    </row>
    <row r="195" spans="1:17" x14ac:dyDescent="0.3">
      <c r="A195" t="s">
        <v>475</v>
      </c>
      <c r="B195" t="s">
        <v>476</v>
      </c>
      <c r="C195" t="str">
        <f>IFERROR(VLOOKUP(Table1[[#This Row],[Ticker]],[1]!Table1[[Symbol]:[Industry]],2,FALSE),"-")</f>
        <v>-</v>
      </c>
      <c r="D195" t="s">
        <v>477</v>
      </c>
      <c r="E195">
        <v>45019.760010420003</v>
      </c>
      <c r="F195">
        <v>4145.8</v>
      </c>
      <c r="G195">
        <v>51.662008401121</v>
      </c>
      <c r="H195">
        <v>-8.4404095649116897</v>
      </c>
      <c r="I195">
        <v>28.851378958120399</v>
      </c>
      <c r="J195">
        <v>3.1512317201849802</v>
      </c>
      <c r="K195">
        <v>3933.69165309149</v>
      </c>
      <c r="L195">
        <v>3348.89943861354</v>
      </c>
      <c r="M195">
        <v>61.258090175650999</v>
      </c>
      <c r="N195">
        <v>1.1946997850482299</v>
      </c>
      <c r="O195">
        <v>6.36186019586086</v>
      </c>
      <c r="P195">
        <v>77.755863310894796</v>
      </c>
      <c r="Q195">
        <v>0.142897641204007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179</v>
      </c>
      <c r="E196">
        <v>44659.309359375002</v>
      </c>
      <c r="F196">
        <v>648.75</v>
      </c>
      <c r="G196">
        <v>14.83292694348</v>
      </c>
      <c r="H196">
        <v>2.9907795162557398</v>
      </c>
      <c r="I196">
        <v>0.18085986757066899</v>
      </c>
      <c r="J196">
        <v>-5.66402282330404E-2</v>
      </c>
      <c r="K196">
        <v>609.76299838998</v>
      </c>
      <c r="L196">
        <v>549.02304984908403</v>
      </c>
      <c r="M196">
        <v>58.2824206684285</v>
      </c>
      <c r="N196">
        <v>0.83496240441466596</v>
      </c>
      <c r="O196">
        <v>2.2581888246627901</v>
      </c>
      <c r="P196">
        <v>63.392519833774003</v>
      </c>
      <c r="Q196">
        <v>-6.8076328683953996E-2</v>
      </c>
    </row>
    <row r="197" spans="1:17" hidden="1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32</v>
      </c>
      <c r="E197">
        <v>44238.612139568999</v>
      </c>
      <c r="F197">
        <v>65.27</v>
      </c>
      <c r="G197">
        <v>64.814038783422902</v>
      </c>
      <c r="H197">
        <v>-2.5330390270487602</v>
      </c>
      <c r="I197">
        <v>25.522073471490401</v>
      </c>
      <c r="J197">
        <v>-2.8472235288609902</v>
      </c>
      <c r="K197">
        <v>60.884815400701903</v>
      </c>
      <c r="L197">
        <v>54.2600260349301</v>
      </c>
      <c r="M197">
        <v>63.865745423490601</v>
      </c>
      <c r="N197">
        <v>1.7814727870109901</v>
      </c>
      <c r="O197">
        <v>18.737551708288599</v>
      </c>
      <c r="P197">
        <v>112.605863192182</v>
      </c>
      <c r="Q197">
        <v>0.102851482101162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51</v>
      </c>
      <c r="E198">
        <v>43559.8093362</v>
      </c>
      <c r="F198">
        <v>174.75</v>
      </c>
      <c r="G198">
        <v>8.4051170464137801</v>
      </c>
      <c r="H198">
        <v>-8.6089945707903297</v>
      </c>
      <c r="I198">
        <v>-5.4228025554138402</v>
      </c>
      <c r="J198">
        <v>-6.3056971395594203</v>
      </c>
      <c r="K198">
        <v>174.998284594257</v>
      </c>
      <c r="L198">
        <v>158.59399411011401</v>
      </c>
      <c r="M198">
        <v>34.8545936152303</v>
      </c>
      <c r="N198">
        <v>1.1993254988087501</v>
      </c>
      <c r="O198">
        <v>11.158798283261801</v>
      </c>
      <c r="P198">
        <v>50</v>
      </c>
      <c r="Q198">
        <v>6.5437183606777999E-2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486</v>
      </c>
      <c r="E199">
        <v>43264.627842000002</v>
      </c>
      <c r="F199">
        <v>38406</v>
      </c>
      <c r="G199">
        <v>11.701564017542999</v>
      </c>
      <c r="H199">
        <v>-2.1728584594699698</v>
      </c>
      <c r="I199">
        <v>-2.3793413221144899</v>
      </c>
      <c r="J199">
        <v>-0.46990925554774299</v>
      </c>
      <c r="K199">
        <v>36203.954951995896</v>
      </c>
      <c r="L199">
        <v>32454.882746155101</v>
      </c>
      <c r="M199">
        <v>50.988913104095801</v>
      </c>
      <c r="N199">
        <v>0.36038783243605399</v>
      </c>
      <c r="O199">
        <v>6.3805134614382997</v>
      </c>
      <c r="P199">
        <v>44.231635872014401</v>
      </c>
      <c r="Q199">
        <v>2.6752277477628001E-2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283</v>
      </c>
      <c r="E200">
        <v>43207.705454199997</v>
      </c>
      <c r="F200">
        <v>6938.05</v>
      </c>
      <c r="G200">
        <v>-28.491692132805799</v>
      </c>
      <c r="H200">
        <v>-6.0365191331617698</v>
      </c>
      <c r="I200">
        <v>-24.4842866412368</v>
      </c>
      <c r="J200">
        <v>0.58444170828620501</v>
      </c>
      <c r="K200">
        <v>7129.8536252122703</v>
      </c>
      <c r="L200">
        <v>7437.38909964921</v>
      </c>
      <c r="M200">
        <v>38.384317481858801</v>
      </c>
      <c r="N200">
        <v>1.0884812714600201</v>
      </c>
      <c r="O200">
        <v>32.602100013692599</v>
      </c>
      <c r="P200">
        <v>8.21765036186674</v>
      </c>
      <c r="Q200">
        <v>2.9709904929995E-2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491</v>
      </c>
      <c r="E201">
        <v>43017.676914999996</v>
      </c>
      <c r="F201">
        <v>782.05</v>
      </c>
      <c r="G201">
        <v>73.1842583511675</v>
      </c>
      <c r="H201">
        <v>2.26578559556908</v>
      </c>
      <c r="I201">
        <v>21.648471238095102</v>
      </c>
      <c r="J201">
        <v>-4.1206383111497802</v>
      </c>
      <c r="K201">
        <v>735.40526133721698</v>
      </c>
      <c r="L201">
        <v>620.36165693570297</v>
      </c>
      <c r="M201">
        <v>49.729946625665001</v>
      </c>
      <c r="N201">
        <v>0.97700449380173704</v>
      </c>
      <c r="O201">
        <v>5.7157470749951997</v>
      </c>
      <c r="P201">
        <v>103.12987012987</v>
      </c>
      <c r="Q201">
        <v>6.0764753062140998E-2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37</v>
      </c>
      <c r="E202">
        <v>42895.792000000001</v>
      </c>
      <c r="F202">
        <v>260.29000000000002</v>
      </c>
      <c r="G202">
        <v>86.9168523626103</v>
      </c>
      <c r="H202">
        <v>-2.54370776280357</v>
      </c>
      <c r="I202">
        <v>-3.2918176758889199</v>
      </c>
      <c r="J202">
        <v>-11.0649702551444</v>
      </c>
      <c r="K202">
        <v>252.332428978454</v>
      </c>
      <c r="L202">
        <v>220.92008481805399</v>
      </c>
      <c r="M202">
        <v>42.786388264956898</v>
      </c>
      <c r="N202">
        <v>1.52529880223587</v>
      </c>
      <c r="O202">
        <v>24.745476199623401</v>
      </c>
      <c r="P202">
        <v>117.90707408957699</v>
      </c>
      <c r="Q202">
        <v>3.4342261023551E-2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119</v>
      </c>
      <c r="E203">
        <v>42265.548234599999</v>
      </c>
      <c r="F203">
        <v>325.2</v>
      </c>
      <c r="G203">
        <v>-42.504792994797597</v>
      </c>
      <c r="H203">
        <v>-8.33624581664027</v>
      </c>
      <c r="I203">
        <v>-20.8009007259387</v>
      </c>
      <c r="J203">
        <v>-1.50763454641485</v>
      </c>
      <c r="K203">
        <v>336.17512305429898</v>
      </c>
      <c r="L203">
        <v>355.053140644199</v>
      </c>
      <c r="M203">
        <v>39.708320287733798</v>
      </c>
      <c r="N203">
        <v>0.78511139082474801</v>
      </c>
      <c r="O203">
        <v>29.981549815498099</v>
      </c>
      <c r="P203">
        <v>13.785864240727699</v>
      </c>
      <c r="Q203">
        <v>-1.7579682883457001E-2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21</v>
      </c>
      <c r="E204">
        <v>42244.505922979901</v>
      </c>
      <c r="F204">
        <v>6334.1</v>
      </c>
      <c r="G204">
        <v>9.9345916784879194</v>
      </c>
      <c r="H204">
        <v>11.272284942408801</v>
      </c>
      <c r="I204">
        <v>-14.345985197459999</v>
      </c>
      <c r="J204">
        <v>5.1209794122126002</v>
      </c>
      <c r="K204">
        <v>5569.4058929002404</v>
      </c>
      <c r="L204">
        <v>5462.4872783792498</v>
      </c>
      <c r="M204">
        <v>80.4956796027205</v>
      </c>
      <c r="N204">
        <v>1.1511568413884701</v>
      </c>
      <c r="O204">
        <v>8.1045452392604904</v>
      </c>
      <c r="P204">
        <v>47.742725523354103</v>
      </c>
      <c r="Q204">
        <v>-8.0205174682550003E-3</v>
      </c>
    </row>
    <row r="205" spans="1:17" x14ac:dyDescent="0.3">
      <c r="A205" t="s">
        <v>498</v>
      </c>
      <c r="B205" t="s">
        <v>499</v>
      </c>
      <c r="C205" t="str">
        <f>IFERROR(VLOOKUP(Table1[[#This Row],[Ticker]],[1]!Table1[[Symbol]:[Industry]],2,FALSE),"-")</f>
        <v>-</v>
      </c>
      <c r="D205" t="s">
        <v>500</v>
      </c>
      <c r="E205">
        <v>41664.426324</v>
      </c>
      <c r="F205">
        <v>348</v>
      </c>
      <c r="G205">
        <v>15.378380201425299</v>
      </c>
      <c r="H205">
        <v>-5.9394994998639197</v>
      </c>
      <c r="I205">
        <v>17.774102530971099</v>
      </c>
      <c r="J205">
        <v>-3.3821758663797201</v>
      </c>
      <c r="K205">
        <v>334.29387169047902</v>
      </c>
      <c r="L205">
        <v>294.05544950653302</v>
      </c>
      <c r="M205">
        <v>50.932386349610603</v>
      </c>
      <c r="N205">
        <v>0.410793607221281</v>
      </c>
      <c r="O205">
        <v>7.4281609195402298</v>
      </c>
      <c r="P205">
        <v>60</v>
      </c>
      <c r="Q205">
        <v>-6.0647547134315E-2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407</v>
      </c>
      <c r="E206">
        <v>41284.554140640001</v>
      </c>
      <c r="F206">
        <v>1487.6</v>
      </c>
      <c r="G206">
        <v>-20.420622319926199</v>
      </c>
      <c r="H206">
        <v>-12.124105076626799</v>
      </c>
      <c r="I206">
        <v>-14.7536172830638</v>
      </c>
      <c r="J206">
        <v>-1.93963131125792</v>
      </c>
      <c r="K206">
        <v>1559.9436871452499</v>
      </c>
      <c r="L206">
        <v>1531.7287970626001</v>
      </c>
      <c r="M206">
        <v>29.593161592303499</v>
      </c>
      <c r="N206">
        <v>0.88604483614847496</v>
      </c>
      <c r="O206">
        <v>21.000268889486399</v>
      </c>
      <c r="P206">
        <v>13.9923371647509</v>
      </c>
      <c r="Q206">
        <v>3.7824730293526003E-2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278</v>
      </c>
      <c r="E207">
        <v>40933.625774450004</v>
      </c>
      <c r="F207">
        <v>4339.8500000000004</v>
      </c>
      <c r="G207">
        <v>-2.0558358029620498</v>
      </c>
      <c r="H207">
        <v>-2.2949722261860899</v>
      </c>
      <c r="I207">
        <v>6.7101010599667804E-2</v>
      </c>
      <c r="J207">
        <v>1.5746742596087799</v>
      </c>
      <c r="K207">
        <v>4089.2602715043899</v>
      </c>
      <c r="L207">
        <v>3787.4183319970998</v>
      </c>
      <c r="M207">
        <v>58.561913197818399</v>
      </c>
      <c r="N207">
        <v>1.16208592186687</v>
      </c>
      <c r="O207">
        <v>8.2975218037489604</v>
      </c>
      <c r="P207">
        <v>30.482561635598302</v>
      </c>
      <c r="Q207">
        <v>7.2740505431565003E-2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46</v>
      </c>
      <c r="E208">
        <v>40684.743000000002</v>
      </c>
      <c r="F208">
        <v>67.37</v>
      </c>
      <c r="G208">
        <v>139.063484785593</v>
      </c>
      <c r="H208">
        <v>-2.7910085109779299</v>
      </c>
      <c r="I208">
        <v>23.2752977071899</v>
      </c>
      <c r="J208">
        <v>-6.5181240569043597</v>
      </c>
      <c r="K208">
        <v>67.105626330994596</v>
      </c>
      <c r="L208">
        <v>56.804063045073498</v>
      </c>
      <c r="M208">
        <v>48.586139337163502</v>
      </c>
      <c r="N208">
        <v>1.18376564466189</v>
      </c>
      <c r="O208">
        <v>16.001187472168599</v>
      </c>
      <c r="P208">
        <v>170.02004008015999</v>
      </c>
      <c r="Q208">
        <v>0.12716571450445599</v>
      </c>
    </row>
    <row r="209" spans="1:17" hidden="1" x14ac:dyDescent="0.3">
      <c r="A209" t="s">
        <v>507</v>
      </c>
      <c r="B209" t="s">
        <v>508</v>
      </c>
      <c r="C209" t="str">
        <f>IFERROR(VLOOKUP(Table1[[#This Row],[Ticker]],[1]!Table1[[Symbol]:[Industry]],2,FALSE),"-")</f>
        <v>-</v>
      </c>
      <c r="D209" t="s">
        <v>21</v>
      </c>
      <c r="E209">
        <v>40455.294154249998</v>
      </c>
      <c r="F209">
        <v>997.25</v>
      </c>
      <c r="G209">
        <v>-48.148559435655301</v>
      </c>
      <c r="H209">
        <v>-3.1246698978468399</v>
      </c>
      <c r="I209">
        <v>-26.5120633174994</v>
      </c>
      <c r="J209">
        <v>-1.2963184585149401</v>
      </c>
      <c r="K209">
        <v>1027.1185894534401</v>
      </c>
      <c r="M209">
        <v>37.071663902308899</v>
      </c>
      <c r="N209">
        <v>1.04717195997388</v>
      </c>
      <c r="O209">
        <v>40.3860616695913</v>
      </c>
      <c r="P209">
        <v>1.5271061338762899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200</v>
      </c>
      <c r="E210">
        <v>40317.05077509</v>
      </c>
      <c r="F210">
        <v>687.45</v>
      </c>
      <c r="G210">
        <v>-5.7379744086211204</v>
      </c>
      <c r="H210">
        <v>7.0198866921910703</v>
      </c>
      <c r="I210">
        <v>3.5774793573043802</v>
      </c>
      <c r="J210">
        <v>-1.07293013353209</v>
      </c>
      <c r="K210">
        <v>666.97442151092901</v>
      </c>
      <c r="L210">
        <v>625.32357804004903</v>
      </c>
      <c r="M210">
        <v>45.3899859092501</v>
      </c>
      <c r="N210">
        <v>1.46347104542496</v>
      </c>
      <c r="O210">
        <v>11.208087860935301</v>
      </c>
      <c r="P210">
        <v>40.8420405654579</v>
      </c>
      <c r="Q210">
        <v>2.7349981175855E-2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370</v>
      </c>
      <c r="E211">
        <v>40311.383359904998</v>
      </c>
      <c r="F211">
        <v>537.04999999999995</v>
      </c>
      <c r="G211">
        <v>-39.144475523470497</v>
      </c>
      <c r="H211">
        <v>-7.5208014039983704</v>
      </c>
      <c r="I211">
        <v>-15.3890320880604</v>
      </c>
      <c r="J211">
        <v>-2.3782739392685301</v>
      </c>
      <c r="K211">
        <v>542.57891228982896</v>
      </c>
      <c r="L211">
        <v>548.56895633569695</v>
      </c>
      <c r="M211">
        <v>25.044081785629199</v>
      </c>
      <c r="N211">
        <v>0.59998550470610101</v>
      </c>
      <c r="O211">
        <v>18.992645005120501</v>
      </c>
      <c r="P211">
        <v>19.930772666368899</v>
      </c>
      <c r="Q211">
        <v>-0.15226825374704001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Row],[Ticker]],[1]!Table1[[Symbol]:[Industry]],2,FALSE),"-")</f>
        <v>-</v>
      </c>
      <c r="D212" t="s">
        <v>60</v>
      </c>
      <c r="E212">
        <v>40231.565400920001</v>
      </c>
      <c r="F212">
        <v>1425.7</v>
      </c>
      <c r="G212">
        <v>56.756963830690701</v>
      </c>
      <c r="H212">
        <v>12.0782775611919</v>
      </c>
      <c r="I212">
        <v>46.360125764848597</v>
      </c>
      <c r="J212">
        <v>1.1520845415814001</v>
      </c>
      <c r="K212">
        <v>1251.00884503826</v>
      </c>
      <c r="L212">
        <v>1007.06478706548</v>
      </c>
      <c r="M212">
        <v>85.237401014284501</v>
      </c>
      <c r="N212">
        <v>1.17583359826483</v>
      </c>
      <c r="O212">
        <v>1.5501157326225501</v>
      </c>
      <c r="P212">
        <v>97.438027973964793</v>
      </c>
      <c r="Q212">
        <v>8.7048955198981995E-2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Row],[Ticker]],[1]!Table1[[Symbol]:[Industry]],2,FALSE),"-")</f>
        <v>-</v>
      </c>
      <c r="D213" t="s">
        <v>250</v>
      </c>
      <c r="E213">
        <v>39962.20322874</v>
      </c>
      <c r="F213">
        <v>632.54999999999995</v>
      </c>
      <c r="G213">
        <v>76.073472918505104</v>
      </c>
      <c r="H213">
        <v>-8.5080571389176498</v>
      </c>
      <c r="I213">
        <v>13.4275501172273</v>
      </c>
      <c r="J213">
        <v>-4.9341654925948299</v>
      </c>
      <c r="K213">
        <v>627.262249664313</v>
      </c>
      <c r="L213">
        <v>519.43665827804296</v>
      </c>
      <c r="M213">
        <v>35.587665930338403</v>
      </c>
      <c r="N213">
        <v>1.03151209217261</v>
      </c>
      <c r="O213">
        <v>8.43411588016758</v>
      </c>
      <c r="P213">
        <v>106.68191471981601</v>
      </c>
      <c r="Q213">
        <v>2.4043031123888999E-2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Row],[Ticker]],[1]!Table1[[Symbol]:[Industry]],2,FALSE),"-")</f>
        <v>-</v>
      </c>
      <c r="D214" t="s">
        <v>286</v>
      </c>
      <c r="E214">
        <v>39548.526168359997</v>
      </c>
      <c r="F214">
        <v>2899.6</v>
      </c>
      <c r="G214">
        <v>21.629934423101801</v>
      </c>
      <c r="H214">
        <v>8.1792210483605103</v>
      </c>
      <c r="I214">
        <v>13.1494819797218</v>
      </c>
      <c r="J214">
        <v>2.8554449368001</v>
      </c>
      <c r="K214">
        <v>2573.12037977506</v>
      </c>
      <c r="L214">
        <v>2344.9092231276099</v>
      </c>
      <c r="M214">
        <v>78.536750648334603</v>
      </c>
      <c r="N214">
        <v>0.96102695771349</v>
      </c>
      <c r="O214">
        <v>0.87943164574424404</v>
      </c>
      <c r="P214">
        <v>50.875458542550099</v>
      </c>
      <c r="Q214">
        <v>1.1777420343293999E-2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Row],[Ticker]],[1]!Table1[[Symbol]:[Industry]],2,FALSE),"-")</f>
        <v>-</v>
      </c>
      <c r="D215" t="s">
        <v>156</v>
      </c>
      <c r="E215">
        <v>39384.639605427001</v>
      </c>
      <c r="F215">
        <v>284.02999999999997</v>
      </c>
      <c r="G215">
        <v>117.11385965289701</v>
      </c>
      <c r="H215">
        <v>10.165374154108701</v>
      </c>
      <c r="I215">
        <v>9.9115504143616899</v>
      </c>
      <c r="J215">
        <v>-8.2027842337678507</v>
      </c>
      <c r="K215">
        <v>251.718766995273</v>
      </c>
      <c r="L215">
        <v>214.340249324822</v>
      </c>
      <c r="M215">
        <v>60.733906028210903</v>
      </c>
      <c r="N215">
        <v>1.72658268520572</v>
      </c>
      <c r="O215">
        <v>9.7771362180051504</v>
      </c>
      <c r="P215">
        <v>167.952830188679</v>
      </c>
      <c r="Q215">
        <v>0.15541938630701199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Row],[Ticker]],[1]!Table1[[Symbol]:[Industry]],2,FALSE),"-")</f>
        <v>-</v>
      </c>
      <c r="D216" t="s">
        <v>130</v>
      </c>
      <c r="E216">
        <v>38667.019069034999</v>
      </c>
      <c r="F216">
        <v>710.35</v>
      </c>
      <c r="G216">
        <v>-0.38296338646330502</v>
      </c>
      <c r="H216">
        <v>-6.3877570104095902</v>
      </c>
      <c r="I216">
        <v>6.6034095060761002</v>
      </c>
      <c r="J216">
        <v>-2.3076444493659398</v>
      </c>
      <c r="K216">
        <v>715.88507075214898</v>
      </c>
      <c r="L216">
        <v>626.44313312688405</v>
      </c>
      <c r="M216">
        <v>46.269097100841698</v>
      </c>
      <c r="N216">
        <v>1.37444582486611</v>
      </c>
      <c r="O216">
        <v>10.649679735341699</v>
      </c>
      <c r="P216">
        <v>44.380081300813004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Row],[Ticker]],[1]!Table1[[Symbol]:[Industry]],2,FALSE),"-")</f>
        <v>-</v>
      </c>
      <c r="D217" t="s">
        <v>179</v>
      </c>
      <c r="E217">
        <v>38416.043903999998</v>
      </c>
      <c r="F217">
        <v>548.79999999999995</v>
      </c>
      <c r="G217">
        <v>-7.4711015694695</v>
      </c>
      <c r="H217">
        <v>8.5328691479102705</v>
      </c>
      <c r="I217">
        <v>12.3950331405761</v>
      </c>
      <c r="J217">
        <v>-0.79225302300090505</v>
      </c>
      <c r="K217">
        <v>495.67049623754099</v>
      </c>
      <c r="L217">
        <v>457.629139712783</v>
      </c>
      <c r="M217">
        <v>67.496391859710499</v>
      </c>
      <c r="N217">
        <v>0.64333891805225696</v>
      </c>
      <c r="O217">
        <v>0.83819241982507897</v>
      </c>
      <c r="P217">
        <v>46.073995208943302</v>
      </c>
      <c r="Q217">
        <v>-5.3514031104942003E-2</v>
      </c>
    </row>
    <row r="218" spans="1:17" x14ac:dyDescent="0.3">
      <c r="A218" t="s">
        <v>525</v>
      </c>
      <c r="B218" t="s">
        <v>526</v>
      </c>
      <c r="C218" t="str">
        <f>IFERROR(VLOOKUP(Table1[[#This Row],[Ticker]],[1]!Table1[[Symbol]:[Industry]],2,FALSE),"-")</f>
        <v>-</v>
      </c>
      <c r="D218" t="s">
        <v>527</v>
      </c>
      <c r="E218">
        <v>38282.972667900001</v>
      </c>
      <c r="F218">
        <v>582.25</v>
      </c>
      <c r="G218">
        <v>0.57822314212477999</v>
      </c>
      <c r="H218">
        <v>-1.0399734480019101</v>
      </c>
      <c r="I218">
        <v>-2.9956567584983902</v>
      </c>
      <c r="J218">
        <v>-3.3884797829398798</v>
      </c>
      <c r="K218">
        <v>540.71138677194699</v>
      </c>
      <c r="L218">
        <v>510.587980893848</v>
      </c>
      <c r="M218">
        <v>60.011945515527501</v>
      </c>
      <c r="N218">
        <v>0.63934090153457102</v>
      </c>
      <c r="O218">
        <v>2.01803349076856</v>
      </c>
      <c r="P218">
        <v>38.285239282745501</v>
      </c>
      <c r="Q218">
        <v>-9.5664066573473996E-2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Row],[Ticker]],[1]!Table1[[Symbol]:[Industry]],2,FALSE),"-")</f>
        <v>-</v>
      </c>
      <c r="D219" t="s">
        <v>18</v>
      </c>
      <c r="E219">
        <v>38168.096165506002</v>
      </c>
      <c r="F219">
        <v>217.78</v>
      </c>
      <c r="G219">
        <v>125.218254569509</v>
      </c>
      <c r="H219">
        <v>-6.8725593034198198</v>
      </c>
      <c r="I219">
        <v>13.005686662960599</v>
      </c>
      <c r="J219">
        <v>-14.199899865717301</v>
      </c>
      <c r="K219">
        <v>219.52895594771701</v>
      </c>
      <c r="L219">
        <v>185.818543834677</v>
      </c>
      <c r="M219">
        <v>45.514968321623797</v>
      </c>
      <c r="N219">
        <v>1.7891704261836401</v>
      </c>
      <c r="O219">
        <v>32.817522270180902</v>
      </c>
      <c r="P219">
        <v>171.37694704049801</v>
      </c>
      <c r="Q219">
        <v>0.12833628361128699</v>
      </c>
    </row>
    <row r="220" spans="1:17" x14ac:dyDescent="0.3">
      <c r="A220" t="s">
        <v>530</v>
      </c>
      <c r="B220" t="s">
        <v>531</v>
      </c>
      <c r="C220" t="str">
        <f>IFERROR(VLOOKUP(Table1[[#This Row],[Ticker]],[1]!Table1[[Symbol]:[Industry]],2,FALSE),"-")</f>
        <v>-</v>
      </c>
      <c r="D220" t="s">
        <v>37</v>
      </c>
      <c r="E220">
        <v>37755.555947399997</v>
      </c>
      <c r="F220">
        <v>1094</v>
      </c>
      <c r="G220">
        <v>3.77498004464183</v>
      </c>
      <c r="H220">
        <v>0.7187546853533</v>
      </c>
      <c r="I220">
        <v>8.6860717298838495</v>
      </c>
      <c r="J220">
        <v>0.361857157423355</v>
      </c>
      <c r="K220">
        <v>999.48274991385199</v>
      </c>
      <c r="L220">
        <v>953.17431863609499</v>
      </c>
      <c r="M220">
        <v>78.008351224550296</v>
      </c>
      <c r="N220">
        <v>0.895822221165125</v>
      </c>
      <c r="O220">
        <v>0.36563071297987998</v>
      </c>
      <c r="P220">
        <v>43.3813892529488</v>
      </c>
      <c r="Q220">
        <v>-6.2061543110932003E-2</v>
      </c>
    </row>
    <row r="221" spans="1:17" x14ac:dyDescent="0.3">
      <c r="A221" t="s">
        <v>532</v>
      </c>
      <c r="B221" t="s">
        <v>533</v>
      </c>
      <c r="C221" t="str">
        <f>IFERROR(VLOOKUP(Table1[[#This Row],[Ticker]],[1]!Table1[[Symbol]:[Industry]],2,FALSE),"-")</f>
        <v>-</v>
      </c>
      <c r="D221" t="s">
        <v>534</v>
      </c>
      <c r="E221">
        <v>37677.605193759999</v>
      </c>
      <c r="F221">
        <v>4175.2</v>
      </c>
      <c r="G221">
        <v>35.075937725929201</v>
      </c>
      <c r="H221">
        <v>-12.705417198470601</v>
      </c>
      <c r="I221">
        <v>12.1633214814404</v>
      </c>
      <c r="J221">
        <v>-6.19516281605486</v>
      </c>
      <c r="K221">
        <v>4298.75272477213</v>
      </c>
      <c r="L221">
        <v>3572.6978236611099</v>
      </c>
      <c r="M221">
        <v>35.849771616571402</v>
      </c>
      <c r="N221">
        <v>0.98875974086354901</v>
      </c>
      <c r="O221">
        <v>20.7055949415596</v>
      </c>
      <c r="P221">
        <v>87.818263607737194</v>
      </c>
      <c r="Q221">
        <v>0.22374673006307</v>
      </c>
    </row>
    <row r="222" spans="1:17" hidden="1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165</v>
      </c>
      <c r="E222">
        <v>37486.492956675</v>
      </c>
      <c r="F222">
        <v>1464.05</v>
      </c>
      <c r="G222">
        <v>461.51942228559301</v>
      </c>
      <c r="H222">
        <v>-13.268248923734401</v>
      </c>
      <c r="I222">
        <v>115.554207577905</v>
      </c>
      <c r="J222">
        <v>-11.495456326123</v>
      </c>
      <c r="K222">
        <v>1450.20417049103</v>
      </c>
      <c r="L222">
        <v>980.09779517827201</v>
      </c>
      <c r="M222">
        <v>28.639432949923599</v>
      </c>
      <c r="N222">
        <v>0.94634321078802397</v>
      </c>
      <c r="O222">
        <v>20.351080905706699</v>
      </c>
      <c r="P222">
        <v>522.33793836344296</v>
      </c>
      <c r="Q222">
        <v>0.20501506391117899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539</v>
      </c>
      <c r="E223">
        <v>37123.092223079999</v>
      </c>
      <c r="F223">
        <v>1021.2</v>
      </c>
      <c r="G223">
        <v>71.756729535305993</v>
      </c>
      <c r="H223">
        <v>16.508187033576501</v>
      </c>
      <c r="I223">
        <v>51.715639267359499</v>
      </c>
      <c r="J223">
        <v>2.88197584319551</v>
      </c>
      <c r="K223">
        <v>887.52441650448998</v>
      </c>
      <c r="L223">
        <v>729.92365014160202</v>
      </c>
      <c r="M223">
        <v>68.043642867995402</v>
      </c>
      <c r="N223">
        <v>0.70490268034091796</v>
      </c>
      <c r="O223">
        <v>4.2890716803760203</v>
      </c>
      <c r="P223">
        <v>114.98947368421</v>
      </c>
      <c r="Q223">
        <v>0.125596357490457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51</v>
      </c>
      <c r="E224">
        <v>36872.120979239997</v>
      </c>
      <c r="F224">
        <v>298.7</v>
      </c>
      <c r="G224">
        <v>-31.120032967324502</v>
      </c>
      <c r="H224">
        <v>-6.8630822632994501</v>
      </c>
      <c r="I224">
        <v>-4.20032577496392</v>
      </c>
      <c r="J224">
        <v>-0.209860891498338</v>
      </c>
      <c r="K224">
        <v>291.30054020269898</v>
      </c>
      <c r="L224">
        <v>281.68996352008298</v>
      </c>
      <c r="M224">
        <v>52.924454115646498</v>
      </c>
      <c r="N224">
        <v>0.81803122306846998</v>
      </c>
      <c r="O224">
        <v>8.9219953130231104</v>
      </c>
      <c r="P224">
        <v>25.847903939329999</v>
      </c>
      <c r="Q224">
        <v>6.2998063762010004E-2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293</v>
      </c>
      <c r="E225">
        <v>36468.253339139999</v>
      </c>
      <c r="F225">
        <v>483.05</v>
      </c>
      <c r="G225">
        <v>19.642912837594899</v>
      </c>
      <c r="H225">
        <v>-3.93523211447972</v>
      </c>
      <c r="I225">
        <v>-1.70532602303674</v>
      </c>
      <c r="J225">
        <v>-0.21535420106189601</v>
      </c>
      <c r="K225">
        <v>468.86778087469997</v>
      </c>
      <c r="L225">
        <v>421.38187277477698</v>
      </c>
      <c r="M225">
        <v>53.093100954455601</v>
      </c>
      <c r="N225">
        <v>0.884681169232021</v>
      </c>
      <c r="O225">
        <v>5.5480799089121202</v>
      </c>
      <c r="P225">
        <v>56.580226904375998</v>
      </c>
      <c r="Q225">
        <v>5.3140458035212002E-2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37</v>
      </c>
      <c r="E226">
        <v>35901.310688879901</v>
      </c>
      <c r="F226">
        <v>613.20000000000005</v>
      </c>
      <c r="G226">
        <v>-29.470948084776602</v>
      </c>
      <c r="H226">
        <v>10.682126017660099</v>
      </c>
      <c r="I226">
        <v>-3.8334502276430098</v>
      </c>
      <c r="J226">
        <v>1.8879140854758101</v>
      </c>
      <c r="K226">
        <v>559.08208285615501</v>
      </c>
      <c r="L226">
        <v>561.13109255621202</v>
      </c>
      <c r="M226">
        <v>81.5162373155636</v>
      </c>
      <c r="N226">
        <v>1.11415112761859</v>
      </c>
      <c r="O226">
        <v>10.078277886497</v>
      </c>
      <c r="P226">
        <v>34.828496042216301</v>
      </c>
      <c r="Q226">
        <v>-8.4459085171778997E-2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200</v>
      </c>
      <c r="E227">
        <v>35876.762696639998</v>
      </c>
      <c r="F227">
        <v>2550.5500000000002</v>
      </c>
      <c r="G227">
        <v>26.0068289300924</v>
      </c>
      <c r="H227">
        <v>-8.4046029672309501</v>
      </c>
      <c r="I227">
        <v>14.231908959027299</v>
      </c>
      <c r="J227">
        <v>-1.02160516949411</v>
      </c>
      <c r="K227">
        <v>2469.3003585788101</v>
      </c>
      <c r="L227">
        <v>2057.7937014763002</v>
      </c>
      <c r="M227">
        <v>36.2920700946392</v>
      </c>
      <c r="N227">
        <v>0.60503529675909895</v>
      </c>
      <c r="O227">
        <v>20.025092627080401</v>
      </c>
      <c r="P227">
        <v>65.6147527677673</v>
      </c>
      <c r="Q227">
        <v>1.1592863226727E-2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-</v>
      </c>
      <c r="D228" t="s">
        <v>550</v>
      </c>
      <c r="E228">
        <v>35770.023031140001</v>
      </c>
      <c r="F228">
        <v>1315.35</v>
      </c>
      <c r="G228">
        <v>-1.34186161036642</v>
      </c>
      <c r="H228">
        <v>2.7558216489611298</v>
      </c>
      <c r="I228">
        <v>8.9285602899625403</v>
      </c>
      <c r="J228">
        <v>-0.101453919418276</v>
      </c>
      <c r="K228">
        <v>1228.22212296305</v>
      </c>
      <c r="L228">
        <v>1150.6814952949201</v>
      </c>
      <c r="M228">
        <v>55.948744185741504</v>
      </c>
      <c r="N228">
        <v>0.68451450811284897</v>
      </c>
      <c r="O228">
        <v>9.5677956437450096</v>
      </c>
      <c r="P228">
        <v>33.871049819347597</v>
      </c>
      <c r="Q228">
        <v>0.12533868120494801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176</v>
      </c>
      <c r="E229">
        <v>34902.54</v>
      </c>
      <c r="F229">
        <v>799.6</v>
      </c>
      <c r="G229">
        <v>65.941014680127296</v>
      </c>
      <c r="H229">
        <v>9.8374593548100808</v>
      </c>
      <c r="I229">
        <v>47.058051514470499</v>
      </c>
      <c r="J229">
        <v>3.5396296579481601</v>
      </c>
      <c r="K229">
        <v>689.05282250981804</v>
      </c>
      <c r="L229">
        <v>560.25075728121703</v>
      </c>
      <c r="M229">
        <v>78.071937183867902</v>
      </c>
      <c r="N229">
        <v>0.66520935941688297</v>
      </c>
      <c r="O229">
        <v>5.6340670335167404</v>
      </c>
      <c r="P229">
        <v>91.704627187724697</v>
      </c>
      <c r="Q229">
        <v>5.9147990354170002E-3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555</v>
      </c>
      <c r="E230">
        <v>34862.545250000003</v>
      </c>
      <c r="F230">
        <v>3173.65</v>
      </c>
      <c r="G230">
        <v>-7.4115437958475701</v>
      </c>
      <c r="H230">
        <v>-8.7008847921193109</v>
      </c>
      <c r="I230">
        <v>-26.0559298183334</v>
      </c>
      <c r="J230">
        <v>-3.2215899108334001</v>
      </c>
      <c r="K230">
        <v>3251.9167077910301</v>
      </c>
      <c r="L230">
        <v>3253.6403953440799</v>
      </c>
      <c r="M230">
        <v>34.2533047547319</v>
      </c>
      <c r="N230">
        <v>0.69550706579145205</v>
      </c>
      <c r="O230">
        <v>23.517086005073001</v>
      </c>
      <c r="P230">
        <v>28.176494345718801</v>
      </c>
      <c r="Q230">
        <v>4.9964963668365003E-2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80</v>
      </c>
      <c r="E231">
        <v>34467.435064824997</v>
      </c>
      <c r="F231">
        <v>4460.75</v>
      </c>
      <c r="G231">
        <v>17.605003784370599</v>
      </c>
      <c r="H231">
        <v>1.5771189462584201</v>
      </c>
      <c r="I231">
        <v>-5.9952339063641897</v>
      </c>
      <c r="J231">
        <v>1.7272758795557599</v>
      </c>
      <c r="K231">
        <v>4254.8157780785396</v>
      </c>
      <c r="L231">
        <v>3964.7144061037802</v>
      </c>
      <c r="M231">
        <v>60.994441104018399</v>
      </c>
      <c r="N231">
        <v>0.83879084591187802</v>
      </c>
      <c r="O231">
        <v>3.1205514767695899</v>
      </c>
      <c r="P231">
        <v>47.2073261282072</v>
      </c>
      <c r="Q231">
        <v>2.777918547397E-3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182</v>
      </c>
      <c r="E232">
        <v>34266.039250059002</v>
      </c>
      <c r="F232">
        <v>186.57</v>
      </c>
      <c r="G232">
        <v>78.362797217769497</v>
      </c>
      <c r="H232">
        <v>-5.58567201789986</v>
      </c>
      <c r="I232">
        <v>23.793599996551499</v>
      </c>
      <c r="J232">
        <v>-5.3041411630553297</v>
      </c>
      <c r="K232">
        <v>188.73991619764001</v>
      </c>
      <c r="L232">
        <v>156.15488597041301</v>
      </c>
      <c r="M232">
        <v>37.6675520605637</v>
      </c>
      <c r="N232">
        <v>0.76102274604909603</v>
      </c>
      <c r="O232">
        <v>12.022297261081601</v>
      </c>
      <c r="P232">
        <v>116.43851508120601</v>
      </c>
      <c r="Q232">
        <v>6.0818116545271E-2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399</v>
      </c>
      <c r="E233">
        <v>34247.818513049999</v>
      </c>
      <c r="F233">
        <v>539.25</v>
      </c>
      <c r="G233">
        <v>5.9331816296979003</v>
      </c>
      <c r="H233">
        <v>0.36411668157528798</v>
      </c>
      <c r="I233">
        <v>-11.227135236301599</v>
      </c>
      <c r="J233">
        <v>-4.9071147589575101</v>
      </c>
      <c r="K233">
        <v>510.38665427501599</v>
      </c>
      <c r="L233">
        <v>471.763877040826</v>
      </c>
      <c r="M233">
        <v>57.419016461200499</v>
      </c>
      <c r="N233">
        <v>1.2394934416127701</v>
      </c>
      <c r="O233">
        <v>3.4585071859063401</v>
      </c>
      <c r="P233">
        <v>47.739726027397197</v>
      </c>
      <c r="Q233">
        <v>0.104347717407358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375</v>
      </c>
      <c r="E234">
        <v>34124.858290420001</v>
      </c>
      <c r="F234">
        <v>1659.65</v>
      </c>
      <c r="G234">
        <v>87.239037719186001</v>
      </c>
      <c r="H234">
        <v>-4.0521383972761598</v>
      </c>
      <c r="I234">
        <v>38.943002451884297</v>
      </c>
      <c r="J234">
        <v>-2.7928239012636702</v>
      </c>
      <c r="K234">
        <v>1614.1969474510299</v>
      </c>
      <c r="L234">
        <v>1309.1460716930901</v>
      </c>
      <c r="M234">
        <v>46.485646902785398</v>
      </c>
      <c r="N234">
        <v>0.87338525762895403</v>
      </c>
      <c r="O234">
        <v>14.349411020395801</v>
      </c>
      <c r="P234">
        <v>136.51845518027599</v>
      </c>
      <c r="Q234">
        <v>0.15716431170512099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422</v>
      </c>
      <c r="E235">
        <v>33915.062379659998</v>
      </c>
      <c r="F235">
        <v>568.04999999999995</v>
      </c>
      <c r="G235">
        <v>181.816621881689</v>
      </c>
      <c r="H235">
        <v>-19.491341860895801</v>
      </c>
      <c r="I235">
        <v>18.899939005381398</v>
      </c>
      <c r="J235">
        <v>-1.90398081109759</v>
      </c>
      <c r="K235">
        <v>568.00965429449195</v>
      </c>
      <c r="L235">
        <v>454.341957654721</v>
      </c>
      <c r="M235">
        <v>60.569826437053599</v>
      </c>
      <c r="N235">
        <v>0.64046736295806905</v>
      </c>
      <c r="O235">
        <v>27.101487545110398</v>
      </c>
      <c r="P235">
        <v>212.88901129165501</v>
      </c>
      <c r="Q235">
        <v>7.8828315626689002E-2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60</v>
      </c>
      <c r="E236">
        <v>33273.25797708</v>
      </c>
      <c r="F236">
        <v>2019.6</v>
      </c>
      <c r="G236">
        <v>38.855810715012304</v>
      </c>
      <c r="H236">
        <v>6.1481515172909997</v>
      </c>
      <c r="I236">
        <v>-9.5278778446032195</v>
      </c>
      <c r="J236">
        <v>-3.032340716782</v>
      </c>
      <c r="K236">
        <v>1887.5558601607499</v>
      </c>
      <c r="L236">
        <v>1791.3641473658399</v>
      </c>
      <c r="M236">
        <v>61.845631143056103</v>
      </c>
      <c r="N236">
        <v>0.55716152897038596</v>
      </c>
      <c r="O236">
        <v>8.6353733412557006</v>
      </c>
      <c r="P236">
        <v>69.714285714285694</v>
      </c>
      <c r="Q236">
        <v>-0.113384690572707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80</v>
      </c>
      <c r="E237">
        <v>33223.124739204999</v>
      </c>
      <c r="F237">
        <v>1771.45</v>
      </c>
      <c r="G237">
        <v>-30.878633233416899</v>
      </c>
      <c r="H237">
        <v>-5.8525798478471396</v>
      </c>
      <c r="I237">
        <v>-31.5835021455567</v>
      </c>
      <c r="J237">
        <v>-6.4410824544390399</v>
      </c>
      <c r="K237">
        <v>1850.7022733876699</v>
      </c>
      <c r="L237">
        <v>1963.22035587649</v>
      </c>
      <c r="M237">
        <v>28.049209504655899</v>
      </c>
      <c r="N237">
        <v>1.3960342231196801</v>
      </c>
      <c r="O237">
        <v>37.215275621665803</v>
      </c>
      <c r="P237">
        <v>7.2695894392636502</v>
      </c>
      <c r="Q237">
        <v>-7.0780486180579E-2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572</v>
      </c>
      <c r="E238">
        <v>32673.084244649999</v>
      </c>
      <c r="F238">
        <v>2413.5</v>
      </c>
      <c r="G238">
        <v>207.19660828422101</v>
      </c>
      <c r="H238">
        <v>-16.3457670480561</v>
      </c>
      <c r="I238">
        <v>0.47255701702666603</v>
      </c>
      <c r="J238">
        <v>-4.7746944585129301</v>
      </c>
      <c r="K238">
        <v>2502.4025223752701</v>
      </c>
      <c r="L238">
        <v>2244.3449086737201</v>
      </c>
      <c r="M238">
        <v>58.342528198990799</v>
      </c>
      <c r="N238">
        <v>1.0711108953364501</v>
      </c>
      <c r="O238">
        <v>35.268282577169998</v>
      </c>
      <c r="P238">
        <v>232.59836009095201</v>
      </c>
      <c r="Q238">
        <v>0.157910877746616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Row],[Ticker]],[1]!Table1[[Symbol]:[Industry]],2,FALSE),"-")</f>
        <v>-</v>
      </c>
      <c r="D239" t="s">
        <v>278</v>
      </c>
      <c r="E239">
        <v>32672.180080720002</v>
      </c>
      <c r="F239">
        <v>1717.15</v>
      </c>
      <c r="G239">
        <v>20.264464952372499</v>
      </c>
      <c r="H239">
        <v>-5.9948965663048801</v>
      </c>
      <c r="I239">
        <v>32.072416687725102</v>
      </c>
      <c r="J239">
        <v>-2.6843631927793199</v>
      </c>
      <c r="K239">
        <v>1637.18408368463</v>
      </c>
      <c r="L239">
        <v>1373.6637344298199</v>
      </c>
      <c r="M239">
        <v>55.672607200906398</v>
      </c>
      <c r="N239">
        <v>1.1268100464420401</v>
      </c>
      <c r="O239">
        <v>7.2212677983868501</v>
      </c>
      <c r="P239">
        <v>67.428822152886099</v>
      </c>
      <c r="Q239">
        <v>9.5246837734188003E-2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46</v>
      </c>
      <c r="E240">
        <v>32605.200000000001</v>
      </c>
      <c r="F240">
        <v>181.14</v>
      </c>
      <c r="G240">
        <v>308.730963504231</v>
      </c>
      <c r="H240">
        <v>4.1481354078608899</v>
      </c>
      <c r="I240">
        <v>58.309617485463299</v>
      </c>
      <c r="J240">
        <v>-3.57995974009929</v>
      </c>
      <c r="K240">
        <v>163.309667234877</v>
      </c>
      <c r="L240">
        <v>123.02380264765</v>
      </c>
      <c r="M240">
        <v>51.812293829808297</v>
      </c>
      <c r="N240">
        <v>1.09653062509139</v>
      </c>
      <c r="O240">
        <v>9.4733355415700604</v>
      </c>
      <c r="P240">
        <v>337.536231884058</v>
      </c>
      <c r="Q240">
        <v>0.11589150281826199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250</v>
      </c>
      <c r="E241">
        <v>32600.0670716799</v>
      </c>
      <c r="F241">
        <v>6443.3</v>
      </c>
      <c r="G241">
        <v>149.51188990629899</v>
      </c>
      <c r="H241">
        <v>-9.7141177449782603</v>
      </c>
      <c r="I241">
        <v>28.1968184677845</v>
      </c>
      <c r="J241">
        <v>-3.2760227765422298</v>
      </c>
      <c r="K241">
        <v>6514.92820859944</v>
      </c>
      <c r="L241">
        <v>5612.3420871952403</v>
      </c>
      <c r="M241">
        <v>52.063875423037601</v>
      </c>
      <c r="N241">
        <v>0.95289340934257405</v>
      </c>
      <c r="O241">
        <v>51.426287771793902</v>
      </c>
      <c r="P241">
        <v>174.99626555131101</v>
      </c>
      <c r="Q241">
        <v>0.14677241519721301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146</v>
      </c>
      <c r="E242">
        <v>32556.049477019998</v>
      </c>
      <c r="F242">
        <v>322.2</v>
      </c>
      <c r="G242">
        <v>26.214327813935199</v>
      </c>
      <c r="H242">
        <v>-2.4478317573844901</v>
      </c>
      <c r="I242">
        <v>23.1366811319125</v>
      </c>
      <c r="J242">
        <v>-4.1327633858294197</v>
      </c>
      <c r="K242">
        <v>306.05643033904101</v>
      </c>
      <c r="L242">
        <v>263.13184035444999</v>
      </c>
      <c r="M242">
        <v>52.089331999848497</v>
      </c>
      <c r="N242">
        <v>0.80982564339206597</v>
      </c>
      <c r="O242">
        <v>5.3382991930478001</v>
      </c>
      <c r="P242">
        <v>66.986265871987499</v>
      </c>
      <c r="Q242">
        <v>1.1027198092512999E-2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235</v>
      </c>
      <c r="E243">
        <v>32483.714657349999</v>
      </c>
      <c r="F243">
        <v>8086.9</v>
      </c>
      <c r="G243">
        <v>88.025960071182396</v>
      </c>
      <c r="H243">
        <v>-6.4497292551800598</v>
      </c>
      <c r="I243">
        <v>29.872606064635399</v>
      </c>
      <c r="J243">
        <v>-9.2692847310330002</v>
      </c>
      <c r="K243">
        <v>8205.1441547480008</v>
      </c>
      <c r="L243">
        <v>6710.4794267790603</v>
      </c>
      <c r="M243">
        <v>34.6941501012058</v>
      </c>
      <c r="N243">
        <v>1.0172542832779099</v>
      </c>
      <c r="O243">
        <v>12.515302526307901</v>
      </c>
      <c r="P243">
        <v>144.81646862938001</v>
      </c>
      <c r="Q243">
        <v>0.25706236609219801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293</v>
      </c>
      <c r="E244">
        <v>32331.762055890002</v>
      </c>
      <c r="F244">
        <v>1203.95</v>
      </c>
      <c r="G244">
        <v>42.266723042258697</v>
      </c>
      <c r="H244">
        <v>-14.2643055041625</v>
      </c>
      <c r="I244">
        <v>-6.70572502051977</v>
      </c>
      <c r="J244">
        <v>-1.9785936728221101</v>
      </c>
      <c r="K244">
        <v>1260.7150789846</v>
      </c>
      <c r="L244">
        <v>1137.23840273322</v>
      </c>
      <c r="M244">
        <v>39.672569634417798</v>
      </c>
      <c r="N244">
        <v>0.50816651570210403</v>
      </c>
      <c r="O244">
        <v>25.744424602350598</v>
      </c>
      <c r="P244">
        <v>83.626935102569902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534</v>
      </c>
      <c r="E245">
        <v>32274.087903600001</v>
      </c>
      <c r="F245">
        <v>73</v>
      </c>
      <c r="G245">
        <v>1.8700866514263399</v>
      </c>
      <c r="H245">
        <v>-9.1981873054765693</v>
      </c>
      <c r="I245">
        <v>4.5195290566625896</v>
      </c>
      <c r="J245">
        <v>-4.5553063867696197</v>
      </c>
      <c r="K245">
        <v>71.927734326026396</v>
      </c>
      <c r="L245">
        <v>67.101666477754605</v>
      </c>
      <c r="M245">
        <v>47.408825552346201</v>
      </c>
      <c r="N245">
        <v>0.90707870801064205</v>
      </c>
      <c r="O245">
        <v>9.5890410958903995</v>
      </c>
      <c r="P245">
        <v>26.7361111111111</v>
      </c>
      <c r="Q245">
        <v>5.0596798512653002E-2</v>
      </c>
    </row>
    <row r="246" spans="1:17" hidden="1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138</v>
      </c>
      <c r="E246">
        <v>32216.064643341</v>
      </c>
      <c r="F246">
        <v>365.19</v>
      </c>
      <c r="G246">
        <v>-6.0040152851465001</v>
      </c>
      <c r="H246">
        <v>-0.390569412491375</v>
      </c>
      <c r="I246">
        <v>-10.901285751102799</v>
      </c>
      <c r="J246">
        <v>3.1992101187873501</v>
      </c>
      <c r="K246">
        <v>358.14910712906999</v>
      </c>
      <c r="L246">
        <v>348.15614828835902</v>
      </c>
      <c r="M246">
        <v>56.330526885428</v>
      </c>
      <c r="N246">
        <v>0.71368225612457703</v>
      </c>
      <c r="O246">
        <v>9.2581943645773492</v>
      </c>
      <c r="P246">
        <v>28.588028169013999</v>
      </c>
      <c r="Q246">
        <v>-0.123824141917355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591</v>
      </c>
      <c r="E247">
        <v>31806.569680199998</v>
      </c>
      <c r="F247">
        <v>807.1</v>
      </c>
      <c r="G247">
        <v>25.003431153134802</v>
      </c>
      <c r="H247">
        <v>-1.3664722392053099</v>
      </c>
      <c r="I247">
        <v>11.540922419622101</v>
      </c>
      <c r="J247">
        <v>-1.6553759004759101</v>
      </c>
      <c r="K247">
        <v>746.91634568683003</v>
      </c>
      <c r="L247">
        <v>664.49743407736901</v>
      </c>
      <c r="M247">
        <v>61.425460881870499</v>
      </c>
      <c r="N247">
        <v>0.91418629360668602</v>
      </c>
      <c r="O247">
        <v>2.02577127989096</v>
      </c>
      <c r="P247">
        <v>55.495616992582598</v>
      </c>
      <c r="Q247">
        <v>-1.6843812773870001E-3</v>
      </c>
    </row>
    <row r="248" spans="1:17" hidden="1" x14ac:dyDescent="0.3">
      <c r="A248" t="s">
        <v>592</v>
      </c>
      <c r="B248" t="s">
        <v>593</v>
      </c>
      <c r="C248" t="str">
        <f>IFERROR(VLOOKUP(Table1[[#This Row],[Ticker]],[1]!Table1[[Symbol]:[Industry]],2,FALSE),"-")</f>
        <v>-</v>
      </c>
      <c r="D248" t="s">
        <v>37</v>
      </c>
      <c r="E248">
        <v>31703.098882099999</v>
      </c>
      <c r="F248">
        <v>345.65</v>
      </c>
      <c r="G248">
        <v>-11.1430613745369</v>
      </c>
      <c r="H248">
        <v>-2.2374765388477602</v>
      </c>
      <c r="I248">
        <v>-0.83737923880038401</v>
      </c>
      <c r="J248">
        <v>0.45760609529636698</v>
      </c>
      <c r="M248">
        <v>53.547857144421002</v>
      </c>
      <c r="O248">
        <v>8.4912483726312793</v>
      </c>
      <c r="P248">
        <v>24.089032489678601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60</v>
      </c>
      <c r="E249">
        <v>31381.943245509901</v>
      </c>
      <c r="F249">
        <v>1236.95</v>
      </c>
      <c r="G249">
        <v>31.981441213038501</v>
      </c>
      <c r="H249">
        <v>5.4058986667209297</v>
      </c>
      <c r="I249">
        <v>-1.18621971722853</v>
      </c>
      <c r="J249">
        <v>2.17850839717019</v>
      </c>
      <c r="K249">
        <v>1205.81522634922</v>
      </c>
      <c r="L249">
        <v>1145.0344112058399</v>
      </c>
      <c r="M249">
        <v>63.966970018751297</v>
      </c>
      <c r="N249">
        <v>0.60504204960402796</v>
      </c>
      <c r="O249">
        <v>11.1281781802012</v>
      </c>
      <c r="P249">
        <v>57.312730509983403</v>
      </c>
      <c r="Q249">
        <v>-3.3194766964346999E-2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572</v>
      </c>
      <c r="E250">
        <v>31088.876808000001</v>
      </c>
      <c r="F250">
        <v>4251.2</v>
      </c>
      <c r="G250">
        <v>-13.1234717024502</v>
      </c>
      <c r="H250">
        <v>-2.4078859922348701</v>
      </c>
      <c r="I250">
        <v>-4.1275452968396298</v>
      </c>
      <c r="J250">
        <v>-3.2059097477588798</v>
      </c>
      <c r="K250">
        <v>4302.3130550566002</v>
      </c>
      <c r="L250">
        <v>4272.59313315074</v>
      </c>
      <c r="M250">
        <v>43.155024148734903</v>
      </c>
      <c r="N250">
        <v>1.9784749190373601</v>
      </c>
      <c r="O250">
        <v>23.9297139631162</v>
      </c>
      <c r="P250">
        <v>16.130794656759601</v>
      </c>
      <c r="Q250">
        <v>1.7671316650873001E-2</v>
      </c>
    </row>
    <row r="251" spans="1:17" hidden="1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444</v>
      </c>
      <c r="E251">
        <v>30710.744999999999</v>
      </c>
      <c r="F251">
        <v>874.95</v>
      </c>
      <c r="G251">
        <v>113.625274751291</v>
      </c>
      <c r="H251">
        <v>0.56133924381081202</v>
      </c>
      <c r="I251">
        <v>113.052395061724</v>
      </c>
      <c r="J251">
        <v>-6.91069166628614</v>
      </c>
      <c r="K251">
        <v>786.520676552071</v>
      </c>
      <c r="L251">
        <v>563.75414811835697</v>
      </c>
      <c r="M251">
        <v>53.094251290363999</v>
      </c>
      <c r="N251">
        <v>0.375529265635133</v>
      </c>
      <c r="O251">
        <v>10.863477913023599</v>
      </c>
      <c r="P251">
        <v>212.48214285714201</v>
      </c>
      <c r="Q251">
        <v>8.9297179595186002E-2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24</v>
      </c>
      <c r="E252">
        <v>30302.348878889999</v>
      </c>
      <c r="F252">
        <v>188.1</v>
      </c>
      <c r="G252">
        <v>-38.072679246535202</v>
      </c>
      <c r="H252">
        <v>-9.1747238055843194</v>
      </c>
      <c r="I252">
        <v>-29.9713661669049</v>
      </c>
      <c r="J252">
        <v>-0.93325894965120804</v>
      </c>
      <c r="K252">
        <v>196.12701174067101</v>
      </c>
      <c r="L252">
        <v>206.33166965417499</v>
      </c>
      <c r="M252">
        <v>34.743133028654398</v>
      </c>
      <c r="N252">
        <v>1.08248914911099</v>
      </c>
      <c r="O252">
        <v>39.8724082934609</v>
      </c>
      <c r="P252">
        <v>11.2030741945019</v>
      </c>
      <c r="Q252">
        <v>-0.10102928719150001</v>
      </c>
    </row>
    <row r="253" spans="1:17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604</v>
      </c>
      <c r="E253">
        <v>30059.941661699999</v>
      </c>
      <c r="F253">
        <v>310.85000000000002</v>
      </c>
      <c r="G253">
        <v>138.99717937404</v>
      </c>
      <c r="H253">
        <v>-7.1924005732610796</v>
      </c>
      <c r="I253">
        <v>-0.200888635494051</v>
      </c>
      <c r="J253">
        <v>-3.7515522094658702</v>
      </c>
      <c r="K253">
        <v>332.49825548864601</v>
      </c>
      <c r="L253">
        <v>280.67375272228901</v>
      </c>
      <c r="M253">
        <v>36.3919171305429</v>
      </c>
      <c r="N253">
        <v>0.60983180121263203</v>
      </c>
      <c r="O253">
        <v>33.762264757921798</v>
      </c>
      <c r="P253">
        <v>163.543874523103</v>
      </c>
      <c r="Q253">
        <v>6.0454630029015001E-2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278</v>
      </c>
      <c r="E254">
        <v>30013.77924068</v>
      </c>
      <c r="F254">
        <v>3990.2</v>
      </c>
      <c r="G254">
        <v>0.25314258165917197</v>
      </c>
      <c r="H254">
        <v>-15.873239575528601</v>
      </c>
      <c r="I254">
        <v>5.0937450172335001</v>
      </c>
      <c r="J254">
        <v>-0.95556069790618803</v>
      </c>
      <c r="K254">
        <v>4012.4308040952201</v>
      </c>
      <c r="L254">
        <v>3492.3634240339602</v>
      </c>
      <c r="M254">
        <v>42.008094508277097</v>
      </c>
      <c r="N254">
        <v>0.60099381396891305</v>
      </c>
      <c r="O254">
        <v>20.743321136785099</v>
      </c>
      <c r="P254">
        <v>58.059021588433303</v>
      </c>
      <c r="Q254">
        <v>8.8803996334212001E-2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170</v>
      </c>
      <c r="E255">
        <v>29943.591050834999</v>
      </c>
      <c r="F255">
        <v>889.35</v>
      </c>
      <c r="G255">
        <v>60.699422285593698</v>
      </c>
      <c r="H255">
        <v>7.1233447077408503</v>
      </c>
      <c r="I255">
        <v>-6.4373388427932596</v>
      </c>
      <c r="J255">
        <v>0.58148419561743903</v>
      </c>
      <c r="K255">
        <v>859.488455337088</v>
      </c>
      <c r="L255">
        <v>772.01933537471302</v>
      </c>
      <c r="M255">
        <v>50.2894540722017</v>
      </c>
      <c r="N255">
        <v>0.52601023205213404</v>
      </c>
      <c r="O255">
        <v>11.317254174397</v>
      </c>
      <c r="P255">
        <v>89.829242262540006</v>
      </c>
      <c r="Q255">
        <v>2.7931376319804E-2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211</v>
      </c>
      <c r="E256">
        <v>29890.287921499999</v>
      </c>
      <c r="F256">
        <v>745.75</v>
      </c>
      <c r="G256">
        <v>-27.656995431832701</v>
      </c>
      <c r="H256">
        <v>2.9901441387513001</v>
      </c>
      <c r="I256">
        <v>-6.5929980727399498</v>
      </c>
      <c r="J256">
        <v>1.9180260895666601</v>
      </c>
      <c r="K256">
        <v>718.88126196917995</v>
      </c>
      <c r="L256">
        <v>711.66635324343201</v>
      </c>
      <c r="M256">
        <v>52.889901893824401</v>
      </c>
      <c r="N256">
        <v>1.2727639216798301</v>
      </c>
      <c r="O256">
        <v>15.3536708012068</v>
      </c>
      <c r="P256">
        <v>22.726898708137899</v>
      </c>
      <c r="Q256">
        <v>-4.0492004003123999E-2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370</v>
      </c>
      <c r="E257">
        <v>29784.697341620002</v>
      </c>
      <c r="F257">
        <v>6627.35</v>
      </c>
      <c r="G257">
        <v>19.831445306551402</v>
      </c>
      <c r="H257">
        <v>-0.111978812417735</v>
      </c>
      <c r="I257">
        <v>-2.9529628463186302</v>
      </c>
      <c r="J257">
        <v>2.3129210374846201</v>
      </c>
      <c r="K257">
        <v>6196.1894363418796</v>
      </c>
      <c r="L257">
        <v>5628.9038450354801</v>
      </c>
      <c r="M257">
        <v>54.553133429425301</v>
      </c>
      <c r="N257">
        <v>1.63674929098128</v>
      </c>
      <c r="O257">
        <v>5.2743555116298202</v>
      </c>
      <c r="P257">
        <v>52.323109277497501</v>
      </c>
      <c r="Q257">
        <v>-4.3499920826713001E-2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60</v>
      </c>
      <c r="E258">
        <v>29781.987465779999</v>
      </c>
      <c r="F258">
        <v>2384.6999999999998</v>
      </c>
      <c r="G258">
        <v>43.246790706646301</v>
      </c>
      <c r="H258">
        <v>-3.9317122926213202</v>
      </c>
      <c r="I258">
        <v>-5.1772686144246096</v>
      </c>
      <c r="J258">
        <v>5.5258996339275397</v>
      </c>
      <c r="K258">
        <v>2295.8113762734001</v>
      </c>
      <c r="L258">
        <v>2110.4242008147498</v>
      </c>
      <c r="M258">
        <v>73.328844433579604</v>
      </c>
      <c r="N258">
        <v>1.1044114367070199</v>
      </c>
      <c r="O258">
        <v>6.5123495617897396</v>
      </c>
      <c r="P258">
        <v>70.469654728715398</v>
      </c>
      <c r="Q258">
        <v>1.6257041264579001E-2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200</v>
      </c>
      <c r="E259">
        <v>29504.124431699998</v>
      </c>
      <c r="F259">
        <v>1404.1</v>
      </c>
      <c r="G259">
        <v>-6.9262474131461502</v>
      </c>
      <c r="H259">
        <v>2.9441942114754598</v>
      </c>
      <c r="I259">
        <v>-3.5526783290327999</v>
      </c>
      <c r="J259">
        <v>0.94335416336780697</v>
      </c>
      <c r="K259">
        <v>1305.8617410147899</v>
      </c>
      <c r="L259">
        <v>1207.83312216992</v>
      </c>
      <c r="M259">
        <v>62.311828112122903</v>
      </c>
      <c r="N259">
        <v>0.90023674594298697</v>
      </c>
      <c r="O259">
        <v>7.2537568549248599</v>
      </c>
      <c r="P259">
        <v>39.9830516923383</v>
      </c>
      <c r="Q259">
        <v>5.0632570714054997E-2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619</v>
      </c>
      <c r="E260">
        <v>29345.487086519999</v>
      </c>
      <c r="F260">
        <v>305.39999999999998</v>
      </c>
      <c r="G260">
        <v>154.421994105019</v>
      </c>
      <c r="H260">
        <v>-6.58484743236912</v>
      </c>
      <c r="I260">
        <v>-24.886598635438201</v>
      </c>
      <c r="J260">
        <v>-4.8950624453498799</v>
      </c>
      <c r="K260">
        <v>302.63473156426801</v>
      </c>
      <c r="L260">
        <v>272.560292383123</v>
      </c>
      <c r="M260">
        <v>49.928676735728502</v>
      </c>
      <c r="N260">
        <v>1.11201665164677</v>
      </c>
      <c r="O260">
        <v>25.834970530451798</v>
      </c>
      <c r="P260">
        <v>181.73431734317299</v>
      </c>
      <c r="Q260">
        <v>7.0087123749513994E-2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Row],[Ticker]],[1]!Table1[[Symbol]:[Industry]],2,FALSE),"-")</f>
        <v>-</v>
      </c>
      <c r="D261" t="s">
        <v>51</v>
      </c>
      <c r="E261">
        <v>29299.856902784999</v>
      </c>
      <c r="F261">
        <v>380.55</v>
      </c>
      <c r="G261">
        <v>-20.816550030867099</v>
      </c>
      <c r="H261">
        <v>-10.3430900455496</v>
      </c>
      <c r="I261">
        <v>-34.1569338752062</v>
      </c>
      <c r="J261">
        <v>-5.1389719590022702</v>
      </c>
      <c r="K261">
        <v>427.91442487399701</v>
      </c>
      <c r="L261">
        <v>430.82669874575998</v>
      </c>
      <c r="M261">
        <v>22.750149258884701</v>
      </c>
      <c r="N261">
        <v>1.3563649958214601</v>
      </c>
      <c r="O261">
        <v>36.565497306529998</v>
      </c>
      <c r="P261">
        <v>13.157894736842101</v>
      </c>
      <c r="Q261">
        <v>7.0759342604886005E-2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200</v>
      </c>
      <c r="E262">
        <v>29198.888485439998</v>
      </c>
      <c r="F262">
        <v>15394.1</v>
      </c>
      <c r="G262">
        <v>3.5951245908038998</v>
      </c>
      <c r="H262">
        <v>-5.9097021605626701</v>
      </c>
      <c r="I262">
        <v>-24.659406926086699</v>
      </c>
      <c r="J262">
        <v>-1.8425332969534201</v>
      </c>
      <c r="K262">
        <v>15605.232057789</v>
      </c>
      <c r="L262">
        <v>14851.6546613876</v>
      </c>
      <c r="M262">
        <v>37.245742199392502</v>
      </c>
      <c r="N262">
        <v>0.22938793628580501</v>
      </c>
      <c r="O262">
        <v>18.551912745792201</v>
      </c>
      <c r="P262">
        <v>31.7531164279509</v>
      </c>
      <c r="Q262">
        <v>6.1333304893203003E-2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-</v>
      </c>
      <c r="D263" t="s">
        <v>626</v>
      </c>
      <c r="E263">
        <v>29033.186726700002</v>
      </c>
      <c r="F263">
        <v>456.3</v>
      </c>
      <c r="G263">
        <v>-67.205315869019699</v>
      </c>
      <c r="H263">
        <v>8.3509000803336804</v>
      </c>
      <c r="I263">
        <v>-53.257582145833801</v>
      </c>
      <c r="J263">
        <v>0.25595832004881103</v>
      </c>
      <c r="K263">
        <v>421.20692098214801</v>
      </c>
      <c r="L263">
        <v>515.94925424801295</v>
      </c>
      <c r="M263">
        <v>54.7149627138906</v>
      </c>
      <c r="N263">
        <v>0.86693318815952403</v>
      </c>
      <c r="O263">
        <v>118.781503396887</v>
      </c>
      <c r="P263">
        <v>47.193548387096698</v>
      </c>
      <c r="Q263">
        <v>-9.3793716090837004E-2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60</v>
      </c>
      <c r="E264">
        <v>28851.003221039999</v>
      </c>
      <c r="F264">
        <v>1858.8</v>
      </c>
      <c r="G264">
        <v>28.4194739789618</v>
      </c>
      <c r="H264">
        <v>0.29167485160531498</v>
      </c>
      <c r="I264">
        <v>-4.0534857309898804</v>
      </c>
      <c r="J264">
        <v>2.2105472717669499</v>
      </c>
      <c r="K264">
        <v>1777.4794234768899</v>
      </c>
      <c r="L264">
        <v>1635.20931757772</v>
      </c>
      <c r="M264">
        <v>74.605386531428906</v>
      </c>
      <c r="N264">
        <v>0.97583030971439599</v>
      </c>
      <c r="O264">
        <v>4.3684097267053996</v>
      </c>
      <c r="P264">
        <v>57.019766852508802</v>
      </c>
      <c r="Q264">
        <v>6.1428574160962E-2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Row],[Ticker]],[1]!Table1[[Symbol]:[Industry]],2,FALSE),"-")</f>
        <v>-</v>
      </c>
      <c r="D265" t="s">
        <v>631</v>
      </c>
      <c r="E265">
        <v>28818.338339999998</v>
      </c>
      <c r="F265">
        <v>843.1</v>
      </c>
      <c r="G265">
        <v>12.462946711914899</v>
      </c>
      <c r="H265">
        <v>-5.9357849234325197</v>
      </c>
      <c r="I265">
        <v>-1.59100949935104</v>
      </c>
      <c r="J265">
        <v>-1.58945272823304</v>
      </c>
      <c r="K265">
        <v>851.16638933296804</v>
      </c>
      <c r="L265">
        <v>799.069783037869</v>
      </c>
      <c r="M265">
        <v>42.700406906567501</v>
      </c>
      <c r="N265">
        <v>1.22563906940678</v>
      </c>
      <c r="O265">
        <v>10.781639188708301</v>
      </c>
      <c r="P265">
        <v>37.089430894308897</v>
      </c>
      <c r="Q265">
        <v>7.2797487515622997E-2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469</v>
      </c>
      <c r="E266">
        <v>28802.701532679999</v>
      </c>
      <c r="F266">
        <v>1573.7</v>
      </c>
      <c r="G266">
        <v>127.671280536933</v>
      </c>
      <c r="H266">
        <v>6.5866357766814296</v>
      </c>
      <c r="I266">
        <v>82.991399281903</v>
      </c>
      <c r="J266">
        <v>-0.96529617444945504</v>
      </c>
      <c r="K266">
        <v>1431.9322458577201</v>
      </c>
      <c r="L266">
        <v>1051.10711761784</v>
      </c>
      <c r="M266">
        <v>47.277317084606999</v>
      </c>
      <c r="N266">
        <v>0.35681599686929499</v>
      </c>
      <c r="O266">
        <v>12.8518777403571</v>
      </c>
      <c r="P266">
        <v>162.72120200333799</v>
      </c>
      <c r="Q266">
        <v>7.7467292161607998E-2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278</v>
      </c>
      <c r="E267">
        <v>28704.16</v>
      </c>
      <c r="F267">
        <v>2592.5</v>
      </c>
      <c r="G267">
        <v>-3.51357366770642</v>
      </c>
      <c r="H267">
        <v>-9.2132170414598793</v>
      </c>
      <c r="I267">
        <v>-0.76790861437614999</v>
      </c>
      <c r="J267">
        <v>-4.4752970698713801</v>
      </c>
      <c r="K267">
        <v>2592.42523081121</v>
      </c>
      <c r="L267">
        <v>2319.34244356515</v>
      </c>
      <c r="M267">
        <v>35.2226355594049</v>
      </c>
      <c r="N267">
        <v>1.20170388871997</v>
      </c>
      <c r="O267">
        <v>14.1755062680809</v>
      </c>
      <c r="P267">
        <v>38.251919795221802</v>
      </c>
      <c r="Q267">
        <v>6.6341203706592994E-2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375</v>
      </c>
      <c r="E268">
        <v>28499.5777418</v>
      </c>
      <c r="F268">
        <v>443</v>
      </c>
      <c r="G268">
        <v>28.710736531885502</v>
      </c>
      <c r="H268">
        <v>-1.99441002952586</v>
      </c>
      <c r="I268">
        <v>30.1765051363124</v>
      </c>
      <c r="J268">
        <v>2.5002554130879999</v>
      </c>
      <c r="K268">
        <v>402.64042507521202</v>
      </c>
      <c r="L268">
        <v>343.32222990032801</v>
      </c>
      <c r="M268">
        <v>71.943223258108503</v>
      </c>
      <c r="N268">
        <v>0.887894631855766</v>
      </c>
      <c r="O268">
        <v>0.451467268623018</v>
      </c>
      <c r="P268">
        <v>69.569377990430596</v>
      </c>
      <c r="Q268">
        <v>-6.6727775490491997E-2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200</v>
      </c>
      <c r="E269">
        <v>28435.9162770599</v>
      </c>
      <c r="F269">
        <v>12784.65</v>
      </c>
      <c r="G269">
        <v>184.70691729148601</v>
      </c>
      <c r="H269">
        <v>3.81667326758715</v>
      </c>
      <c r="I269">
        <v>46.202226021220199</v>
      </c>
      <c r="J269">
        <v>0.350053315508077</v>
      </c>
      <c r="K269">
        <v>12160.9191439434</v>
      </c>
      <c r="L269">
        <v>9206.5739738192697</v>
      </c>
      <c r="M269">
        <v>37.809459930129698</v>
      </c>
      <c r="N269">
        <v>0.426667985349648</v>
      </c>
      <c r="O269">
        <v>14.244817026668599</v>
      </c>
      <c r="P269">
        <v>225.423176775223</v>
      </c>
      <c r="Q269">
        <v>0.17563485408722199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386</v>
      </c>
      <c r="E270">
        <v>28289.166663690001</v>
      </c>
      <c r="F270">
        <v>382.7</v>
      </c>
      <c r="G270">
        <v>-28.029283626292798</v>
      </c>
      <c r="H270">
        <v>-7.9492532409066996</v>
      </c>
      <c r="I270">
        <v>-18.167709171873</v>
      </c>
      <c r="J270">
        <v>-2.3546303105975702E-2</v>
      </c>
      <c r="K270">
        <v>399.40869465461998</v>
      </c>
      <c r="L270">
        <v>416.22307265338202</v>
      </c>
      <c r="M270">
        <v>46.837832906848597</v>
      </c>
      <c r="N270">
        <v>1.04396000534505</v>
      </c>
      <c r="O270">
        <v>27.515024823621602</v>
      </c>
      <c r="P270">
        <v>8.0463015245624003</v>
      </c>
      <c r="Q270">
        <v>-8.3852012410545004E-2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422</v>
      </c>
      <c r="E271">
        <v>28088.691653270002</v>
      </c>
      <c r="F271">
        <v>1495.85</v>
      </c>
      <c r="G271">
        <v>38.297641805732603</v>
      </c>
      <c r="H271">
        <v>12.819192796171601</v>
      </c>
      <c r="I271">
        <v>23.995266543659</v>
      </c>
      <c r="J271">
        <v>0.53849259541249095</v>
      </c>
      <c r="K271">
        <v>1335.76005556409</v>
      </c>
      <c r="L271">
        <v>1139.6633906606801</v>
      </c>
      <c r="M271">
        <v>61.919121052058401</v>
      </c>
      <c r="N271">
        <v>1.28078143069397</v>
      </c>
      <c r="O271">
        <v>10.291807333623</v>
      </c>
      <c r="P271">
        <v>69.003502429104003</v>
      </c>
      <c r="Q271">
        <v>8.1277906394883997E-2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Row],[Ticker]],[1]!Table1[[Symbol]:[Industry]],2,FALSE),"-")</f>
        <v>-</v>
      </c>
      <c r="D272" t="s">
        <v>278</v>
      </c>
      <c r="E272">
        <v>27933.190664444999</v>
      </c>
      <c r="F272">
        <v>5650.15</v>
      </c>
      <c r="G272">
        <v>-16.219758987557</v>
      </c>
      <c r="H272">
        <v>-21.759368270293599</v>
      </c>
      <c r="I272">
        <v>7.9913267776695198</v>
      </c>
      <c r="J272">
        <v>-3.5259048304195901</v>
      </c>
      <c r="K272">
        <v>5912.12670895256</v>
      </c>
      <c r="L272">
        <v>5225.96007357693</v>
      </c>
      <c r="M272">
        <v>22.7084071875117</v>
      </c>
      <c r="N272">
        <v>0.58952770861034898</v>
      </c>
      <c r="O272">
        <v>30.085041990035599</v>
      </c>
      <c r="P272">
        <v>40.393837743819098</v>
      </c>
      <c r="Q272">
        <v>5.8311219701499002E-2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Row],[Ticker]],[1]!Table1[[Symbol]:[Industry]],2,FALSE),"-")</f>
        <v>-</v>
      </c>
      <c r="D273" t="s">
        <v>138</v>
      </c>
      <c r="E273">
        <v>27619.572540494999</v>
      </c>
      <c r="F273">
        <v>1194.95</v>
      </c>
      <c r="G273">
        <v>85.209283907594099</v>
      </c>
      <c r="H273">
        <v>-14.169992477432899</v>
      </c>
      <c r="I273">
        <v>11.956222548138999</v>
      </c>
      <c r="J273">
        <v>-6.5750736432657204</v>
      </c>
      <c r="K273">
        <v>1259.03905076156</v>
      </c>
      <c r="L273">
        <v>1019.09978425722</v>
      </c>
      <c r="M273">
        <v>26.1930116811461</v>
      </c>
      <c r="N273">
        <v>0.81919630650824704</v>
      </c>
      <c r="O273">
        <v>21.603414368802</v>
      </c>
      <c r="P273">
        <v>116.20227971774899</v>
      </c>
      <c r="Q273">
        <v>0.15018383204723501</v>
      </c>
    </row>
    <row r="274" spans="1:17" hidden="1" x14ac:dyDescent="0.3">
      <c r="A274" t="s">
        <v>648</v>
      </c>
      <c r="B274" t="s">
        <v>649</v>
      </c>
      <c r="C274" t="str">
        <f>IFERROR(VLOOKUP(Table1[[#This Row],[Ticker]],[1]!Table1[[Symbol]:[Industry]],2,FALSE),"-")</f>
        <v>-</v>
      </c>
      <c r="D274" t="s">
        <v>130</v>
      </c>
      <c r="E274">
        <v>27564.550959079999</v>
      </c>
      <c r="F274">
        <v>453.55</v>
      </c>
      <c r="G274">
        <v>105.081383481188</v>
      </c>
      <c r="H274">
        <v>-7.6335563877542603</v>
      </c>
      <c r="I274">
        <v>7.9798392850704403</v>
      </c>
      <c r="J274">
        <v>-4.5489156992161499</v>
      </c>
      <c r="K274">
        <v>450.36508409280299</v>
      </c>
      <c r="L274">
        <v>398.921730992785</v>
      </c>
      <c r="M274">
        <v>48.411135179251701</v>
      </c>
      <c r="N274">
        <v>0.57517511214886496</v>
      </c>
      <c r="O274">
        <v>27.295777753279602</v>
      </c>
      <c r="P274">
        <v>138.710526315789</v>
      </c>
      <c r="Q274">
        <v>2.9450912309384999E-2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46</v>
      </c>
      <c r="E275">
        <v>27500.680237600001</v>
      </c>
      <c r="F275">
        <v>292.39999999999998</v>
      </c>
      <c r="G275">
        <v>190.985629182145</v>
      </c>
      <c r="H275">
        <v>2.8580517052940499</v>
      </c>
      <c r="I275">
        <v>7.40717696019043</v>
      </c>
      <c r="J275">
        <v>-8.1604289815311901</v>
      </c>
      <c r="K275">
        <v>282.48822146873698</v>
      </c>
      <c r="L275">
        <v>221.87853573396501</v>
      </c>
      <c r="M275">
        <v>37.533941598345699</v>
      </c>
      <c r="N275">
        <v>1.53549627661669</v>
      </c>
      <c r="O275">
        <v>20.2462380300957</v>
      </c>
      <c r="P275">
        <v>224.16851441241599</v>
      </c>
      <c r="Q275">
        <v>0.17972438503374499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654</v>
      </c>
      <c r="E276">
        <v>27422.573965399999</v>
      </c>
      <c r="F276">
        <v>646</v>
      </c>
      <c r="G276">
        <v>182.86069574722299</v>
      </c>
      <c r="H276">
        <v>-14.0164211256053</v>
      </c>
      <c r="I276">
        <v>52.785816128395801</v>
      </c>
      <c r="J276">
        <v>-5.5902368054345004</v>
      </c>
      <c r="K276">
        <v>618.75615642512605</v>
      </c>
      <c r="L276">
        <v>448.85656574633998</v>
      </c>
      <c r="M276">
        <v>43.809310303357002</v>
      </c>
      <c r="N276">
        <v>0.56708817772981901</v>
      </c>
      <c r="O276">
        <v>15.8049535603715</v>
      </c>
      <c r="P276">
        <v>231.197128941297</v>
      </c>
      <c r="Q276">
        <v>0.23946271802958499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264</v>
      </c>
      <c r="E277">
        <v>27251.348040000001</v>
      </c>
      <c r="F277">
        <v>2378.9499999999998</v>
      </c>
      <c r="G277">
        <v>266.91684503378502</v>
      </c>
      <c r="H277">
        <v>37.967044145260999</v>
      </c>
      <c r="I277">
        <v>151.01837319185401</v>
      </c>
      <c r="J277">
        <v>-4.7833580204967099</v>
      </c>
      <c r="K277">
        <v>1943.4406827125199</v>
      </c>
      <c r="L277">
        <v>1227.5441207095901</v>
      </c>
      <c r="M277">
        <v>44.518173805398</v>
      </c>
      <c r="N277">
        <v>0.52047710314914597</v>
      </c>
      <c r="O277">
        <v>19.1197797347569</v>
      </c>
      <c r="P277">
        <v>312.26063599341398</v>
      </c>
      <c r="Q277">
        <v>0.209630668984151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170</v>
      </c>
      <c r="E278">
        <v>26787.6226317</v>
      </c>
      <c r="F278">
        <v>1051.5</v>
      </c>
      <c r="G278">
        <v>-17.942071909257301</v>
      </c>
      <c r="H278">
        <v>-10.8446227954833</v>
      </c>
      <c r="I278">
        <v>-10.4889074664723</v>
      </c>
      <c r="J278">
        <v>-1.1735052610660699</v>
      </c>
      <c r="K278">
        <v>1079.76812961163</v>
      </c>
      <c r="L278">
        <v>1057.82764900641</v>
      </c>
      <c r="M278">
        <v>39.959633466215898</v>
      </c>
      <c r="N278">
        <v>0.79630324455678403</v>
      </c>
      <c r="O278">
        <v>28.292914883499702</v>
      </c>
      <c r="P278">
        <v>12.700964630225</v>
      </c>
      <c r="Q278">
        <v>1.0009125416867E-2</v>
      </c>
    </row>
    <row r="279" spans="1:17" hidden="1" x14ac:dyDescent="0.3">
      <c r="A279" t="s">
        <v>659</v>
      </c>
      <c r="B279" t="s">
        <v>660</v>
      </c>
      <c r="C279" t="str">
        <f>IFERROR(VLOOKUP(Table1[[#This Row],[Ticker]],[1]!Table1[[Symbol]:[Industry]],2,FALSE),"-")</f>
        <v>-</v>
      </c>
      <c r="D279" t="s">
        <v>119</v>
      </c>
      <c r="E279">
        <v>26774.3418136</v>
      </c>
      <c r="F279">
        <v>1202</v>
      </c>
      <c r="G279">
        <v>-6.6432073132727396</v>
      </c>
      <c r="H279">
        <v>6.6133850260027698</v>
      </c>
      <c r="I279">
        <v>-5.1297055049906897</v>
      </c>
      <c r="J279">
        <v>-3.9625139203070701</v>
      </c>
      <c r="K279">
        <v>1106.96086780875</v>
      </c>
      <c r="L279">
        <v>1077.7547166680699</v>
      </c>
      <c r="M279">
        <v>62.455325603400702</v>
      </c>
      <c r="N279">
        <v>2.8497140118901099</v>
      </c>
      <c r="O279">
        <v>16.472545757071501</v>
      </c>
      <c r="P279">
        <v>25.214854940361398</v>
      </c>
      <c r="Q279">
        <v>-4.0524612263119998E-3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Row],[Ticker]],[1]!Table1[[Symbol]:[Industry]],2,FALSE),"-")</f>
        <v>-</v>
      </c>
      <c r="D280" t="s">
        <v>286</v>
      </c>
      <c r="E280">
        <v>26760.706099120001</v>
      </c>
      <c r="F280">
        <v>270.55</v>
      </c>
      <c r="G280">
        <v>76.306829693001106</v>
      </c>
      <c r="H280">
        <v>14.236389141546899</v>
      </c>
      <c r="I280">
        <v>39.491223401500299</v>
      </c>
      <c r="J280">
        <v>-7.50295659497902</v>
      </c>
      <c r="K280">
        <v>225.19219487335599</v>
      </c>
      <c r="L280">
        <v>191.24907464006401</v>
      </c>
      <c r="M280">
        <v>68.134571848015796</v>
      </c>
      <c r="N280">
        <v>1.56122979116771</v>
      </c>
      <c r="O280">
        <v>2.6390685640362102</v>
      </c>
      <c r="P280">
        <v>104.342900302114</v>
      </c>
      <c r="Q280">
        <v>5.3793682299331E-2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Row],[Ticker]],[1]!Table1[[Symbol]:[Industry]],2,FALSE),"-")</f>
        <v>-</v>
      </c>
      <c r="D281" t="s">
        <v>631</v>
      </c>
      <c r="E281">
        <v>26229.375908819999</v>
      </c>
      <c r="F281">
        <v>1079.95</v>
      </c>
      <c r="G281">
        <v>-42.242841029739701</v>
      </c>
      <c r="H281">
        <v>-10.4485214965392</v>
      </c>
      <c r="I281">
        <v>-13.0955622764178</v>
      </c>
      <c r="J281">
        <v>0.57853969600937205</v>
      </c>
      <c r="K281">
        <v>1058.1797999358801</v>
      </c>
      <c r="L281">
        <v>1093.9754141439801</v>
      </c>
      <c r="M281">
        <v>58.8015031540777</v>
      </c>
      <c r="N281">
        <v>0.417381988533021</v>
      </c>
      <c r="O281">
        <v>37.774896985971502</v>
      </c>
      <c r="P281">
        <v>21.883640878054301</v>
      </c>
      <c r="Q281">
        <v>-1.1122270255782E-2</v>
      </c>
    </row>
    <row r="282" spans="1:17" x14ac:dyDescent="0.3">
      <c r="A282" t="s">
        <v>665</v>
      </c>
      <c r="B282" t="s">
        <v>666</v>
      </c>
      <c r="C282" t="str">
        <f>IFERROR(VLOOKUP(Table1[[#This Row],[Ticker]],[1]!Table1[[Symbol]:[Industry]],2,FALSE),"-")</f>
        <v>-</v>
      </c>
      <c r="D282" t="s">
        <v>235</v>
      </c>
      <c r="E282">
        <v>26213.760508395</v>
      </c>
      <c r="F282">
        <v>4101.1499999999996</v>
      </c>
      <c r="G282">
        <v>103.034446654224</v>
      </c>
      <c r="H282">
        <v>0.69101781381074601</v>
      </c>
      <c r="I282">
        <v>30.047062929300701</v>
      </c>
      <c r="J282">
        <v>-1.47961191781336</v>
      </c>
      <c r="K282">
        <v>3688.0030636163901</v>
      </c>
      <c r="L282">
        <v>2895.0365009406401</v>
      </c>
      <c r="M282">
        <v>55.821841629243202</v>
      </c>
      <c r="N282">
        <v>0.763670972661187</v>
      </c>
      <c r="O282">
        <v>11.5333504017165</v>
      </c>
      <c r="P282">
        <v>143.39169139465801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Row],[Ticker]],[1]!Table1[[Symbol]:[Industry]],2,FALSE),"-")</f>
        <v>-</v>
      </c>
      <c r="D283" t="s">
        <v>298</v>
      </c>
      <c r="E283">
        <v>26205.886046709998</v>
      </c>
      <c r="F283">
        <v>419.05</v>
      </c>
      <c r="G283">
        <v>68.036056856891307</v>
      </c>
      <c r="H283">
        <v>-12.552985922016701</v>
      </c>
      <c r="I283">
        <v>21.951784045560899</v>
      </c>
      <c r="J283">
        <v>-2.2212082704739</v>
      </c>
      <c r="K283">
        <v>430.59843314928497</v>
      </c>
      <c r="L283">
        <v>373.53579646972099</v>
      </c>
      <c r="M283">
        <v>53.002094309802203</v>
      </c>
      <c r="N283">
        <v>0.748266474968593</v>
      </c>
      <c r="O283">
        <v>19.842500894881201</v>
      </c>
      <c r="P283">
        <v>104.36478907583501</v>
      </c>
      <c r="Q283">
        <v>0.14163230770493701</v>
      </c>
    </row>
    <row r="284" spans="1:17" hidden="1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671</v>
      </c>
      <c r="E284">
        <v>25851.183322320001</v>
      </c>
      <c r="F284">
        <v>1136.7</v>
      </c>
      <c r="G284">
        <v>137.691223298951</v>
      </c>
      <c r="H284">
        <v>-18.654253497750201</v>
      </c>
      <c r="I284">
        <v>157.33211694369101</v>
      </c>
      <c r="J284">
        <v>-8.4418613627303802</v>
      </c>
      <c r="K284">
        <v>1125.30615622456</v>
      </c>
      <c r="M284">
        <v>34.733336956807499</v>
      </c>
      <c r="N284">
        <v>1.21604427665901</v>
      </c>
      <c r="O284">
        <v>27.557842878507898</v>
      </c>
      <c r="P284">
        <v>208.88586956521701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-</v>
      </c>
      <c r="D285" t="s">
        <v>176</v>
      </c>
      <c r="E285">
        <v>25582.979718869999</v>
      </c>
      <c r="F285">
        <v>7851.1</v>
      </c>
      <c r="G285">
        <v>18.441952106396499</v>
      </c>
      <c r="H285">
        <v>-2.3228386960935099</v>
      </c>
      <c r="I285">
        <v>6.4980571612505198</v>
      </c>
      <c r="J285">
        <v>0.33870281238435701</v>
      </c>
      <c r="K285">
        <v>7344.7910426872704</v>
      </c>
      <c r="L285">
        <v>6681.4186005342999</v>
      </c>
      <c r="M285">
        <v>66.491467245019393</v>
      </c>
      <c r="N285">
        <v>0.65523496970176598</v>
      </c>
      <c r="O285">
        <v>3.1575193285017198</v>
      </c>
      <c r="P285">
        <v>45.323461360481197</v>
      </c>
      <c r="Q285">
        <v>-2.5215909862425001E-2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170</v>
      </c>
      <c r="E286">
        <v>25531.3854694</v>
      </c>
      <c r="F286">
        <v>5898.35</v>
      </c>
      <c r="G286">
        <v>97.284026121498002</v>
      </c>
      <c r="H286">
        <v>5.4686463117742301</v>
      </c>
      <c r="I286">
        <v>84.936573424025696</v>
      </c>
      <c r="J286">
        <v>1.93476433488371</v>
      </c>
      <c r="K286">
        <v>4988.7325937327696</v>
      </c>
      <c r="L286">
        <v>3875.1668589287001</v>
      </c>
      <c r="M286">
        <v>73.2754978334372</v>
      </c>
      <c r="N286">
        <v>0.66510938692772303</v>
      </c>
      <c r="O286">
        <v>0.60271092763228795</v>
      </c>
      <c r="P286">
        <v>142.73045267489701</v>
      </c>
      <c r="Q286">
        <v>6.3225150662794993E-2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293</v>
      </c>
      <c r="E287">
        <v>25493.091289200001</v>
      </c>
      <c r="F287">
        <v>1255.2</v>
      </c>
      <c r="G287">
        <v>-2.9773508495987699</v>
      </c>
      <c r="H287">
        <v>1.0095513786908601</v>
      </c>
      <c r="I287">
        <v>-12.613967764393699</v>
      </c>
      <c r="J287">
        <v>2.04830076932772</v>
      </c>
      <c r="K287">
        <v>1237.482775531</v>
      </c>
      <c r="L287">
        <v>1194.4869799728101</v>
      </c>
      <c r="M287">
        <v>64.610072885706302</v>
      </c>
      <c r="N287">
        <v>1.2187930713989901</v>
      </c>
      <c r="O287">
        <v>15.113129381771801</v>
      </c>
      <c r="P287">
        <v>28.950071912882599</v>
      </c>
      <c r="Q287">
        <v>0.100979295045828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375</v>
      </c>
      <c r="E288">
        <v>25476.497823149999</v>
      </c>
      <c r="F288">
        <v>2008.05</v>
      </c>
      <c r="G288">
        <v>15.327973875650599</v>
      </c>
      <c r="H288">
        <v>6.5688296485301798</v>
      </c>
      <c r="I288">
        <v>36.087545175202301</v>
      </c>
      <c r="J288">
        <v>2.2523904527405598</v>
      </c>
      <c r="K288">
        <v>1808.14342585092</v>
      </c>
      <c r="L288">
        <v>1565.3862673721901</v>
      </c>
      <c r="M288">
        <v>51.378157762429602</v>
      </c>
      <c r="N288">
        <v>0.56958944745278595</v>
      </c>
      <c r="O288">
        <v>9.5092253678942207</v>
      </c>
      <c r="P288">
        <v>69.298541438327305</v>
      </c>
      <c r="Q288">
        <v>-8.0915002656723994E-2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682</v>
      </c>
      <c r="E289">
        <v>25255.046544000001</v>
      </c>
      <c r="F289">
        <v>2286.6999999999998</v>
      </c>
      <c r="G289">
        <v>112.201995397095</v>
      </c>
      <c r="H289">
        <v>-4.5896844987190599</v>
      </c>
      <c r="I289">
        <v>55.133557123284199</v>
      </c>
      <c r="J289">
        <v>-2.0785125279228999E-2</v>
      </c>
      <c r="K289">
        <v>2146.2894706770899</v>
      </c>
      <c r="L289">
        <v>1696.3657392421701</v>
      </c>
      <c r="M289">
        <v>60.534109677294303</v>
      </c>
      <c r="N289">
        <v>1.20477792824352</v>
      </c>
      <c r="O289">
        <v>5.8293610880308</v>
      </c>
      <c r="P289">
        <v>144.344713362184</v>
      </c>
      <c r="Q289">
        <v>0.11316177599860799</v>
      </c>
    </row>
    <row r="290" spans="1:17" x14ac:dyDescent="0.3">
      <c r="A290" t="s">
        <v>683</v>
      </c>
      <c r="B290" t="s">
        <v>684</v>
      </c>
      <c r="C290" t="str">
        <f>IFERROR(VLOOKUP(Table1[[#This Row],[Ticker]],[1]!Table1[[Symbol]:[Industry]],2,FALSE),"-")</f>
        <v>-</v>
      </c>
      <c r="D290" t="s">
        <v>407</v>
      </c>
      <c r="E290">
        <v>25251.694380000001</v>
      </c>
      <c r="F290">
        <v>3602.65</v>
      </c>
      <c r="G290">
        <v>16.370042631053199</v>
      </c>
      <c r="H290">
        <v>-2.9815259687439699</v>
      </c>
      <c r="I290">
        <v>-4.5641030251556103</v>
      </c>
      <c r="J290">
        <v>-1.1861614501200499</v>
      </c>
      <c r="K290">
        <v>3464.6327592157199</v>
      </c>
      <c r="L290">
        <v>3144.3049742714202</v>
      </c>
      <c r="M290">
        <v>53.224347924142997</v>
      </c>
      <c r="N290">
        <v>0.83772729583795102</v>
      </c>
      <c r="O290">
        <v>9.3306316183920206</v>
      </c>
      <c r="P290">
        <v>44.548317852628998</v>
      </c>
      <c r="Q290">
        <v>9.3722868710202994E-2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293</v>
      </c>
      <c r="E291">
        <v>25229.130987500001</v>
      </c>
      <c r="F291">
        <v>3031.3</v>
      </c>
      <c r="G291">
        <v>6.54063097142493</v>
      </c>
      <c r="H291">
        <v>11.9515197621686</v>
      </c>
      <c r="I291">
        <v>11.2277885754176</v>
      </c>
      <c r="J291">
        <v>3.0570824041073901</v>
      </c>
      <c r="K291">
        <v>2773.1260109407899</v>
      </c>
      <c r="L291">
        <v>2524.7897959061602</v>
      </c>
      <c r="M291">
        <v>69.989562330526397</v>
      </c>
      <c r="N291">
        <v>1.1968381818545499</v>
      </c>
      <c r="O291">
        <v>2.1014086365585598</v>
      </c>
      <c r="P291">
        <v>55.955137109636198</v>
      </c>
      <c r="Q291">
        <v>-5.6783004986661001E-2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539</v>
      </c>
      <c r="E292">
        <v>25177.763730825001</v>
      </c>
      <c r="F292">
        <v>777.45</v>
      </c>
      <c r="G292">
        <v>-1.4743947491065701</v>
      </c>
      <c r="H292">
        <v>1.21301101324782</v>
      </c>
      <c r="I292">
        <v>-12.1209270963574</v>
      </c>
      <c r="J292">
        <v>1.4448104262553401</v>
      </c>
      <c r="K292">
        <v>755.47032845444198</v>
      </c>
      <c r="L292">
        <v>718.98779196778798</v>
      </c>
      <c r="M292">
        <v>56.2437128797486</v>
      </c>
      <c r="N292">
        <v>0.82397415721584499</v>
      </c>
      <c r="O292">
        <v>11.4476815229275</v>
      </c>
      <c r="P292">
        <v>27.901620465575299</v>
      </c>
      <c r="Q292">
        <v>-4.8111215823227999E-2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555</v>
      </c>
      <c r="E293">
        <v>25059.002348624999</v>
      </c>
      <c r="F293">
        <v>691.25</v>
      </c>
      <c r="G293">
        <v>24.619301803666001</v>
      </c>
      <c r="H293">
        <v>-5.8920789420806603</v>
      </c>
      <c r="I293">
        <v>-6.7902516158213597</v>
      </c>
      <c r="J293">
        <v>-1.8948351644936701</v>
      </c>
      <c r="K293">
        <v>686.02708255022401</v>
      </c>
      <c r="L293">
        <v>642.67921125428995</v>
      </c>
      <c r="M293">
        <v>46.045167026148803</v>
      </c>
      <c r="N293">
        <v>0.52705958580960899</v>
      </c>
      <c r="O293">
        <v>11.283905967450201</v>
      </c>
      <c r="P293">
        <v>57.8196347031963</v>
      </c>
      <c r="Q293">
        <v>-8.1761542985718E-2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286</v>
      </c>
      <c r="E294">
        <v>24952.2953426399</v>
      </c>
      <c r="F294">
        <v>499.9</v>
      </c>
      <c r="G294">
        <v>-2.5147817761842002</v>
      </c>
      <c r="H294">
        <v>1.8144256648616599</v>
      </c>
      <c r="I294">
        <v>11.760799511120601</v>
      </c>
      <c r="J294">
        <v>5.1224553918556097</v>
      </c>
      <c r="K294">
        <v>474.05258735187601</v>
      </c>
      <c r="L294">
        <v>429.234138659726</v>
      </c>
      <c r="M294">
        <v>48.5829860803617</v>
      </c>
      <c r="N294">
        <v>0.75551180813246099</v>
      </c>
      <c r="O294">
        <v>4.7209441888377697</v>
      </c>
      <c r="P294">
        <v>48.735495388277201</v>
      </c>
      <c r="Q294">
        <v>-3.1337702882056999E-2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572</v>
      </c>
      <c r="E295">
        <v>24908.62</v>
      </c>
      <c r="F295">
        <v>2383.6</v>
      </c>
      <c r="G295">
        <v>76.691267959926094</v>
      </c>
      <c r="H295">
        <v>11.178436881404201</v>
      </c>
      <c r="I295">
        <v>21.521596047785</v>
      </c>
      <c r="J295">
        <v>-1.9823397575217501</v>
      </c>
      <c r="K295">
        <v>2197.9695863371699</v>
      </c>
      <c r="L295">
        <v>1893.0032444431299</v>
      </c>
      <c r="M295">
        <v>62.0298222595898</v>
      </c>
      <c r="N295">
        <v>0.85547013066321898</v>
      </c>
      <c r="O295">
        <v>6.5048665883537602</v>
      </c>
      <c r="P295">
        <v>115.252630153068</v>
      </c>
      <c r="Q295">
        <v>4.6013891766270999E-2</v>
      </c>
    </row>
    <row r="296" spans="1:17" hidden="1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60</v>
      </c>
      <c r="E296">
        <v>24743.518704949998</v>
      </c>
      <c r="F296">
        <v>1308.5</v>
      </c>
      <c r="G296">
        <v>-27.827171541430499</v>
      </c>
      <c r="H296">
        <v>-6.8823231757624503</v>
      </c>
      <c r="I296">
        <v>-17.521489405693899</v>
      </c>
      <c r="J296">
        <v>-4.9164382546454899</v>
      </c>
      <c r="O296">
        <v>7.65762323270922</v>
      </c>
      <c r="P296">
        <v>3.76273740137187</v>
      </c>
    </row>
    <row r="297" spans="1:17" hidden="1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60</v>
      </c>
      <c r="E297">
        <v>24251.558949179998</v>
      </c>
      <c r="F297">
        <v>5301.15</v>
      </c>
      <c r="G297">
        <v>13.379161390094501</v>
      </c>
      <c r="H297">
        <v>8.8915353149047291</v>
      </c>
      <c r="I297">
        <v>11.538169804990901</v>
      </c>
      <c r="J297">
        <v>4.2248899012490098</v>
      </c>
      <c r="K297">
        <v>4736.77331743387</v>
      </c>
      <c r="L297">
        <v>4411.3781367097799</v>
      </c>
      <c r="M297">
        <v>78.569675465150695</v>
      </c>
      <c r="N297">
        <v>1.9787962165164401</v>
      </c>
      <c r="O297">
        <v>0.80831517689559096</v>
      </c>
      <c r="P297">
        <v>39.500276308518202</v>
      </c>
      <c r="Q297">
        <v>-0.11667681106303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60</v>
      </c>
      <c r="E298">
        <v>23607.576415349999</v>
      </c>
      <c r="F298">
        <v>1318.05</v>
      </c>
      <c r="G298">
        <v>47.130341415181199</v>
      </c>
      <c r="H298">
        <v>0.52906654945349296</v>
      </c>
      <c r="I298">
        <v>39.609434030268801</v>
      </c>
      <c r="J298">
        <v>-1.3143022018763699</v>
      </c>
      <c r="K298">
        <v>1149.61278470921</v>
      </c>
      <c r="L298">
        <v>978.13253923247498</v>
      </c>
      <c r="M298">
        <v>74.026041214240294</v>
      </c>
      <c r="N298">
        <v>1.29416906266553</v>
      </c>
      <c r="O298">
        <v>0.52729410872120996</v>
      </c>
      <c r="P298">
        <v>82.000828500414201</v>
      </c>
      <c r="Q298">
        <v>-9.7402576580800006E-3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200</v>
      </c>
      <c r="E299">
        <v>23546.551395160001</v>
      </c>
      <c r="F299">
        <v>1991.3</v>
      </c>
      <c r="G299">
        <v>22.869678393055501</v>
      </c>
      <c r="H299">
        <v>-7.8909582128354998</v>
      </c>
      <c r="I299">
        <v>-6.19777016666339</v>
      </c>
      <c r="J299">
        <v>-6.4256504395973799</v>
      </c>
      <c r="K299">
        <v>2042.1597934906799</v>
      </c>
      <c r="L299">
        <v>1772.86673632523</v>
      </c>
      <c r="M299">
        <v>38.824050320102103</v>
      </c>
      <c r="N299">
        <v>0.58596121152898495</v>
      </c>
      <c r="O299">
        <v>21.947973685531998</v>
      </c>
      <c r="P299">
        <v>78.856603943054694</v>
      </c>
      <c r="Q299">
        <v>0.210667914179588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534</v>
      </c>
      <c r="E300">
        <v>23532.777015150001</v>
      </c>
      <c r="F300">
        <v>1538.7</v>
      </c>
      <c r="G300">
        <v>25.9359880308036</v>
      </c>
      <c r="H300">
        <v>-7.3804347612952697</v>
      </c>
      <c r="I300">
        <v>28.112325670062202</v>
      </c>
      <c r="J300">
        <v>-7.7248877159091496</v>
      </c>
      <c r="K300">
        <v>1468.47200176102</v>
      </c>
      <c r="L300">
        <v>1175.02012857208</v>
      </c>
      <c r="M300">
        <v>42.183820931966601</v>
      </c>
      <c r="N300">
        <v>0.34133731330050499</v>
      </c>
      <c r="O300">
        <v>10.482875154350999</v>
      </c>
      <c r="P300">
        <v>85.1067669172932</v>
      </c>
      <c r="Q300">
        <v>0.109936770268558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60</v>
      </c>
      <c r="E301">
        <v>23429.167989869999</v>
      </c>
      <c r="F301">
        <v>434.55</v>
      </c>
      <c r="G301">
        <v>-0.63865314822241004</v>
      </c>
      <c r="H301">
        <v>-2.7703659682996502</v>
      </c>
      <c r="I301">
        <v>-5.4012812109969097</v>
      </c>
      <c r="J301">
        <v>-6.0184570572373701</v>
      </c>
      <c r="K301">
        <v>442.35378259721801</v>
      </c>
      <c r="L301">
        <v>418.393273750878</v>
      </c>
      <c r="M301">
        <v>33.421291220930499</v>
      </c>
      <c r="N301">
        <v>1.0583392219765699</v>
      </c>
      <c r="O301">
        <v>11.4486250143826</v>
      </c>
      <c r="P301">
        <v>32.4241962517141</v>
      </c>
      <c r="Q301">
        <v>-0.103093288060008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709</v>
      </c>
      <c r="E302">
        <v>23391.859103999999</v>
      </c>
      <c r="F302">
        <v>1468.8</v>
      </c>
      <c r="G302">
        <v>-20.8530028514792</v>
      </c>
      <c r="H302">
        <v>1.66488667891875</v>
      </c>
      <c r="I302">
        <v>-3.5370417333819701</v>
      </c>
      <c r="J302">
        <v>5.2493597265098799</v>
      </c>
      <c r="K302">
        <v>1355.2888335587299</v>
      </c>
      <c r="L302">
        <v>1296.8759228546901</v>
      </c>
      <c r="M302">
        <v>68.358196728957395</v>
      </c>
      <c r="N302">
        <v>0.79893638646405696</v>
      </c>
      <c r="O302">
        <v>3.74455337690631</v>
      </c>
      <c r="P302">
        <v>32.282613590309303</v>
      </c>
      <c r="Q302">
        <v>1.3366936416958001E-2</v>
      </c>
    </row>
    <row r="303" spans="1:17" x14ac:dyDescent="0.3">
      <c r="A303" t="s">
        <v>710</v>
      </c>
      <c r="B303" t="s">
        <v>711</v>
      </c>
      <c r="C303" t="str">
        <f>IFERROR(VLOOKUP(Table1[[#This Row],[Ticker]],[1]!Table1[[Symbol]:[Industry]],2,FALSE),"-")</f>
        <v>-</v>
      </c>
      <c r="D303" t="s">
        <v>60</v>
      </c>
      <c r="E303">
        <v>23104.02959496</v>
      </c>
      <c r="F303">
        <v>1175.4000000000001</v>
      </c>
      <c r="G303">
        <v>46.866695012866401</v>
      </c>
      <c r="H303">
        <v>21.101496752504602</v>
      </c>
      <c r="I303">
        <v>5.9727832474970501</v>
      </c>
      <c r="J303">
        <v>2.9667546066382</v>
      </c>
      <c r="K303">
        <v>976.96313008243601</v>
      </c>
      <c r="L303">
        <v>899.81897322990801</v>
      </c>
      <c r="M303">
        <v>79.495343056171706</v>
      </c>
      <c r="N303">
        <v>3.5433286867220701</v>
      </c>
      <c r="O303">
        <v>1.49310872894332</v>
      </c>
      <c r="P303">
        <v>72.2702623479408</v>
      </c>
      <c r="Q303">
        <v>9.9453385615500007E-3</v>
      </c>
    </row>
    <row r="304" spans="1:17" hidden="1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714</v>
      </c>
      <c r="E304">
        <v>23025.673136879999</v>
      </c>
      <c r="F304">
        <v>99.58</v>
      </c>
      <c r="G304">
        <v>95.528888540556196</v>
      </c>
      <c r="H304">
        <v>2.6026528962636801</v>
      </c>
      <c r="I304">
        <v>27.373235977893899</v>
      </c>
      <c r="J304">
        <v>-3.3334215998283598</v>
      </c>
      <c r="K304">
        <v>94.389843945301195</v>
      </c>
      <c r="L304">
        <v>78.569574471959498</v>
      </c>
      <c r="M304">
        <v>50.681017208567297</v>
      </c>
      <c r="N304">
        <v>1.0972448716440399</v>
      </c>
      <c r="O304">
        <v>5.94496886925086</v>
      </c>
      <c r="P304">
        <v>139.08763505402101</v>
      </c>
      <c r="Q304">
        <v>2.0612820630179999E-2</v>
      </c>
    </row>
    <row r="305" spans="1:17" x14ac:dyDescent="0.3">
      <c r="A305" t="s">
        <v>715</v>
      </c>
      <c r="B305" t="s">
        <v>716</v>
      </c>
      <c r="C305" t="str">
        <f>IFERROR(VLOOKUP(Table1[[#This Row],[Ticker]],[1]!Table1[[Symbol]:[Industry]],2,FALSE),"-")</f>
        <v>-</v>
      </c>
      <c r="D305" t="s">
        <v>269</v>
      </c>
      <c r="E305">
        <v>22999.862872170001</v>
      </c>
      <c r="F305">
        <v>1719.45</v>
      </c>
      <c r="G305">
        <v>-1.6108181418328</v>
      </c>
      <c r="H305">
        <v>-8.0465348966872501</v>
      </c>
      <c r="I305">
        <v>-10.731989114198701</v>
      </c>
      <c r="J305">
        <v>0.74900159608335803</v>
      </c>
      <c r="K305">
        <v>1705.8104935895699</v>
      </c>
      <c r="L305">
        <v>1595.1558821307401</v>
      </c>
      <c r="M305">
        <v>56.7603299560826</v>
      </c>
      <c r="N305">
        <v>0.64440603189227297</v>
      </c>
      <c r="O305">
        <v>9.6338945593067393</v>
      </c>
      <c r="P305">
        <v>50.663745892661503</v>
      </c>
      <c r="Q305">
        <v>5.3541687237311002E-2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46</v>
      </c>
      <c r="E306">
        <v>22765.1751635</v>
      </c>
      <c r="F306">
        <v>885.5</v>
      </c>
      <c r="G306">
        <v>14.877684861125401</v>
      </c>
      <c r="H306">
        <v>-3.6690448927126198</v>
      </c>
      <c r="I306">
        <v>28.123527371887199</v>
      </c>
      <c r="J306">
        <v>-3.4673241203078402</v>
      </c>
      <c r="K306">
        <v>841.92913425702397</v>
      </c>
      <c r="L306">
        <v>725.40184222727203</v>
      </c>
      <c r="M306">
        <v>52.609022528986998</v>
      </c>
      <c r="N306">
        <v>1.01727872564418</v>
      </c>
      <c r="O306">
        <v>9.4071146245059101</v>
      </c>
      <c r="P306">
        <v>60.985364966821201</v>
      </c>
      <c r="Q306">
        <v>6.1300832555074999E-2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619</v>
      </c>
      <c r="E307">
        <v>22472.502947090001</v>
      </c>
      <c r="F307">
        <v>1313.9</v>
      </c>
      <c r="G307">
        <v>45.085618525614301</v>
      </c>
      <c r="H307">
        <v>-13.232295357550999</v>
      </c>
      <c r="I307">
        <v>53.485007661511098</v>
      </c>
      <c r="J307">
        <v>-10.9008516379931</v>
      </c>
      <c r="K307">
        <v>1290.3933393893101</v>
      </c>
      <c r="L307">
        <v>1011.67446576201</v>
      </c>
      <c r="M307">
        <v>36.948787873154203</v>
      </c>
      <c r="N307">
        <v>0.73131608835179795</v>
      </c>
      <c r="O307">
        <v>13.783392952279399</v>
      </c>
      <c r="P307">
        <v>101.750479846449</v>
      </c>
      <c r="Q307">
        <v>0.14113119292692899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200</v>
      </c>
      <c r="E308">
        <v>22441.181411435002</v>
      </c>
      <c r="F308">
        <v>591.54999999999995</v>
      </c>
      <c r="G308">
        <v>-3.7934798905299201</v>
      </c>
      <c r="H308">
        <v>7.2802861297181304E-2</v>
      </c>
      <c r="I308">
        <v>7.78562029842415</v>
      </c>
      <c r="J308">
        <v>-3.5890935738782899</v>
      </c>
      <c r="K308">
        <v>565.85133255683695</v>
      </c>
      <c r="L308">
        <v>506.06997023887902</v>
      </c>
      <c r="M308">
        <v>47.482864188302003</v>
      </c>
      <c r="N308">
        <v>0.54588005948529505</v>
      </c>
      <c r="O308">
        <v>5.2151128391513897</v>
      </c>
      <c r="P308">
        <v>45.415437561455199</v>
      </c>
      <c r="Q308">
        <v>6.9574661518571002E-2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60</v>
      </c>
      <c r="E309">
        <v>22409.35307668</v>
      </c>
      <c r="F309">
        <v>880.3</v>
      </c>
      <c r="G309">
        <v>57.9676746123775</v>
      </c>
      <c r="H309">
        <v>17.722398679773399</v>
      </c>
      <c r="I309">
        <v>14.687918403669901</v>
      </c>
      <c r="J309">
        <v>2.1546332932723198</v>
      </c>
      <c r="K309">
        <v>758.09391193214799</v>
      </c>
      <c r="L309">
        <v>665.29957164533903</v>
      </c>
      <c r="M309">
        <v>66.975310154628502</v>
      </c>
      <c r="N309">
        <v>1.10042529154133</v>
      </c>
      <c r="O309">
        <v>1.06781778939</v>
      </c>
      <c r="P309">
        <v>83.3958333333333</v>
      </c>
      <c r="Q309">
        <v>4.0883643991512002E-2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65</v>
      </c>
      <c r="E310">
        <v>22354.41973152</v>
      </c>
      <c r="F310">
        <v>168.64</v>
      </c>
      <c r="G310">
        <v>101.353967740139</v>
      </c>
      <c r="H310">
        <v>5.9542402536122898</v>
      </c>
      <c r="I310">
        <v>14.5460481047397</v>
      </c>
      <c r="J310">
        <v>-6.8998245481938998</v>
      </c>
      <c r="K310">
        <v>159.441561805318</v>
      </c>
      <c r="L310">
        <v>132.49970224061099</v>
      </c>
      <c r="M310">
        <v>44.795808655781599</v>
      </c>
      <c r="N310">
        <v>1.09375833642505</v>
      </c>
      <c r="O310">
        <v>14.267077798861401</v>
      </c>
      <c r="P310">
        <v>125.756358768406</v>
      </c>
      <c r="Q310">
        <v>6.2168226230814E-2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98</v>
      </c>
      <c r="E311">
        <v>22117.265308800001</v>
      </c>
      <c r="F311">
        <v>273.60000000000002</v>
      </c>
      <c r="G311">
        <v>-39.381580965683497</v>
      </c>
      <c r="H311">
        <v>-5.4830853487002997</v>
      </c>
      <c r="I311">
        <v>-33.359793417858199</v>
      </c>
      <c r="J311">
        <v>-0.61544550801643605</v>
      </c>
      <c r="K311">
        <v>275.93118524778401</v>
      </c>
      <c r="L311">
        <v>291.125855418306</v>
      </c>
      <c r="M311">
        <v>47.647541975938701</v>
      </c>
      <c r="N311">
        <v>1.44097033102551</v>
      </c>
      <c r="O311">
        <v>30.592105263157801</v>
      </c>
      <c r="P311">
        <v>8.6360929124478893</v>
      </c>
      <c r="Q311">
        <v>-0.143138384906283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654</v>
      </c>
      <c r="E312">
        <v>22091.884902720001</v>
      </c>
      <c r="F312">
        <v>1640.4</v>
      </c>
      <c r="G312">
        <v>134.47445381144399</v>
      </c>
      <c r="H312">
        <v>-4.0621605930618898</v>
      </c>
      <c r="I312">
        <v>35.774286094455398</v>
      </c>
      <c r="J312">
        <v>-5.81535666144487</v>
      </c>
      <c r="K312">
        <v>1514.90860671679</v>
      </c>
      <c r="L312">
        <v>1121.51654182466</v>
      </c>
      <c r="M312">
        <v>44.420259759795002</v>
      </c>
      <c r="N312">
        <v>0.488717630351648</v>
      </c>
      <c r="O312">
        <v>15.639478176054601</v>
      </c>
      <c r="P312">
        <v>168.873955089329</v>
      </c>
      <c r="Q312">
        <v>0.26365410913951898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631</v>
      </c>
      <c r="E313">
        <v>22021.913525929998</v>
      </c>
      <c r="F313">
        <v>702.55</v>
      </c>
      <c r="G313">
        <v>184.30591921272199</v>
      </c>
      <c r="H313">
        <v>1.88272568936517</v>
      </c>
      <c r="I313">
        <v>7.4180098733662101</v>
      </c>
      <c r="J313">
        <v>-6.8997975558192497</v>
      </c>
      <c r="K313">
        <v>649.15544918213197</v>
      </c>
      <c r="L313">
        <v>560.01110108097305</v>
      </c>
      <c r="M313">
        <v>57.0554607675288</v>
      </c>
      <c r="N313">
        <v>1.5035540356122601</v>
      </c>
      <c r="O313">
        <v>11.3443882997651</v>
      </c>
      <c r="P313">
        <v>227.911318553092</v>
      </c>
      <c r="Q313">
        <v>0.13237569140450101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60</v>
      </c>
      <c r="E314">
        <v>21976.00655296</v>
      </c>
      <c r="F314">
        <v>166.55</v>
      </c>
      <c r="G314">
        <v>38.2482933117318</v>
      </c>
      <c r="H314">
        <v>-3.31516388623655</v>
      </c>
      <c r="I314">
        <v>2.1062874415112902</v>
      </c>
      <c r="J314">
        <v>2.4240801279803601</v>
      </c>
      <c r="K314">
        <v>152.05859638661701</v>
      </c>
      <c r="L314">
        <v>136.293436789861</v>
      </c>
      <c r="M314">
        <v>76.239672195367405</v>
      </c>
      <c r="N314">
        <v>0.70865595945613302</v>
      </c>
      <c r="O314">
        <v>0.87060942659862295</v>
      </c>
      <c r="P314">
        <v>90.342857142857099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116</v>
      </c>
      <c r="E315">
        <v>21941.096873145001</v>
      </c>
      <c r="F315">
        <v>83.95</v>
      </c>
      <c r="G315">
        <v>534.33079483461302</v>
      </c>
      <c r="H315">
        <v>11.2699597160222</v>
      </c>
      <c r="I315">
        <v>61.100937754663597</v>
      </c>
      <c r="J315">
        <v>-4.8910297601780499</v>
      </c>
      <c r="K315">
        <v>62.332220937525101</v>
      </c>
      <c r="L315">
        <v>45.854406868328802</v>
      </c>
      <c r="M315">
        <v>76.415795057126005</v>
      </c>
      <c r="N315">
        <v>2.20976882160552</v>
      </c>
      <c r="O315">
        <v>0</v>
      </c>
      <c r="P315">
        <v>568.92430278884399</v>
      </c>
      <c r="Q315">
        <v>0.14254975654597499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278</v>
      </c>
      <c r="E316">
        <v>21894.009848919999</v>
      </c>
      <c r="F316">
        <v>692.45</v>
      </c>
      <c r="G316">
        <v>0.609012560244796</v>
      </c>
      <c r="H316">
        <v>-12.9059962616889</v>
      </c>
      <c r="I316">
        <v>6.6207204547187501</v>
      </c>
      <c r="J316">
        <v>-4.1216789719347</v>
      </c>
      <c r="K316">
        <v>679.78314825642701</v>
      </c>
      <c r="L316">
        <v>612.98289296081805</v>
      </c>
      <c r="M316">
        <v>48.329049533353299</v>
      </c>
      <c r="N316">
        <v>1.1899982306337999</v>
      </c>
      <c r="O316">
        <v>15.3801718535634</v>
      </c>
      <c r="P316">
        <v>49.557235421166297</v>
      </c>
      <c r="Q316">
        <v>9.9444348895923004E-2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527</v>
      </c>
      <c r="E317">
        <v>21846.282874458</v>
      </c>
      <c r="F317">
        <v>181.11</v>
      </c>
      <c r="G317">
        <v>-31.4611915251479</v>
      </c>
      <c r="H317">
        <v>-1.0359678247230699</v>
      </c>
      <c r="I317">
        <v>-11.037448770158999</v>
      </c>
      <c r="J317">
        <v>1.79398412476902</v>
      </c>
      <c r="K317">
        <v>167.270785843384</v>
      </c>
      <c r="L317">
        <v>170.13055953793099</v>
      </c>
      <c r="M317">
        <v>79.128783815018593</v>
      </c>
      <c r="N317">
        <v>1.3112137197234901</v>
      </c>
      <c r="O317">
        <v>25.614267572193601</v>
      </c>
      <c r="P317">
        <v>27.318101933216099</v>
      </c>
      <c r="Q317">
        <v>3.1067976652413998E-2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51</v>
      </c>
      <c r="E318">
        <v>21765.064087300001</v>
      </c>
      <c r="F318">
        <v>744.2</v>
      </c>
      <c r="G318">
        <v>-11.513588304421299</v>
      </c>
      <c r="H318">
        <v>-11.181955776877899</v>
      </c>
      <c r="I318">
        <v>-12.9479547290185</v>
      </c>
      <c r="J318">
        <v>-2.6464939076941398</v>
      </c>
      <c r="K318">
        <v>775.48150920413696</v>
      </c>
      <c r="L318">
        <v>732.90552900590797</v>
      </c>
      <c r="M318">
        <v>27.447183377437401</v>
      </c>
      <c r="N318">
        <v>1.0597716906011501</v>
      </c>
      <c r="O318">
        <v>17.784197796291298</v>
      </c>
      <c r="P318">
        <v>24.022998083493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43</v>
      </c>
      <c r="E319">
        <v>21635.7307244</v>
      </c>
      <c r="F319">
        <v>4178.2</v>
      </c>
      <c r="G319">
        <v>129.45405407853599</v>
      </c>
      <c r="H319">
        <v>-6.3125400584219102</v>
      </c>
      <c r="I319">
        <v>75.293874135991004</v>
      </c>
      <c r="J319">
        <v>-5.5041466658101204</v>
      </c>
      <c r="K319">
        <v>4009.3972377551399</v>
      </c>
      <c r="L319">
        <v>3134.6950871624499</v>
      </c>
      <c r="M319">
        <v>46.6735490873617</v>
      </c>
      <c r="N319">
        <v>2.2698174432828302</v>
      </c>
      <c r="O319">
        <v>15.391795510028199</v>
      </c>
      <c r="P319">
        <v>155.54740061161999</v>
      </c>
      <c r="Q319">
        <v>0.13350576338065201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225</v>
      </c>
      <c r="E320">
        <v>21595.59144688</v>
      </c>
      <c r="F320">
        <v>1329.4</v>
      </c>
      <c r="G320">
        <v>98.623928936032698</v>
      </c>
      <c r="H320">
        <v>7.0115500493587701</v>
      </c>
      <c r="I320">
        <v>66.511628224395594</v>
      </c>
      <c r="J320">
        <v>-2.8736632545488301</v>
      </c>
      <c r="K320">
        <v>1234.59467809586</v>
      </c>
      <c r="L320">
        <v>1003.55101018304</v>
      </c>
      <c r="M320">
        <v>57.749216066717999</v>
      </c>
      <c r="N320">
        <v>1.3266623691628601</v>
      </c>
      <c r="O320">
        <v>7.4055965097036003</v>
      </c>
      <c r="P320">
        <v>135.56303712235299</v>
      </c>
      <c r="Q320">
        <v>0.117857816314808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170</v>
      </c>
      <c r="E321">
        <v>21523.689410300001</v>
      </c>
      <c r="F321">
        <v>7310.6</v>
      </c>
      <c r="G321">
        <v>-15.0546882280433</v>
      </c>
      <c r="H321">
        <v>10.0337278989611</v>
      </c>
      <c r="I321">
        <v>-5.0393219085780299E-3</v>
      </c>
      <c r="J321">
        <v>3.9894246731090801</v>
      </c>
      <c r="K321">
        <v>6521.5663748941497</v>
      </c>
      <c r="L321">
        <v>6466.0692617204104</v>
      </c>
      <c r="M321">
        <v>76.872381007478097</v>
      </c>
      <c r="N321">
        <v>1.9130837376632199</v>
      </c>
      <c r="O321">
        <v>3.8204798511749898</v>
      </c>
      <c r="P321">
        <v>41.271727682927903</v>
      </c>
      <c r="Q321">
        <v>-0.112563390617852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550</v>
      </c>
      <c r="E322">
        <v>21306.6535757399</v>
      </c>
      <c r="F322">
        <v>855.9</v>
      </c>
      <c r="G322">
        <v>-36.182812822471597</v>
      </c>
      <c r="H322">
        <v>-2.89802867143543</v>
      </c>
      <c r="I322">
        <v>-13.5958789549281</v>
      </c>
      <c r="J322">
        <v>0.31535008782804902</v>
      </c>
      <c r="K322">
        <v>828.72179926196304</v>
      </c>
      <c r="L322">
        <v>851.58076932997903</v>
      </c>
      <c r="M322">
        <v>70.422003379967506</v>
      </c>
      <c r="N322">
        <v>1.85350449876388</v>
      </c>
      <c r="O322">
        <v>13.798340927678399</v>
      </c>
      <c r="P322">
        <v>12.8783382789317</v>
      </c>
      <c r="Q322">
        <v>-0.153019911446376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46</v>
      </c>
      <c r="E323">
        <v>21230.63237322</v>
      </c>
      <c r="F323">
        <v>338.15</v>
      </c>
      <c r="G323">
        <v>120.13922004651801</v>
      </c>
      <c r="H323">
        <v>1.6455992187630299</v>
      </c>
      <c r="I323">
        <v>58.204087127332301</v>
      </c>
      <c r="J323">
        <v>3.09704030629148</v>
      </c>
      <c r="K323">
        <v>309.840411505784</v>
      </c>
      <c r="L323">
        <v>242.357301851421</v>
      </c>
      <c r="M323">
        <v>60.830022831436402</v>
      </c>
      <c r="N323">
        <v>1.1632000144474901</v>
      </c>
      <c r="O323">
        <v>3.4156439449948199</v>
      </c>
      <c r="P323">
        <v>149.18938835666901</v>
      </c>
      <c r="Q323">
        <v>0.145272962671847</v>
      </c>
    </row>
    <row r="324" spans="1:17" hidden="1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40</v>
      </c>
      <c r="E324">
        <v>21195.023437470001</v>
      </c>
      <c r="F324">
        <v>959.55</v>
      </c>
      <c r="G324">
        <v>-2.8993651338833502</v>
      </c>
      <c r="H324">
        <v>1.4347465422597301</v>
      </c>
      <c r="I324">
        <v>-0.68043135610688399</v>
      </c>
      <c r="J324">
        <v>-3.7474846243944402</v>
      </c>
      <c r="K324">
        <v>916.6137429895</v>
      </c>
      <c r="M324">
        <v>53.518490059815797</v>
      </c>
      <c r="N324">
        <v>0.57332887007208899</v>
      </c>
      <c r="O324">
        <v>6.8209056328487296</v>
      </c>
      <c r="P324">
        <v>34.919853768278898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422</v>
      </c>
      <c r="E325">
        <v>20911.2879144</v>
      </c>
      <c r="F325">
        <v>932</v>
      </c>
      <c r="G325">
        <v>-30.130019134047298</v>
      </c>
      <c r="H325">
        <v>1.6740594935301001</v>
      </c>
      <c r="I325">
        <v>-6.3473511931497102</v>
      </c>
      <c r="J325">
        <v>-4.2330551556898302</v>
      </c>
      <c r="K325">
        <v>899.36136653444896</v>
      </c>
      <c r="L325">
        <v>906.02398923969702</v>
      </c>
      <c r="M325">
        <v>49.113627956404798</v>
      </c>
      <c r="N325">
        <v>1.01573257268689</v>
      </c>
      <c r="O325">
        <v>22.312231759656601</v>
      </c>
      <c r="P325">
        <v>26.527287537333599</v>
      </c>
      <c r="Q325">
        <v>-8.5273985932396004E-2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165</v>
      </c>
      <c r="E326">
        <v>20871.134095871999</v>
      </c>
      <c r="F326">
        <v>160.08000000000001</v>
      </c>
      <c r="G326">
        <v>178.722784782638</v>
      </c>
      <c r="H326">
        <v>2.7241083771371302</v>
      </c>
      <c r="I326">
        <v>31.9310944076753</v>
      </c>
      <c r="J326">
        <v>-8.7855949826031594</v>
      </c>
      <c r="K326">
        <v>150.33707225613699</v>
      </c>
      <c r="L326">
        <v>121.478161802952</v>
      </c>
      <c r="M326">
        <v>56.362972115950903</v>
      </c>
      <c r="N326">
        <v>1.5504507266660801</v>
      </c>
      <c r="O326">
        <v>10.5697151424287</v>
      </c>
      <c r="P326">
        <v>244.258064516129</v>
      </c>
      <c r="Q326">
        <v>0.132766402999074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138</v>
      </c>
      <c r="E327">
        <v>20846.868670215001</v>
      </c>
      <c r="F327">
        <v>1483.65</v>
      </c>
      <c r="G327">
        <v>199.45192473897899</v>
      </c>
      <c r="H327">
        <v>0.56314727420572097</v>
      </c>
      <c r="I327">
        <v>21.8717101272557</v>
      </c>
      <c r="J327">
        <v>0.95061286345868301</v>
      </c>
      <c r="K327">
        <v>1397.2014871158699</v>
      </c>
      <c r="L327">
        <v>1103.0650628518499</v>
      </c>
      <c r="M327">
        <v>52.997563913418901</v>
      </c>
      <c r="N327">
        <v>0.88256099996621196</v>
      </c>
      <c r="O327">
        <v>5.4156977723856601</v>
      </c>
      <c r="P327">
        <v>234.15540540540499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283</v>
      </c>
      <c r="E328">
        <v>20741.294854399999</v>
      </c>
      <c r="F328">
        <v>1885.75</v>
      </c>
      <c r="G328">
        <v>3.1129683442168701</v>
      </c>
      <c r="H328">
        <v>-4.4368325386525003</v>
      </c>
      <c r="I328">
        <v>-21.5302969045986</v>
      </c>
      <c r="J328">
        <v>1.8666169505911201</v>
      </c>
      <c r="K328">
        <v>1846.88945055164</v>
      </c>
      <c r="L328">
        <v>1833.73152636341</v>
      </c>
      <c r="M328">
        <v>63.421040419918803</v>
      </c>
      <c r="N328">
        <v>1.59656343441437</v>
      </c>
      <c r="O328">
        <v>30.396394007689199</v>
      </c>
      <c r="P328">
        <v>32.789944370114704</v>
      </c>
      <c r="Q328">
        <v>5.3858513104652998E-2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51</v>
      </c>
      <c r="E329">
        <v>20718.850652295001</v>
      </c>
      <c r="F329">
        <v>1299.45</v>
      </c>
      <c r="G329">
        <v>-29.457460452934999</v>
      </c>
      <c r="H329">
        <v>-15.230432323604299</v>
      </c>
      <c r="I329">
        <v>-30.164441208737799</v>
      </c>
      <c r="J329">
        <v>2.2269999139959</v>
      </c>
      <c r="K329">
        <v>1362.2404380411699</v>
      </c>
      <c r="L329">
        <v>1416.0561240623399</v>
      </c>
      <c r="M329">
        <v>48.842876602238199</v>
      </c>
      <c r="N329">
        <v>1.5804354881638101</v>
      </c>
      <c r="O329">
        <v>38.212320597175697</v>
      </c>
      <c r="P329">
        <v>9.1883035039072407</v>
      </c>
      <c r="Q329">
        <v>5.2516836480557001E-2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138</v>
      </c>
      <c r="E330">
        <v>20702.135438425001</v>
      </c>
      <c r="F330">
        <v>1824.45</v>
      </c>
      <c r="G330">
        <v>213.239829091655</v>
      </c>
      <c r="H330">
        <v>-17.749739775802599</v>
      </c>
      <c r="I330">
        <v>20.390226507226298</v>
      </c>
      <c r="J330">
        <v>-9.54821978230075</v>
      </c>
      <c r="K330">
        <v>1885.1371495696501</v>
      </c>
      <c r="L330">
        <v>1463.6675973807601</v>
      </c>
      <c r="M330">
        <v>37.162550525540603</v>
      </c>
      <c r="N330">
        <v>0.66242045230408098</v>
      </c>
      <c r="O330">
        <v>18.435880044506298</v>
      </c>
      <c r="P330">
        <v>238.10100476513</v>
      </c>
      <c r="Q330">
        <v>0.106321575485692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572</v>
      </c>
      <c r="E331">
        <v>20700.139967879899</v>
      </c>
      <c r="F331">
        <v>4066.6</v>
      </c>
      <c r="G331">
        <v>112.344014310226</v>
      </c>
      <c r="H331">
        <v>0.31355786891066101</v>
      </c>
      <c r="I331">
        <v>14.7058864983372</v>
      </c>
      <c r="J331">
        <v>0.62449601846963498</v>
      </c>
      <c r="K331">
        <v>3832.6445751758602</v>
      </c>
      <c r="L331">
        <v>3329.1732658026099</v>
      </c>
      <c r="M331">
        <v>63.167261107601703</v>
      </c>
      <c r="N331">
        <v>1.1671097889067701</v>
      </c>
      <c r="O331">
        <v>5.0017213396940896</v>
      </c>
      <c r="P331">
        <v>164.40832249674901</v>
      </c>
      <c r="Q331">
        <v>9.0703370087210994E-2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550</v>
      </c>
      <c r="E332">
        <v>20597.8235604</v>
      </c>
      <c r="F332">
        <v>1602.6</v>
      </c>
      <c r="G332">
        <v>-29.007715909386299</v>
      </c>
      <c r="H332">
        <v>3.4825132172115998</v>
      </c>
      <c r="I332">
        <v>-4.5105694850421996</v>
      </c>
      <c r="J332">
        <v>2.8262942742825401</v>
      </c>
      <c r="K332">
        <v>1471.26961260297</v>
      </c>
      <c r="L332">
        <v>1482.3682432693699</v>
      </c>
      <c r="M332">
        <v>81.767892917575196</v>
      </c>
      <c r="N332">
        <v>0.93340990173304506</v>
      </c>
      <c r="O332">
        <v>10.5360039935105</v>
      </c>
      <c r="P332">
        <v>26.288416075650101</v>
      </c>
      <c r="Q332">
        <v>-8.3551483197585E-2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21</v>
      </c>
      <c r="E333">
        <v>20478.08429214</v>
      </c>
      <c r="F333">
        <v>737.65</v>
      </c>
      <c r="G333">
        <v>17.462537000366002</v>
      </c>
      <c r="H333">
        <v>9.3017315290768803</v>
      </c>
      <c r="I333">
        <v>-15.995757361898001</v>
      </c>
      <c r="J333">
        <v>1.62175671129497</v>
      </c>
      <c r="K333">
        <v>628.44034718575699</v>
      </c>
      <c r="L333">
        <v>631.629974440708</v>
      </c>
      <c r="M333">
        <v>73.581030019937899</v>
      </c>
      <c r="N333">
        <v>1.9025551465009101</v>
      </c>
      <c r="O333">
        <v>17.942113468447001</v>
      </c>
      <c r="P333">
        <v>57.080494037478701</v>
      </c>
      <c r="Q333">
        <v>9.7588835065822999E-2</v>
      </c>
    </row>
    <row r="334" spans="1:17" hidden="1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555</v>
      </c>
      <c r="E334">
        <v>20457.894147039999</v>
      </c>
      <c r="F334">
        <v>1973.45</v>
      </c>
      <c r="G334">
        <v>-15.015949998967599</v>
      </c>
      <c r="H334">
        <v>-1.12642835103886</v>
      </c>
      <c r="I334">
        <v>2.0484902920121502</v>
      </c>
      <c r="J334">
        <v>3.4069690535841799</v>
      </c>
      <c r="K334">
        <v>1841.8401675469099</v>
      </c>
      <c r="L334">
        <v>1759.8770355403101</v>
      </c>
      <c r="M334">
        <v>69.576965897083298</v>
      </c>
      <c r="N334">
        <v>0.86586575875486305</v>
      </c>
      <c r="O334">
        <v>1.4948440548278401</v>
      </c>
      <c r="P334">
        <v>34.964437149500696</v>
      </c>
      <c r="Q334">
        <v>-6.0341726761130997E-2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235</v>
      </c>
      <c r="E335">
        <v>20328.303435000002</v>
      </c>
      <c r="F335">
        <v>467.5</v>
      </c>
      <c r="G335">
        <v>40.309480312673003</v>
      </c>
      <c r="H335">
        <v>3.61992077570175</v>
      </c>
      <c r="I335">
        <v>45.815893086403698</v>
      </c>
      <c r="J335">
        <v>0.54738937703011203</v>
      </c>
      <c r="K335">
        <v>419.95305951450399</v>
      </c>
      <c r="L335">
        <v>351.24814341656003</v>
      </c>
      <c r="M335">
        <v>64.454562915617203</v>
      </c>
      <c r="N335">
        <v>0.61461649292198695</v>
      </c>
      <c r="O335">
        <v>12.844919786096201</v>
      </c>
      <c r="P335">
        <v>69.230769230769198</v>
      </c>
      <c r="Q335">
        <v>5.4490378544977999E-2</v>
      </c>
    </row>
    <row r="336" spans="1:17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27</v>
      </c>
      <c r="E336">
        <v>20307.789228075999</v>
      </c>
      <c r="F336">
        <v>103.88</v>
      </c>
      <c r="G336">
        <v>6.4019348484077998</v>
      </c>
      <c r="H336">
        <v>24.2670011361406</v>
      </c>
      <c r="I336">
        <v>1.7557162122090799</v>
      </c>
      <c r="J336">
        <v>22.777560100111401</v>
      </c>
      <c r="K336">
        <v>81.883174952678701</v>
      </c>
      <c r="L336">
        <v>83.123950021776295</v>
      </c>
      <c r="M336">
        <v>86.494210427147706</v>
      </c>
      <c r="N336">
        <v>5.2314023034473598</v>
      </c>
      <c r="O336">
        <v>7.2391220639199201</v>
      </c>
      <c r="P336">
        <v>59.692544196771699</v>
      </c>
      <c r="Q336">
        <v>8.5352442037373993E-2</v>
      </c>
    </row>
    <row r="337" spans="1:17" hidden="1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250</v>
      </c>
      <c r="E337">
        <v>20253.413760700001</v>
      </c>
      <c r="F337">
        <v>703</v>
      </c>
      <c r="G337">
        <v>51.342397079704</v>
      </c>
      <c r="H337">
        <v>-0.35409808297092998</v>
      </c>
      <c r="I337">
        <v>36.210438892684202</v>
      </c>
      <c r="J337">
        <v>-5.1480199006850604</v>
      </c>
      <c r="K337">
        <v>626.91233717426803</v>
      </c>
      <c r="L337">
        <v>529.571935308506</v>
      </c>
      <c r="M337">
        <v>65.178769129637104</v>
      </c>
      <c r="N337">
        <v>1.01589756453043</v>
      </c>
      <c r="O337">
        <v>4.18207681365576</v>
      </c>
      <c r="P337">
        <v>84.007328883653898</v>
      </c>
      <c r="Q337">
        <v>-3.3521928145125002E-2</v>
      </c>
    </row>
    <row r="338" spans="1:17" x14ac:dyDescent="0.3">
      <c r="A338" t="s">
        <v>781</v>
      </c>
      <c r="B338" t="s">
        <v>782</v>
      </c>
      <c r="C338" t="str">
        <f>IFERROR(VLOOKUP(Table1[[#This Row],[Ticker]],[1]!Table1[[Symbol]:[Industry]],2,FALSE),"-")</f>
        <v>-</v>
      </c>
      <c r="D338" t="s">
        <v>286</v>
      </c>
      <c r="E338">
        <v>20184.768980600002</v>
      </c>
      <c r="F338">
        <v>409</v>
      </c>
      <c r="G338">
        <v>169.82683874265399</v>
      </c>
      <c r="H338">
        <v>0.95271884522281702</v>
      </c>
      <c r="I338">
        <v>-1.72474898324562</v>
      </c>
      <c r="J338">
        <v>-5.3741916840563304</v>
      </c>
      <c r="K338">
        <v>385.93466291363302</v>
      </c>
      <c r="L338">
        <v>325.49361208284699</v>
      </c>
      <c r="M338">
        <v>49.078654577029099</v>
      </c>
      <c r="N338">
        <v>1.43575256500784</v>
      </c>
      <c r="O338">
        <v>8.28850855745719</v>
      </c>
      <c r="P338">
        <v>206.367041198501</v>
      </c>
      <c r="Q338">
        <v>0.19094345989400699</v>
      </c>
    </row>
    <row r="339" spans="1:17" hidden="1" x14ac:dyDescent="0.3">
      <c r="A339" t="s">
        <v>783</v>
      </c>
      <c r="B339" t="s">
        <v>784</v>
      </c>
      <c r="C339" t="str">
        <f>IFERROR(VLOOKUP(Table1[[#This Row],[Ticker]],[1]!Table1[[Symbol]:[Industry]],2,FALSE),"-")</f>
        <v>-</v>
      </c>
      <c r="D339" t="s">
        <v>138</v>
      </c>
      <c r="E339">
        <v>20173.740000000002</v>
      </c>
      <c r="F339">
        <v>151.86000000000001</v>
      </c>
      <c r="G339">
        <v>6.1060586570247697</v>
      </c>
      <c r="H339">
        <v>3.62232707980835</v>
      </c>
      <c r="I339">
        <v>3.02947552679999</v>
      </c>
      <c r="J339">
        <v>-2.0784144052720199</v>
      </c>
      <c r="K339">
        <v>140.06165059380299</v>
      </c>
      <c r="L339">
        <v>130.46254897642299</v>
      </c>
      <c r="M339">
        <v>53.328059728626101</v>
      </c>
      <c r="N339">
        <v>1.49186394328815</v>
      </c>
      <c r="O339">
        <v>1.1787172395627501</v>
      </c>
      <c r="P339">
        <v>33.797356828193799</v>
      </c>
    </row>
    <row r="340" spans="1:17" hidden="1" x14ac:dyDescent="0.3">
      <c r="A340" t="s">
        <v>785</v>
      </c>
      <c r="B340" t="s">
        <v>786</v>
      </c>
      <c r="C340" t="str">
        <f>IFERROR(VLOOKUP(Table1[[#This Row],[Ticker]],[1]!Table1[[Symbol]:[Industry]],2,FALSE),"-")</f>
        <v>-</v>
      </c>
      <c r="D340" t="s">
        <v>138</v>
      </c>
      <c r="E340">
        <v>20155.501969815999</v>
      </c>
      <c r="F340">
        <v>341.04</v>
      </c>
      <c r="G340">
        <v>-11.5238298435407</v>
      </c>
      <c r="H340">
        <v>-2.7870751246662602</v>
      </c>
      <c r="I340">
        <v>-10.1416222214269</v>
      </c>
      <c r="J340">
        <v>2.1497543202250999</v>
      </c>
      <c r="K340">
        <v>340.21701118501602</v>
      </c>
      <c r="L340">
        <v>334.99884082632502</v>
      </c>
      <c r="M340">
        <v>42.778347382377802</v>
      </c>
      <c r="N340">
        <v>0.62025864411301201</v>
      </c>
      <c r="O340">
        <v>7.0255688482289296</v>
      </c>
      <c r="P340">
        <v>15.2162162162162</v>
      </c>
      <c r="Q340">
        <v>-0.10379904096142301</v>
      </c>
    </row>
    <row r="341" spans="1:17" x14ac:dyDescent="0.3">
      <c r="A341" t="s">
        <v>787</v>
      </c>
      <c r="B341" t="s">
        <v>788</v>
      </c>
      <c r="C341" t="str">
        <f>IFERROR(VLOOKUP(Table1[[#This Row],[Ticker]],[1]!Table1[[Symbol]:[Industry]],2,FALSE),"-")</f>
        <v>-</v>
      </c>
      <c r="D341" t="s">
        <v>491</v>
      </c>
      <c r="E341">
        <v>20153.615964195</v>
      </c>
      <c r="F341">
        <v>775.95</v>
      </c>
      <c r="G341">
        <v>-11.529853791586</v>
      </c>
      <c r="H341">
        <v>-6.0289620476724197</v>
      </c>
      <c r="I341">
        <v>-23.5471635479648</v>
      </c>
      <c r="J341">
        <v>-4.3722268894749003</v>
      </c>
      <c r="K341">
        <v>780.69070045700903</v>
      </c>
      <c r="L341">
        <v>735.45231853590406</v>
      </c>
      <c r="M341">
        <v>43.072591036631998</v>
      </c>
      <c r="N341">
        <v>0.59612470275213403</v>
      </c>
      <c r="O341">
        <v>17.752432502094099</v>
      </c>
      <c r="P341">
        <v>29.735830128741</v>
      </c>
      <c r="Q341">
        <v>1.7240489116259999E-2</v>
      </c>
    </row>
    <row r="342" spans="1:17" hidden="1" x14ac:dyDescent="0.3">
      <c r="A342" t="s">
        <v>789</v>
      </c>
      <c r="B342" t="s">
        <v>790</v>
      </c>
      <c r="C342" t="str">
        <f>IFERROR(VLOOKUP(Table1[[#This Row],[Ticker]],[1]!Table1[[Symbol]:[Industry]],2,FALSE),"-")</f>
        <v>-</v>
      </c>
      <c r="D342" t="s">
        <v>130</v>
      </c>
      <c r="E342">
        <v>20041.043549400001</v>
      </c>
      <c r="F342">
        <v>13744.7</v>
      </c>
      <c r="G342">
        <v>228.02967104946001</v>
      </c>
      <c r="H342">
        <v>-0.99107173354259803</v>
      </c>
      <c r="I342">
        <v>80.295422993404401</v>
      </c>
      <c r="J342">
        <v>-3.0952776323139601</v>
      </c>
      <c r="K342">
        <v>12298.359632568399</v>
      </c>
      <c r="L342">
        <v>8684.3639641114096</v>
      </c>
      <c r="M342">
        <v>41.723686319208099</v>
      </c>
      <c r="N342">
        <v>0.56266999865967304</v>
      </c>
      <c r="O342">
        <v>14.241125670258301</v>
      </c>
      <c r="P342">
        <v>259.33856209150298</v>
      </c>
    </row>
    <row r="343" spans="1:17" x14ac:dyDescent="0.3">
      <c r="A343" t="s">
        <v>791</v>
      </c>
      <c r="B343" t="s">
        <v>792</v>
      </c>
      <c r="C343" t="str">
        <f>IFERROR(VLOOKUP(Table1[[#This Row],[Ticker]],[1]!Table1[[Symbol]:[Industry]],2,FALSE),"-")</f>
        <v>-</v>
      </c>
      <c r="D343" t="s">
        <v>422</v>
      </c>
      <c r="E343">
        <v>20039.67019832</v>
      </c>
      <c r="F343">
        <v>4071.4</v>
      </c>
      <c r="G343">
        <v>50.196267184775998</v>
      </c>
      <c r="H343">
        <v>10.7247369031984</v>
      </c>
      <c r="I343">
        <v>35.182381306690203</v>
      </c>
      <c r="J343">
        <v>-3.8602058136360702</v>
      </c>
      <c r="K343">
        <v>3695.4810603552701</v>
      </c>
      <c r="L343">
        <v>3140.8982705641401</v>
      </c>
      <c r="M343">
        <v>58.761584101749101</v>
      </c>
      <c r="N343">
        <v>1.64629155074338</v>
      </c>
      <c r="O343">
        <v>6.2963599744559602</v>
      </c>
      <c r="P343">
        <v>82.573991031390094</v>
      </c>
      <c r="Q343">
        <v>-1.8122364497749999E-2</v>
      </c>
    </row>
    <row r="344" spans="1:17" x14ac:dyDescent="0.3">
      <c r="A344" t="s">
        <v>793</v>
      </c>
      <c r="B344" t="s">
        <v>794</v>
      </c>
      <c r="C344" t="str">
        <f>IFERROR(VLOOKUP(Table1[[#This Row],[Ticker]],[1]!Table1[[Symbol]:[Industry]],2,FALSE),"-")</f>
        <v>-</v>
      </c>
      <c r="D344" t="s">
        <v>407</v>
      </c>
      <c r="E344">
        <v>19872.608906699999</v>
      </c>
      <c r="F344">
        <v>321.39999999999998</v>
      </c>
      <c r="G344">
        <v>45.012813498432401</v>
      </c>
      <c r="H344">
        <v>-7.7813202662194296</v>
      </c>
      <c r="I344">
        <v>25.883505116680102</v>
      </c>
      <c r="J344">
        <v>-0.98420652482760596</v>
      </c>
      <c r="K344">
        <v>314.23172751274302</v>
      </c>
      <c r="L344">
        <v>262.290841606573</v>
      </c>
      <c r="M344">
        <v>48.771747988063503</v>
      </c>
      <c r="N344">
        <v>0.677352463040505</v>
      </c>
      <c r="O344">
        <v>10.734287492221499</v>
      </c>
      <c r="P344">
        <v>72.981700753498302</v>
      </c>
      <c r="Q344">
        <v>5.2102003162775003E-2</v>
      </c>
    </row>
    <row r="345" spans="1:17" x14ac:dyDescent="0.3">
      <c r="A345" t="s">
        <v>795</v>
      </c>
      <c r="B345" t="s">
        <v>796</v>
      </c>
      <c r="C345" t="str">
        <f>IFERROR(VLOOKUP(Table1[[#This Row],[Ticker]],[1]!Table1[[Symbol]:[Industry]],2,FALSE),"-")</f>
        <v>-</v>
      </c>
      <c r="D345" t="s">
        <v>21</v>
      </c>
      <c r="E345">
        <v>19819.666327800001</v>
      </c>
      <c r="F345">
        <v>718</v>
      </c>
      <c r="G345">
        <v>63.195626798440998</v>
      </c>
      <c r="H345">
        <v>2.3868597721282798</v>
      </c>
      <c r="I345">
        <v>-26.521284298737701</v>
      </c>
      <c r="J345">
        <v>0.425111247264224</v>
      </c>
      <c r="K345">
        <v>692.518387264073</v>
      </c>
      <c r="L345">
        <v>652.58212002443895</v>
      </c>
      <c r="M345">
        <v>51.2327217431829</v>
      </c>
      <c r="N345">
        <v>1.34235400482749</v>
      </c>
      <c r="O345">
        <v>20.034818941504099</v>
      </c>
      <c r="P345">
        <v>91.415622500666402</v>
      </c>
      <c r="Q345">
        <v>4.6588691876716E-2</v>
      </c>
    </row>
    <row r="346" spans="1:17" x14ac:dyDescent="0.3">
      <c r="A346" t="s">
        <v>797</v>
      </c>
      <c r="B346" t="s">
        <v>798</v>
      </c>
      <c r="C346" t="str">
        <f>IFERROR(VLOOKUP(Table1[[#This Row],[Ticker]],[1]!Table1[[Symbol]:[Industry]],2,FALSE),"-")</f>
        <v>-</v>
      </c>
      <c r="D346" t="s">
        <v>370</v>
      </c>
      <c r="E346">
        <v>19794.226733284999</v>
      </c>
      <c r="F346">
        <v>494.05</v>
      </c>
      <c r="G346">
        <v>59.050488087261897</v>
      </c>
      <c r="H346">
        <v>-9.0279305910076992</v>
      </c>
      <c r="I346">
        <v>19.967118770863198</v>
      </c>
      <c r="J346">
        <v>-2.6353315762966001</v>
      </c>
      <c r="K346">
        <v>467.25859303689799</v>
      </c>
      <c r="L346">
        <v>390.869235548809</v>
      </c>
      <c r="M346">
        <v>45.977275217747298</v>
      </c>
      <c r="N346">
        <v>0.93487765400700795</v>
      </c>
      <c r="O346">
        <v>16.253415646189602</v>
      </c>
      <c r="P346">
        <v>97.580483903219303</v>
      </c>
      <c r="Q346">
        <v>3.2216812068191998E-2</v>
      </c>
    </row>
    <row r="347" spans="1:17" x14ac:dyDescent="0.3">
      <c r="A347" t="s">
        <v>799</v>
      </c>
      <c r="B347" t="s">
        <v>800</v>
      </c>
      <c r="C347" t="str">
        <f>IFERROR(VLOOKUP(Table1[[#This Row],[Ticker]],[1]!Table1[[Symbol]:[Industry]],2,FALSE),"-")</f>
        <v>-</v>
      </c>
      <c r="D347" t="s">
        <v>539</v>
      </c>
      <c r="E347">
        <v>19699.428693239999</v>
      </c>
      <c r="F347">
        <v>464.4</v>
      </c>
      <c r="G347">
        <v>-39.753061726887097</v>
      </c>
      <c r="H347">
        <v>-8.6695240665306308</v>
      </c>
      <c r="I347">
        <v>-35.946771893184398</v>
      </c>
      <c r="J347">
        <v>-6.2475478680534904</v>
      </c>
      <c r="K347">
        <v>464.97716417107398</v>
      </c>
      <c r="L347">
        <v>483.42971003417802</v>
      </c>
      <c r="M347">
        <v>39.228851244595603</v>
      </c>
      <c r="N347">
        <v>0.59765454127354001</v>
      </c>
      <c r="O347">
        <v>47.507013521828299</v>
      </c>
      <c r="P347">
        <v>52.622584461679999</v>
      </c>
      <c r="Q347">
        <v>3.4531890189051E-2</v>
      </c>
    </row>
    <row r="348" spans="1:17" hidden="1" x14ac:dyDescent="0.3">
      <c r="A348" t="s">
        <v>801</v>
      </c>
      <c r="B348" t="s">
        <v>802</v>
      </c>
      <c r="C348" t="str">
        <f>IFERROR(VLOOKUP(Table1[[#This Row],[Ticker]],[1]!Table1[[Symbol]:[Industry]],2,FALSE),"-")</f>
        <v>-</v>
      </c>
      <c r="D348" t="s">
        <v>51</v>
      </c>
      <c r="E348">
        <v>19698.757153424998</v>
      </c>
      <c r="F348">
        <v>461.85</v>
      </c>
      <c r="G348">
        <v>16.087614727542402</v>
      </c>
      <c r="H348">
        <v>13.1921469348569</v>
      </c>
      <c r="I348">
        <v>26.393296863279001</v>
      </c>
      <c r="J348">
        <v>-1.12913086955244</v>
      </c>
      <c r="M348">
        <v>61.0299064782063</v>
      </c>
      <c r="O348">
        <v>5.4346649345025302</v>
      </c>
      <c r="P348">
        <v>58.167808219177999</v>
      </c>
    </row>
    <row r="349" spans="1:17" x14ac:dyDescent="0.3">
      <c r="A349" t="s">
        <v>803</v>
      </c>
      <c r="B349" t="s">
        <v>804</v>
      </c>
      <c r="C349" t="str">
        <f>IFERROR(VLOOKUP(Table1[[#This Row],[Ticker]],[1]!Table1[[Symbol]:[Industry]],2,FALSE),"-")</f>
        <v>-</v>
      </c>
      <c r="D349" t="s">
        <v>534</v>
      </c>
      <c r="E349">
        <v>19675.591918400001</v>
      </c>
      <c r="F349">
        <v>1744</v>
      </c>
      <c r="G349">
        <v>21.4693066810697</v>
      </c>
      <c r="H349">
        <v>-4.6562514103995998</v>
      </c>
      <c r="I349">
        <v>6.61798804752567</v>
      </c>
      <c r="J349">
        <v>-1.4339541222458401</v>
      </c>
      <c r="K349">
        <v>1735.7180393193801</v>
      </c>
      <c r="L349">
        <v>1581.5635032903299</v>
      </c>
      <c r="M349">
        <v>38.824726220191899</v>
      </c>
      <c r="N349">
        <v>0.75013944060167603</v>
      </c>
      <c r="O349">
        <v>9.0567660550458804</v>
      </c>
      <c r="P349">
        <v>53.413089373680499</v>
      </c>
    </row>
    <row r="350" spans="1:17" x14ac:dyDescent="0.3">
      <c r="A350" t="s">
        <v>805</v>
      </c>
      <c r="B350" t="s">
        <v>806</v>
      </c>
      <c r="C350" t="str">
        <f>IFERROR(VLOOKUP(Table1[[#This Row],[Ticker]],[1]!Table1[[Symbol]:[Industry]],2,FALSE),"-")</f>
        <v>-</v>
      </c>
      <c r="D350" t="s">
        <v>807</v>
      </c>
      <c r="E350">
        <v>19666.406491725</v>
      </c>
      <c r="F350">
        <v>1402.95</v>
      </c>
      <c r="G350">
        <v>9.4310455664198791</v>
      </c>
      <c r="H350">
        <v>5.8869645061039799</v>
      </c>
      <c r="I350">
        <v>0.75033629592211704</v>
      </c>
      <c r="J350">
        <v>-0.68374659413889904</v>
      </c>
      <c r="K350">
        <v>1290.3060208157401</v>
      </c>
      <c r="L350">
        <v>1177.5437048244501</v>
      </c>
      <c r="M350">
        <v>60.384910701192197</v>
      </c>
      <c r="N350">
        <v>0.68238987897627801</v>
      </c>
      <c r="O350">
        <v>4.4192594176556597</v>
      </c>
      <c r="P350">
        <v>41.977432576025898</v>
      </c>
      <c r="Q350">
        <v>3.6984975870083002E-2</v>
      </c>
    </row>
    <row r="351" spans="1:17" x14ac:dyDescent="0.3">
      <c r="A351" t="s">
        <v>808</v>
      </c>
      <c r="B351" t="s">
        <v>809</v>
      </c>
      <c r="C351" t="str">
        <f>IFERROR(VLOOKUP(Table1[[#This Row],[Ticker]],[1]!Table1[[Symbol]:[Industry]],2,FALSE),"-")</f>
        <v>-</v>
      </c>
      <c r="D351" t="s">
        <v>539</v>
      </c>
      <c r="E351">
        <v>19650.455906250001</v>
      </c>
      <c r="F351">
        <v>2181.25</v>
      </c>
      <c r="G351">
        <v>12.466539741140901</v>
      </c>
      <c r="H351">
        <v>-18.9550597664281</v>
      </c>
      <c r="I351">
        <v>-39.5180835649805</v>
      </c>
      <c r="J351">
        <v>0.67129340298003704</v>
      </c>
      <c r="K351">
        <v>2447.0388246255802</v>
      </c>
      <c r="L351">
        <v>2551.7039992231798</v>
      </c>
      <c r="M351">
        <v>40.5598880987257</v>
      </c>
      <c r="N351">
        <v>1.5740415237758001</v>
      </c>
      <c r="O351">
        <v>78.613180515759296</v>
      </c>
      <c r="P351">
        <v>49.1963064295485</v>
      </c>
      <c r="Q351">
        <v>5.4604543174417999E-2</v>
      </c>
    </row>
    <row r="352" spans="1:17" hidden="1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E352">
        <v>19536.839875025002</v>
      </c>
      <c r="F352">
        <v>1875.85</v>
      </c>
      <c r="G352">
        <v>595.69144868519402</v>
      </c>
      <c r="H352">
        <v>-10.3534793146602</v>
      </c>
      <c r="I352">
        <v>183.09197451502399</v>
      </c>
      <c r="J352">
        <v>-2.2228119214060502</v>
      </c>
      <c r="K352">
        <v>2004.6357530671401</v>
      </c>
      <c r="L352">
        <v>1427.13925279111</v>
      </c>
      <c r="M352">
        <v>38.123712467939598</v>
      </c>
      <c r="N352">
        <v>0.73536572727349903</v>
      </c>
      <c r="O352">
        <v>61.939920569341901</v>
      </c>
      <c r="P352">
        <v>728.84853305054696</v>
      </c>
      <c r="Q352">
        <v>0.30516947707797698</v>
      </c>
    </row>
    <row r="353" spans="1:17" x14ac:dyDescent="0.3">
      <c r="A353" t="s">
        <v>812</v>
      </c>
      <c r="B353" t="s">
        <v>813</v>
      </c>
      <c r="C353" t="str">
        <f>IFERROR(VLOOKUP(Table1[[#This Row],[Ticker]],[1]!Table1[[Symbol]:[Industry]],2,FALSE),"-")</f>
        <v>-</v>
      </c>
      <c r="D353" t="s">
        <v>814</v>
      </c>
      <c r="E353">
        <v>19474.0400805549</v>
      </c>
      <c r="F353">
        <v>2029.15</v>
      </c>
      <c r="G353">
        <v>53.086813134353697</v>
      </c>
      <c r="H353">
        <v>-4.8998186335699803</v>
      </c>
      <c r="I353">
        <v>26.078958422846799</v>
      </c>
      <c r="J353">
        <v>-2.7885340153781701</v>
      </c>
      <c r="K353">
        <v>1934.28032254305</v>
      </c>
      <c r="L353">
        <v>1638.0641038384599</v>
      </c>
      <c r="M353">
        <v>38.107708041061002</v>
      </c>
      <c r="N353">
        <v>0.540603783126825</v>
      </c>
      <c r="O353">
        <v>10.2234925954217</v>
      </c>
      <c r="P353">
        <v>79.523135450765295</v>
      </c>
      <c r="Q353">
        <v>5.9548168337547003E-2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165</v>
      </c>
      <c r="E354">
        <v>19396.849231259999</v>
      </c>
      <c r="F354">
        <v>610.20000000000005</v>
      </c>
      <c r="G354">
        <v>28.449422285593698</v>
      </c>
      <c r="H354">
        <v>-5.1719931194994402</v>
      </c>
      <c r="I354">
        <v>40.783951793084597</v>
      </c>
      <c r="J354">
        <v>-7.0671533756084397</v>
      </c>
      <c r="K354">
        <v>593.73009065429403</v>
      </c>
      <c r="L354">
        <v>504.26506035986</v>
      </c>
      <c r="M354">
        <v>47.270373967544202</v>
      </c>
      <c r="N354">
        <v>0.31826278270254699</v>
      </c>
      <c r="O354">
        <v>10.7997377908882</v>
      </c>
      <c r="P354">
        <v>95.576923076923094</v>
      </c>
      <c r="Q354">
        <v>0.15521388218128701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130</v>
      </c>
      <c r="E355">
        <v>19236.098257894999</v>
      </c>
      <c r="F355">
        <v>691.85</v>
      </c>
      <c r="G355">
        <v>51.0291526994653</v>
      </c>
      <c r="H355">
        <v>0.46427286847333699</v>
      </c>
      <c r="I355">
        <v>-11.450221022456599</v>
      </c>
      <c r="J355">
        <v>-1.2248573007264001</v>
      </c>
      <c r="K355">
        <v>662.97494231428902</v>
      </c>
      <c r="L355">
        <v>590.18962716219505</v>
      </c>
      <c r="M355">
        <v>54.693189176153197</v>
      </c>
      <c r="N355">
        <v>0.67568836581714198</v>
      </c>
      <c r="O355">
        <v>7.7256630772566099</v>
      </c>
      <c r="P355">
        <v>80.616107557760003</v>
      </c>
      <c r="Q355">
        <v>2.5849831246133999E-2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654</v>
      </c>
      <c r="E356">
        <v>19138.354642499999</v>
      </c>
      <c r="F356">
        <v>4595.6499999999996</v>
      </c>
      <c r="G356">
        <v>135.16714392955299</v>
      </c>
      <c r="H356">
        <v>1.74899973115292</v>
      </c>
      <c r="I356">
        <v>31.6485730501775</v>
      </c>
      <c r="J356">
        <v>-5.8350351387091397</v>
      </c>
      <c r="K356">
        <v>4423.69982787547</v>
      </c>
      <c r="L356">
        <v>3444.9657588538698</v>
      </c>
      <c r="M356">
        <v>38.663047508065198</v>
      </c>
      <c r="N356">
        <v>0.70170852574664999</v>
      </c>
      <c r="O356">
        <v>19.4172750318235</v>
      </c>
      <c r="P356">
        <v>171.92390757669801</v>
      </c>
      <c r="Q356">
        <v>0.141119585535735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Row],[Ticker]],[1]!Table1[[Symbol]:[Industry]],2,FALSE),"-")</f>
        <v>-</v>
      </c>
      <c r="D357" t="s">
        <v>444</v>
      </c>
      <c r="E357">
        <v>18976.611040119999</v>
      </c>
      <c r="F357">
        <v>1329.2</v>
      </c>
      <c r="G357">
        <v>46.8356362773632</v>
      </c>
      <c r="H357">
        <v>9.3825918267997093</v>
      </c>
      <c r="I357">
        <v>22.77142518574</v>
      </c>
      <c r="J357">
        <v>-3.0625770242763601</v>
      </c>
      <c r="K357">
        <v>1214.71171549574</v>
      </c>
      <c r="L357">
        <v>1019.36983335547</v>
      </c>
      <c r="M357">
        <v>50.181847482933101</v>
      </c>
      <c r="N357">
        <v>2.1273225803867102</v>
      </c>
      <c r="O357">
        <v>16.137526331627999</v>
      </c>
      <c r="P357">
        <v>83.337931034482693</v>
      </c>
      <c r="Q357">
        <v>0.151546872270377</v>
      </c>
    </row>
    <row r="358" spans="1:17" hidden="1" x14ac:dyDescent="0.3">
      <c r="A358" t="s">
        <v>823</v>
      </c>
      <c r="B358" t="s">
        <v>824</v>
      </c>
      <c r="C358" t="str">
        <f>IFERROR(VLOOKUP(Table1[[#This Row],[Ticker]],[1]!Table1[[Symbol]:[Industry]],2,FALSE),"-")</f>
        <v>-</v>
      </c>
      <c r="D358" t="s">
        <v>825</v>
      </c>
      <c r="E358">
        <v>18929.565968775001</v>
      </c>
      <c r="F358">
        <v>1743.25</v>
      </c>
      <c r="G358">
        <v>-0.14054073794320099</v>
      </c>
      <c r="H358">
        <v>1.77402709765964</v>
      </c>
      <c r="I358">
        <v>10.1651413977934</v>
      </c>
      <c r="J358">
        <v>-2.8653530052413498</v>
      </c>
      <c r="M358">
        <v>40.659831426863803</v>
      </c>
      <c r="O358">
        <v>11.1974759787752</v>
      </c>
      <c r="P358">
        <v>41.5377745301018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631</v>
      </c>
      <c r="E359">
        <v>18845.47226835</v>
      </c>
      <c r="F359">
        <v>37.450000000000003</v>
      </c>
      <c r="G359">
        <v>-10.787415838460699</v>
      </c>
      <c r="H359">
        <v>-7.7938680241058096</v>
      </c>
      <c r="I359">
        <v>-32.115506265692503</v>
      </c>
      <c r="J359">
        <v>-2.1298570338250702</v>
      </c>
      <c r="K359">
        <v>38.179136963457502</v>
      </c>
      <c r="L359">
        <v>38.496422102346003</v>
      </c>
      <c r="M359">
        <v>45.532862510817402</v>
      </c>
      <c r="N359">
        <v>0.68121826945385999</v>
      </c>
      <c r="O359">
        <v>41.255006675567401</v>
      </c>
      <c r="P359">
        <v>18.5126582278481</v>
      </c>
      <c r="Q359">
        <v>4.8094699450041002E-2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46</v>
      </c>
      <c r="E360">
        <v>18839.949490129999</v>
      </c>
      <c r="F360">
        <v>1619.95</v>
      </c>
      <c r="G360">
        <v>228.752831128982</v>
      </c>
      <c r="H360">
        <v>3.4363201384920101</v>
      </c>
      <c r="I360">
        <v>83.940838324290297</v>
      </c>
      <c r="J360">
        <v>2.9283500513831</v>
      </c>
      <c r="K360">
        <v>1371.0088969077501</v>
      </c>
      <c r="L360">
        <v>974.93966476958497</v>
      </c>
      <c r="M360">
        <v>71.340559881126097</v>
      </c>
      <c r="N360">
        <v>0.45713654684810501</v>
      </c>
      <c r="O360">
        <v>1.2346060063594899E-2</v>
      </c>
      <c r="P360">
        <v>274.98842592592501</v>
      </c>
      <c r="Q360">
        <v>0.168444081695485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386</v>
      </c>
      <c r="E361">
        <v>18754.440393929999</v>
      </c>
      <c r="F361">
        <v>7903.95</v>
      </c>
      <c r="G361">
        <v>-14.6412305416161</v>
      </c>
      <c r="H361">
        <v>-2.2582240783304002</v>
      </c>
      <c r="I361">
        <v>1.1708137616260399</v>
      </c>
      <c r="J361">
        <v>-10.6603213932184</v>
      </c>
      <c r="K361">
        <v>7762.0932048885497</v>
      </c>
      <c r="L361">
        <v>7044.9427409111804</v>
      </c>
      <c r="M361">
        <v>37.708051487517601</v>
      </c>
      <c r="N361">
        <v>0.97954269436717201</v>
      </c>
      <c r="O361">
        <v>13.6140790364311</v>
      </c>
      <c r="P361">
        <v>44.059162322749899</v>
      </c>
      <c r="Q361">
        <v>5.9857694236219996E-3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298</v>
      </c>
      <c r="E362">
        <v>18704.279240960001</v>
      </c>
      <c r="F362">
        <v>857.6</v>
      </c>
      <c r="G362">
        <v>60.3295298124754</v>
      </c>
      <c r="H362">
        <v>-8.6588141782751098</v>
      </c>
      <c r="I362">
        <v>0.96490637503033805</v>
      </c>
      <c r="J362">
        <v>4.0928089552081799</v>
      </c>
      <c r="K362">
        <v>817.49637379648402</v>
      </c>
      <c r="L362">
        <v>739.54468671579104</v>
      </c>
      <c r="M362">
        <v>66.686942193532104</v>
      </c>
      <c r="N362">
        <v>0.93449602461314096</v>
      </c>
      <c r="O362">
        <v>11.7070895522388</v>
      </c>
      <c r="P362">
        <v>90.113056971846504</v>
      </c>
      <c r="Q362">
        <v>0.18129759669576101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40</v>
      </c>
      <c r="E363">
        <v>18665.215374520001</v>
      </c>
      <c r="F363">
        <v>508.3</v>
      </c>
      <c r="G363">
        <v>85.550896816424796</v>
      </c>
      <c r="H363">
        <v>10.003982950214899</v>
      </c>
      <c r="I363">
        <v>-18.953958924130902</v>
      </c>
      <c r="J363">
        <v>3.0445034049919699</v>
      </c>
      <c r="K363">
        <v>462.36220193454801</v>
      </c>
      <c r="L363">
        <v>424.44492367365098</v>
      </c>
      <c r="M363">
        <v>71.0134517142438</v>
      </c>
      <c r="N363">
        <v>0.78556735005731504</v>
      </c>
      <c r="O363">
        <v>8.99075349203226</v>
      </c>
      <c r="P363">
        <v>113.796004206098</v>
      </c>
      <c r="Q363">
        <v>0.11416381490383699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80</v>
      </c>
      <c r="E364">
        <v>18629.2912392</v>
      </c>
      <c r="F364">
        <v>788.4</v>
      </c>
      <c r="G364">
        <v>-34.722956129551903</v>
      </c>
      <c r="H364">
        <v>-9.0988896023032204</v>
      </c>
      <c r="I364">
        <v>-31.921485744306501</v>
      </c>
      <c r="J364">
        <v>0.48463063121539801</v>
      </c>
      <c r="K364">
        <v>810.94308394634004</v>
      </c>
      <c r="L364">
        <v>849.67034610374901</v>
      </c>
      <c r="M364">
        <v>40.550813036693</v>
      </c>
      <c r="N364">
        <v>0.90888645417506297</v>
      </c>
      <c r="O364">
        <v>34.221207508878699</v>
      </c>
      <c r="P364">
        <v>12.6285714285714</v>
      </c>
      <c r="Q364">
        <v>-0.120015026971688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422</v>
      </c>
      <c r="E365">
        <v>18625.990220004998</v>
      </c>
      <c r="F365">
        <v>5261.45</v>
      </c>
      <c r="G365">
        <v>77.294637596598506</v>
      </c>
      <c r="H365">
        <v>-7.3735192934492897</v>
      </c>
      <c r="I365">
        <v>41.8600952502753</v>
      </c>
      <c r="J365">
        <v>1.3816002276849499</v>
      </c>
      <c r="K365">
        <v>4905.7041514633702</v>
      </c>
      <c r="L365">
        <v>4021.0272302489202</v>
      </c>
      <c r="M365">
        <v>71.895312709378302</v>
      </c>
      <c r="N365">
        <v>1.1019913950161899</v>
      </c>
      <c r="O365">
        <v>4.5339212574480401</v>
      </c>
      <c r="P365">
        <v>150.54523809523801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179</v>
      </c>
      <c r="E366">
        <v>18339.690776879899</v>
      </c>
      <c r="F366">
        <v>325.05</v>
      </c>
      <c r="G366">
        <v>-12.130202240758299</v>
      </c>
      <c r="H366">
        <v>1.1862870247405799</v>
      </c>
      <c r="I366">
        <v>-24.434070836401599</v>
      </c>
      <c r="J366">
        <v>-0.97160052359332105</v>
      </c>
      <c r="K366">
        <v>310.506443683508</v>
      </c>
      <c r="L366">
        <v>312.26412823772301</v>
      </c>
      <c r="M366">
        <v>70.049063907887998</v>
      </c>
      <c r="N366">
        <v>0.86857431470903301</v>
      </c>
      <c r="O366">
        <v>25.134594677741799</v>
      </c>
      <c r="P366">
        <v>27.721021611001898</v>
      </c>
      <c r="Q366">
        <v>-5.5500432030735E-2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119</v>
      </c>
      <c r="E367">
        <v>18123.9140993</v>
      </c>
      <c r="F367">
        <v>723.85</v>
      </c>
      <c r="G367">
        <v>29.599390435078799</v>
      </c>
      <c r="H367">
        <v>-5.0195113137959497</v>
      </c>
      <c r="I367">
        <v>11.786298036875101</v>
      </c>
      <c r="J367">
        <v>1.5695201757249599</v>
      </c>
      <c r="K367">
        <v>664.94101130478896</v>
      </c>
      <c r="L367">
        <v>568.04805096171197</v>
      </c>
      <c r="M367">
        <v>66.059360859476996</v>
      </c>
      <c r="N367">
        <v>0.62304943499333099</v>
      </c>
      <c r="O367">
        <v>3.1981764177661098</v>
      </c>
      <c r="P367">
        <v>60.784095957352299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422</v>
      </c>
      <c r="E368">
        <v>18035.024562592</v>
      </c>
      <c r="F368">
        <v>112.72</v>
      </c>
      <c r="G368">
        <v>-25.006072219900702</v>
      </c>
      <c r="H368">
        <v>-10.731700783007399</v>
      </c>
      <c r="I368">
        <v>-16.032536515356501</v>
      </c>
      <c r="J368">
        <v>-1.11153512781931</v>
      </c>
      <c r="K368">
        <v>117.335573880326</v>
      </c>
      <c r="L368">
        <v>115.66132964751699</v>
      </c>
      <c r="M368">
        <v>30.351974026421502</v>
      </c>
      <c r="N368">
        <v>0.58200482494136896</v>
      </c>
      <c r="O368">
        <v>21.540099361249101</v>
      </c>
      <c r="P368">
        <v>7.3523809523809502</v>
      </c>
      <c r="Q368">
        <v>7.8810003824324001E-2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143</v>
      </c>
      <c r="E369">
        <v>18030.2562349</v>
      </c>
      <c r="F369">
        <v>3007.55</v>
      </c>
      <c r="G369">
        <v>-25.382334426806899</v>
      </c>
      <c r="H369">
        <v>4.8531299196378299</v>
      </c>
      <c r="I369">
        <v>8.9873048704015801</v>
      </c>
      <c r="J369">
        <v>2.5167735008132999</v>
      </c>
      <c r="K369">
        <v>2703.14800293502</v>
      </c>
      <c r="L369">
        <v>2673.6685196141898</v>
      </c>
      <c r="M369">
        <v>74.178952150845006</v>
      </c>
      <c r="N369">
        <v>1.4925917178058701</v>
      </c>
      <c r="O369">
        <v>9.4578643746570901</v>
      </c>
      <c r="P369">
        <v>34.867713004484301</v>
      </c>
      <c r="Q369">
        <v>-6.9124627109683007E-2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60</v>
      </c>
      <c r="E370">
        <v>18003.925627379998</v>
      </c>
      <c r="F370">
        <v>1720.95</v>
      </c>
      <c r="G370">
        <v>58.435485077278003</v>
      </c>
      <c r="H370">
        <v>7.8735544156915998</v>
      </c>
      <c r="I370">
        <v>7.2538488821870599</v>
      </c>
      <c r="J370">
        <v>1.80875636721335</v>
      </c>
      <c r="K370">
        <v>1590.0519024980999</v>
      </c>
      <c r="L370">
        <v>1413.48114335176</v>
      </c>
      <c r="M370">
        <v>66.712533384903097</v>
      </c>
      <c r="N370">
        <v>0.384734941779172</v>
      </c>
      <c r="O370">
        <v>4.53528574333943</v>
      </c>
      <c r="P370">
        <v>91.206044108660606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-</v>
      </c>
      <c r="D371" t="s">
        <v>165</v>
      </c>
      <c r="E371">
        <v>17985.405512699999</v>
      </c>
      <c r="F371">
        <v>752.2</v>
      </c>
      <c r="G371">
        <v>142.68431322370299</v>
      </c>
      <c r="H371">
        <v>-18.140731269218101</v>
      </c>
      <c r="I371">
        <v>59.025322686694999</v>
      </c>
      <c r="J371">
        <v>-3.1927104653587199</v>
      </c>
      <c r="K371">
        <v>816.81612956360505</v>
      </c>
      <c r="L371">
        <v>635.00741024829301</v>
      </c>
      <c r="M371">
        <v>29.7505180127717</v>
      </c>
      <c r="N371">
        <v>1.0743367635951599</v>
      </c>
      <c r="O371">
        <v>30.284498803509599</v>
      </c>
      <c r="P371">
        <v>176.442484380742</v>
      </c>
      <c r="Q371">
        <v>0.151630902819515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-</v>
      </c>
      <c r="D372" t="s">
        <v>469</v>
      </c>
      <c r="E372">
        <v>17977.478222829999</v>
      </c>
      <c r="F372">
        <v>648.54999999999995</v>
      </c>
      <c r="G372">
        <v>258.637693161958</v>
      </c>
      <c r="H372">
        <v>13.370551431998599</v>
      </c>
      <c r="I372">
        <v>21.122932588586401</v>
      </c>
      <c r="J372">
        <v>-7.0935793183664702</v>
      </c>
      <c r="K372">
        <v>542.12604892533898</v>
      </c>
      <c r="L372">
        <v>448.61307794221398</v>
      </c>
      <c r="M372">
        <v>66.024566983178403</v>
      </c>
      <c r="N372">
        <v>2.1683050705545499</v>
      </c>
      <c r="O372">
        <v>5.56626320252873</v>
      </c>
      <c r="P372">
        <v>290.457555689343</v>
      </c>
      <c r="Q372">
        <v>0.226845880361916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-</v>
      </c>
      <c r="D373" t="s">
        <v>51</v>
      </c>
      <c r="E373">
        <v>17821.683219095001</v>
      </c>
      <c r="F373">
        <v>210.55</v>
      </c>
      <c r="G373">
        <v>36.668653054824503</v>
      </c>
      <c r="H373">
        <v>4.3160593254865702</v>
      </c>
      <c r="I373">
        <v>6.8295673259421896</v>
      </c>
      <c r="J373">
        <v>-9.8062685652772696</v>
      </c>
      <c r="K373">
        <v>199.125458809375</v>
      </c>
      <c r="L373">
        <v>176.71329639926901</v>
      </c>
      <c r="M373">
        <v>47.8238326887396</v>
      </c>
      <c r="N373">
        <v>1.46040984850986</v>
      </c>
      <c r="O373">
        <v>9.4276893849441805</v>
      </c>
      <c r="P373">
        <v>67.969684882329403</v>
      </c>
      <c r="Q373">
        <v>-2.7281268478184999E-2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-</v>
      </c>
      <c r="D374" t="s">
        <v>278</v>
      </c>
      <c r="E374">
        <v>17727.248640239999</v>
      </c>
      <c r="F374">
        <v>2232.4</v>
      </c>
      <c r="G374">
        <v>190.02031696283001</v>
      </c>
      <c r="H374">
        <v>-0.60432724271600002</v>
      </c>
      <c r="I374">
        <v>149.69285892118199</v>
      </c>
      <c r="J374">
        <v>1.75450141606683</v>
      </c>
      <c r="K374">
        <v>2016.8774858156401</v>
      </c>
      <c r="L374">
        <v>1384.3034534241899</v>
      </c>
      <c r="M374">
        <v>47.051603067798901</v>
      </c>
      <c r="N374">
        <v>0.58134048668097305</v>
      </c>
      <c r="O374">
        <v>20.229349578928499</v>
      </c>
      <c r="P374">
        <v>227.61960669210401</v>
      </c>
      <c r="Q374">
        <v>0.14539378867555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-</v>
      </c>
      <c r="D375" t="s">
        <v>138</v>
      </c>
      <c r="E375">
        <v>17723.61663552</v>
      </c>
      <c r="F375">
        <v>518.4</v>
      </c>
      <c r="G375">
        <v>149.02903240150499</v>
      </c>
      <c r="H375">
        <v>14.2109350486636</v>
      </c>
      <c r="I375">
        <v>50.959593536219899</v>
      </c>
      <c r="J375">
        <v>8.5012473762601495</v>
      </c>
      <c r="K375">
        <v>444.91265664705202</v>
      </c>
      <c r="L375">
        <v>345.62292470183502</v>
      </c>
      <c r="M375">
        <v>68.157314630997305</v>
      </c>
      <c r="N375">
        <v>1.0524762699594501</v>
      </c>
      <c r="O375">
        <v>6.4814814814814801</v>
      </c>
      <c r="P375">
        <v>185.93491450634301</v>
      </c>
      <c r="Q375">
        <v>0.20746711015379801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-</v>
      </c>
      <c r="D376" t="s">
        <v>60</v>
      </c>
      <c r="E376">
        <v>17704.25</v>
      </c>
      <c r="F376">
        <v>7081.7</v>
      </c>
      <c r="G376">
        <v>63.740432351773201</v>
      </c>
      <c r="H376">
        <v>7.9499117105822403</v>
      </c>
      <c r="I376">
        <v>-3.3512777029512799</v>
      </c>
      <c r="J376">
        <v>8.3025624808924299</v>
      </c>
      <c r="K376">
        <v>6328.3372703322202</v>
      </c>
      <c r="L376">
        <v>5526.8463003255301</v>
      </c>
      <c r="M376">
        <v>66.453033230926707</v>
      </c>
      <c r="N376">
        <v>1.65732638929709</v>
      </c>
      <c r="O376">
        <v>6.9263030063402899</v>
      </c>
      <c r="P376">
        <v>88.855405621633096</v>
      </c>
      <c r="Q376">
        <v>6.7388602620320995E-2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-</v>
      </c>
      <c r="D377" t="s">
        <v>278</v>
      </c>
      <c r="E377">
        <v>17684.108067559999</v>
      </c>
      <c r="F377">
        <v>1219.0999999999999</v>
      </c>
      <c r="G377">
        <v>167.963483478374</v>
      </c>
      <c r="H377">
        <v>-14.7872137975779</v>
      </c>
      <c r="I377">
        <v>66.398733864830405</v>
      </c>
      <c r="J377">
        <v>-6.9047095258161297</v>
      </c>
      <c r="K377">
        <v>1259.84876342544</v>
      </c>
      <c r="L377">
        <v>944.56273377870605</v>
      </c>
      <c r="M377">
        <v>14.358697748264101</v>
      </c>
      <c r="N377">
        <v>0.46471703756044302</v>
      </c>
      <c r="O377">
        <v>18.940201788204401</v>
      </c>
      <c r="P377">
        <v>198.79901960784301</v>
      </c>
      <c r="Q377">
        <v>0.153183134309618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-</v>
      </c>
      <c r="D378" t="s">
        <v>407</v>
      </c>
      <c r="E378">
        <v>17648.360893550001</v>
      </c>
      <c r="F378">
        <v>554.5</v>
      </c>
      <c r="G378">
        <v>30.313234594142799</v>
      </c>
      <c r="H378">
        <v>-8.3792692601297691</v>
      </c>
      <c r="I378">
        <v>-0.78154594043465897</v>
      </c>
      <c r="J378">
        <v>-2.6673288344277299</v>
      </c>
      <c r="K378">
        <v>546.95770623102396</v>
      </c>
      <c r="L378">
        <v>476.15474519185199</v>
      </c>
      <c r="M378">
        <v>49.157819207514002</v>
      </c>
      <c r="N378">
        <v>0.85912583430606004</v>
      </c>
      <c r="O378">
        <v>7.8449053201081904</v>
      </c>
      <c r="P378">
        <v>84.648684648684593</v>
      </c>
      <c r="Q378">
        <v>0.12675038974406899</v>
      </c>
    </row>
    <row r="379" spans="1:17" x14ac:dyDescent="0.3">
      <c r="A379" t="s">
        <v>866</v>
      </c>
      <c r="B379" t="s">
        <v>867</v>
      </c>
      <c r="C379" t="str">
        <f>IFERROR(VLOOKUP(Table1[[#This Row],[Ticker]],[1]!Table1[[Symbol]:[Industry]],2,FALSE),"-")</f>
        <v>-</v>
      </c>
      <c r="D379" t="s">
        <v>130</v>
      </c>
      <c r="E379">
        <v>17534.422726420002</v>
      </c>
      <c r="F379">
        <v>668.9</v>
      </c>
      <c r="G379">
        <v>85.323342135311904</v>
      </c>
      <c r="H379">
        <v>20.334837518923599</v>
      </c>
      <c r="I379">
        <v>-0.25844475969316599</v>
      </c>
      <c r="J379">
        <v>0.82605595663047904</v>
      </c>
      <c r="K379">
        <v>594.54877990550904</v>
      </c>
      <c r="L379">
        <v>523.40478287365795</v>
      </c>
      <c r="M379">
        <v>66.747545728162805</v>
      </c>
      <c r="N379">
        <v>0.76508409386809895</v>
      </c>
      <c r="O379">
        <v>1.4351921064434201</v>
      </c>
      <c r="P379">
        <v>115.774193548387</v>
      </c>
      <c r="Q379">
        <v>0.143458471150327</v>
      </c>
    </row>
    <row r="380" spans="1:17" x14ac:dyDescent="0.3">
      <c r="A380" t="s">
        <v>868</v>
      </c>
      <c r="B380" t="s">
        <v>869</v>
      </c>
      <c r="C380" t="str">
        <f>IFERROR(VLOOKUP(Table1[[#This Row],[Ticker]],[1]!Table1[[Symbol]:[Industry]],2,FALSE),"-")</f>
        <v>-</v>
      </c>
      <c r="D380" t="s">
        <v>555</v>
      </c>
      <c r="E380">
        <v>17510.625627000001</v>
      </c>
      <c r="F380">
        <v>3531.55</v>
      </c>
      <c r="G380">
        <v>-44.246422824638003</v>
      </c>
      <c r="H380">
        <v>-6.9521278586290496</v>
      </c>
      <c r="I380">
        <v>-10.542256921241901</v>
      </c>
      <c r="J380">
        <v>-2.5226501790775502</v>
      </c>
      <c r="K380">
        <v>3519.4606336021402</v>
      </c>
      <c r="L380">
        <v>3556.8729695018401</v>
      </c>
      <c r="M380">
        <v>33.200774891833497</v>
      </c>
      <c r="N380">
        <v>0.63837685632462804</v>
      </c>
      <c r="O380">
        <v>33.772706035593401</v>
      </c>
      <c r="P380">
        <v>22.7959456875119</v>
      </c>
      <c r="Q380">
        <v>-6.2082006260538003E-2</v>
      </c>
    </row>
    <row r="381" spans="1:17" x14ac:dyDescent="0.3">
      <c r="A381" t="s">
        <v>870</v>
      </c>
      <c r="B381" t="s">
        <v>871</v>
      </c>
      <c r="C381" t="str">
        <f>IFERROR(VLOOKUP(Table1[[#This Row],[Ticker]],[1]!Table1[[Symbol]:[Industry]],2,FALSE),"-")</f>
        <v>-</v>
      </c>
      <c r="D381" t="s">
        <v>51</v>
      </c>
      <c r="E381">
        <v>17400.458829396001</v>
      </c>
      <c r="F381">
        <v>210.93</v>
      </c>
      <c r="G381">
        <v>-18.721198460050399</v>
      </c>
      <c r="H381">
        <v>-6.5656328964934003</v>
      </c>
      <c r="I381">
        <v>-25.437999568616199</v>
      </c>
      <c r="J381">
        <v>-0.96786364684892101</v>
      </c>
      <c r="K381">
        <v>217.46451580129701</v>
      </c>
      <c r="L381">
        <v>212.77912858635099</v>
      </c>
      <c r="M381">
        <v>38.4627407879007</v>
      </c>
      <c r="N381">
        <v>0.63974064723134105</v>
      </c>
      <c r="O381">
        <v>37.1308016877637</v>
      </c>
      <c r="P381">
        <v>15.246551017620501</v>
      </c>
      <c r="Q381">
        <v>2.7773230980852E-2</v>
      </c>
    </row>
    <row r="382" spans="1:17" x14ac:dyDescent="0.3">
      <c r="A382" t="s">
        <v>872</v>
      </c>
      <c r="B382" t="s">
        <v>873</v>
      </c>
      <c r="C382" t="str">
        <f>IFERROR(VLOOKUP(Table1[[#This Row],[Ticker]],[1]!Table1[[Symbol]:[Industry]],2,FALSE),"-")</f>
        <v>-</v>
      </c>
      <c r="D382" t="s">
        <v>21</v>
      </c>
      <c r="E382">
        <v>17386.840475699999</v>
      </c>
      <c r="F382">
        <v>767.05</v>
      </c>
      <c r="G382">
        <v>39.432094708576301</v>
      </c>
      <c r="H382">
        <v>-2.71538729434468</v>
      </c>
      <c r="I382">
        <v>20.787085296845699</v>
      </c>
      <c r="J382">
        <v>-3.84996400265047</v>
      </c>
      <c r="K382">
        <v>703.12244162464799</v>
      </c>
      <c r="L382">
        <v>594.92812114137098</v>
      </c>
      <c r="M382">
        <v>56.715066116764397</v>
      </c>
      <c r="N382">
        <v>1.59889680310709</v>
      </c>
      <c r="O382">
        <v>9.4452773613193397</v>
      </c>
      <c r="P382">
        <v>68.102125794433405</v>
      </c>
      <c r="Q382">
        <v>4.9150934089237E-2</v>
      </c>
    </row>
    <row r="383" spans="1:17" x14ac:dyDescent="0.3">
      <c r="A383" t="s">
        <v>874</v>
      </c>
      <c r="B383" t="s">
        <v>875</v>
      </c>
      <c r="C383" t="str">
        <f>IFERROR(VLOOKUP(Table1[[#This Row],[Ticker]],[1]!Table1[[Symbol]:[Industry]],2,FALSE),"-")</f>
        <v>-</v>
      </c>
      <c r="D383" t="s">
        <v>278</v>
      </c>
      <c r="E383">
        <v>17373.63917572</v>
      </c>
      <c r="F383">
        <v>998.26</v>
      </c>
      <c r="G383">
        <v>102.678767568312</v>
      </c>
      <c r="H383">
        <v>0.64792134785709798</v>
      </c>
      <c r="I383">
        <v>30.784080755947802</v>
      </c>
      <c r="J383">
        <v>2.0827138099319402</v>
      </c>
      <c r="K383">
        <v>942.04356741960203</v>
      </c>
      <c r="L383">
        <v>794.48453100530799</v>
      </c>
      <c r="M383">
        <v>59.815633714423797</v>
      </c>
      <c r="N383">
        <v>1.62049111903605</v>
      </c>
      <c r="O383">
        <v>6.1847614849838504</v>
      </c>
      <c r="P383">
        <v>131.72237697307301</v>
      </c>
      <c r="Q383">
        <v>0.166473693010039</v>
      </c>
    </row>
    <row r="384" spans="1:17" x14ac:dyDescent="0.3">
      <c r="A384" t="s">
        <v>876</v>
      </c>
      <c r="B384" t="s">
        <v>877</v>
      </c>
      <c r="C384" t="str">
        <f>IFERROR(VLOOKUP(Table1[[#This Row],[Ticker]],[1]!Table1[[Symbol]:[Industry]],2,FALSE),"-")</f>
        <v>-</v>
      </c>
      <c r="D384" t="s">
        <v>179</v>
      </c>
      <c r="E384">
        <v>17316.238372289899</v>
      </c>
      <c r="F384">
        <v>1753.05</v>
      </c>
      <c r="G384">
        <v>39.514982926325999</v>
      </c>
      <c r="H384">
        <v>12.084923552051899</v>
      </c>
      <c r="I384">
        <v>16.4610764835958</v>
      </c>
      <c r="J384">
        <v>-0.118960262440074</v>
      </c>
      <c r="K384">
        <v>1557.63098357597</v>
      </c>
      <c r="L384">
        <v>1355.31955913301</v>
      </c>
      <c r="M384">
        <v>66.260566276778604</v>
      </c>
      <c r="N384">
        <v>0.98591431552216102</v>
      </c>
      <c r="O384">
        <v>6.0066740823136699</v>
      </c>
      <c r="P384">
        <v>80.624388233475798</v>
      </c>
      <c r="Q384">
        <v>1.4055589935073E-2</v>
      </c>
    </row>
    <row r="385" spans="1:17" x14ac:dyDescent="0.3">
      <c r="A385" t="s">
        <v>878</v>
      </c>
      <c r="B385" t="s">
        <v>879</v>
      </c>
      <c r="C385" t="str">
        <f>IFERROR(VLOOKUP(Table1[[#This Row],[Ticker]],[1]!Table1[[Symbol]:[Industry]],2,FALSE),"-")</f>
        <v>-</v>
      </c>
      <c r="D385" t="s">
        <v>83</v>
      </c>
      <c r="E385">
        <v>17281.411470765001</v>
      </c>
      <c r="F385">
        <v>3086.85</v>
      </c>
      <c r="G385">
        <v>29.302329479033901</v>
      </c>
      <c r="H385">
        <v>1.9178291549317901</v>
      </c>
      <c r="I385">
        <v>51.577974880989601</v>
      </c>
      <c r="J385">
        <v>-5.2498289418252799</v>
      </c>
      <c r="K385">
        <v>3025.1761913434102</v>
      </c>
      <c r="L385">
        <v>2525.1673563797399</v>
      </c>
      <c r="M385">
        <v>38.0555381978089</v>
      </c>
      <c r="N385">
        <v>0.73243397231428697</v>
      </c>
      <c r="O385">
        <v>18.4054942740981</v>
      </c>
      <c r="P385">
        <v>77.916426512968201</v>
      </c>
      <c r="Q385">
        <v>0.15901210929869899</v>
      </c>
    </row>
    <row r="386" spans="1:17" x14ac:dyDescent="0.3">
      <c r="A386" t="s">
        <v>880</v>
      </c>
      <c r="B386" t="s">
        <v>881</v>
      </c>
      <c r="C386" t="str">
        <f>IFERROR(VLOOKUP(Table1[[#This Row],[Ticker]],[1]!Table1[[Symbol]:[Industry]],2,FALSE),"-")</f>
        <v>-</v>
      </c>
      <c r="D386" t="s">
        <v>24</v>
      </c>
      <c r="E386">
        <v>17239.639935056999</v>
      </c>
      <c r="F386">
        <v>214.23</v>
      </c>
      <c r="G386">
        <v>41.519832026606402</v>
      </c>
      <c r="H386">
        <v>-4.5161745378834803</v>
      </c>
      <c r="I386">
        <v>5.2217710879970003</v>
      </c>
      <c r="J386">
        <v>3.3881717173066201</v>
      </c>
      <c r="K386">
        <v>201.57364211740401</v>
      </c>
      <c r="L386">
        <v>178.40342534841199</v>
      </c>
      <c r="M386">
        <v>69.307007100425395</v>
      </c>
      <c r="N386">
        <v>1.06524800656481</v>
      </c>
      <c r="O386">
        <v>2.6466881389161299</v>
      </c>
      <c r="P386">
        <v>85.320069204152205</v>
      </c>
      <c r="Q386">
        <v>0.16319568304256801</v>
      </c>
    </row>
    <row r="387" spans="1:17" x14ac:dyDescent="0.3">
      <c r="A387" t="s">
        <v>882</v>
      </c>
      <c r="B387" t="s">
        <v>883</v>
      </c>
      <c r="C387" t="str">
        <f>IFERROR(VLOOKUP(Table1[[#This Row],[Ticker]],[1]!Table1[[Symbol]:[Industry]],2,FALSE),"-")</f>
        <v>-</v>
      </c>
      <c r="D387" t="s">
        <v>619</v>
      </c>
      <c r="E387">
        <v>17223.5697263519</v>
      </c>
      <c r="F387">
        <v>119.46</v>
      </c>
      <c r="G387">
        <v>60.965262719366002</v>
      </c>
      <c r="H387">
        <v>-6.2916069224674303</v>
      </c>
      <c r="I387">
        <v>-0.72343320290061996</v>
      </c>
      <c r="J387">
        <v>-4.8167590012957699</v>
      </c>
      <c r="K387">
        <v>112.81657558969999</v>
      </c>
      <c r="L387">
        <v>96.502756849932297</v>
      </c>
      <c r="M387">
        <v>51.387140637315397</v>
      </c>
      <c r="N387">
        <v>0.75198247727203005</v>
      </c>
      <c r="O387">
        <v>13.3433785367487</v>
      </c>
      <c r="P387">
        <v>94.243902439024296</v>
      </c>
      <c r="Q387">
        <v>3.4375862349118998E-2</v>
      </c>
    </row>
    <row r="388" spans="1:17" x14ac:dyDescent="0.3">
      <c r="A388" t="s">
        <v>884</v>
      </c>
      <c r="B388" t="s">
        <v>885</v>
      </c>
      <c r="C388" t="str">
        <f>IFERROR(VLOOKUP(Table1[[#This Row],[Ticker]],[1]!Table1[[Symbol]:[Industry]],2,FALSE),"-")</f>
        <v>-</v>
      </c>
      <c r="D388" t="s">
        <v>886</v>
      </c>
      <c r="E388">
        <v>17083.745695048001</v>
      </c>
      <c r="F388">
        <v>247.96</v>
      </c>
      <c r="G388">
        <v>54.996569270064597</v>
      </c>
      <c r="H388">
        <v>13.5824468075441</v>
      </c>
      <c r="I388">
        <v>13.1362536406802</v>
      </c>
      <c r="J388">
        <v>-3.0448358669308502</v>
      </c>
      <c r="K388">
        <v>220.514558102774</v>
      </c>
      <c r="L388">
        <v>193.68958737064401</v>
      </c>
      <c r="M388">
        <v>62.078085108699902</v>
      </c>
      <c r="N388">
        <v>1.14960430584699</v>
      </c>
      <c r="O388">
        <v>4.43216647846425</v>
      </c>
      <c r="P388">
        <v>81.655677655677593</v>
      </c>
      <c r="Q388">
        <v>-5.812518188456E-3</v>
      </c>
    </row>
    <row r="389" spans="1:17" x14ac:dyDescent="0.3">
      <c r="A389" t="s">
        <v>887</v>
      </c>
      <c r="B389" t="s">
        <v>888</v>
      </c>
      <c r="C389" t="str">
        <f>IFERROR(VLOOKUP(Table1[[#This Row],[Ticker]],[1]!Table1[[Symbol]:[Industry]],2,FALSE),"-")</f>
        <v>-</v>
      </c>
      <c r="D389" t="s">
        <v>631</v>
      </c>
      <c r="E389">
        <v>17033.878788107999</v>
      </c>
      <c r="F389">
        <v>177.06</v>
      </c>
      <c r="G389">
        <v>51.554184190355599</v>
      </c>
      <c r="H389">
        <v>16.522203920429199</v>
      </c>
      <c r="I389">
        <v>16.444162898711699</v>
      </c>
      <c r="J389">
        <v>0.75298668925386003</v>
      </c>
      <c r="K389">
        <v>155.509031687907</v>
      </c>
      <c r="L389">
        <v>143.110262111997</v>
      </c>
      <c r="M389">
        <v>67.673130584815695</v>
      </c>
      <c r="N389">
        <v>2.7628841158026098</v>
      </c>
      <c r="O389">
        <v>2.7900146842878102</v>
      </c>
      <c r="P389">
        <v>78.758202927814196</v>
      </c>
      <c r="Q389">
        <v>8.2699081665819994E-3</v>
      </c>
    </row>
    <row r="390" spans="1:17" hidden="1" x14ac:dyDescent="0.3">
      <c r="A390" t="s">
        <v>889</v>
      </c>
      <c r="B390" t="s">
        <v>890</v>
      </c>
      <c r="C390" t="str">
        <f>IFERROR(VLOOKUP(Table1[[#This Row],[Ticker]],[1]!Table1[[Symbol]:[Industry]],2,FALSE),"-")</f>
        <v>-</v>
      </c>
      <c r="D390" t="s">
        <v>422</v>
      </c>
      <c r="E390">
        <v>17004.042186499999</v>
      </c>
      <c r="F390">
        <v>1023</v>
      </c>
      <c r="G390">
        <v>145.50016019572601</v>
      </c>
      <c r="H390">
        <v>-16.2810309452233</v>
      </c>
      <c r="I390">
        <v>-7.4152356192249496</v>
      </c>
      <c r="J390">
        <v>-5.7552039701488802</v>
      </c>
      <c r="K390">
        <v>1019.76099647426</v>
      </c>
      <c r="L390">
        <v>829.61137800441804</v>
      </c>
      <c r="M390">
        <v>18.5546084753075</v>
      </c>
      <c r="N390">
        <v>0.55815718775203704</v>
      </c>
      <c r="O390">
        <v>15.347018572825</v>
      </c>
      <c r="P390">
        <v>184.127204554922</v>
      </c>
    </row>
    <row r="391" spans="1:17" x14ac:dyDescent="0.3">
      <c r="A391" t="s">
        <v>891</v>
      </c>
      <c r="B391" t="s">
        <v>892</v>
      </c>
      <c r="C391" t="str">
        <f>IFERROR(VLOOKUP(Table1[[#This Row],[Ticker]],[1]!Table1[[Symbol]:[Industry]],2,FALSE),"-")</f>
        <v>-</v>
      </c>
      <c r="D391" t="s">
        <v>293</v>
      </c>
      <c r="E391">
        <v>16977.895012050001</v>
      </c>
      <c r="F391">
        <v>2121.5</v>
      </c>
      <c r="G391">
        <v>-13.1590618476347</v>
      </c>
      <c r="H391">
        <v>-0.49169546956298199</v>
      </c>
      <c r="I391">
        <v>-11.966154098397</v>
      </c>
      <c r="J391">
        <v>4.1136059005981697E-2</v>
      </c>
      <c r="K391">
        <v>2058.44407997489</v>
      </c>
      <c r="L391">
        <v>1982.61385465285</v>
      </c>
      <c r="M391">
        <v>51.578738473416102</v>
      </c>
      <c r="N391">
        <v>1.1982420369376601</v>
      </c>
      <c r="O391">
        <v>11.072354466179601</v>
      </c>
      <c r="P391">
        <v>21.228571428571399</v>
      </c>
      <c r="Q391">
        <v>3.7244521286642997E-2</v>
      </c>
    </row>
    <row r="392" spans="1:17" x14ac:dyDescent="0.3">
      <c r="A392" t="s">
        <v>893</v>
      </c>
      <c r="B392" t="s">
        <v>894</v>
      </c>
      <c r="C392" t="str">
        <f>IFERROR(VLOOKUP(Table1[[#This Row],[Ticker]],[1]!Table1[[Symbol]:[Industry]],2,FALSE),"-")</f>
        <v>-</v>
      </c>
      <c r="D392" t="s">
        <v>895</v>
      </c>
      <c r="E392">
        <v>16840.130574855</v>
      </c>
      <c r="F392">
        <v>1414.95</v>
      </c>
      <c r="G392">
        <v>87.908712066834298</v>
      </c>
      <c r="H392">
        <v>-9.8702190124647196</v>
      </c>
      <c r="I392">
        <v>42.105280710444397</v>
      </c>
      <c r="J392">
        <v>-3.6133458922483701</v>
      </c>
      <c r="K392">
        <v>1438.04170710724</v>
      </c>
      <c r="L392">
        <v>1194.1812968634299</v>
      </c>
      <c r="M392">
        <v>46.6361828875269</v>
      </c>
      <c r="N392">
        <v>0.70276806952650295</v>
      </c>
      <c r="O392">
        <v>19.7922188063182</v>
      </c>
      <c r="P392">
        <v>129.68103238373499</v>
      </c>
      <c r="Q392">
        <v>0.17111444828640601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200</v>
      </c>
      <c r="E393">
        <v>16829.115923129899</v>
      </c>
      <c r="F393">
        <v>692.3</v>
      </c>
      <c r="G393">
        <v>-1.54791352605434</v>
      </c>
      <c r="H393">
        <v>-2.8203234889198399</v>
      </c>
      <c r="I393">
        <v>5.4232893705295604</v>
      </c>
      <c r="J393">
        <v>8.0944978890509098</v>
      </c>
      <c r="K393">
        <v>642.405221643186</v>
      </c>
      <c r="L393">
        <v>589.77383735282001</v>
      </c>
      <c r="M393">
        <v>64.578123879509405</v>
      </c>
      <c r="N393">
        <v>1.3258222724561699</v>
      </c>
      <c r="O393">
        <v>4.2900476671963101</v>
      </c>
      <c r="P393">
        <v>40.825874694873796</v>
      </c>
      <c r="Q393">
        <v>4.4555258518787E-2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130</v>
      </c>
      <c r="E394">
        <v>16751.3430386</v>
      </c>
      <c r="F394">
        <v>57.16</v>
      </c>
      <c r="G394">
        <v>2.9216445078159401</v>
      </c>
      <c r="H394">
        <v>-7.2781020361540198</v>
      </c>
      <c r="I394">
        <v>-9.1062508900249703</v>
      </c>
      <c r="J394">
        <v>-3.4712678084104498</v>
      </c>
      <c r="K394">
        <v>59.011082723177303</v>
      </c>
      <c r="L394">
        <v>55.950432193846602</v>
      </c>
      <c r="M394">
        <v>44.250503361813799</v>
      </c>
      <c r="N394">
        <v>1.1114256232483399</v>
      </c>
      <c r="O394">
        <v>28.936319104268701</v>
      </c>
      <c r="P394">
        <v>46.002554278416298</v>
      </c>
    </row>
    <row r="395" spans="1:17" hidden="1" x14ac:dyDescent="0.3">
      <c r="A395" t="s">
        <v>900</v>
      </c>
      <c r="B395" t="s">
        <v>901</v>
      </c>
      <c r="C395" t="str">
        <f>IFERROR(VLOOKUP(Table1[[#This Row],[Ticker]],[1]!Table1[[Symbol]:[Industry]],2,FALSE),"-")</f>
        <v>-</v>
      </c>
      <c r="D395" t="s">
        <v>278</v>
      </c>
      <c r="E395">
        <v>16710.295184999999</v>
      </c>
      <c r="F395">
        <v>15641.95</v>
      </c>
      <c r="G395">
        <v>-9.2622966967017906</v>
      </c>
      <c r="H395">
        <v>-4.6319067461005901</v>
      </c>
      <c r="I395">
        <v>4.2727055475125804</v>
      </c>
      <c r="J395">
        <v>0.70040414793371797</v>
      </c>
      <c r="K395">
        <v>16144.334644352501</v>
      </c>
      <c r="L395">
        <v>15079.9975785225</v>
      </c>
      <c r="M395">
        <v>38.637075112322997</v>
      </c>
      <c r="N395">
        <v>0.67391190075693796</v>
      </c>
      <c r="O395">
        <v>13.7591540696652</v>
      </c>
      <c r="P395">
        <v>22.949073673785399</v>
      </c>
      <c r="Q395">
        <v>4.6617056159969E-2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Row],[Ticker]],[1]!Table1[[Symbol]:[Industry]],2,FALSE),"-")</f>
        <v>-</v>
      </c>
      <c r="D396" t="s">
        <v>555</v>
      </c>
      <c r="E396">
        <v>16692.42992934</v>
      </c>
      <c r="F396">
        <v>887.7</v>
      </c>
      <c r="G396">
        <v>72.947147035871197</v>
      </c>
      <c r="H396">
        <v>8.8827348851865899</v>
      </c>
      <c r="I396">
        <v>47.005756536174999</v>
      </c>
      <c r="J396">
        <v>-0.63069441337717103</v>
      </c>
      <c r="K396">
        <v>784.65257723083403</v>
      </c>
      <c r="L396">
        <v>655.69414433402596</v>
      </c>
      <c r="M396">
        <v>64.459097594159999</v>
      </c>
      <c r="N396">
        <v>1.41839623176396</v>
      </c>
      <c r="O396">
        <v>4.3821110735608704</v>
      </c>
      <c r="P396">
        <v>117.041564792176</v>
      </c>
      <c r="Q396">
        <v>0.10762806054950599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Row],[Ticker]],[1]!Table1[[Symbol]:[Industry]],2,FALSE),"-")</f>
        <v>-</v>
      </c>
      <c r="D397" t="s">
        <v>626</v>
      </c>
      <c r="E397">
        <v>16626.487561529899</v>
      </c>
      <c r="F397">
        <v>691.9</v>
      </c>
      <c r="G397">
        <v>18.294976926466301</v>
      </c>
      <c r="H397">
        <v>-5.6740472936924604</v>
      </c>
      <c r="I397">
        <v>5.9938855847652297</v>
      </c>
      <c r="J397">
        <v>-5.7126538042249697</v>
      </c>
      <c r="K397">
        <v>708.02441962624198</v>
      </c>
      <c r="L397">
        <v>629.94792835854105</v>
      </c>
      <c r="M397">
        <v>34.199954707899003</v>
      </c>
      <c r="N397">
        <v>1.52280263872667</v>
      </c>
      <c r="O397">
        <v>19.374187021245799</v>
      </c>
      <c r="P397">
        <v>60.050890585241703</v>
      </c>
      <c r="Q397">
        <v>8.6304369036489997E-2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Row],[Ticker]],[1]!Table1[[Symbol]:[Industry]],2,FALSE),"-")</f>
        <v>-</v>
      </c>
      <c r="D398" t="s">
        <v>908</v>
      </c>
      <c r="E398">
        <v>16550.761326479998</v>
      </c>
      <c r="F398">
        <v>860.85</v>
      </c>
      <c r="G398">
        <v>54.018602918740797</v>
      </c>
      <c r="H398">
        <v>30.126595842509499</v>
      </c>
      <c r="I398">
        <v>49.244877148603003</v>
      </c>
      <c r="J398">
        <v>-1.9774806085118399</v>
      </c>
      <c r="K398">
        <v>697.82212923996894</v>
      </c>
      <c r="L398">
        <v>576.99120341845003</v>
      </c>
      <c r="M398">
        <v>69.346642794405199</v>
      </c>
      <c r="N398">
        <v>1.25839908041396</v>
      </c>
      <c r="O398">
        <v>1.8412034616948201</v>
      </c>
      <c r="P398">
        <v>92.864344124565903</v>
      </c>
      <c r="Q398">
        <v>-2.7896052716903999E-2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Row],[Ticker]],[1]!Table1[[Symbol]:[Industry]],2,FALSE),"-")</f>
        <v>-</v>
      </c>
      <c r="D399" t="s">
        <v>911</v>
      </c>
      <c r="E399">
        <v>16465.733065722001</v>
      </c>
      <c r="F399">
        <v>210.62</v>
      </c>
      <c r="G399">
        <v>-7.63942206054947</v>
      </c>
      <c r="H399">
        <v>-10.2599899157903</v>
      </c>
      <c r="I399">
        <v>6.1140141850650398</v>
      </c>
      <c r="J399">
        <v>-2.2644599128292602</v>
      </c>
      <c r="K399">
        <v>210.45701287363701</v>
      </c>
      <c r="L399">
        <v>197.04930742828199</v>
      </c>
      <c r="M399">
        <v>56.786174687660697</v>
      </c>
      <c r="N399">
        <v>0.80787076264640301</v>
      </c>
      <c r="O399">
        <v>12.7860602032095</v>
      </c>
      <c r="P399">
        <v>54.640234948604999</v>
      </c>
      <c r="Q399">
        <v>-5.7284337329180004E-3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46</v>
      </c>
      <c r="E400">
        <v>16406.191216800002</v>
      </c>
      <c r="F400">
        <v>1696.8</v>
      </c>
      <c r="G400">
        <v>8.79936354269182</v>
      </c>
      <c r="H400">
        <v>-5.5036541345146404</v>
      </c>
      <c r="I400">
        <v>31.286546001425201</v>
      </c>
      <c r="J400">
        <v>-2.55053814297248</v>
      </c>
      <c r="K400">
        <v>1651.5299025033801</v>
      </c>
      <c r="L400">
        <v>1412.4577091374799</v>
      </c>
      <c r="M400">
        <v>42.494611756279497</v>
      </c>
      <c r="N400">
        <v>0.53995926157642904</v>
      </c>
      <c r="O400">
        <v>9.6181046676096091</v>
      </c>
      <c r="P400">
        <v>65.549539001902502</v>
      </c>
      <c r="Q400">
        <v>-4.0439665132472997E-2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916</v>
      </c>
      <c r="E401">
        <v>16237.8787021649</v>
      </c>
      <c r="F401">
        <v>505.95</v>
      </c>
      <c r="G401">
        <v>193.90696471173999</v>
      </c>
      <c r="H401">
        <v>-1.61021057222169</v>
      </c>
      <c r="I401">
        <v>13.520152232100299</v>
      </c>
      <c r="J401">
        <v>-11.097630633541501</v>
      </c>
      <c r="K401">
        <v>467.80036432337499</v>
      </c>
      <c r="L401">
        <v>370.875830373486</v>
      </c>
      <c r="M401">
        <v>46.150384677180902</v>
      </c>
      <c r="N401">
        <v>2.0984371133817299</v>
      </c>
      <c r="O401">
        <v>22.106927562012</v>
      </c>
      <c r="P401">
        <v>223.08429118773901</v>
      </c>
      <c r="Q401">
        <v>0.111214426411037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-</v>
      </c>
      <c r="D402" t="s">
        <v>555</v>
      </c>
      <c r="E402">
        <v>16154.1281548799</v>
      </c>
      <c r="F402">
        <v>5268.8</v>
      </c>
      <c r="G402">
        <v>-11.7558332129829</v>
      </c>
      <c r="H402">
        <v>5.4976310091020002</v>
      </c>
      <c r="I402">
        <v>3.2388342495159099</v>
      </c>
      <c r="J402">
        <v>0.32255495668530698</v>
      </c>
      <c r="K402">
        <v>4898.4577438165397</v>
      </c>
      <c r="L402">
        <v>4635.2091756539103</v>
      </c>
      <c r="M402">
        <v>57.287579439602602</v>
      </c>
      <c r="N402">
        <v>0.75138654028157703</v>
      </c>
      <c r="O402">
        <v>4.3880959611296504</v>
      </c>
      <c r="P402">
        <v>31.0320815717483</v>
      </c>
      <c r="Q402">
        <v>3.7124420168932998E-2</v>
      </c>
    </row>
    <row r="403" spans="1:17" x14ac:dyDescent="0.3">
      <c r="A403" t="s">
        <v>919</v>
      </c>
      <c r="B403" t="s">
        <v>920</v>
      </c>
      <c r="C403" t="str">
        <f>IFERROR(VLOOKUP(Table1[[#This Row],[Ticker]],[1]!Table1[[Symbol]:[Industry]],2,FALSE),"-")</f>
        <v>-</v>
      </c>
      <c r="D403" t="s">
        <v>654</v>
      </c>
      <c r="E403">
        <v>16092.652870779901</v>
      </c>
      <c r="F403">
        <v>890.95</v>
      </c>
      <c r="G403">
        <v>46.605135199659998</v>
      </c>
      <c r="H403">
        <v>-4.17370578664916</v>
      </c>
      <c r="I403">
        <v>8.6640419513970102</v>
      </c>
      <c r="J403">
        <v>-1.39517330029024</v>
      </c>
      <c r="K403">
        <v>836.97882655866897</v>
      </c>
      <c r="L403">
        <v>723.73840784295101</v>
      </c>
      <c r="M403">
        <v>47.049531336479397</v>
      </c>
      <c r="N403">
        <v>0.73251094317967902</v>
      </c>
      <c r="O403">
        <v>12.0657724900387</v>
      </c>
      <c r="P403">
        <v>74.696078431372499</v>
      </c>
      <c r="Q403">
        <v>0.18338971020795899</v>
      </c>
    </row>
    <row r="404" spans="1:17" x14ac:dyDescent="0.3">
      <c r="A404" t="s">
        <v>921</v>
      </c>
      <c r="B404" t="s">
        <v>922</v>
      </c>
      <c r="C404" t="str">
        <f>IFERROR(VLOOKUP(Table1[[#This Row],[Ticker]],[1]!Table1[[Symbol]:[Industry]],2,FALSE),"-")</f>
        <v>-</v>
      </c>
      <c r="D404" t="s">
        <v>293</v>
      </c>
      <c r="E404">
        <v>16026.156802019999</v>
      </c>
      <c r="F404">
        <v>321.85000000000002</v>
      </c>
      <c r="G404">
        <v>-18.645138658049699</v>
      </c>
      <c r="H404">
        <v>-17.113747311974201</v>
      </c>
      <c r="I404">
        <v>-38.998242081109801</v>
      </c>
      <c r="J404">
        <v>-1.5707616993278599</v>
      </c>
      <c r="K404">
        <v>353.50072994265003</v>
      </c>
      <c r="L404">
        <v>369.27478882891199</v>
      </c>
      <c r="M404">
        <v>24.8102449629632</v>
      </c>
      <c r="N404">
        <v>0.58893816435196</v>
      </c>
      <c r="O404">
        <v>73.3726891409041</v>
      </c>
      <c r="P404">
        <v>9.3426193307287306</v>
      </c>
      <c r="Q404">
        <v>8.8998725352536001E-2</v>
      </c>
    </row>
    <row r="405" spans="1:17" x14ac:dyDescent="0.3">
      <c r="A405" t="s">
        <v>923</v>
      </c>
      <c r="B405" t="s">
        <v>924</v>
      </c>
      <c r="C405" t="str">
        <f>IFERROR(VLOOKUP(Table1[[#This Row],[Ticker]],[1]!Table1[[Symbol]:[Industry]],2,FALSE),"-")</f>
        <v>-</v>
      </c>
      <c r="D405" t="s">
        <v>491</v>
      </c>
      <c r="E405">
        <v>15972.157772009999</v>
      </c>
      <c r="F405">
        <v>320.10000000000002</v>
      </c>
      <c r="G405">
        <v>-6.2434348572634102</v>
      </c>
      <c r="H405">
        <v>-8.2120452365783407</v>
      </c>
      <c r="I405">
        <v>-26.5623025823486</v>
      </c>
      <c r="J405">
        <v>-1.0299435257790599</v>
      </c>
      <c r="K405">
        <v>327.085680630387</v>
      </c>
      <c r="L405">
        <v>319.183608510471</v>
      </c>
      <c r="M405">
        <v>37.081541330131699</v>
      </c>
      <c r="N405">
        <v>0.48281369430941401</v>
      </c>
      <c r="O405">
        <v>22.461730709153301</v>
      </c>
      <c r="P405">
        <v>24.552529182879301</v>
      </c>
      <c r="Q405">
        <v>-4.7996346270366003E-2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170</v>
      </c>
      <c r="E406">
        <v>15871.279619325</v>
      </c>
      <c r="F406">
        <v>1026.75</v>
      </c>
      <c r="G406">
        <v>-10.528319542844899</v>
      </c>
      <c r="H406">
        <v>-4.8144092142111496</v>
      </c>
      <c r="I406">
        <v>-13.039289867468</v>
      </c>
      <c r="J406">
        <v>1.30689908593283</v>
      </c>
      <c r="K406">
        <v>993.322775654152</v>
      </c>
      <c r="L406">
        <v>970.23370697078894</v>
      </c>
      <c r="M406">
        <v>62.256270236987604</v>
      </c>
      <c r="N406">
        <v>0.67919433470466795</v>
      </c>
      <c r="O406">
        <v>14.438763087411701</v>
      </c>
      <c r="P406">
        <v>24.258743797652102</v>
      </c>
      <c r="Q406">
        <v>-2.4057161279743E-2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250</v>
      </c>
      <c r="E407">
        <v>15758.9767458799</v>
      </c>
      <c r="F407">
        <v>3796.4</v>
      </c>
      <c r="G407">
        <v>234.52402081194899</v>
      </c>
      <c r="H407">
        <v>-5.6383601692206797</v>
      </c>
      <c r="I407">
        <v>14.894448669732901</v>
      </c>
      <c r="J407">
        <v>-5.6486169383942997</v>
      </c>
      <c r="K407">
        <v>3921.35941261367</v>
      </c>
      <c r="L407">
        <v>3255.1455953445702</v>
      </c>
      <c r="M407">
        <v>30.366802256580598</v>
      </c>
      <c r="N407">
        <v>1.6953549289751799</v>
      </c>
      <c r="O407">
        <v>13.263881572015499</v>
      </c>
      <c r="P407">
        <v>262.75381013807203</v>
      </c>
      <c r="Q407">
        <v>0.27757734045309901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130</v>
      </c>
      <c r="E408">
        <v>15691.6368474299</v>
      </c>
      <c r="F408">
        <v>860.05</v>
      </c>
      <c r="G408">
        <v>574.84294118035098</v>
      </c>
      <c r="H408">
        <v>-13.411468317962701</v>
      </c>
      <c r="I408">
        <v>-26.881652185207901</v>
      </c>
      <c r="J408">
        <v>-2.2545414856294901</v>
      </c>
      <c r="K408">
        <v>898.85057831383006</v>
      </c>
      <c r="L408">
        <v>808.71085264946805</v>
      </c>
      <c r="M408">
        <v>51.603114321374797</v>
      </c>
      <c r="N408">
        <v>0.60478134833914399</v>
      </c>
      <c r="O408">
        <v>52.781815010755203</v>
      </c>
      <c r="P408">
        <v>616.40982923781701</v>
      </c>
      <c r="Q408">
        <v>0.20069300216357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555</v>
      </c>
      <c r="E409">
        <v>15685.98335052</v>
      </c>
      <c r="F409">
        <v>1476.3</v>
      </c>
      <c r="G409">
        <v>-11.444619837341101</v>
      </c>
      <c r="H409">
        <v>-2.30151723414673</v>
      </c>
      <c r="I409">
        <v>-11.5049250260973</v>
      </c>
      <c r="J409">
        <v>-6.41179484249223E-2</v>
      </c>
      <c r="K409">
        <v>1422.8146389946301</v>
      </c>
      <c r="L409">
        <v>1402.7839751863601</v>
      </c>
      <c r="M409">
        <v>53.476474454327096</v>
      </c>
      <c r="N409">
        <v>0.83187047661054603</v>
      </c>
      <c r="O409">
        <v>9.8692677640046007</v>
      </c>
      <c r="P409">
        <v>18.769106999195401</v>
      </c>
      <c r="Q409">
        <v>-6.5077536847770998E-2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315</v>
      </c>
      <c r="E410">
        <v>15584.907170750001</v>
      </c>
      <c r="F410">
        <v>667.9</v>
      </c>
      <c r="G410">
        <v>59.036247073090301</v>
      </c>
      <c r="H410">
        <v>-15.1994444307485</v>
      </c>
      <c r="I410">
        <v>7.6193927325464701</v>
      </c>
      <c r="J410">
        <v>-5.0974395834980797</v>
      </c>
      <c r="K410">
        <v>693.29495173669898</v>
      </c>
      <c r="L410">
        <v>571.587045758165</v>
      </c>
      <c r="M410">
        <v>42.307260139972598</v>
      </c>
      <c r="N410">
        <v>0.90006463240798695</v>
      </c>
      <c r="O410">
        <v>23.970654289564301</v>
      </c>
      <c r="P410">
        <v>163.99209486166001</v>
      </c>
      <c r="Q410">
        <v>7.2997384904147006E-2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937</v>
      </c>
      <c r="E411">
        <v>15549.8875701</v>
      </c>
      <c r="F411">
        <v>699.9</v>
      </c>
      <c r="G411">
        <v>-18.654250030790401</v>
      </c>
      <c r="H411">
        <v>-7.7491186262551999</v>
      </c>
      <c r="I411">
        <v>-25.395779696130901</v>
      </c>
      <c r="J411">
        <v>-2.7807310523031599</v>
      </c>
      <c r="K411">
        <v>696.206966562817</v>
      </c>
      <c r="L411">
        <v>679.76299855646403</v>
      </c>
      <c r="M411">
        <v>48.728092304934599</v>
      </c>
      <c r="N411">
        <v>0.755461022953829</v>
      </c>
      <c r="O411">
        <v>21.3744820688669</v>
      </c>
      <c r="P411">
        <v>17.828282828282799</v>
      </c>
      <c r="Q411">
        <v>3.4377597154162998E-2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Row],[Ticker]],[1]!Table1[[Symbol]:[Industry]],2,FALSE),"-")</f>
        <v>-</v>
      </c>
      <c r="D412" t="s">
        <v>631</v>
      </c>
      <c r="E412">
        <v>15541.699626</v>
      </c>
      <c r="F412">
        <v>537.45000000000005</v>
      </c>
      <c r="G412">
        <v>20.220045271630202</v>
      </c>
      <c r="H412">
        <v>6.2313801999299496</v>
      </c>
      <c r="I412">
        <v>22.527235049104601</v>
      </c>
      <c r="J412">
        <v>-5.2279696468795596</v>
      </c>
      <c r="K412">
        <v>491.34793015163802</v>
      </c>
      <c r="L412">
        <v>437.52374845575599</v>
      </c>
      <c r="M412">
        <v>57.0745355807192</v>
      </c>
      <c r="N412">
        <v>1.88997846956714</v>
      </c>
      <c r="O412">
        <v>8.8473346357800597</v>
      </c>
      <c r="P412">
        <v>60.720693779904302</v>
      </c>
      <c r="Q412">
        <v>1.5857465903780999E-2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Row],[Ticker]],[1]!Table1[[Symbol]:[Industry]],2,FALSE),"-")</f>
        <v>-</v>
      </c>
      <c r="D413" t="s">
        <v>942</v>
      </c>
      <c r="E413">
        <v>15510.793974275</v>
      </c>
      <c r="F413">
        <v>174.43</v>
      </c>
      <c r="G413">
        <v>17.195493569514301</v>
      </c>
      <c r="H413">
        <v>-10.594970778803701</v>
      </c>
      <c r="I413">
        <v>13.712414362850801</v>
      </c>
      <c r="J413">
        <v>-4.0310816875090598</v>
      </c>
      <c r="K413">
        <v>170.34349967143001</v>
      </c>
      <c r="L413">
        <v>154.861657981257</v>
      </c>
      <c r="M413">
        <v>47.944039261463899</v>
      </c>
      <c r="N413">
        <v>0.79941317155101099</v>
      </c>
      <c r="O413">
        <v>9.6141718741041995</v>
      </c>
      <c r="P413">
        <v>46.579831932773097</v>
      </c>
      <c r="Q413">
        <v>-2.0528166020080001E-3</v>
      </c>
    </row>
    <row r="414" spans="1:17" hidden="1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714</v>
      </c>
      <c r="E414">
        <v>15502.9956089399</v>
      </c>
      <c r="F414">
        <v>870.11</v>
      </c>
      <c r="G414">
        <v>-2.1134197960572201</v>
      </c>
      <c r="H414">
        <v>1.4738186330919101</v>
      </c>
      <c r="I414">
        <v>-4.6104823839220502E-2</v>
      </c>
      <c r="J414">
        <v>0.80940960239642501</v>
      </c>
      <c r="K414">
        <v>842.25138323964904</v>
      </c>
      <c r="L414">
        <v>784.89607699457099</v>
      </c>
      <c r="M414">
        <v>63.673105172010501</v>
      </c>
      <c r="N414">
        <v>0.212813623289661</v>
      </c>
      <c r="O414">
        <v>3.2053418533288802</v>
      </c>
      <c r="P414">
        <v>29.284419482333298</v>
      </c>
      <c r="Q414">
        <v>-2.790653939747E-3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218</v>
      </c>
      <c r="E415">
        <v>15419.589900000001</v>
      </c>
      <c r="F415">
        <v>2210</v>
      </c>
      <c r="G415">
        <v>72.807695106015103</v>
      </c>
      <c r="H415">
        <v>22.680291408209499</v>
      </c>
      <c r="I415">
        <v>23.7498375783242</v>
      </c>
      <c r="J415">
        <v>-3.5183416171219402</v>
      </c>
      <c r="K415">
        <v>1912.51580443747</v>
      </c>
      <c r="L415">
        <v>1603.86820829368</v>
      </c>
      <c r="M415">
        <v>56.982639740274401</v>
      </c>
      <c r="N415">
        <v>0.63861214882255601</v>
      </c>
      <c r="O415">
        <v>8.9592760180995299</v>
      </c>
      <c r="P415">
        <v>127.823308076903</v>
      </c>
      <c r="Q415">
        <v>4.2962550267659001E-2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72</v>
      </c>
      <c r="E416">
        <v>15390</v>
      </c>
      <c r="F416">
        <v>102.6</v>
      </c>
      <c r="G416">
        <v>180.35046086126101</v>
      </c>
      <c r="H416">
        <v>2.2409072853473</v>
      </c>
      <c r="I416">
        <v>21.829691334747299</v>
      </c>
      <c r="J416">
        <v>-5.41888900811899</v>
      </c>
      <c r="K416">
        <v>81.487734729618495</v>
      </c>
      <c r="L416">
        <v>69.909144147335297</v>
      </c>
      <c r="M416">
        <v>74.178438665896607</v>
      </c>
      <c r="N416">
        <v>2.8069377065182799</v>
      </c>
      <c r="O416">
        <v>0</v>
      </c>
      <c r="P416">
        <v>210.43872919818401</v>
      </c>
      <c r="Q416">
        <v>6.0437744556762998E-2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283</v>
      </c>
      <c r="E417">
        <v>15211.805352445001</v>
      </c>
      <c r="F417">
        <v>1087.55</v>
      </c>
      <c r="G417">
        <v>145.14495053960101</v>
      </c>
      <c r="H417">
        <v>9.2382983602931207E-2</v>
      </c>
      <c r="I417">
        <v>17.4724550550056</v>
      </c>
      <c r="J417">
        <v>1.4623075001208901</v>
      </c>
      <c r="K417">
        <v>960.15017872905401</v>
      </c>
      <c r="L417">
        <v>788.909469169315</v>
      </c>
      <c r="M417">
        <v>72.680826655980098</v>
      </c>
      <c r="N417">
        <v>1.4956502865724299</v>
      </c>
      <c r="O417">
        <v>6.3813158015723497</v>
      </c>
      <c r="P417">
        <v>175.80041843656801</v>
      </c>
      <c r="Q417">
        <v>0.12583421873756601</v>
      </c>
    </row>
    <row r="418" spans="1:17" hidden="1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953</v>
      </c>
      <c r="E418">
        <v>15135.396658400001</v>
      </c>
      <c r="F418">
        <v>2494</v>
      </c>
      <c r="G418">
        <v>63.976794933683898</v>
      </c>
      <c r="H418">
        <v>10.3560461539484</v>
      </c>
      <c r="I418">
        <v>61.9007719098826</v>
      </c>
      <c r="J418">
        <v>0.32784239276785698</v>
      </c>
      <c r="K418">
        <v>2062.4362050662498</v>
      </c>
      <c r="M418">
        <v>78.951813185182502</v>
      </c>
      <c r="N418">
        <v>0.62538633394488996</v>
      </c>
      <c r="O418">
        <v>1.82237369687248</v>
      </c>
      <c r="P418">
        <v>103.49216710182699</v>
      </c>
    </row>
    <row r="419" spans="1:17" x14ac:dyDescent="0.3">
      <c r="A419" t="s">
        <v>954</v>
      </c>
      <c r="B419" t="s">
        <v>955</v>
      </c>
      <c r="C419" t="str">
        <f>IFERROR(VLOOKUP(Table1[[#This Row],[Ticker]],[1]!Table1[[Symbol]:[Industry]],2,FALSE),"-")</f>
        <v>-</v>
      </c>
      <c r="D419" t="s">
        <v>18</v>
      </c>
      <c r="E419">
        <v>15121.952670000001</v>
      </c>
      <c r="F419">
        <v>1015.5</v>
      </c>
      <c r="G419">
        <v>105.18368509886901</v>
      </c>
      <c r="H419">
        <v>-1.3743650839889801</v>
      </c>
      <c r="I419">
        <v>20.690603030786001</v>
      </c>
      <c r="J419">
        <v>-17.8527722064008</v>
      </c>
      <c r="K419">
        <v>989.70106024635197</v>
      </c>
      <c r="L419">
        <v>828.25091718112003</v>
      </c>
      <c r="M419">
        <v>45.542615958220097</v>
      </c>
      <c r="N419">
        <v>2.3164102145308099</v>
      </c>
      <c r="O419">
        <v>25.553914327917202</v>
      </c>
      <c r="P419">
        <v>191.89422247772299</v>
      </c>
      <c r="Q419">
        <v>0.18916825177772401</v>
      </c>
    </row>
    <row r="420" spans="1:17" x14ac:dyDescent="0.3">
      <c r="A420" t="s">
        <v>956</v>
      </c>
      <c r="B420" t="s">
        <v>957</v>
      </c>
      <c r="C420" t="str">
        <f>IFERROR(VLOOKUP(Table1[[#This Row],[Ticker]],[1]!Table1[[Symbol]:[Industry]],2,FALSE),"-")</f>
        <v>-</v>
      </c>
      <c r="D420" t="s">
        <v>60</v>
      </c>
      <c r="E420">
        <v>15102.79098894</v>
      </c>
      <c r="F420">
        <v>6557.7</v>
      </c>
      <c r="G420">
        <v>27.599417944970501</v>
      </c>
      <c r="H420">
        <v>-11.914862259084799</v>
      </c>
      <c r="I420">
        <v>10.6167776538813</v>
      </c>
      <c r="J420">
        <v>0.27428538294204702</v>
      </c>
      <c r="K420">
        <v>6192.4984628315897</v>
      </c>
      <c r="L420">
        <v>5442.8791536215804</v>
      </c>
      <c r="M420">
        <v>64.573225870222004</v>
      </c>
      <c r="N420">
        <v>0.34688636405345102</v>
      </c>
      <c r="O420">
        <v>14.973237568049701</v>
      </c>
      <c r="P420">
        <v>52.925800570299202</v>
      </c>
      <c r="Q420">
        <v>-6.5012004026980003E-3</v>
      </c>
    </row>
    <row r="421" spans="1:17" hidden="1" x14ac:dyDescent="0.3">
      <c r="A421" t="s">
        <v>958</v>
      </c>
      <c r="B421" t="s">
        <v>959</v>
      </c>
      <c r="C421" t="str">
        <f>IFERROR(VLOOKUP(Table1[[#This Row],[Ticker]],[1]!Table1[[Symbol]:[Industry]],2,FALSE),"-")</f>
        <v>-</v>
      </c>
      <c r="D421" t="s">
        <v>176</v>
      </c>
      <c r="E421">
        <v>15080.59574207</v>
      </c>
      <c r="F421">
        <v>465.1</v>
      </c>
      <c r="G421">
        <v>13.8703507934549</v>
      </c>
      <c r="H421">
        <v>0.437663584085418</v>
      </c>
      <c r="I421">
        <v>-17.110559231096602</v>
      </c>
      <c r="J421">
        <v>-1.2028755470249901</v>
      </c>
      <c r="K421">
        <v>447.986906326792</v>
      </c>
      <c r="M421">
        <v>48.765228809685603</v>
      </c>
      <c r="N421">
        <v>0.49464275052497297</v>
      </c>
      <c r="O421">
        <v>9.8688454095893192</v>
      </c>
      <c r="P421">
        <v>81.467030823253907</v>
      </c>
    </row>
    <row r="422" spans="1:17" x14ac:dyDescent="0.3">
      <c r="A422" t="s">
        <v>960</v>
      </c>
      <c r="B422" t="s">
        <v>961</v>
      </c>
      <c r="C422" t="str">
        <f>IFERROR(VLOOKUP(Table1[[#This Row],[Ticker]],[1]!Table1[[Symbol]:[Industry]],2,FALSE),"-")</f>
        <v>-</v>
      </c>
      <c r="D422" t="s">
        <v>119</v>
      </c>
      <c r="E422">
        <v>15075.40939576</v>
      </c>
      <c r="F422">
        <v>2369.15</v>
      </c>
      <c r="G422">
        <v>36.585124944302301</v>
      </c>
      <c r="H422">
        <v>18.924836998775302</v>
      </c>
      <c r="I422">
        <v>34.004474333055597</v>
      </c>
      <c r="J422">
        <v>7.7189979759923002</v>
      </c>
      <c r="K422">
        <v>1951.3544673511001</v>
      </c>
      <c r="L422">
        <v>1717.41350246351</v>
      </c>
      <c r="M422">
        <v>87.9334262744146</v>
      </c>
      <c r="N422">
        <v>1.5391301584706301</v>
      </c>
      <c r="O422">
        <v>1.30215478125066</v>
      </c>
      <c r="P422">
        <v>66.250307006771706</v>
      </c>
      <c r="Q422">
        <v>-4.9520091953514998E-2</v>
      </c>
    </row>
    <row r="423" spans="1:17" x14ac:dyDescent="0.3">
      <c r="A423" t="s">
        <v>962</v>
      </c>
      <c r="B423" t="s">
        <v>963</v>
      </c>
      <c r="C423" t="str">
        <f>IFERROR(VLOOKUP(Table1[[#This Row],[Ticker]],[1]!Table1[[Symbol]:[Industry]],2,FALSE),"-")</f>
        <v>-</v>
      </c>
      <c r="D423" t="s">
        <v>964</v>
      </c>
      <c r="E423">
        <v>14615.349205279999</v>
      </c>
      <c r="F423">
        <v>1489.3</v>
      </c>
      <c r="G423">
        <v>-24.445186098761699</v>
      </c>
      <c r="H423">
        <v>-3.7865121847853298</v>
      </c>
      <c r="I423">
        <v>-11.1765534026895</v>
      </c>
      <c r="J423">
        <v>1.0451657541005399</v>
      </c>
      <c r="K423">
        <v>1413.90071832231</v>
      </c>
      <c r="L423">
        <v>1460.8103387050301</v>
      </c>
      <c r="M423">
        <v>66.180135905480697</v>
      </c>
      <c r="N423">
        <v>1.08097707526089</v>
      </c>
      <c r="O423">
        <v>25.9282884576646</v>
      </c>
      <c r="P423">
        <v>23.675469191164201</v>
      </c>
      <c r="Q423">
        <v>-3.8042991292112999E-2</v>
      </c>
    </row>
    <row r="424" spans="1:17" x14ac:dyDescent="0.3">
      <c r="A424" t="s">
        <v>965</v>
      </c>
      <c r="B424" t="s">
        <v>966</v>
      </c>
      <c r="C424" t="str">
        <f>IFERROR(VLOOKUP(Table1[[#This Row],[Ticker]],[1]!Table1[[Symbol]:[Industry]],2,FALSE),"-")</f>
        <v>-</v>
      </c>
      <c r="D424" t="s">
        <v>375</v>
      </c>
      <c r="E424">
        <v>14548.230830545001</v>
      </c>
      <c r="F424">
        <v>4311.95</v>
      </c>
      <c r="G424">
        <v>67.810319764286106</v>
      </c>
      <c r="H424">
        <v>2.2438409998984401</v>
      </c>
      <c r="I424">
        <v>-0.85453569496396398</v>
      </c>
      <c r="J424">
        <v>-7.0110797406279799</v>
      </c>
      <c r="K424">
        <v>4163.1880164818504</v>
      </c>
      <c r="L424">
        <v>3640.9354122874302</v>
      </c>
      <c r="M424">
        <v>45.031365153077701</v>
      </c>
      <c r="N424">
        <v>0.75600927685574504</v>
      </c>
      <c r="O424">
        <v>13.359384965039</v>
      </c>
      <c r="P424">
        <v>96.627830091885301</v>
      </c>
      <c r="Q424">
        <v>1.4885448403404E-2</v>
      </c>
    </row>
    <row r="425" spans="1:17" x14ac:dyDescent="0.3">
      <c r="A425" t="s">
        <v>967</v>
      </c>
      <c r="B425" t="s">
        <v>968</v>
      </c>
      <c r="C425" t="str">
        <f>IFERROR(VLOOKUP(Table1[[#This Row],[Ticker]],[1]!Table1[[Symbol]:[Industry]],2,FALSE),"-")</f>
        <v>-</v>
      </c>
      <c r="D425" t="s">
        <v>24</v>
      </c>
      <c r="E425">
        <v>14429.71683349</v>
      </c>
      <c r="F425">
        <v>237.95</v>
      </c>
      <c r="G425">
        <v>-16.915893029721499</v>
      </c>
      <c r="H425">
        <v>-12.749697934291699</v>
      </c>
      <c r="I425">
        <v>-22.205211206075301</v>
      </c>
      <c r="J425">
        <v>-2.96496293231468</v>
      </c>
      <c r="K425">
        <v>251.36675166211</v>
      </c>
      <c r="L425">
        <v>244.80634351519899</v>
      </c>
      <c r="M425">
        <v>32.330668637878901</v>
      </c>
      <c r="N425">
        <v>0.80915650195951805</v>
      </c>
      <c r="O425">
        <v>26.371086362681201</v>
      </c>
      <c r="P425">
        <v>13.824443912939399</v>
      </c>
      <c r="Q425">
        <v>1.2727193558683E-2</v>
      </c>
    </row>
    <row r="426" spans="1:17" x14ac:dyDescent="0.3">
      <c r="A426" t="s">
        <v>969</v>
      </c>
      <c r="B426" t="s">
        <v>970</v>
      </c>
      <c r="C426" t="str">
        <f>IFERROR(VLOOKUP(Table1[[#This Row],[Ticker]],[1]!Table1[[Symbol]:[Industry]],2,FALSE),"-")</f>
        <v>-</v>
      </c>
      <c r="D426" t="s">
        <v>130</v>
      </c>
      <c r="E426">
        <v>14388.41752992</v>
      </c>
      <c r="F426">
        <v>1058.4000000000001</v>
      </c>
      <c r="G426">
        <v>72.554940680242495</v>
      </c>
      <c r="H426">
        <v>-9.8139214614052896</v>
      </c>
      <c r="I426">
        <v>34.1296327232171</v>
      </c>
      <c r="J426">
        <v>-5.4196394136856698</v>
      </c>
      <c r="K426">
        <v>1037.4406046516599</v>
      </c>
      <c r="L426">
        <v>831.81783780299304</v>
      </c>
      <c r="M426">
        <v>33.2102632886183</v>
      </c>
      <c r="N426">
        <v>1.0377528963024001</v>
      </c>
      <c r="O426">
        <v>15.6415343915343</v>
      </c>
      <c r="P426">
        <v>99.453500424008297</v>
      </c>
      <c r="Q426">
        <v>8.1579275958643005E-2</v>
      </c>
    </row>
    <row r="427" spans="1:17" x14ac:dyDescent="0.3">
      <c r="A427" t="s">
        <v>971</v>
      </c>
      <c r="B427" t="s">
        <v>972</v>
      </c>
      <c r="C427" t="str">
        <f>IFERROR(VLOOKUP(Table1[[#This Row],[Ticker]],[1]!Table1[[Symbol]:[Industry]],2,FALSE),"-")</f>
        <v>-</v>
      </c>
      <c r="D427" t="s">
        <v>46</v>
      </c>
      <c r="E427">
        <v>14385.474536935</v>
      </c>
      <c r="F427">
        <v>255.95</v>
      </c>
      <c r="G427">
        <v>56.8467534980362</v>
      </c>
      <c r="H427">
        <v>-1.6065357487879699</v>
      </c>
      <c r="I427">
        <v>-4.2507055508502702</v>
      </c>
      <c r="J427">
        <v>-6.6685786831095797</v>
      </c>
      <c r="K427">
        <v>256.139677347342</v>
      </c>
      <c r="L427">
        <v>212.581052818297</v>
      </c>
      <c r="M427">
        <v>37.784101599109299</v>
      </c>
      <c r="N427">
        <v>1.4154849665982501</v>
      </c>
      <c r="O427">
        <v>18.734127759327901</v>
      </c>
      <c r="P427">
        <v>119.793902962644</v>
      </c>
      <c r="Q427">
        <v>0.120760969487204</v>
      </c>
    </row>
    <row r="428" spans="1:17" x14ac:dyDescent="0.3">
      <c r="A428" t="s">
        <v>973</v>
      </c>
      <c r="B428" t="s">
        <v>974</v>
      </c>
      <c r="C428" t="str">
        <f>IFERROR(VLOOKUP(Table1[[#This Row],[Ticker]],[1]!Table1[[Symbol]:[Industry]],2,FALSE),"-")</f>
        <v>-</v>
      </c>
      <c r="D428" t="s">
        <v>60</v>
      </c>
      <c r="E428">
        <v>14270.186088959999</v>
      </c>
      <c r="F428">
        <v>1048.7</v>
      </c>
      <c r="G428">
        <v>15.002751639619399</v>
      </c>
      <c r="H428">
        <v>-4.3143326394911901</v>
      </c>
      <c r="I428">
        <v>3.1822377174820402</v>
      </c>
      <c r="J428">
        <v>2.5066257031394898</v>
      </c>
      <c r="K428">
        <v>989.84835658605903</v>
      </c>
      <c r="L428">
        <v>902.07926382053699</v>
      </c>
      <c r="M428">
        <v>62.456548331921901</v>
      </c>
      <c r="N428">
        <v>1.6741088254283101</v>
      </c>
      <c r="O428">
        <v>3.9382092114045899</v>
      </c>
      <c r="P428">
        <v>40.7651006711409</v>
      </c>
      <c r="Q428">
        <v>-2.0755594756818999E-2</v>
      </c>
    </row>
    <row r="429" spans="1:17" x14ac:dyDescent="0.3">
      <c r="A429" t="s">
        <v>975</v>
      </c>
      <c r="B429" t="s">
        <v>976</v>
      </c>
      <c r="C429" t="str">
        <f>IFERROR(VLOOKUP(Table1[[#This Row],[Ticker]],[1]!Table1[[Symbol]:[Industry]],2,FALSE),"-")</f>
        <v>-</v>
      </c>
      <c r="D429" t="s">
        <v>235</v>
      </c>
      <c r="E429">
        <v>14153.18148091</v>
      </c>
      <c r="F429">
        <v>1724.3</v>
      </c>
      <c r="G429">
        <v>20.920448357923402</v>
      </c>
      <c r="H429">
        <v>-6.5071101692206801</v>
      </c>
      <c r="I429">
        <v>-12.039267240762801</v>
      </c>
      <c r="J429">
        <v>-4.76095225911223</v>
      </c>
      <c r="K429">
        <v>1778.56790720752</v>
      </c>
      <c r="L429">
        <v>1600.36870069362</v>
      </c>
      <c r="M429">
        <v>31.8098345511949</v>
      </c>
      <c r="N429">
        <v>0.68803800475297305</v>
      </c>
      <c r="O429">
        <v>28.8609870672156</v>
      </c>
      <c r="P429">
        <v>70.217176702862702</v>
      </c>
      <c r="Q429">
        <v>0.155283626012265</v>
      </c>
    </row>
    <row r="430" spans="1:17" x14ac:dyDescent="0.3">
      <c r="A430" t="s">
        <v>977</v>
      </c>
      <c r="B430" t="s">
        <v>978</v>
      </c>
      <c r="C430" t="str">
        <f>IFERROR(VLOOKUP(Table1[[#This Row],[Ticker]],[1]!Table1[[Symbol]:[Industry]],2,FALSE),"-")</f>
        <v>-</v>
      </c>
      <c r="D430" t="s">
        <v>886</v>
      </c>
      <c r="E430">
        <v>14011.3419607</v>
      </c>
      <c r="F430">
        <v>340.55</v>
      </c>
      <c r="G430">
        <v>33.561459322630697</v>
      </c>
      <c r="H430">
        <v>-9.2239886812674801</v>
      </c>
      <c r="I430">
        <v>-27.306006689780698</v>
      </c>
      <c r="J430">
        <v>-6.8817604205407301</v>
      </c>
      <c r="K430">
        <v>349.23218206590002</v>
      </c>
      <c r="L430">
        <v>320.86244899416801</v>
      </c>
      <c r="M430">
        <v>33.6547581554182</v>
      </c>
      <c r="N430">
        <v>0.81452964033810404</v>
      </c>
      <c r="O430">
        <v>26.251651739832599</v>
      </c>
      <c r="P430">
        <v>60.6367924528302</v>
      </c>
      <c r="Q430">
        <v>0.191073956984771</v>
      </c>
    </row>
    <row r="431" spans="1:17" x14ac:dyDescent="0.3">
      <c r="A431" t="s">
        <v>979</v>
      </c>
      <c r="B431" t="s">
        <v>980</v>
      </c>
      <c r="C431" t="str">
        <f>IFERROR(VLOOKUP(Table1[[#This Row],[Ticker]],[1]!Table1[[Symbol]:[Industry]],2,FALSE),"-")</f>
        <v>-</v>
      </c>
      <c r="D431" t="s">
        <v>491</v>
      </c>
      <c r="E431">
        <v>13922.652602124999</v>
      </c>
      <c r="F431">
        <v>1759.25</v>
      </c>
      <c r="G431">
        <v>-14.3874501808858</v>
      </c>
      <c r="H431">
        <v>-10.551108888391401</v>
      </c>
      <c r="I431">
        <v>3.9831053586001999</v>
      </c>
      <c r="J431">
        <v>0.36799503379709803</v>
      </c>
      <c r="K431">
        <v>1741.8975696304601</v>
      </c>
      <c r="L431">
        <v>1624.33248968627</v>
      </c>
      <c r="M431">
        <v>39.913630369438202</v>
      </c>
      <c r="N431">
        <v>0.61316325917035497</v>
      </c>
      <c r="O431">
        <v>12.4882762540855</v>
      </c>
      <c r="P431">
        <v>34.602142310635003</v>
      </c>
      <c r="Q431">
        <v>-9.4075561431829005E-2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Row],[Ticker]],[1]!Table1[[Symbol]:[Industry]],2,FALSE),"-")</f>
        <v>-</v>
      </c>
      <c r="D432" t="s">
        <v>983</v>
      </c>
      <c r="E432">
        <v>13888.088731885</v>
      </c>
      <c r="F432">
        <v>782.35</v>
      </c>
      <c r="G432">
        <v>38.6516586076241</v>
      </c>
      <c r="H432">
        <v>-7.0828633944283501</v>
      </c>
      <c r="I432">
        <v>18.4258243807692</v>
      </c>
      <c r="J432">
        <v>-3.5650051969790901</v>
      </c>
      <c r="K432">
        <v>730.81669804776504</v>
      </c>
      <c r="L432">
        <v>629.59674151698198</v>
      </c>
      <c r="M432">
        <v>53.013456881570299</v>
      </c>
      <c r="N432">
        <v>0.74746491658536895</v>
      </c>
      <c r="O432">
        <v>6.4740844890394298</v>
      </c>
      <c r="P432">
        <v>72.818643693395103</v>
      </c>
      <c r="Q432">
        <v>4.4335829655676999E-2</v>
      </c>
    </row>
    <row r="433" spans="1:17" hidden="1" x14ac:dyDescent="0.3">
      <c r="A433" t="s">
        <v>984</v>
      </c>
      <c r="B433" t="s">
        <v>985</v>
      </c>
      <c r="C433" t="str">
        <f>IFERROR(VLOOKUP(Table1[[#This Row],[Ticker]],[1]!Table1[[Symbol]:[Industry]],2,FALSE),"-")</f>
        <v>-</v>
      </c>
      <c r="D433" t="s">
        <v>626</v>
      </c>
      <c r="E433">
        <v>13870.41865473</v>
      </c>
      <c r="F433">
        <v>579.70000000000005</v>
      </c>
      <c r="G433">
        <v>-22.559151895523701</v>
      </c>
      <c r="H433">
        <v>-2.39100796745277</v>
      </c>
      <c r="I433">
        <v>-12.2534697597871</v>
      </c>
      <c r="J433">
        <v>6.7799980610014299E-2</v>
      </c>
      <c r="K433">
        <v>556.27607843137196</v>
      </c>
      <c r="M433">
        <v>58.942763218165801</v>
      </c>
      <c r="O433">
        <v>13.851992409867099</v>
      </c>
      <c r="P433">
        <v>23.314188470538099</v>
      </c>
    </row>
    <row r="434" spans="1:17" x14ac:dyDescent="0.3">
      <c r="A434" t="s">
        <v>986</v>
      </c>
      <c r="B434" t="s">
        <v>987</v>
      </c>
      <c r="C434" t="str">
        <f>IFERROR(VLOOKUP(Table1[[#This Row],[Ticker]],[1]!Table1[[Symbol]:[Industry]],2,FALSE),"-")</f>
        <v>-</v>
      </c>
      <c r="D434" t="s">
        <v>165</v>
      </c>
      <c r="E434">
        <v>13808.449692550001</v>
      </c>
      <c r="F434">
        <v>615.35</v>
      </c>
      <c r="G434">
        <v>43.398571656127899</v>
      </c>
      <c r="H434">
        <v>-8.2235900265506192</v>
      </c>
      <c r="I434">
        <v>2.4075404519223702</v>
      </c>
      <c r="J434">
        <v>10.1508250495447</v>
      </c>
      <c r="K434">
        <v>615.51137540923798</v>
      </c>
      <c r="L434">
        <v>515.58727233296702</v>
      </c>
      <c r="M434">
        <v>29.565007544690499</v>
      </c>
      <c r="N434">
        <v>1.22223775731871</v>
      </c>
      <c r="O434">
        <v>16.478426911513701</v>
      </c>
      <c r="P434">
        <v>77.808278552336901</v>
      </c>
      <c r="Q434">
        <v>0.209026539299765</v>
      </c>
    </row>
    <row r="435" spans="1:17" x14ac:dyDescent="0.3">
      <c r="A435" t="s">
        <v>988</v>
      </c>
      <c r="B435" t="s">
        <v>989</v>
      </c>
      <c r="C435" t="str">
        <f>IFERROR(VLOOKUP(Table1[[#This Row],[Ticker]],[1]!Table1[[Symbol]:[Industry]],2,FALSE),"-")</f>
        <v>-</v>
      </c>
      <c r="D435" t="s">
        <v>283</v>
      </c>
      <c r="E435">
        <v>13690.489168579999</v>
      </c>
      <c r="F435">
        <v>992.95</v>
      </c>
      <c r="G435">
        <v>33.360570398501999</v>
      </c>
      <c r="H435">
        <v>-8.8302261979288108</v>
      </c>
      <c r="I435">
        <v>-5.2935570002945198</v>
      </c>
      <c r="J435">
        <v>-8.21280242317318</v>
      </c>
      <c r="K435">
        <v>1029.3139697086499</v>
      </c>
      <c r="L435">
        <v>918.51862034452404</v>
      </c>
      <c r="M435">
        <v>22.784777387632801</v>
      </c>
      <c r="N435">
        <v>0.75822537361205</v>
      </c>
      <c r="O435">
        <v>20.7512966413213</v>
      </c>
      <c r="P435">
        <v>73.592657342657304</v>
      </c>
      <c r="Q435">
        <v>8.7858153127159996E-3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-</v>
      </c>
      <c r="D436" t="s">
        <v>21</v>
      </c>
      <c r="E436">
        <v>13630.902377300001</v>
      </c>
      <c r="F436">
        <v>2418.25</v>
      </c>
      <c r="G436">
        <v>141.524422285593</v>
      </c>
      <c r="H436">
        <v>-9.3609609923545793</v>
      </c>
      <c r="I436">
        <v>55.443679549050898</v>
      </c>
      <c r="J436">
        <v>-1.85340384839598</v>
      </c>
      <c r="K436">
        <v>2368.38678318457</v>
      </c>
      <c r="L436">
        <v>1672.66498324794</v>
      </c>
      <c r="M436">
        <v>40.570550997387997</v>
      </c>
      <c r="N436">
        <v>0.87128828389172897</v>
      </c>
      <c r="O436">
        <v>14.626279334229199</v>
      </c>
      <c r="P436">
        <v>227.409964798266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386</v>
      </c>
      <c r="E437">
        <v>13543.10621575</v>
      </c>
      <c r="F437">
        <v>290.75</v>
      </c>
      <c r="G437">
        <v>171.97885202082699</v>
      </c>
      <c r="H437">
        <v>9.8076015672781303</v>
      </c>
      <c r="I437">
        <v>39.231420210804004</v>
      </c>
      <c r="J437">
        <v>-7.3838755355238996</v>
      </c>
      <c r="K437">
        <v>269.223130677732</v>
      </c>
      <c r="L437">
        <v>213.694183081494</v>
      </c>
      <c r="M437">
        <v>45.046161100518198</v>
      </c>
      <c r="N437">
        <v>2.6896593235342401</v>
      </c>
      <c r="O437">
        <v>32.141014617368803</v>
      </c>
      <c r="P437">
        <v>200.361570247933</v>
      </c>
      <c r="Q437">
        <v>0.110649449015674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631</v>
      </c>
      <c r="E438">
        <v>13440.905765506999</v>
      </c>
      <c r="F438">
        <v>27.07</v>
      </c>
      <c r="G438">
        <v>57.577274634586999</v>
      </c>
      <c r="H438">
        <v>-13.819398762094799</v>
      </c>
      <c r="I438">
        <v>-31.764592548366601</v>
      </c>
      <c r="J438">
        <v>-2.7255744012368401</v>
      </c>
      <c r="K438">
        <v>27.165792035732998</v>
      </c>
      <c r="L438">
        <v>25.4221992166616</v>
      </c>
      <c r="M438">
        <v>53.883222707205697</v>
      </c>
      <c r="N438">
        <v>1.16314277910468</v>
      </c>
      <c r="O438">
        <v>44.255633542667098</v>
      </c>
      <c r="P438">
        <v>86.048109965635703</v>
      </c>
      <c r="Q438">
        <v>4.37237583528E-4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278</v>
      </c>
      <c r="E439">
        <v>13395.565119999999</v>
      </c>
      <c r="F439">
        <v>4243.3999999999996</v>
      </c>
      <c r="G439">
        <v>24.394663047071798</v>
      </c>
      <c r="H439">
        <v>-14.0458311609485</v>
      </c>
      <c r="I439">
        <v>23.767914419061</v>
      </c>
      <c r="J439">
        <v>2.26359891495943</v>
      </c>
      <c r="K439">
        <v>4380.6496243096399</v>
      </c>
      <c r="L439">
        <v>3770.7876923579802</v>
      </c>
      <c r="M439">
        <v>39.158152264388498</v>
      </c>
      <c r="N439">
        <v>0.85532865989751905</v>
      </c>
      <c r="O439">
        <v>17.830041947494902</v>
      </c>
      <c r="P439">
        <v>53.746376811594097</v>
      </c>
      <c r="Q439">
        <v>0.17292363840179001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-</v>
      </c>
      <c r="D440" t="s">
        <v>527</v>
      </c>
      <c r="E440">
        <v>13323.16055835</v>
      </c>
      <c r="F440">
        <v>857.25</v>
      </c>
      <c r="G440">
        <v>-27.263526034089899</v>
      </c>
      <c r="H440">
        <v>-1.25081560594082</v>
      </c>
      <c r="I440">
        <v>-10.815737671287801</v>
      </c>
      <c r="J440">
        <v>-1.5368979837075001</v>
      </c>
      <c r="K440">
        <v>836.74216698454904</v>
      </c>
      <c r="L440">
        <v>827.30895688555302</v>
      </c>
      <c r="M440">
        <v>60.537058318799197</v>
      </c>
      <c r="N440">
        <v>0.68264489227090097</v>
      </c>
      <c r="O440">
        <v>19.562554680664899</v>
      </c>
      <c r="P440">
        <v>20.918259397700801</v>
      </c>
      <c r="Q440">
        <v>1.3987092121006E-2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-</v>
      </c>
      <c r="D441" t="s">
        <v>60</v>
      </c>
      <c r="E441">
        <v>13311.3662214</v>
      </c>
      <c r="F441">
        <v>867.75</v>
      </c>
      <c r="G441">
        <v>237.01053339670401</v>
      </c>
      <c r="H441">
        <v>43.862343410574503</v>
      </c>
      <c r="I441">
        <v>79.877685606465903</v>
      </c>
      <c r="J441">
        <v>2.7391187003383801</v>
      </c>
      <c r="K441">
        <v>708.81690422057898</v>
      </c>
      <c r="L441">
        <v>524.17918043630004</v>
      </c>
      <c r="M441">
        <v>62.204223446925504</v>
      </c>
      <c r="N441">
        <v>0.77003117783834996</v>
      </c>
      <c r="O441">
        <v>14.664361855373</v>
      </c>
      <c r="P441">
        <v>306.91676436107798</v>
      </c>
      <c r="Q441">
        <v>4.7522105684173997E-2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283</v>
      </c>
      <c r="E442">
        <v>13239.79613203</v>
      </c>
      <c r="F442">
        <v>2448.5500000000002</v>
      </c>
      <c r="G442">
        <v>45.087811115179399</v>
      </c>
      <c r="H442">
        <v>-4.1033667215759397</v>
      </c>
      <c r="I442">
        <v>5.2487877234671103</v>
      </c>
      <c r="J442">
        <v>1.33224370581838</v>
      </c>
      <c r="K442">
        <v>2218.9950036161099</v>
      </c>
      <c r="L442">
        <v>1964.7525330553699</v>
      </c>
      <c r="M442">
        <v>58.220483547749701</v>
      </c>
      <c r="N442">
        <v>1.3764490451678599</v>
      </c>
      <c r="O442">
        <v>12.223560882971499</v>
      </c>
      <c r="P442">
        <v>69.449826989619396</v>
      </c>
      <c r="Q442">
        <v>5.1253857449717E-2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472</v>
      </c>
      <c r="E443">
        <v>13223.103825389901</v>
      </c>
      <c r="F443">
        <v>1986.9</v>
      </c>
      <c r="G443">
        <v>60.366377683594798</v>
      </c>
      <c r="H443">
        <v>20.257604996566801</v>
      </c>
      <c r="I443">
        <v>72.721750754902601</v>
      </c>
      <c r="J443">
        <v>-19.681049366888502</v>
      </c>
      <c r="K443">
        <v>1699.6459221677501</v>
      </c>
      <c r="L443">
        <v>1312.57928184867</v>
      </c>
      <c r="M443">
        <v>50.147925477181097</v>
      </c>
      <c r="N443">
        <v>0.53161911628964698</v>
      </c>
      <c r="O443">
        <v>19.784589058331999</v>
      </c>
      <c r="P443">
        <v>121.165661669874</v>
      </c>
      <c r="Q443">
        <v>0.20519553656790901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46</v>
      </c>
      <c r="E444">
        <v>13195.091951775001</v>
      </c>
      <c r="F444">
        <v>514.35</v>
      </c>
      <c r="G444">
        <v>23.341016093820699</v>
      </c>
      <c r="H444">
        <v>5.2595003381833898</v>
      </c>
      <c r="I444">
        <v>14.680188722566699</v>
      </c>
      <c r="J444">
        <v>-2.7302757812512302</v>
      </c>
      <c r="K444">
        <v>491.55289214727202</v>
      </c>
      <c r="L444">
        <v>430.03276797159202</v>
      </c>
      <c r="M444">
        <v>54.4806543859806</v>
      </c>
      <c r="N444">
        <v>0.46607324230067199</v>
      </c>
      <c r="O444">
        <v>11.752697579469199</v>
      </c>
      <c r="P444">
        <v>65.865849725894805</v>
      </c>
      <c r="Q444">
        <v>3.2491097173973998E-2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591</v>
      </c>
      <c r="E445">
        <v>13129.33995198</v>
      </c>
      <c r="F445">
        <v>136.69</v>
      </c>
      <c r="G445">
        <v>-62.459089552061201</v>
      </c>
      <c r="H445">
        <v>-16.307772433571898</v>
      </c>
      <c r="I445">
        <v>-31.6247723445247</v>
      </c>
      <c r="J445">
        <v>-8.5360646655185697</v>
      </c>
      <c r="K445">
        <v>149.52153588369899</v>
      </c>
      <c r="L445">
        <v>179.84805780815799</v>
      </c>
      <c r="M445">
        <v>32.720003508231599</v>
      </c>
      <c r="N445">
        <v>1.1617347108163201</v>
      </c>
      <c r="O445">
        <v>119.255249103811</v>
      </c>
      <c r="P445">
        <v>8.9163346613545702</v>
      </c>
      <c r="Q445">
        <v>-4.5816430207641999E-2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46</v>
      </c>
      <c r="E446">
        <v>13119.659156</v>
      </c>
      <c r="F446">
        <v>713.75</v>
      </c>
      <c r="G446">
        <v>44.515061312288701</v>
      </c>
      <c r="H446">
        <v>-0.99357016390436503</v>
      </c>
      <c r="I446">
        <v>24.261197264657199</v>
      </c>
      <c r="J446">
        <v>-1.9166625295758899</v>
      </c>
      <c r="K446">
        <v>654.69353853930397</v>
      </c>
      <c r="L446">
        <v>561.484172969003</v>
      </c>
      <c r="M446">
        <v>52.033812935593097</v>
      </c>
      <c r="N446">
        <v>0.62553646317646505</v>
      </c>
      <c r="O446">
        <v>6.1926444833625096</v>
      </c>
      <c r="P446">
        <v>79.334170854271306</v>
      </c>
      <c r="Q446">
        <v>5.6002932645793001E-2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104</v>
      </c>
      <c r="E447">
        <v>13072.98</v>
      </c>
      <c r="F447">
        <v>411.1</v>
      </c>
      <c r="G447">
        <v>97.696023310681397</v>
      </c>
      <c r="H447">
        <v>-4.0584394384856202</v>
      </c>
      <c r="I447">
        <v>-24.1133947060693</v>
      </c>
      <c r="J447">
        <v>-3.5764719590022702</v>
      </c>
      <c r="K447">
        <v>402.368175710635</v>
      </c>
      <c r="L447">
        <v>373.52032491197099</v>
      </c>
      <c r="M447">
        <v>55.086706733105999</v>
      </c>
      <c r="N447">
        <v>1.00017518487283</v>
      </c>
      <c r="O447">
        <v>23.084407686694199</v>
      </c>
      <c r="P447">
        <v>146.16766467065801</v>
      </c>
      <c r="Q447">
        <v>0.14921332510965499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60</v>
      </c>
      <c r="E448">
        <v>13038.22507722</v>
      </c>
      <c r="F448">
        <v>537.95000000000005</v>
      </c>
      <c r="G448">
        <v>51.155978728011</v>
      </c>
      <c r="H448">
        <v>2.9093763048315799</v>
      </c>
      <c r="I448">
        <v>15.209900584399801</v>
      </c>
      <c r="J448">
        <v>1.7205089575907</v>
      </c>
      <c r="K448">
        <v>482.868907429133</v>
      </c>
      <c r="L448">
        <v>424.83278137089201</v>
      </c>
      <c r="M448">
        <v>70.992381251363099</v>
      </c>
      <c r="N448">
        <v>0.62619683711538399</v>
      </c>
      <c r="O448">
        <v>0.93874895436378802</v>
      </c>
      <c r="P448">
        <v>86.982968369829706</v>
      </c>
      <c r="Q448">
        <v>7.8051707861669997E-3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407</v>
      </c>
      <c r="E449">
        <v>12967.039980816</v>
      </c>
      <c r="F449">
        <v>209.76</v>
      </c>
      <c r="G449">
        <v>253.50518286165101</v>
      </c>
      <c r="H449">
        <v>5.7236418736802301</v>
      </c>
      <c r="I449">
        <v>23.888071273972201</v>
      </c>
      <c r="J449">
        <v>1.4823471787485001</v>
      </c>
      <c r="K449">
        <v>182.30138162703801</v>
      </c>
      <c r="L449">
        <v>150.12822704048801</v>
      </c>
      <c r="M449">
        <v>67.934774890778499</v>
      </c>
      <c r="N449">
        <v>2.2361060078671402</v>
      </c>
      <c r="O449">
        <v>1.4492753623188399</v>
      </c>
      <c r="P449">
        <v>283.824336688014</v>
      </c>
      <c r="Q449">
        <v>0.174925035353303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250</v>
      </c>
      <c r="E450">
        <v>12948.822744519999</v>
      </c>
      <c r="F450">
        <v>1016.6</v>
      </c>
      <c r="G450">
        <v>0.63561860461214004</v>
      </c>
      <c r="H450">
        <v>-8.60743325299965</v>
      </c>
      <c r="I450">
        <v>4.75212791850252</v>
      </c>
      <c r="J450">
        <v>-6.6796787223209702</v>
      </c>
      <c r="K450">
        <v>991.379593941346</v>
      </c>
      <c r="L450">
        <v>901.09685294661494</v>
      </c>
      <c r="M450">
        <v>51.55708230546</v>
      </c>
      <c r="N450">
        <v>1.6686257207992601</v>
      </c>
      <c r="O450">
        <v>9.3842219161912102</v>
      </c>
      <c r="P450">
        <v>39.031728665207801</v>
      </c>
      <c r="Q450">
        <v>-4.0841775044755002E-2</v>
      </c>
    </row>
    <row r="451" spans="1:17" hidden="1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1022</v>
      </c>
      <c r="E451">
        <v>12906.893384999599</v>
      </c>
      <c r="F451">
        <v>100</v>
      </c>
      <c r="G451">
        <v>-24.100577714406199</v>
      </c>
      <c r="I451">
        <v>-13.7948955786696</v>
      </c>
      <c r="M451">
        <v>50</v>
      </c>
      <c r="N451">
        <v>1.8823529411764699</v>
      </c>
      <c r="O451">
        <v>0</v>
      </c>
      <c r="P451">
        <v>0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101</v>
      </c>
      <c r="E452">
        <v>12884.502594760001</v>
      </c>
      <c r="F452">
        <v>18.8</v>
      </c>
      <c r="G452">
        <v>189.232755618927</v>
      </c>
      <c r="H452">
        <v>-10.632860263720699</v>
      </c>
      <c r="I452">
        <v>4.4440981320221598</v>
      </c>
      <c r="J452">
        <v>-3.4140516587143201</v>
      </c>
      <c r="K452">
        <v>18.789303333302399</v>
      </c>
      <c r="L452">
        <v>16.316715468618</v>
      </c>
      <c r="M452">
        <v>55.741940208790098</v>
      </c>
      <c r="N452">
        <v>0.62596671649183899</v>
      </c>
      <c r="O452">
        <v>27.659574468085001</v>
      </c>
      <c r="P452">
        <v>215.96638655462101</v>
      </c>
      <c r="Q452">
        <v>0.113038790990118</v>
      </c>
    </row>
    <row r="453" spans="1:17" hidden="1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555</v>
      </c>
      <c r="E453">
        <v>12876.296081930001</v>
      </c>
      <c r="F453">
        <v>2827.45</v>
      </c>
      <c r="G453">
        <v>-17.769488248045398</v>
      </c>
      <c r="H453">
        <v>-7.8673286809646799</v>
      </c>
      <c r="I453">
        <v>-5.6292490599244402</v>
      </c>
      <c r="J453">
        <v>-5.2665046545312002</v>
      </c>
      <c r="K453">
        <v>2773.9237903590501</v>
      </c>
      <c r="L453">
        <v>2616.8400321825902</v>
      </c>
      <c r="M453">
        <v>42.335484574766603</v>
      </c>
      <c r="N453">
        <v>1.08886490479595</v>
      </c>
      <c r="O453">
        <v>8.1539903446568403</v>
      </c>
      <c r="P453">
        <v>24.7220996912218</v>
      </c>
      <c r="Q453">
        <v>-3.6685912732951E-2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-</v>
      </c>
      <c r="D454" t="s">
        <v>375</v>
      </c>
      <c r="E454">
        <v>12825.262200499999</v>
      </c>
      <c r="F454">
        <v>925.25</v>
      </c>
      <c r="G454">
        <v>-6.1516963325463703</v>
      </c>
      <c r="H454">
        <v>12.0772900033915</v>
      </c>
      <c r="I454">
        <v>5.8701328745119099</v>
      </c>
      <c r="J454">
        <v>3.5970641256995299</v>
      </c>
      <c r="K454">
        <v>805.39763568451497</v>
      </c>
      <c r="L454">
        <v>763.638454461023</v>
      </c>
      <c r="M454">
        <v>85.327610734245596</v>
      </c>
      <c r="N454">
        <v>0.93661791633923597</v>
      </c>
      <c r="O454">
        <v>1.1564442042691201</v>
      </c>
      <c r="P454">
        <v>42.973035617708398</v>
      </c>
      <c r="Q454">
        <v>-5.2744476218104998E-2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283</v>
      </c>
      <c r="E455">
        <v>12760.240714</v>
      </c>
      <c r="F455">
        <v>949</v>
      </c>
      <c r="G455">
        <v>-49.642925994191202</v>
      </c>
      <c r="H455">
        <v>-3.4810328974596501</v>
      </c>
      <c r="I455">
        <v>-23.366575982690801</v>
      </c>
      <c r="J455">
        <v>-4.4293422032393197</v>
      </c>
      <c r="K455">
        <v>943.41230607545799</v>
      </c>
      <c r="L455">
        <v>948.27908669944497</v>
      </c>
      <c r="M455">
        <v>42.852547094774501</v>
      </c>
      <c r="N455">
        <v>2.6868861116547098</v>
      </c>
      <c r="O455">
        <v>38.877766069546801</v>
      </c>
      <c r="P455">
        <v>21.3477399143277</v>
      </c>
      <c r="Q455">
        <v>-8.4360255877340001E-3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278</v>
      </c>
      <c r="E456">
        <v>12675.067637475</v>
      </c>
      <c r="F456">
        <v>5313.25</v>
      </c>
      <c r="G456">
        <v>-12.383798908687099</v>
      </c>
      <c r="H456">
        <v>4.1797619179565997</v>
      </c>
      <c r="I456">
        <v>-2.6018183980234002</v>
      </c>
      <c r="J456">
        <v>-1.67176843932761</v>
      </c>
      <c r="K456">
        <v>4984.0206240139396</v>
      </c>
      <c r="L456">
        <v>4594.6857109642797</v>
      </c>
      <c r="M456">
        <v>52.1298079546022</v>
      </c>
      <c r="N456">
        <v>0.39082017307136702</v>
      </c>
      <c r="O456">
        <v>9.9138945090105004</v>
      </c>
      <c r="P456">
        <v>40.485979825755798</v>
      </c>
      <c r="Q456">
        <v>0.107066918490982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626</v>
      </c>
      <c r="E457">
        <v>12668.09350399</v>
      </c>
      <c r="F457">
        <v>739.3</v>
      </c>
      <c r="G457">
        <v>73.943890541688006</v>
      </c>
      <c r="H457">
        <v>-0.198951601074351</v>
      </c>
      <c r="I457">
        <v>21.906279164355301</v>
      </c>
      <c r="J457">
        <v>-1.97611939489971</v>
      </c>
      <c r="K457">
        <v>724.85576171499895</v>
      </c>
      <c r="L457">
        <v>619.51060208627496</v>
      </c>
      <c r="M457">
        <v>48.143545530194999</v>
      </c>
      <c r="N457">
        <v>0.61303999404943099</v>
      </c>
      <c r="O457">
        <v>11.1862572703909</v>
      </c>
      <c r="P457">
        <v>100.814885236995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21</v>
      </c>
      <c r="E458">
        <v>12380.60552949</v>
      </c>
      <c r="F458">
        <v>827.85</v>
      </c>
      <c r="G458">
        <v>-35.227791885098597</v>
      </c>
      <c r="H458">
        <v>-14.865316708251999</v>
      </c>
      <c r="I458">
        <v>-18.392994109352401</v>
      </c>
      <c r="J458">
        <v>-0.87759939732000103</v>
      </c>
      <c r="K458">
        <v>829.42053012654299</v>
      </c>
      <c r="L458">
        <v>845.01480196544605</v>
      </c>
      <c r="M458">
        <v>53.8058223123613</v>
      </c>
      <c r="N458">
        <v>0.769662342075633</v>
      </c>
      <c r="O458">
        <v>17.170985081838399</v>
      </c>
      <c r="P458">
        <v>11.7206477732793</v>
      </c>
      <c r="Q458">
        <v>-0.148761921841226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80</v>
      </c>
      <c r="E459">
        <v>12332.601963089999</v>
      </c>
      <c r="F459">
        <v>345.3</v>
      </c>
      <c r="G459">
        <v>-25.499778171288</v>
      </c>
      <c r="H459">
        <v>-5.0458267660244598</v>
      </c>
      <c r="I459">
        <v>-10.132331784013401</v>
      </c>
      <c r="J459">
        <v>-2.87440350179142</v>
      </c>
      <c r="K459">
        <v>344.62478850118799</v>
      </c>
      <c r="L459">
        <v>342.72444477433498</v>
      </c>
      <c r="M459">
        <v>43.405752321533299</v>
      </c>
      <c r="N459">
        <v>1.0201430202042101</v>
      </c>
      <c r="O459">
        <v>15.262090935418399</v>
      </c>
      <c r="P459">
        <v>18.537590113285201</v>
      </c>
      <c r="Q459">
        <v>-0.111015929372054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555</v>
      </c>
      <c r="E460">
        <v>12181.3700887</v>
      </c>
      <c r="F460">
        <v>919</v>
      </c>
      <c r="G460">
        <v>-37.671536051658201</v>
      </c>
      <c r="H460">
        <v>-1.5240774336076699</v>
      </c>
      <c r="I460">
        <v>-5.7471617593762501</v>
      </c>
      <c r="J460">
        <v>0.60338041846347801</v>
      </c>
      <c r="K460">
        <v>872.24905306370999</v>
      </c>
      <c r="L460">
        <v>871.82283624278705</v>
      </c>
      <c r="M460">
        <v>69.408435155939799</v>
      </c>
      <c r="N460">
        <v>0.84995782543907406</v>
      </c>
      <c r="O460">
        <v>20.647442872687598</v>
      </c>
      <c r="P460">
        <v>20.674939268596901</v>
      </c>
      <c r="Q460">
        <v>-2.0275729016330998E-2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165</v>
      </c>
      <c r="E461">
        <v>12180.961894399999</v>
      </c>
      <c r="F461">
        <v>12039.95</v>
      </c>
      <c r="G461">
        <v>141.371386653992</v>
      </c>
      <c r="H461">
        <v>-0.24348042111027199</v>
      </c>
      <c r="I461">
        <v>52.8630044400171</v>
      </c>
      <c r="J461">
        <v>-2.5670751058554102</v>
      </c>
      <c r="K461">
        <v>11356.7112691645</v>
      </c>
      <c r="L461">
        <v>8772.7762274424695</v>
      </c>
      <c r="M461">
        <v>52.761250112633498</v>
      </c>
      <c r="N461">
        <v>0.74301961370128</v>
      </c>
      <c r="O461">
        <v>11.8684047691227</v>
      </c>
      <c r="P461">
        <v>185.84537220593299</v>
      </c>
      <c r="Q461">
        <v>0.19951529266771201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80</v>
      </c>
      <c r="E462">
        <v>12170.161541310001</v>
      </c>
      <c r="F462">
        <v>589.35</v>
      </c>
      <c r="G462">
        <v>-29.204836630757502</v>
      </c>
      <c r="H462">
        <v>-17.714261191275501</v>
      </c>
      <c r="I462">
        <v>-33.100707860452303</v>
      </c>
      <c r="J462">
        <v>-1.6227469051083601</v>
      </c>
      <c r="K462">
        <v>629.56870050924499</v>
      </c>
      <c r="L462">
        <v>655.73497042987901</v>
      </c>
      <c r="M462">
        <v>38.976802232354999</v>
      </c>
      <c r="N462">
        <v>1.1055757088063001</v>
      </c>
      <c r="O462">
        <v>39.8150504793416</v>
      </c>
      <c r="P462">
        <v>16.876549330689102</v>
      </c>
      <c r="Q462">
        <v>3.3985098487395997E-2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127</v>
      </c>
      <c r="E463">
        <v>12115.314253500001</v>
      </c>
      <c r="F463">
        <v>1449.15</v>
      </c>
      <c r="G463">
        <v>112.128943843992</v>
      </c>
      <c r="H463">
        <v>20.576764880402099</v>
      </c>
      <c r="I463">
        <v>91.409012662621706</v>
      </c>
      <c r="J463">
        <v>4.0157684465312702</v>
      </c>
      <c r="K463">
        <v>1197.2810669125099</v>
      </c>
      <c r="L463">
        <v>929.93240818412403</v>
      </c>
      <c r="M463">
        <v>70.651615431219795</v>
      </c>
      <c r="N463">
        <v>0.93910661697867104</v>
      </c>
      <c r="O463">
        <v>2.5670220474070802</v>
      </c>
      <c r="P463">
        <v>149.918082262654</v>
      </c>
      <c r="Q463">
        <v>0.21600471939701499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130</v>
      </c>
      <c r="E464">
        <v>12083.981132639999</v>
      </c>
      <c r="F464">
        <v>832.8</v>
      </c>
      <c r="G464">
        <v>129.06859693219599</v>
      </c>
      <c r="H464">
        <v>5.1068993969504097</v>
      </c>
      <c r="I464">
        <v>68.756616915850302</v>
      </c>
      <c r="J464">
        <v>-3.2034040169537699</v>
      </c>
      <c r="K464">
        <v>683.77300443270201</v>
      </c>
      <c r="L464">
        <v>529.28284840764695</v>
      </c>
      <c r="M464">
        <v>64.690724189252506</v>
      </c>
      <c r="N464">
        <v>1.06024993489673</v>
      </c>
      <c r="O464">
        <v>4.3167627281460197</v>
      </c>
      <c r="P464">
        <v>156.24615384615299</v>
      </c>
      <c r="Q464">
        <v>0.16494479062466899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370</v>
      </c>
      <c r="E465">
        <v>11952.3226865</v>
      </c>
      <c r="F465">
        <v>216.65</v>
      </c>
      <c r="G465">
        <v>67.370920297082904</v>
      </c>
      <c r="H465">
        <v>3.7668490766853702</v>
      </c>
      <c r="I465">
        <v>8.0554981221177293</v>
      </c>
      <c r="J465">
        <v>-5.5202020822382103</v>
      </c>
      <c r="K465">
        <v>191.358808267283</v>
      </c>
      <c r="L465">
        <v>157.62852363066301</v>
      </c>
      <c r="M465">
        <v>48.649053372564602</v>
      </c>
      <c r="N465">
        <v>1.5731129724028201</v>
      </c>
      <c r="O465">
        <v>13.085621970920799</v>
      </c>
      <c r="P465">
        <v>105.84323040380001</v>
      </c>
      <c r="Q465">
        <v>8.6493853981092994E-2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24</v>
      </c>
      <c r="E466">
        <v>11902.59749728</v>
      </c>
      <c r="F466">
        <v>160.69999999999999</v>
      </c>
      <c r="G466">
        <v>-0.86438139538787695</v>
      </c>
      <c r="H466">
        <v>-6.3089541146346004</v>
      </c>
      <c r="I466">
        <v>1.3197176018460901</v>
      </c>
      <c r="J466">
        <v>-0.89955044810274798</v>
      </c>
      <c r="K466">
        <v>157.47297397290399</v>
      </c>
      <c r="L466">
        <v>148.522004939184</v>
      </c>
      <c r="M466">
        <v>50.182796619363202</v>
      </c>
      <c r="N466">
        <v>0.50604582286421096</v>
      </c>
      <c r="O466">
        <v>8.7429993777224695</v>
      </c>
      <c r="P466">
        <v>33.860891295293598</v>
      </c>
      <c r="Q466">
        <v>-3.5940211826579999E-2</v>
      </c>
    </row>
    <row r="467" spans="1:17" hidden="1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1055</v>
      </c>
      <c r="E467">
        <v>11881.395967500001</v>
      </c>
      <c r="F467">
        <v>1309.05</v>
      </c>
      <c r="G467">
        <v>15.1674684582624</v>
      </c>
      <c r="H467">
        <v>-2.39516486979704</v>
      </c>
      <c r="I467">
        <v>47.736446968220697</v>
      </c>
      <c r="J467">
        <v>2.3820365184560002</v>
      </c>
      <c r="K467">
        <v>1318.65986859964</v>
      </c>
      <c r="M467">
        <v>43.0958261949798</v>
      </c>
      <c r="N467">
        <v>0.704199674143826</v>
      </c>
      <c r="O467">
        <v>15.1140139796035</v>
      </c>
      <c r="P467">
        <v>63.314827521676698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24</v>
      </c>
      <c r="E468">
        <v>11796.967726119001</v>
      </c>
      <c r="F468">
        <v>107.13</v>
      </c>
      <c r="G468">
        <v>26.999563329317201</v>
      </c>
      <c r="H468">
        <v>-14.018191596071899</v>
      </c>
      <c r="I468">
        <v>-31.828560460077401</v>
      </c>
      <c r="J468">
        <v>-4.0283040499156701</v>
      </c>
      <c r="K468">
        <v>118.063459700102</v>
      </c>
      <c r="L468">
        <v>117.11108155119</v>
      </c>
      <c r="M468">
        <v>32.749863964474997</v>
      </c>
      <c r="N468">
        <v>0.90087129750019501</v>
      </c>
      <c r="O468">
        <v>42.350415383179303</v>
      </c>
      <c r="P468">
        <v>62.318181818181799</v>
      </c>
      <c r="Q468">
        <v>0.100038954436869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80</v>
      </c>
      <c r="E469">
        <v>11789.903652434999</v>
      </c>
      <c r="F469">
        <v>1531.05</v>
      </c>
      <c r="G469">
        <v>5.0093434391966403</v>
      </c>
      <c r="H469">
        <v>-4.8794198109687201</v>
      </c>
      <c r="I469">
        <v>-4.5512280795615601</v>
      </c>
      <c r="J469">
        <v>-1.9806257234746401</v>
      </c>
      <c r="K469">
        <v>1534.40848310107</v>
      </c>
      <c r="L469">
        <v>1443.7146681084701</v>
      </c>
      <c r="M469">
        <v>40.777896708122697</v>
      </c>
      <c r="N469">
        <v>0.58652651679905199</v>
      </c>
      <c r="O469">
        <v>17.6970053231442</v>
      </c>
      <c r="P469">
        <v>44.3637735137428</v>
      </c>
      <c r="Q469">
        <v>-2.9963779808169999E-2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886</v>
      </c>
      <c r="E470">
        <v>11748.31287301</v>
      </c>
      <c r="F470">
        <v>2431.1</v>
      </c>
      <c r="G470">
        <v>12.8512291751523</v>
      </c>
      <c r="H470">
        <v>-4.6950276547179204</v>
      </c>
      <c r="I470">
        <v>-22.250452598608199</v>
      </c>
      <c r="J470">
        <v>-3.1526030900771298</v>
      </c>
      <c r="K470">
        <v>2415.66797589815</v>
      </c>
      <c r="L470">
        <v>2301.0937998706499</v>
      </c>
      <c r="M470">
        <v>43.237318134365402</v>
      </c>
      <c r="N470">
        <v>0.72653150475225603</v>
      </c>
      <c r="O470">
        <v>16.3259429887705</v>
      </c>
      <c r="P470">
        <v>53.672566371681398</v>
      </c>
      <c r="Q470">
        <v>3.0679621935398999E-2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298</v>
      </c>
      <c r="E471">
        <v>11683.845407388</v>
      </c>
      <c r="F471">
        <v>147.56</v>
      </c>
      <c r="G471">
        <v>31.609789811649598</v>
      </c>
      <c r="H471">
        <v>-7.1691579428755903</v>
      </c>
      <c r="I471">
        <v>-7.2149028014937704</v>
      </c>
      <c r="J471">
        <v>-2.5068914203311401</v>
      </c>
      <c r="K471">
        <v>144.71339408778201</v>
      </c>
      <c r="L471">
        <v>132.41844940840801</v>
      </c>
      <c r="M471">
        <v>55.362674378582</v>
      </c>
      <c r="N471">
        <v>0.70521210302447002</v>
      </c>
      <c r="O471">
        <v>7.0750880997560301</v>
      </c>
      <c r="P471">
        <v>63.592017738359203</v>
      </c>
      <c r="Q471">
        <v>0.137002161723143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825</v>
      </c>
      <c r="E472">
        <v>11657.7748617</v>
      </c>
      <c r="F472">
        <v>250.5</v>
      </c>
      <c r="G472">
        <v>176.259134515809</v>
      </c>
      <c r="H472">
        <v>3.8789687704963098</v>
      </c>
      <c r="I472">
        <v>36.700748758969198</v>
      </c>
      <c r="J472">
        <v>1.2964094780592601</v>
      </c>
      <c r="K472">
        <v>230.90995533592499</v>
      </c>
      <c r="L472">
        <v>181.82093344903299</v>
      </c>
      <c r="M472">
        <v>54.863437853068802</v>
      </c>
      <c r="N472">
        <v>0.73432933058633498</v>
      </c>
      <c r="O472">
        <v>4.0918163672654702</v>
      </c>
      <c r="P472">
        <v>210.024752475247</v>
      </c>
      <c r="Q472">
        <v>0.143451347685988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1068</v>
      </c>
      <c r="E473">
        <v>11589.578270759999</v>
      </c>
      <c r="F473">
        <v>1703.4</v>
      </c>
      <c r="G473">
        <v>142.305427915872</v>
      </c>
      <c r="H473">
        <v>11.3783700575375</v>
      </c>
      <c r="I473">
        <v>75.398195996828704</v>
      </c>
      <c r="J473">
        <v>22.291325963171801</v>
      </c>
      <c r="K473">
        <v>1309.8294564612499</v>
      </c>
      <c r="L473">
        <v>1050.80537657068</v>
      </c>
      <c r="M473">
        <v>76.6927484464657</v>
      </c>
      <c r="N473">
        <v>1.06061300031253</v>
      </c>
      <c r="O473">
        <v>2.2719267347657501</v>
      </c>
      <c r="P473">
        <v>179.245901639344</v>
      </c>
      <c r="Q473">
        <v>0.21993160986145399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278</v>
      </c>
      <c r="E474">
        <v>11578.173640380001</v>
      </c>
      <c r="F474">
        <v>1740.15</v>
      </c>
      <c r="G474">
        <v>51.725430166769797</v>
      </c>
      <c r="H474">
        <v>0.44431291151449298</v>
      </c>
      <c r="I474">
        <v>38.369322679462499</v>
      </c>
      <c r="J474">
        <v>-4.7604756136943802</v>
      </c>
      <c r="K474">
        <v>1637.61198870113</v>
      </c>
      <c r="L474">
        <v>1334.6568865914801</v>
      </c>
      <c r="M474">
        <v>50.127768106399699</v>
      </c>
      <c r="N474">
        <v>0.58467590768143296</v>
      </c>
      <c r="O474">
        <v>10.211763353733801</v>
      </c>
      <c r="P474">
        <v>106.742307235357</v>
      </c>
      <c r="Q474">
        <v>0.13236673611779101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709</v>
      </c>
      <c r="E475">
        <v>11566.44889505</v>
      </c>
      <c r="F475">
        <v>8893.25</v>
      </c>
      <c r="G475">
        <v>-8.0166205544869307</v>
      </c>
      <c r="H475">
        <v>-4.1568571630075004</v>
      </c>
      <c r="I475">
        <v>-5.2936541875796204</v>
      </c>
      <c r="J475">
        <v>-0.59606319608272795</v>
      </c>
      <c r="K475">
        <v>8313.6148498643506</v>
      </c>
      <c r="L475">
        <v>7801.6920935450298</v>
      </c>
      <c r="M475">
        <v>48.670173929290897</v>
      </c>
      <c r="N475">
        <v>0.78558420574616605</v>
      </c>
      <c r="O475">
        <v>9.52126612880555</v>
      </c>
      <c r="P475">
        <v>34.926113606020103</v>
      </c>
      <c r="Q475">
        <v>5.9467345040842001E-2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60</v>
      </c>
      <c r="E476">
        <v>11559.4786692</v>
      </c>
      <c r="F476">
        <v>1520.75</v>
      </c>
      <c r="G476">
        <v>54.077512502348199</v>
      </c>
      <c r="H476">
        <v>4.54921474829328E-3</v>
      </c>
      <c r="I476">
        <v>-11.027629731933599</v>
      </c>
      <c r="J476">
        <v>-2.26083452260109</v>
      </c>
      <c r="K476">
        <v>1427.35941036947</v>
      </c>
      <c r="L476">
        <v>1299.1296512479701</v>
      </c>
      <c r="M476">
        <v>60.622882660715703</v>
      </c>
      <c r="N476">
        <v>1.27650284366984</v>
      </c>
      <c r="O476">
        <v>6.4639158310044298</v>
      </c>
      <c r="P476">
        <v>81.0416666666666</v>
      </c>
      <c r="Q476">
        <v>3.8295218692309001E-2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399</v>
      </c>
      <c r="E477">
        <v>11548.753146555</v>
      </c>
      <c r="F477">
        <v>442.95</v>
      </c>
      <c r="G477">
        <v>58.371100967365003</v>
      </c>
      <c r="H477">
        <v>4.8238054710035803</v>
      </c>
      <c r="I477">
        <v>-23.709477640902701</v>
      </c>
      <c r="J477">
        <v>-8.4264005193977098</v>
      </c>
      <c r="K477">
        <v>430.287124370269</v>
      </c>
      <c r="L477">
        <v>393.75701839652402</v>
      </c>
      <c r="M477">
        <v>47.7027710297656</v>
      </c>
      <c r="N477">
        <v>1.8264556716915601</v>
      </c>
      <c r="O477">
        <v>25.059261767693801</v>
      </c>
      <c r="P477">
        <v>84.178794178794107</v>
      </c>
      <c r="Q477">
        <v>0.105018407627708</v>
      </c>
    </row>
    <row r="478" spans="1:17" hidden="1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1079</v>
      </c>
      <c r="E478">
        <v>11548.10545997</v>
      </c>
      <c r="F478">
        <v>1225.8499999999999</v>
      </c>
      <c r="G478">
        <v>-5.1783813620585697</v>
      </c>
      <c r="H478">
        <v>-2.57485508769751</v>
      </c>
      <c r="I478">
        <v>15.7944061814656</v>
      </c>
      <c r="J478">
        <v>-0.84374582055067104</v>
      </c>
      <c r="K478">
        <v>1165.56163745291</v>
      </c>
      <c r="M478">
        <v>50.200546172510201</v>
      </c>
      <c r="N478">
        <v>0.51595131584250098</v>
      </c>
      <c r="O478">
        <v>6.0447852510502997</v>
      </c>
      <c r="P478">
        <v>50.743974422036302</v>
      </c>
    </row>
    <row r="479" spans="1:17" hidden="1" x14ac:dyDescent="0.3">
      <c r="A479" t="s">
        <v>1080</v>
      </c>
      <c r="B479" t="s">
        <v>1081</v>
      </c>
      <c r="C479" t="str">
        <f>IFERROR(VLOOKUP(Table1[[#This Row],[Ticker]],[1]!Table1[[Symbol]:[Industry]],2,FALSE),"-")</f>
        <v>-</v>
      </c>
      <c r="D479" t="s">
        <v>89</v>
      </c>
      <c r="E479">
        <v>11516.9498752</v>
      </c>
      <c r="F479">
        <v>96.01</v>
      </c>
      <c r="G479">
        <v>-42.033734394464297</v>
      </c>
      <c r="H479">
        <v>-3.76184501770553</v>
      </c>
      <c r="I479">
        <v>-17.871226880498</v>
      </c>
      <c r="J479">
        <v>0.94620416418059605</v>
      </c>
      <c r="K479">
        <v>96.202055820999206</v>
      </c>
      <c r="L479">
        <v>99.7489869799752</v>
      </c>
      <c r="M479">
        <v>13.715137464591701</v>
      </c>
      <c r="N479">
        <v>1.55715077782777</v>
      </c>
      <c r="O479">
        <v>24.2578898031454</v>
      </c>
      <c r="P479">
        <v>5.6215621562156297</v>
      </c>
    </row>
    <row r="480" spans="1:17" hidden="1" x14ac:dyDescent="0.3">
      <c r="A480" t="s">
        <v>1082</v>
      </c>
      <c r="B480" t="s">
        <v>1083</v>
      </c>
      <c r="C480" t="str">
        <f>IFERROR(VLOOKUP(Table1[[#This Row],[Ticker]],[1]!Table1[[Symbol]:[Industry]],2,FALSE),"-")</f>
        <v>-</v>
      </c>
      <c r="D480" t="s">
        <v>165</v>
      </c>
      <c r="E480">
        <v>11465.584444214999</v>
      </c>
      <c r="F480">
        <v>763.95</v>
      </c>
      <c r="G480">
        <v>759.58941650190297</v>
      </c>
      <c r="H480">
        <v>-7.4180124767652202</v>
      </c>
      <c r="I480">
        <v>116.936001431297</v>
      </c>
      <c r="J480">
        <v>-3.9936302739249401</v>
      </c>
      <c r="K480">
        <v>708.53038436135205</v>
      </c>
      <c r="L480">
        <v>471.96013853661498</v>
      </c>
      <c r="M480">
        <v>56.580985556565402</v>
      </c>
      <c r="N480">
        <v>0.533418213014764</v>
      </c>
      <c r="O480">
        <v>10.700962104849699</v>
      </c>
      <c r="P480">
        <v>841.985203452527</v>
      </c>
      <c r="Q480">
        <v>0.242305742585225</v>
      </c>
    </row>
    <row r="481" spans="1:17" x14ac:dyDescent="0.3">
      <c r="A481" t="s">
        <v>1084</v>
      </c>
      <c r="B481" t="s">
        <v>1085</v>
      </c>
      <c r="C481" t="str">
        <f>IFERROR(VLOOKUP(Table1[[#This Row],[Ticker]],[1]!Table1[[Symbol]:[Industry]],2,FALSE),"-")</f>
        <v>-</v>
      </c>
      <c r="D481" t="s">
        <v>60</v>
      </c>
      <c r="E481">
        <v>11447.174777730001</v>
      </c>
      <c r="F481">
        <v>722.9</v>
      </c>
      <c r="G481">
        <v>69.992589153629694</v>
      </c>
      <c r="H481">
        <v>-3.1857530317717799</v>
      </c>
      <c r="I481">
        <v>13.4986420159772</v>
      </c>
      <c r="J481">
        <v>-1.30460342427305</v>
      </c>
      <c r="K481">
        <v>716.14838299316102</v>
      </c>
      <c r="L481">
        <v>607.42104405058706</v>
      </c>
      <c r="M481">
        <v>43.481300155656299</v>
      </c>
      <c r="N481">
        <v>1.5617206313422201</v>
      </c>
      <c r="O481">
        <v>10.6653755706183</v>
      </c>
      <c r="P481">
        <v>126.792156862745</v>
      </c>
      <c r="Q481">
        <v>-3.1617181606351998E-2</v>
      </c>
    </row>
    <row r="482" spans="1:17" hidden="1" x14ac:dyDescent="0.3">
      <c r="A482" t="s">
        <v>1086</v>
      </c>
      <c r="B482" t="s">
        <v>1087</v>
      </c>
      <c r="C482" t="str">
        <f>IFERROR(VLOOKUP(Table1[[#This Row],[Ticker]],[1]!Table1[[Symbol]:[Industry]],2,FALSE),"-")</f>
        <v>-</v>
      </c>
      <c r="D482" t="s">
        <v>375</v>
      </c>
      <c r="E482">
        <v>11408.062346999999</v>
      </c>
      <c r="F482">
        <v>990</v>
      </c>
      <c r="G482">
        <v>-33.233927060433203</v>
      </c>
      <c r="H482">
        <v>-11.2774302594358</v>
      </c>
      <c r="I482">
        <v>-18.0594734724903</v>
      </c>
      <c r="J482">
        <v>-4.2090605713703004</v>
      </c>
      <c r="K482">
        <v>1016.38156864148</v>
      </c>
      <c r="L482">
        <v>1005.20199147136</v>
      </c>
      <c r="M482">
        <v>30.619887078739701</v>
      </c>
      <c r="N482">
        <v>0.37671616318168</v>
      </c>
      <c r="O482">
        <v>15.9595959595959</v>
      </c>
      <c r="P482">
        <v>20.709626287874102</v>
      </c>
      <c r="Q482">
        <v>-4.7478791635205998E-2</v>
      </c>
    </row>
    <row r="483" spans="1:17" x14ac:dyDescent="0.3">
      <c r="A483" t="s">
        <v>1088</v>
      </c>
      <c r="B483" t="s">
        <v>1089</v>
      </c>
      <c r="C483" t="str">
        <f>IFERROR(VLOOKUP(Table1[[#This Row],[Ticker]],[1]!Table1[[Symbol]:[Industry]],2,FALSE),"-")</f>
        <v>-</v>
      </c>
      <c r="D483" t="s">
        <v>65</v>
      </c>
      <c r="E483">
        <v>11359.993891848</v>
      </c>
      <c r="F483">
        <v>28.28</v>
      </c>
      <c r="G483">
        <v>56.602297684954699</v>
      </c>
      <c r="H483">
        <v>-13.1655565022993</v>
      </c>
      <c r="I483">
        <v>-18.254355038129098</v>
      </c>
      <c r="J483">
        <v>-4.9607014165856098</v>
      </c>
      <c r="K483">
        <v>27.765730869539599</v>
      </c>
      <c r="L483">
        <v>24.989616313517502</v>
      </c>
      <c r="M483">
        <v>55.184653875212298</v>
      </c>
      <c r="N483">
        <v>0.61736780973261396</v>
      </c>
      <c r="O483">
        <v>21.8175388967468</v>
      </c>
      <c r="P483">
        <v>81.864951768488694</v>
      </c>
      <c r="Q483">
        <v>7.3975956180074007E-2</v>
      </c>
    </row>
    <row r="484" spans="1:17" x14ac:dyDescent="0.3">
      <c r="A484" t="s">
        <v>1090</v>
      </c>
      <c r="B484" t="s">
        <v>1091</v>
      </c>
      <c r="C484" t="str">
        <f>IFERROR(VLOOKUP(Table1[[#This Row],[Ticker]],[1]!Table1[[Symbol]:[Industry]],2,FALSE),"-")</f>
        <v>-</v>
      </c>
      <c r="D484" t="s">
        <v>200</v>
      </c>
      <c r="E484">
        <v>11347.59833753</v>
      </c>
      <c r="F484">
        <v>482.3</v>
      </c>
      <c r="G484">
        <v>28.944899218773799</v>
      </c>
      <c r="H484">
        <v>-4.5077475294126303</v>
      </c>
      <c r="I484">
        <v>7.6606571788221496</v>
      </c>
      <c r="J484">
        <v>-4.1445913905495102</v>
      </c>
      <c r="K484">
        <v>462.98633019333897</v>
      </c>
      <c r="L484">
        <v>406.20275732883903</v>
      </c>
      <c r="M484">
        <v>51.860723975065099</v>
      </c>
      <c r="N484">
        <v>0.35256698246516899</v>
      </c>
      <c r="O484">
        <v>6.2409288824382996</v>
      </c>
      <c r="P484">
        <v>72.25</v>
      </c>
      <c r="Q484">
        <v>0.123542725986</v>
      </c>
    </row>
    <row r="485" spans="1:17" x14ac:dyDescent="0.3">
      <c r="A485" t="s">
        <v>1092</v>
      </c>
      <c r="B485" t="s">
        <v>1093</v>
      </c>
      <c r="C485" t="str">
        <f>IFERROR(VLOOKUP(Table1[[#This Row],[Ticker]],[1]!Table1[[Symbol]:[Industry]],2,FALSE),"-")</f>
        <v>-</v>
      </c>
      <c r="D485" t="s">
        <v>491</v>
      </c>
      <c r="E485">
        <v>11321.429478124999</v>
      </c>
      <c r="F485">
        <v>850.25</v>
      </c>
      <c r="G485">
        <v>-28.5615024854608</v>
      </c>
      <c r="H485">
        <v>-5.2909812707468999</v>
      </c>
      <c r="I485">
        <v>0.23313365756718499</v>
      </c>
      <c r="J485">
        <v>-4.70514779549762</v>
      </c>
      <c r="K485">
        <v>836.83659601344095</v>
      </c>
      <c r="L485">
        <v>781.46925469601399</v>
      </c>
      <c r="M485">
        <v>37.818108739820502</v>
      </c>
      <c r="N485">
        <v>1.2665442348904901</v>
      </c>
      <c r="O485">
        <v>10.320493972361</v>
      </c>
      <c r="P485">
        <v>25.036764705882302</v>
      </c>
      <c r="Q485">
        <v>2.8643310057138001E-2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101</v>
      </c>
      <c r="E486">
        <v>11318.059652</v>
      </c>
      <c r="F486">
        <v>938.75</v>
      </c>
      <c r="G486">
        <v>208.03845971874799</v>
      </c>
      <c r="H486">
        <v>2.1581635531006902</v>
      </c>
      <c r="I486">
        <v>74.3062265159069</v>
      </c>
      <c r="J486">
        <v>-7.5817831117138699</v>
      </c>
      <c r="K486">
        <v>919.21593210016499</v>
      </c>
      <c r="L486">
        <v>716.99649987583098</v>
      </c>
      <c r="M486">
        <v>45.866860411873198</v>
      </c>
      <c r="N486">
        <v>1.14475306375643</v>
      </c>
      <c r="O486">
        <v>15.0466045272969</v>
      </c>
      <c r="P486">
        <v>277.51340482573698</v>
      </c>
      <c r="Q486">
        <v>0.29141015580697799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293</v>
      </c>
      <c r="E487">
        <v>11221.813870370001</v>
      </c>
      <c r="F487">
        <v>1105.0999999999999</v>
      </c>
      <c r="G487">
        <v>-24.716612608061499</v>
      </c>
      <c r="H487">
        <v>-17.599687176825501</v>
      </c>
      <c r="I487">
        <v>-23.457284199612999</v>
      </c>
      <c r="J487">
        <v>-4.4932501965874696</v>
      </c>
      <c r="K487">
        <v>1255.9129967833601</v>
      </c>
      <c r="L487">
        <v>1204.8962854891899</v>
      </c>
      <c r="M487">
        <v>11.2385121404352</v>
      </c>
      <c r="N487">
        <v>0.92117238320498795</v>
      </c>
      <c r="O487">
        <v>49.217265405845602</v>
      </c>
      <c r="P487">
        <v>11.2946271212044</v>
      </c>
      <c r="Q487">
        <v>0.102627578822689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21</v>
      </c>
      <c r="E488">
        <v>11101.64034292</v>
      </c>
      <c r="F488">
        <v>1768.1</v>
      </c>
      <c r="G488">
        <v>-5.4918703956969397</v>
      </c>
      <c r="H488">
        <v>8.78886710649682</v>
      </c>
      <c r="I488">
        <v>-0.83891269998825801</v>
      </c>
      <c r="J488">
        <v>-5.3794587619119403</v>
      </c>
      <c r="K488">
        <v>1665.9134138081999</v>
      </c>
      <c r="L488">
        <v>1579.49781261932</v>
      </c>
      <c r="M488">
        <v>50.981137982692502</v>
      </c>
      <c r="N488">
        <v>0.95813420398601301</v>
      </c>
      <c r="O488">
        <v>9.8608675979865392</v>
      </c>
      <c r="P488">
        <v>27.563940694780101</v>
      </c>
      <c r="Q488">
        <v>-6.9129568990411006E-2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1102</v>
      </c>
      <c r="E489">
        <v>11049.084712649999</v>
      </c>
      <c r="F489">
        <v>1016.5</v>
      </c>
      <c r="G489">
        <v>-39.687689489858798</v>
      </c>
      <c r="H489">
        <v>1.2719476332130899</v>
      </c>
      <c r="I489">
        <v>-24.333949484060199</v>
      </c>
      <c r="J489">
        <v>-1.81360073212789</v>
      </c>
      <c r="K489">
        <v>969.97435791394503</v>
      </c>
      <c r="L489">
        <v>1027.36977055907</v>
      </c>
      <c r="M489">
        <v>56.632833009432403</v>
      </c>
      <c r="N489">
        <v>0.98272601890880196</v>
      </c>
      <c r="O489">
        <v>27.594687653713699</v>
      </c>
      <c r="P489">
        <v>19.028103044496401</v>
      </c>
      <c r="Q489">
        <v>-7.4657555549976995E-2</v>
      </c>
    </row>
    <row r="490" spans="1:17" x14ac:dyDescent="0.3">
      <c r="A490" t="s">
        <v>1103</v>
      </c>
      <c r="B490" t="s">
        <v>1104</v>
      </c>
      <c r="C490" t="str">
        <f>IFERROR(VLOOKUP(Table1[[#This Row],[Ticker]],[1]!Table1[[Symbol]:[Industry]],2,FALSE),"-")</f>
        <v>-</v>
      </c>
      <c r="D490" t="s">
        <v>130</v>
      </c>
      <c r="E490">
        <v>11020.99479165</v>
      </c>
      <c r="F490">
        <v>361.65</v>
      </c>
      <c r="G490">
        <v>-15.951654269430099</v>
      </c>
      <c r="H490">
        <v>-14.215227855989299</v>
      </c>
      <c r="I490">
        <v>-12.563265067822901</v>
      </c>
      <c r="J490">
        <v>-7.0620641932011896</v>
      </c>
      <c r="K490">
        <v>374.10416354375701</v>
      </c>
      <c r="L490">
        <v>336.82798725016499</v>
      </c>
      <c r="M490">
        <v>24.325700162482399</v>
      </c>
      <c r="N490">
        <v>0.68031074645592504</v>
      </c>
      <c r="O490">
        <v>18.291165491497299</v>
      </c>
      <c r="P490">
        <v>43.0577531645569</v>
      </c>
      <c r="Q490">
        <v>0.17423858255460201</v>
      </c>
    </row>
    <row r="491" spans="1:17" x14ac:dyDescent="0.3">
      <c r="A491" t="s">
        <v>1105</v>
      </c>
      <c r="B491" t="s">
        <v>1106</v>
      </c>
      <c r="C491" t="str">
        <f>IFERROR(VLOOKUP(Table1[[#This Row],[Ticker]],[1]!Table1[[Symbol]:[Industry]],2,FALSE),"-")</f>
        <v>-</v>
      </c>
      <c r="D491" t="s">
        <v>286</v>
      </c>
      <c r="E491">
        <v>11016.246097739901</v>
      </c>
      <c r="F491">
        <v>291.85000000000002</v>
      </c>
      <c r="G491">
        <v>64.615878800304301</v>
      </c>
      <c r="H491">
        <v>0.44884636127956901</v>
      </c>
      <c r="I491">
        <v>-22.946646551432199</v>
      </c>
      <c r="J491">
        <v>-5.0858399129637704</v>
      </c>
      <c r="K491">
        <v>265.18087707928998</v>
      </c>
      <c r="L491">
        <v>247.86858454372</v>
      </c>
      <c r="M491">
        <v>65.856709531788994</v>
      </c>
      <c r="N491">
        <v>2.09080306703305</v>
      </c>
      <c r="O491">
        <v>17.6974473188281</v>
      </c>
      <c r="P491">
        <v>92.958677685950406</v>
      </c>
      <c r="Q491">
        <v>6.6675048258442005E-2</v>
      </c>
    </row>
    <row r="492" spans="1:17" hidden="1" x14ac:dyDescent="0.3">
      <c r="A492" t="s">
        <v>1107</v>
      </c>
      <c r="B492" t="s">
        <v>1108</v>
      </c>
      <c r="C492" t="str">
        <f>IFERROR(VLOOKUP(Table1[[#This Row],[Ticker]],[1]!Table1[[Symbol]:[Industry]],2,FALSE),"-")</f>
        <v>-</v>
      </c>
      <c r="D492" t="s">
        <v>127</v>
      </c>
      <c r="E492">
        <v>11001.98860574</v>
      </c>
      <c r="F492">
        <v>362.2</v>
      </c>
      <c r="G492">
        <v>73.5529011396182</v>
      </c>
      <c r="H492">
        <v>15.726075720622299</v>
      </c>
      <c r="I492">
        <v>32.018308930186997</v>
      </c>
      <c r="J492">
        <v>2.7566134380166001</v>
      </c>
      <c r="K492">
        <v>328.196349084735</v>
      </c>
      <c r="L492">
        <v>272.91708875743899</v>
      </c>
      <c r="M492">
        <v>57.743328499313499</v>
      </c>
      <c r="N492">
        <v>1.1548710064449601</v>
      </c>
      <c r="O492">
        <v>5.1905024848150196</v>
      </c>
      <c r="P492">
        <v>111.072261072261</v>
      </c>
      <c r="Q492">
        <v>0.14740593891715101</v>
      </c>
    </row>
    <row r="493" spans="1:17" x14ac:dyDescent="0.3">
      <c r="A493" t="s">
        <v>1109</v>
      </c>
      <c r="B493" t="s">
        <v>1110</v>
      </c>
      <c r="C493" t="str">
        <f>IFERROR(VLOOKUP(Table1[[#This Row],[Ticker]],[1]!Table1[[Symbol]:[Industry]],2,FALSE),"-")</f>
        <v>-</v>
      </c>
      <c r="D493" t="s">
        <v>21</v>
      </c>
      <c r="E493">
        <v>10965.26353276</v>
      </c>
      <c r="F493">
        <v>532.29999999999995</v>
      </c>
      <c r="G493">
        <v>14.707369305461199</v>
      </c>
      <c r="H493">
        <v>-2.3662131672864399</v>
      </c>
      <c r="I493">
        <v>4.0749007012240304</v>
      </c>
      <c r="J493">
        <v>-4.4335756938750004</v>
      </c>
      <c r="K493">
        <v>511.33183592449399</v>
      </c>
      <c r="L493">
        <v>478.08176944307797</v>
      </c>
      <c r="M493">
        <v>52.591690813595903</v>
      </c>
      <c r="N493">
        <v>2.0839033409880701</v>
      </c>
      <c r="O493">
        <v>8.0217922224309692</v>
      </c>
      <c r="P493">
        <v>47.044198895027598</v>
      </c>
      <c r="Q493">
        <v>-6.9803602431717002E-2</v>
      </c>
    </row>
    <row r="494" spans="1:17" hidden="1" x14ac:dyDescent="0.3">
      <c r="A494" t="s">
        <v>1111</v>
      </c>
      <c r="B494" t="s">
        <v>1112</v>
      </c>
      <c r="C494" t="str">
        <f>IFERROR(VLOOKUP(Table1[[#This Row],[Ticker]],[1]!Table1[[Symbol]:[Industry]],2,FALSE),"-")</f>
        <v>-</v>
      </c>
      <c r="E494">
        <v>10959.119597385001</v>
      </c>
      <c r="F494">
        <v>786.15</v>
      </c>
      <c r="G494">
        <v>35.361896930624098</v>
      </c>
      <c r="H494">
        <v>-2.0142144120652201</v>
      </c>
      <c r="I494">
        <v>22.076172516732999</v>
      </c>
      <c r="J494">
        <v>-3.3457721636009801</v>
      </c>
      <c r="K494">
        <v>707.57005509054795</v>
      </c>
      <c r="L494">
        <v>603.03316314847302</v>
      </c>
      <c r="M494">
        <v>65.576049479100007</v>
      </c>
      <c r="N494">
        <v>0.87798248973055704</v>
      </c>
      <c r="O494">
        <v>2.2705590536157199</v>
      </c>
      <c r="P494">
        <v>96.537499999999994</v>
      </c>
      <c r="Q494">
        <v>8.9359832509850995E-2</v>
      </c>
    </row>
    <row r="495" spans="1:17" hidden="1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D495" t="s">
        <v>278</v>
      </c>
      <c r="E495">
        <v>10877.76387576</v>
      </c>
      <c r="F495">
        <v>90.34</v>
      </c>
      <c r="G495">
        <v>204.40851319468399</v>
      </c>
      <c r="H495">
        <v>40.739190352789201</v>
      </c>
      <c r="I495">
        <v>38.292646508872402</v>
      </c>
      <c r="J495">
        <v>-14.6375659357802</v>
      </c>
      <c r="K495">
        <v>70.232714899804407</v>
      </c>
      <c r="L495">
        <v>56.568843383705598</v>
      </c>
      <c r="M495">
        <v>60.3447403003887</v>
      </c>
      <c r="N495">
        <v>2.7371303149450199</v>
      </c>
      <c r="O495">
        <v>16.227584680097301</v>
      </c>
      <c r="P495">
        <v>237.71962616822401</v>
      </c>
      <c r="Q495">
        <v>8.0671395393896006E-2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138</v>
      </c>
      <c r="E496">
        <v>10868.925935834999</v>
      </c>
      <c r="F496">
        <v>201.85</v>
      </c>
      <c r="G496">
        <v>144.49556333682401</v>
      </c>
      <c r="H496">
        <v>-7.8610899546370403</v>
      </c>
      <c r="I496">
        <v>-32.698069544117601</v>
      </c>
      <c r="J496">
        <v>-5.4455958381209904</v>
      </c>
      <c r="K496">
        <v>204.23007643293499</v>
      </c>
      <c r="L496">
        <v>197.13709170048301</v>
      </c>
      <c r="M496">
        <v>50.271067752908401</v>
      </c>
      <c r="N496">
        <v>0.88694986866870296</v>
      </c>
      <c r="O496">
        <v>41.144414168937303</v>
      </c>
      <c r="P496">
        <v>171.30376344086</v>
      </c>
      <c r="Q496">
        <v>0.153812173282559</v>
      </c>
    </row>
    <row r="497" spans="1:17" hidden="1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E497">
        <v>10858.29398896</v>
      </c>
      <c r="F497">
        <v>8240.7999999999993</v>
      </c>
      <c r="G497">
        <v>190.87257190242599</v>
      </c>
      <c r="H497">
        <v>-10.312775110714799</v>
      </c>
      <c r="I497">
        <v>132.052359791258</v>
      </c>
      <c r="J497">
        <v>-0.27191528587105501</v>
      </c>
      <c r="K497">
        <v>8528.5092597562598</v>
      </c>
      <c r="L497">
        <v>6603.31832363166</v>
      </c>
      <c r="M497">
        <v>36.128145711610202</v>
      </c>
      <c r="N497">
        <v>0.371954229302221</v>
      </c>
      <c r="O497">
        <v>24.719080671779398</v>
      </c>
      <c r="P497">
        <v>243.35236031832</v>
      </c>
      <c r="Q497">
        <v>0.139484315007603</v>
      </c>
    </row>
    <row r="498" spans="1:17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80</v>
      </c>
      <c r="E498">
        <v>10837.105118969999</v>
      </c>
      <c r="F498">
        <v>349.7</v>
      </c>
      <c r="G498">
        <v>44.145753774648298</v>
      </c>
      <c r="H498">
        <v>49.358424269048399</v>
      </c>
      <c r="I498">
        <v>30.7092366527352</v>
      </c>
      <c r="J498">
        <v>5.7342228180105801</v>
      </c>
      <c r="K498">
        <v>269.25401603306801</v>
      </c>
      <c r="L498">
        <v>239.127625616931</v>
      </c>
      <c r="M498">
        <v>84.166701210358696</v>
      </c>
      <c r="N498">
        <v>1.6884392213242401</v>
      </c>
      <c r="O498">
        <v>2.8452959679725298</v>
      </c>
      <c r="P498">
        <v>102.665893943784</v>
      </c>
      <c r="Q498">
        <v>5.065776133397E-2</v>
      </c>
    </row>
    <row r="499" spans="1:17" hidden="1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714</v>
      </c>
      <c r="E499">
        <v>10739.054693185</v>
      </c>
      <c r="F499">
        <v>116.35</v>
      </c>
      <c r="G499">
        <v>43.261332527250801</v>
      </c>
      <c r="H499">
        <v>1.82018979184431</v>
      </c>
      <c r="I499">
        <v>10.29853445546</v>
      </c>
      <c r="J499">
        <v>-0.86192067967205999</v>
      </c>
      <c r="K499">
        <v>111.766739698349</v>
      </c>
      <c r="L499">
        <v>98.105100850868794</v>
      </c>
      <c r="M499">
        <v>54.041415573722702</v>
      </c>
      <c r="N499">
        <v>1.0696663660846</v>
      </c>
      <c r="O499">
        <v>4.5466265577997298</v>
      </c>
      <c r="P499">
        <v>71.481208548268199</v>
      </c>
      <c r="Q499">
        <v>2.1133606920337E-2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60</v>
      </c>
      <c r="E500">
        <v>10738.681242445</v>
      </c>
      <c r="F500">
        <v>8370.0499999999993</v>
      </c>
      <c r="G500">
        <v>136.48628405396201</v>
      </c>
      <c r="H500">
        <v>18.2923955014077</v>
      </c>
      <c r="I500">
        <v>35.523630868569597</v>
      </c>
      <c r="J500">
        <v>-3.87525154480109</v>
      </c>
      <c r="K500">
        <v>7325.4306887763796</v>
      </c>
      <c r="L500">
        <v>6072.3922583257799</v>
      </c>
      <c r="M500">
        <v>67.645802910500294</v>
      </c>
      <c r="N500">
        <v>1.0529212253829301</v>
      </c>
      <c r="O500">
        <v>3.3446634130023201</v>
      </c>
      <c r="P500">
        <v>163.656838656838</v>
      </c>
      <c r="Q500">
        <v>0.120884496192831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46</v>
      </c>
      <c r="E501">
        <v>10696.53444843</v>
      </c>
      <c r="F501">
        <v>1641.3</v>
      </c>
      <c r="G501">
        <v>53.548518508128602</v>
      </c>
      <c r="H501">
        <v>-8.8552358223032197</v>
      </c>
      <c r="I501">
        <v>64.307214995905795</v>
      </c>
      <c r="J501">
        <v>-6.9228233263325301</v>
      </c>
      <c r="K501">
        <v>1592.0375554428001</v>
      </c>
      <c r="L501">
        <v>1214.0545870255601</v>
      </c>
      <c r="M501">
        <v>37.134838963863601</v>
      </c>
      <c r="N501">
        <v>0.90693384628356399</v>
      </c>
      <c r="O501">
        <v>14.5372570523365</v>
      </c>
      <c r="P501">
        <v>103.86287417712001</v>
      </c>
      <c r="Q501">
        <v>0.11955556582777301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399</v>
      </c>
      <c r="E502">
        <v>10661.632998900001</v>
      </c>
      <c r="F502">
        <v>2635.75</v>
      </c>
      <c r="G502">
        <v>-15.987203773185101</v>
      </c>
      <c r="H502">
        <v>-2.33232843568786</v>
      </c>
      <c r="I502">
        <v>-22.153291350795499</v>
      </c>
      <c r="J502">
        <v>-5.2230232445621798</v>
      </c>
      <c r="K502">
        <v>2586.90587256852</v>
      </c>
      <c r="L502">
        <v>2451.42847476817</v>
      </c>
      <c r="M502">
        <v>47.259014689047802</v>
      </c>
      <c r="N502">
        <v>1.55818742372942</v>
      </c>
      <c r="O502">
        <v>13.7607891491985</v>
      </c>
      <c r="P502">
        <v>28.176137330707299</v>
      </c>
      <c r="Q502">
        <v>5.3946877734691999E-2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143</v>
      </c>
      <c r="E503">
        <v>10635.13766692</v>
      </c>
      <c r="F503">
        <v>1250.5999999999999</v>
      </c>
      <c r="G503">
        <v>32.371114497041901</v>
      </c>
      <c r="H503">
        <v>21.334221729928601</v>
      </c>
      <c r="I503">
        <v>38.262980280045099</v>
      </c>
      <c r="J503">
        <v>13.1378199990396</v>
      </c>
      <c r="K503">
        <v>1042.5277561179701</v>
      </c>
      <c r="L503">
        <v>910.98941955605198</v>
      </c>
      <c r="M503">
        <v>80.223113240730996</v>
      </c>
      <c r="N503">
        <v>3.39054548633491</v>
      </c>
      <c r="O503">
        <v>4.7177354869662498</v>
      </c>
      <c r="P503">
        <v>80.448741072072707</v>
      </c>
      <c r="Q503">
        <v>1.3411495014159999E-3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370</v>
      </c>
      <c r="E504">
        <v>10631.118432375</v>
      </c>
      <c r="F504">
        <v>842.15</v>
      </c>
      <c r="G504">
        <v>19.268506385014899</v>
      </c>
      <c r="H504">
        <v>13.6079630298207</v>
      </c>
      <c r="I504">
        <v>18.2656344511249</v>
      </c>
      <c r="J504">
        <v>2.3661604426251301</v>
      </c>
      <c r="K504">
        <v>680.73855996214195</v>
      </c>
      <c r="L504">
        <v>616.13297672997203</v>
      </c>
      <c r="M504">
        <v>79.840075969155905</v>
      </c>
      <c r="N504">
        <v>1.06235617753824</v>
      </c>
      <c r="O504">
        <v>0.62934156622929105</v>
      </c>
      <c r="P504">
        <v>87.144444444444403</v>
      </c>
      <c r="Q504">
        <v>5.8544386717556997E-2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714</v>
      </c>
      <c r="E505">
        <v>10625.948094249999</v>
      </c>
      <c r="F505">
        <v>526.38</v>
      </c>
      <c r="G505">
        <v>-11.5131501696497</v>
      </c>
      <c r="H505">
        <v>-2.8755259141024299</v>
      </c>
      <c r="I505">
        <v>0.58580846305133405</v>
      </c>
      <c r="J505">
        <v>-0.105340578700333</v>
      </c>
      <c r="K505">
        <v>521.66924256283698</v>
      </c>
      <c r="L505">
        <v>489.14414643501698</v>
      </c>
      <c r="M505">
        <v>77.9215973242584</v>
      </c>
      <c r="N505">
        <v>0.73288253188645303</v>
      </c>
      <c r="O505">
        <v>3.63045708423572</v>
      </c>
      <c r="P505">
        <v>22.385491746105501</v>
      </c>
      <c r="Q505">
        <v>-1.3416788414562999E-2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293</v>
      </c>
      <c r="E506">
        <v>10619.571402105001</v>
      </c>
      <c r="F506">
        <v>2072.4499999999998</v>
      </c>
      <c r="G506">
        <v>19.9168957380212</v>
      </c>
      <c r="H506">
        <v>2.15710624426139</v>
      </c>
      <c r="I506">
        <v>14.888743042876399</v>
      </c>
      <c r="J506">
        <v>0.18807453558265899</v>
      </c>
      <c r="K506">
        <v>1965.8589781129599</v>
      </c>
      <c r="L506">
        <v>1761.94241530315</v>
      </c>
      <c r="M506">
        <v>60.859939142377399</v>
      </c>
      <c r="N506">
        <v>0.59400368513273605</v>
      </c>
      <c r="O506">
        <v>2.17375569977562</v>
      </c>
      <c r="P506">
        <v>59.911265432098702</v>
      </c>
      <c r="Q506">
        <v>-7.3904870565211001E-2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111</v>
      </c>
      <c r="E507">
        <v>10615.768243839901</v>
      </c>
      <c r="F507">
        <v>9288.7999999999993</v>
      </c>
      <c r="G507">
        <v>38.866543938984996</v>
      </c>
      <c r="H507">
        <v>8.3422019171603701</v>
      </c>
      <c r="I507">
        <v>11.6345091960953</v>
      </c>
      <c r="J507">
        <v>0.89716578139390801</v>
      </c>
      <c r="K507">
        <v>8607.2605508858105</v>
      </c>
      <c r="L507">
        <v>7676.0928118679003</v>
      </c>
      <c r="M507">
        <v>54.922376426537703</v>
      </c>
      <c r="N507">
        <v>0.81915999584156296</v>
      </c>
      <c r="O507">
        <v>2.2737059684781702</v>
      </c>
      <c r="P507">
        <v>71.335817316560295</v>
      </c>
      <c r="Q507">
        <v>9.0062711842921001E-2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86</v>
      </c>
      <c r="E508">
        <v>10606.18818549</v>
      </c>
      <c r="F508">
        <v>219.39</v>
      </c>
      <c r="G508">
        <v>55.139618364024997</v>
      </c>
      <c r="H508">
        <v>0.13465244837260301</v>
      </c>
      <c r="I508">
        <v>24.186236496802</v>
      </c>
      <c r="J508">
        <v>-4.2255530017879197</v>
      </c>
      <c r="K508">
        <v>211.61404119254999</v>
      </c>
      <c r="L508">
        <v>184.06547275761</v>
      </c>
      <c r="M508">
        <v>51.550999390765099</v>
      </c>
      <c r="N508">
        <v>1.1938107983603301</v>
      </c>
      <c r="O508">
        <v>10.5337526778795</v>
      </c>
      <c r="P508">
        <v>89.865858935525694</v>
      </c>
      <c r="Q508">
        <v>5.8126021138107997E-2</v>
      </c>
    </row>
    <row r="509" spans="1:17" hidden="1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278</v>
      </c>
      <c r="E509">
        <v>10578.2154156</v>
      </c>
      <c r="F509">
        <v>5211.95</v>
      </c>
      <c r="G509">
        <v>71.796887095501404</v>
      </c>
      <c r="H509">
        <v>-7.5090672399277603</v>
      </c>
      <c r="I509">
        <v>33.456128577284503</v>
      </c>
      <c r="J509">
        <v>-1.3679091685185001</v>
      </c>
      <c r="K509">
        <v>5042.6099255776699</v>
      </c>
      <c r="L509">
        <v>4077.1021165513698</v>
      </c>
      <c r="M509">
        <v>46.7281617809031</v>
      </c>
      <c r="N509">
        <v>0.74455052631741403</v>
      </c>
      <c r="O509">
        <v>10.195800036454701</v>
      </c>
      <c r="P509">
        <v>100.803297952264</v>
      </c>
      <c r="Q509">
        <v>0.14405948720065301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46</v>
      </c>
      <c r="E510">
        <v>10568.796268</v>
      </c>
      <c r="F510">
        <v>375.8</v>
      </c>
      <c r="G510">
        <v>25.129230778516298</v>
      </c>
      <c r="H510">
        <v>-1.30589263675315</v>
      </c>
      <c r="I510">
        <v>29.203582351315099</v>
      </c>
      <c r="J510">
        <v>4.9196219718225902E-2</v>
      </c>
      <c r="K510">
        <v>337.130344557819</v>
      </c>
      <c r="L510">
        <v>292.51731572269398</v>
      </c>
      <c r="M510">
        <v>63.704238848110201</v>
      </c>
      <c r="N510">
        <v>0.870581102362599</v>
      </c>
      <c r="O510">
        <v>8.3022884513038697</v>
      </c>
      <c r="P510">
        <v>58.732840549102399</v>
      </c>
      <c r="Q510">
        <v>4.917354089692E-3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983</v>
      </c>
      <c r="E511">
        <v>10531.767396804</v>
      </c>
      <c r="F511">
        <v>49.48</v>
      </c>
      <c r="G511">
        <v>-19.7123920603978</v>
      </c>
      <c r="H511">
        <v>-10.4535902081256</v>
      </c>
      <c r="I511">
        <v>-2.8531915427952299</v>
      </c>
      <c r="J511">
        <v>-3.5381541576673201</v>
      </c>
      <c r="K511">
        <v>47.0475528181817</v>
      </c>
      <c r="L511">
        <v>46.398846777302097</v>
      </c>
      <c r="M511">
        <v>55.698660219019096</v>
      </c>
      <c r="N511">
        <v>0.92936514778221702</v>
      </c>
      <c r="O511">
        <v>15.703314470493099</v>
      </c>
      <c r="P511">
        <v>35.376196990423999</v>
      </c>
      <c r="Q511">
        <v>2.7419162642101001E-2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942</v>
      </c>
      <c r="E512">
        <v>10505.792891232</v>
      </c>
      <c r="F512">
        <v>76.08</v>
      </c>
      <c r="G512">
        <v>69.487208545135701</v>
      </c>
      <c r="H512">
        <v>-13.5880306420108</v>
      </c>
      <c r="I512">
        <v>-21.183818281043301</v>
      </c>
      <c r="J512">
        <v>-6.0195306038873202</v>
      </c>
      <c r="K512">
        <v>77.676237632385195</v>
      </c>
      <c r="L512">
        <v>72.268593041936001</v>
      </c>
      <c r="M512">
        <v>43.8005156330115</v>
      </c>
      <c r="N512">
        <v>0.65723700352091097</v>
      </c>
      <c r="O512">
        <v>24.6713985278653</v>
      </c>
      <c r="P512">
        <v>94.329501915708803</v>
      </c>
      <c r="Q512">
        <v>9.5833434864730001E-3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60</v>
      </c>
      <c r="E513">
        <v>10461.36994536</v>
      </c>
      <c r="F513">
        <v>853.8</v>
      </c>
      <c r="G513">
        <v>10.0919566667332</v>
      </c>
      <c r="H513">
        <v>-1.57022027222702</v>
      </c>
      <c r="I513">
        <v>-7.0098289787071701</v>
      </c>
      <c r="J513">
        <v>0.56491887244535199</v>
      </c>
      <c r="K513">
        <v>849.75588830761797</v>
      </c>
      <c r="L513">
        <v>770.05633489885099</v>
      </c>
      <c r="M513">
        <v>45.535645596624498</v>
      </c>
      <c r="N513">
        <v>2.6778987905409402</v>
      </c>
      <c r="O513">
        <v>13.843991567111701</v>
      </c>
      <c r="P513">
        <v>43.2550335570469</v>
      </c>
      <c r="Q513">
        <v>-3.2735431480610998E-2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127</v>
      </c>
      <c r="E514">
        <v>10455.94053795</v>
      </c>
      <c r="F514">
        <v>400.65</v>
      </c>
      <c r="G514">
        <v>146.58144775598501</v>
      </c>
      <c r="H514">
        <v>12.4867182006852</v>
      </c>
      <c r="I514">
        <v>78.367986025205695</v>
      </c>
      <c r="J514">
        <v>2.8333902606206598</v>
      </c>
      <c r="K514">
        <v>319.41703923482697</v>
      </c>
      <c r="L514">
        <v>238.47838955556301</v>
      </c>
      <c r="M514">
        <v>70.3906520098393</v>
      </c>
      <c r="N514">
        <v>0.70548605479301296</v>
      </c>
      <c r="O514">
        <v>1.8220391863222201</v>
      </c>
      <c r="P514">
        <v>176.09137580539499</v>
      </c>
      <c r="Q514">
        <v>0.23552259905442799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472</v>
      </c>
      <c r="E515">
        <v>10431.550910669999</v>
      </c>
      <c r="F515">
        <v>2139.0500000000002</v>
      </c>
      <c r="G515">
        <v>17.3475955373708</v>
      </c>
      <c r="H515">
        <v>-7.51481078977866</v>
      </c>
      <c r="I515">
        <v>-1.79395309627573</v>
      </c>
      <c r="J515">
        <v>-2.5940969159688301</v>
      </c>
      <c r="K515">
        <v>2074.9750019677299</v>
      </c>
      <c r="L515">
        <v>1941.8721849782501</v>
      </c>
      <c r="M515">
        <v>56.048303964743198</v>
      </c>
      <c r="N515">
        <v>1.1588030250816601</v>
      </c>
      <c r="O515">
        <v>9.8618545616044404</v>
      </c>
      <c r="P515">
        <v>52.789285714285697</v>
      </c>
      <c r="Q515">
        <v>0.19148402204508799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1157</v>
      </c>
      <c r="E516">
        <v>10408.64830875</v>
      </c>
      <c r="F516">
        <v>541.25</v>
      </c>
      <c r="G516">
        <v>4.6855822441959001</v>
      </c>
      <c r="H516">
        <v>-7.7021603330208501</v>
      </c>
      <c r="I516">
        <v>48.889204210930501</v>
      </c>
      <c r="J516">
        <v>-0.50426754304786603</v>
      </c>
      <c r="K516">
        <v>514.071278819285</v>
      </c>
      <c r="L516">
        <v>434.02889100274098</v>
      </c>
      <c r="M516">
        <v>56.575283589933697</v>
      </c>
      <c r="N516">
        <v>0.461240151827569</v>
      </c>
      <c r="O516">
        <v>7.4180138568129301</v>
      </c>
      <c r="P516">
        <v>74.8223514211886</v>
      </c>
      <c r="Q516">
        <v>3.5989728659251999E-2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527</v>
      </c>
      <c r="E517">
        <v>10364.39040672</v>
      </c>
      <c r="F517">
        <v>1625.4</v>
      </c>
      <c r="G517">
        <v>-9.9372765730541897</v>
      </c>
      <c r="H517">
        <v>-5.0403729060259002</v>
      </c>
      <c r="I517">
        <v>-0.833605704460193</v>
      </c>
      <c r="J517">
        <v>1.1445228658581501</v>
      </c>
      <c r="K517">
        <v>1521.6226618232399</v>
      </c>
      <c r="L517">
        <v>1454.3472286623801</v>
      </c>
      <c r="M517">
        <v>77.284128554642905</v>
      </c>
      <c r="N517">
        <v>1.0124377016519801</v>
      </c>
      <c r="O517">
        <v>3.3591731266149698</v>
      </c>
      <c r="P517">
        <v>33.9983511953833</v>
      </c>
      <c r="Q517">
        <v>1.9271116778325E-2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555</v>
      </c>
      <c r="E518">
        <v>10317.730947280001</v>
      </c>
      <c r="F518">
        <v>2017.9</v>
      </c>
      <c r="G518">
        <v>-40.077426481894598</v>
      </c>
      <c r="H518">
        <v>-7.9411428711568099</v>
      </c>
      <c r="I518">
        <v>-24.910411491014099</v>
      </c>
      <c r="J518">
        <v>-1.5245642704250899</v>
      </c>
      <c r="K518">
        <v>2049.00799070431</v>
      </c>
      <c r="L518">
        <v>2160.7996739596401</v>
      </c>
      <c r="M518">
        <v>36.1631708387835</v>
      </c>
      <c r="N518">
        <v>0.68337969159940604</v>
      </c>
      <c r="O518">
        <v>35.536944348084603</v>
      </c>
      <c r="P518">
        <v>11.6095132743362</v>
      </c>
      <c r="Q518">
        <v>-0.18551923073197699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472</v>
      </c>
      <c r="E519">
        <v>10286.00208531</v>
      </c>
      <c r="F519">
        <v>393.15</v>
      </c>
      <c r="G519">
        <v>167.337524583592</v>
      </c>
      <c r="H519">
        <v>-2.22702766610736</v>
      </c>
      <c r="I519">
        <v>17.847495179743198</v>
      </c>
      <c r="J519">
        <v>-3.41644342109758</v>
      </c>
      <c r="K519">
        <v>366.62616696524799</v>
      </c>
      <c r="L519">
        <v>296.03979602865201</v>
      </c>
      <c r="M519">
        <v>63.914253804157298</v>
      </c>
      <c r="N519">
        <v>0.69810288271009002</v>
      </c>
      <c r="O519">
        <v>2.6707363601678802</v>
      </c>
      <c r="P519">
        <v>215.403128760529</v>
      </c>
      <c r="Q519">
        <v>0.14295157515215501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895</v>
      </c>
      <c r="E520">
        <v>10276.11667005</v>
      </c>
      <c r="F520">
        <v>1397.55</v>
      </c>
      <c r="G520">
        <v>72.156970382770993</v>
      </c>
      <c r="H520">
        <v>9.5558292031058691</v>
      </c>
      <c r="I520">
        <v>24.569541825419201</v>
      </c>
      <c r="J520">
        <v>-3.9753214123724701</v>
      </c>
      <c r="K520">
        <v>1257.6826392119001</v>
      </c>
      <c r="L520">
        <v>1016.78285080768</v>
      </c>
      <c r="M520">
        <v>52.018436643790203</v>
      </c>
      <c r="N520">
        <v>0.824822953265544</v>
      </c>
      <c r="O520">
        <v>8.9800007155378996</v>
      </c>
      <c r="P520">
        <v>113.041158536585</v>
      </c>
      <c r="Q520">
        <v>4.4155903334942001E-2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235</v>
      </c>
      <c r="E521">
        <v>10234.75049169</v>
      </c>
      <c r="F521">
        <v>523.85</v>
      </c>
      <c r="G521">
        <v>3.6521353693640002</v>
      </c>
      <c r="H521">
        <v>-15.8318205497414</v>
      </c>
      <c r="I521">
        <v>-14.4585914163486</v>
      </c>
      <c r="J521">
        <v>-7.3093777750787599</v>
      </c>
      <c r="K521">
        <v>571.02035834538697</v>
      </c>
      <c r="L521">
        <v>552.94096464220604</v>
      </c>
      <c r="M521">
        <v>27.485593572636098</v>
      </c>
      <c r="N521">
        <v>0.83488386183304397</v>
      </c>
      <c r="O521">
        <v>35.420444783812101</v>
      </c>
      <c r="P521">
        <v>29.3616495863686</v>
      </c>
      <c r="Q521">
        <v>-7.5337987006111995E-2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46</v>
      </c>
      <c r="E522">
        <v>10206.05522052</v>
      </c>
      <c r="F522">
        <v>6456.2</v>
      </c>
      <c r="G522">
        <v>40.9141187712167</v>
      </c>
      <c r="H522">
        <v>19.309209732696999</v>
      </c>
      <c r="I522">
        <v>18.478534798613399</v>
      </c>
      <c r="J522">
        <v>4.7578261833315798</v>
      </c>
      <c r="K522">
        <v>5286.1228445254401</v>
      </c>
      <c r="L522">
        <v>4716.8771889814197</v>
      </c>
      <c r="M522">
        <v>93.087242090723606</v>
      </c>
      <c r="N522">
        <v>2.54682754273334</v>
      </c>
      <c r="O522">
        <v>0.693906632384377</v>
      </c>
      <c r="P522">
        <v>91.866149571316001</v>
      </c>
      <c r="Q522">
        <v>0.221535250572685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1172</v>
      </c>
      <c r="E523">
        <v>10193.68411776</v>
      </c>
      <c r="F523">
        <v>686.4</v>
      </c>
      <c r="G523">
        <v>35.675958598442797</v>
      </c>
      <c r="H523">
        <v>3.3427413206845902</v>
      </c>
      <c r="I523">
        <v>30.756015235271501</v>
      </c>
      <c r="J523">
        <v>3.57970458854899</v>
      </c>
      <c r="K523">
        <v>613.167759296947</v>
      </c>
      <c r="L523">
        <v>550.54020619247603</v>
      </c>
      <c r="M523">
        <v>77.929848414016803</v>
      </c>
      <c r="N523">
        <v>1.63703772515127</v>
      </c>
      <c r="O523">
        <v>2.9210372960372899</v>
      </c>
      <c r="P523">
        <v>72.592406336434493</v>
      </c>
      <c r="Q523">
        <v>-7.8409834867748995E-2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24</v>
      </c>
      <c r="E524">
        <v>10171.856141811</v>
      </c>
      <c r="F524">
        <v>89.49</v>
      </c>
      <c r="G524">
        <v>-30.3446845766378</v>
      </c>
      <c r="H524">
        <v>-17.713584091923199</v>
      </c>
      <c r="I524">
        <v>-29.529358855505802</v>
      </c>
      <c r="J524">
        <v>-2.4507965327705699</v>
      </c>
      <c r="K524">
        <v>94.970413394760698</v>
      </c>
      <c r="L524">
        <v>94.996045080577503</v>
      </c>
      <c r="M524">
        <v>31.720035581897299</v>
      </c>
      <c r="N524">
        <v>0.78898971630642301</v>
      </c>
      <c r="O524">
        <v>30.182143256229701</v>
      </c>
      <c r="P524">
        <v>9.0012180267965807</v>
      </c>
      <c r="Q524">
        <v>1.0267803223833E-2</v>
      </c>
    </row>
    <row r="525" spans="1:17" hidden="1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422</v>
      </c>
      <c r="E525">
        <v>10110.383004920001</v>
      </c>
      <c r="F525">
        <v>8950.15</v>
      </c>
      <c r="G525">
        <v>60.438597543325599</v>
      </c>
      <c r="H525">
        <v>2.7209570274405399</v>
      </c>
      <c r="I525">
        <v>-12.405487478981099</v>
      </c>
      <c r="J525">
        <v>0.94704035443234702</v>
      </c>
      <c r="K525">
        <v>8610.09507522475</v>
      </c>
      <c r="L525">
        <v>7890.1316415982801</v>
      </c>
      <c r="M525">
        <v>63.681720379393802</v>
      </c>
      <c r="N525">
        <v>1.69544467939113</v>
      </c>
      <c r="O525">
        <v>16.075708228353701</v>
      </c>
      <c r="P525">
        <v>87.549636956088904</v>
      </c>
      <c r="Q525">
        <v>0.15668580940172899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404</v>
      </c>
      <c r="E526">
        <v>10098.8229943649</v>
      </c>
      <c r="F526">
        <v>290.85000000000002</v>
      </c>
      <c r="G526">
        <v>54.869119255290698</v>
      </c>
      <c r="H526">
        <v>3.9199762017059099</v>
      </c>
      <c r="I526">
        <v>28.4648256245585</v>
      </c>
      <c r="J526">
        <v>1.4581273671998201</v>
      </c>
      <c r="K526">
        <v>254.60128568627101</v>
      </c>
      <c r="L526">
        <v>210.325880017298</v>
      </c>
      <c r="M526">
        <v>65.252782622125594</v>
      </c>
      <c r="N526">
        <v>1.1957668376366499</v>
      </c>
      <c r="O526">
        <v>3.5757263194086102</v>
      </c>
      <c r="P526">
        <v>98.3969986357435</v>
      </c>
      <c r="Q526">
        <v>0.133559675880291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1181</v>
      </c>
      <c r="E527">
        <v>10081.674778995</v>
      </c>
      <c r="F527">
        <v>495.45</v>
      </c>
      <c r="G527">
        <v>147.30451678025199</v>
      </c>
      <c r="H527">
        <v>-12.7297873321063</v>
      </c>
      <c r="I527">
        <v>38.487262097678801</v>
      </c>
      <c r="J527">
        <v>-8.3632419020222208</v>
      </c>
      <c r="K527">
        <v>490.38466787724298</v>
      </c>
      <c r="L527">
        <v>375.221483831711</v>
      </c>
      <c r="M527">
        <v>41.568824063366698</v>
      </c>
      <c r="N527">
        <v>0.40120440901782201</v>
      </c>
      <c r="O527">
        <v>18.679987889797101</v>
      </c>
      <c r="P527">
        <v>172.150508102169</v>
      </c>
      <c r="Q527">
        <v>8.5873515540543996E-2</v>
      </c>
    </row>
    <row r="528" spans="1:17" x14ac:dyDescent="0.3">
      <c r="A528" t="s">
        <v>1182</v>
      </c>
      <c r="B528" t="s">
        <v>1183</v>
      </c>
      <c r="C528" t="str">
        <f>IFERROR(VLOOKUP(Table1[[#This Row],[Ticker]],[1]!Table1[[Symbol]:[Industry]],2,FALSE),"-")</f>
        <v>-</v>
      </c>
      <c r="D528" t="s">
        <v>146</v>
      </c>
      <c r="E528">
        <v>10045.896111</v>
      </c>
      <c r="F528">
        <v>726.9</v>
      </c>
      <c r="G528">
        <v>23.089864727630701</v>
      </c>
      <c r="H528">
        <v>-12.1124101243594</v>
      </c>
      <c r="I528">
        <v>6.9927415100641399</v>
      </c>
      <c r="J528">
        <v>-0.50641548288014504</v>
      </c>
      <c r="K528">
        <v>733.59200968598896</v>
      </c>
      <c r="L528">
        <v>619.71856665658197</v>
      </c>
      <c r="M528">
        <v>48.280243728714098</v>
      </c>
      <c r="N528">
        <v>0.99982501916631605</v>
      </c>
      <c r="O528">
        <v>11.438987481084</v>
      </c>
      <c r="P528">
        <v>76.839800510886704</v>
      </c>
    </row>
    <row r="529" spans="1:17" x14ac:dyDescent="0.3">
      <c r="A529" t="s">
        <v>1184</v>
      </c>
      <c r="B529" t="s">
        <v>1185</v>
      </c>
      <c r="C529" t="str">
        <f>IFERROR(VLOOKUP(Table1[[#This Row],[Ticker]],[1]!Table1[[Symbol]:[Industry]],2,FALSE),"-")</f>
        <v>-</v>
      </c>
      <c r="D529" t="s">
        <v>404</v>
      </c>
      <c r="E529">
        <v>10010.64766425</v>
      </c>
      <c r="F529">
        <v>734.75</v>
      </c>
      <c r="G529">
        <v>62.336874708836497</v>
      </c>
      <c r="H529">
        <v>0.41051951100228301</v>
      </c>
      <c r="I529">
        <v>30.005867705408999</v>
      </c>
      <c r="J529">
        <v>6.9885663569923597</v>
      </c>
      <c r="K529">
        <v>591.54291002197704</v>
      </c>
      <c r="L529">
        <v>517.02502043802804</v>
      </c>
      <c r="M529">
        <v>86.194261635026805</v>
      </c>
      <c r="N529">
        <v>2.8796118236969002</v>
      </c>
      <c r="O529">
        <v>4.0353861857774698</v>
      </c>
      <c r="P529">
        <v>90.399067115833105</v>
      </c>
      <c r="Q529">
        <v>-1.6922668069059E-2</v>
      </c>
    </row>
    <row r="530" spans="1:17" x14ac:dyDescent="0.3">
      <c r="A530" t="s">
        <v>1186</v>
      </c>
      <c r="B530" t="s">
        <v>1187</v>
      </c>
      <c r="C530" t="str">
        <f>IFERROR(VLOOKUP(Table1[[#This Row],[Ticker]],[1]!Table1[[Symbol]:[Industry]],2,FALSE),"-")</f>
        <v>-</v>
      </c>
      <c r="D530" t="s">
        <v>80</v>
      </c>
      <c r="E530">
        <v>9986.65850141999</v>
      </c>
      <c r="F530">
        <v>848.7</v>
      </c>
      <c r="G530">
        <v>2.6751336904783298</v>
      </c>
      <c r="H530">
        <v>-2.8110874419479601</v>
      </c>
      <c r="I530">
        <v>-17.684822536373002</v>
      </c>
      <c r="J530">
        <v>-2.97798381140852</v>
      </c>
      <c r="K530">
        <v>845.36897372573401</v>
      </c>
      <c r="L530">
        <v>817.86077146712898</v>
      </c>
      <c r="M530">
        <v>40.701625872373199</v>
      </c>
      <c r="N530">
        <v>0.65639868971957605</v>
      </c>
      <c r="O530">
        <v>17.815482502651101</v>
      </c>
      <c r="P530">
        <v>39.772727272727202</v>
      </c>
      <c r="Q530">
        <v>-4.1917717099179998E-3</v>
      </c>
    </row>
    <row r="531" spans="1:17" x14ac:dyDescent="0.3">
      <c r="A531" t="s">
        <v>1188</v>
      </c>
      <c r="B531" t="s">
        <v>1189</v>
      </c>
      <c r="C531" t="str">
        <f>IFERROR(VLOOKUP(Table1[[#This Row],[Ticker]],[1]!Table1[[Symbol]:[Industry]],2,FALSE),"-")</f>
        <v>-</v>
      </c>
      <c r="D531" t="s">
        <v>555</v>
      </c>
      <c r="E531">
        <v>9980.6899617599993</v>
      </c>
      <c r="F531">
        <v>2815.05</v>
      </c>
      <c r="G531">
        <v>-18.927970675625701</v>
      </c>
      <c r="H531">
        <v>0.98541784706392799</v>
      </c>
      <c r="I531">
        <v>-10.488412890913899</v>
      </c>
      <c r="J531">
        <v>-1.35378839256871</v>
      </c>
      <c r="K531">
        <v>2737.8650753378001</v>
      </c>
      <c r="L531">
        <v>2648.0578013630302</v>
      </c>
      <c r="M531">
        <v>43.9803335736447</v>
      </c>
      <c r="N531">
        <v>0.47551102790616001</v>
      </c>
      <c r="O531">
        <v>13.960675654073601</v>
      </c>
      <c r="P531">
        <v>25.280373831775702</v>
      </c>
      <c r="Q531">
        <v>-8.7876271044665999E-2</v>
      </c>
    </row>
    <row r="532" spans="1:17" x14ac:dyDescent="0.3">
      <c r="A532" t="s">
        <v>1190</v>
      </c>
      <c r="B532" t="s">
        <v>1191</v>
      </c>
      <c r="C532" t="str">
        <f>IFERROR(VLOOKUP(Table1[[#This Row],[Ticker]],[1]!Table1[[Symbol]:[Industry]],2,FALSE),"-")</f>
        <v>-</v>
      </c>
      <c r="D532" t="s">
        <v>138</v>
      </c>
      <c r="E532">
        <v>9953.1723214199992</v>
      </c>
      <c r="F532">
        <v>419.7</v>
      </c>
      <c r="G532">
        <v>292.68194462918802</v>
      </c>
      <c r="H532">
        <v>-9.5401030343664903</v>
      </c>
      <c r="I532">
        <v>58.072426288652203</v>
      </c>
      <c r="J532">
        <v>-7.4894527282330499</v>
      </c>
      <c r="K532">
        <v>431.22923179921099</v>
      </c>
      <c r="L532">
        <v>304.67687833431</v>
      </c>
      <c r="M532">
        <v>32.915242487729003</v>
      </c>
      <c r="N532">
        <v>0.85906128552877603</v>
      </c>
      <c r="O532">
        <v>35.715987610197701</v>
      </c>
      <c r="P532">
        <v>345.30503978779802</v>
      </c>
      <c r="Q532">
        <v>0.11893371440204301</v>
      </c>
    </row>
    <row r="533" spans="1:17" x14ac:dyDescent="0.3">
      <c r="A533" t="s">
        <v>1192</v>
      </c>
      <c r="B533" t="s">
        <v>1193</v>
      </c>
      <c r="C533" t="str">
        <f>IFERROR(VLOOKUP(Table1[[#This Row],[Ticker]],[1]!Table1[[Symbol]:[Industry]],2,FALSE),"-")</f>
        <v>-</v>
      </c>
      <c r="D533" t="s">
        <v>278</v>
      </c>
      <c r="E533">
        <v>9890.1226876860001</v>
      </c>
      <c r="F533">
        <v>86.43</v>
      </c>
      <c r="G533">
        <v>121.01738182810401</v>
      </c>
      <c r="H533">
        <v>11.5191526754894</v>
      </c>
      <c r="I533">
        <v>64.044610594169797</v>
      </c>
      <c r="J533">
        <v>-1.71384297213547</v>
      </c>
      <c r="K533">
        <v>72.167583667277498</v>
      </c>
      <c r="L533">
        <v>56.420906037227503</v>
      </c>
      <c r="M533">
        <v>73.824868149520498</v>
      </c>
      <c r="N533">
        <v>0.884227890469374</v>
      </c>
      <c r="O533">
        <v>2.4528520189748702</v>
      </c>
      <c r="P533">
        <v>173.940148753057</v>
      </c>
      <c r="Q533">
        <v>0.22302359893530099</v>
      </c>
    </row>
    <row r="534" spans="1:17" x14ac:dyDescent="0.3">
      <c r="A534" t="s">
        <v>1194</v>
      </c>
      <c r="B534" t="s">
        <v>1195</v>
      </c>
      <c r="C534" t="str">
        <f>IFERROR(VLOOKUP(Table1[[#This Row],[Ticker]],[1]!Table1[[Symbol]:[Industry]],2,FALSE),"-")</f>
        <v>-</v>
      </c>
      <c r="D534" t="s">
        <v>200</v>
      </c>
      <c r="E534">
        <v>9889.8636719999995</v>
      </c>
      <c r="F534">
        <v>647.29999999999995</v>
      </c>
      <c r="G534">
        <v>75.961236533777907</v>
      </c>
      <c r="H534">
        <v>-5.5651124060819397</v>
      </c>
      <c r="I534">
        <v>9.9955041153444899</v>
      </c>
      <c r="J534">
        <v>-2.4140468352685298</v>
      </c>
      <c r="K534">
        <v>621.29870088901998</v>
      </c>
      <c r="L534">
        <v>537.01708996376396</v>
      </c>
      <c r="M534">
        <v>48.299410657795903</v>
      </c>
      <c r="N534">
        <v>0.53160957103238904</v>
      </c>
      <c r="O534">
        <v>9.3465162984705596</v>
      </c>
      <c r="P534">
        <v>102.28124999999901</v>
      </c>
      <c r="Q534">
        <v>5.4075896969392002E-2</v>
      </c>
    </row>
    <row r="535" spans="1:17" hidden="1" x14ac:dyDescent="0.3">
      <c r="A535" t="s">
        <v>1196</v>
      </c>
      <c r="B535" t="s">
        <v>1197</v>
      </c>
      <c r="C535" t="str">
        <f>IFERROR(VLOOKUP(Table1[[#This Row],[Ticker]],[1]!Table1[[Symbol]:[Industry]],2,FALSE),"-")</f>
        <v>-</v>
      </c>
      <c r="D535" t="s">
        <v>278</v>
      </c>
      <c r="E535">
        <v>9836.2167451000005</v>
      </c>
      <c r="F535">
        <v>6390.05</v>
      </c>
      <c r="G535">
        <v>13.8136743926005</v>
      </c>
      <c r="H535">
        <v>0.58337280835791805</v>
      </c>
      <c r="I535">
        <v>0.99161037617056902</v>
      </c>
      <c r="J535">
        <v>2.4860657340835899</v>
      </c>
      <c r="K535">
        <v>5972.42499541698</v>
      </c>
      <c r="L535">
        <v>5479.3441960493401</v>
      </c>
      <c r="M535">
        <v>58.688597369655099</v>
      </c>
      <c r="N535">
        <v>1.52022131229401</v>
      </c>
      <c r="O535">
        <v>9.5296593923365194</v>
      </c>
      <c r="P535">
        <v>40.126529538178097</v>
      </c>
      <c r="Q535">
        <v>0.123274694941653</v>
      </c>
    </row>
    <row r="536" spans="1:17" x14ac:dyDescent="0.3">
      <c r="A536" t="s">
        <v>1198</v>
      </c>
      <c r="B536" t="s">
        <v>1199</v>
      </c>
      <c r="C536" t="str">
        <f>IFERROR(VLOOKUP(Table1[[#This Row],[Ticker]],[1]!Table1[[Symbol]:[Industry]],2,FALSE),"-")</f>
        <v>-</v>
      </c>
      <c r="D536" t="s">
        <v>370</v>
      </c>
      <c r="E536">
        <v>9828.1275824549994</v>
      </c>
      <c r="F536">
        <v>668.85</v>
      </c>
      <c r="G536">
        <v>-10.822569415651</v>
      </c>
      <c r="H536">
        <v>-9.2277762678541606</v>
      </c>
      <c r="I536">
        <v>-21.616009139860299</v>
      </c>
      <c r="J536">
        <v>-2.5811376297647701</v>
      </c>
      <c r="K536">
        <v>684.36867332152406</v>
      </c>
      <c r="L536">
        <v>671.26588248650205</v>
      </c>
      <c r="M536">
        <v>40.416122458008097</v>
      </c>
      <c r="N536">
        <v>0.9875553660402</v>
      </c>
      <c r="O536">
        <v>21.835987142109499</v>
      </c>
      <c r="P536">
        <v>25.723684210526301</v>
      </c>
      <c r="Q536">
        <v>4.2996458985449001E-2</v>
      </c>
    </row>
    <row r="537" spans="1:17" x14ac:dyDescent="0.3">
      <c r="A537" t="s">
        <v>1200</v>
      </c>
      <c r="B537" t="s">
        <v>1201</v>
      </c>
      <c r="C537" t="str">
        <f>IFERROR(VLOOKUP(Table1[[#This Row],[Ticker]],[1]!Table1[[Symbol]:[Industry]],2,FALSE),"-")</f>
        <v>-</v>
      </c>
      <c r="D537" t="s">
        <v>491</v>
      </c>
      <c r="E537">
        <v>9720.4237330289998</v>
      </c>
      <c r="F537">
        <v>166.11</v>
      </c>
      <c r="G537">
        <v>29.148019421816599</v>
      </c>
      <c r="H537">
        <v>-10.170505706575399</v>
      </c>
      <c r="I537">
        <v>-14.961538846955399</v>
      </c>
      <c r="J537">
        <v>-1.9701887358061201</v>
      </c>
      <c r="K537">
        <v>167.94700467442399</v>
      </c>
      <c r="L537">
        <v>165.247232331032</v>
      </c>
      <c r="M537">
        <v>45.094858821276901</v>
      </c>
      <c r="N537">
        <v>1.18323314319364</v>
      </c>
      <c r="O537">
        <v>25.999264509754699</v>
      </c>
      <c r="P537">
        <v>55.421429622724801</v>
      </c>
      <c r="Q537">
        <v>-5.6171340798607E-2</v>
      </c>
    </row>
    <row r="538" spans="1:17" hidden="1" x14ac:dyDescent="0.3">
      <c r="A538" t="s">
        <v>1202</v>
      </c>
      <c r="B538" t="s">
        <v>1203</v>
      </c>
      <c r="C538" t="str">
        <f>IFERROR(VLOOKUP(Table1[[#This Row],[Ticker]],[1]!Table1[[Symbol]:[Industry]],2,FALSE),"-")</f>
        <v>-</v>
      </c>
      <c r="D538" t="s">
        <v>138</v>
      </c>
      <c r="E538">
        <v>9717.1900299270001</v>
      </c>
      <c r="F538">
        <v>267.5</v>
      </c>
      <c r="G538">
        <v>-23.1495625434499</v>
      </c>
      <c r="H538">
        <v>-5.2081956987788001</v>
      </c>
      <c r="I538">
        <v>-7.1276972374941199</v>
      </c>
      <c r="J538">
        <v>-0.55946957270243503</v>
      </c>
      <c r="K538">
        <v>263.340780043439</v>
      </c>
      <c r="L538">
        <v>257.87479670106501</v>
      </c>
      <c r="M538">
        <v>22.227502817667499</v>
      </c>
      <c r="N538">
        <v>1.55743297688966</v>
      </c>
      <c r="O538">
        <v>2.8261682242990598</v>
      </c>
      <c r="P538">
        <v>15.2520465316673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138</v>
      </c>
      <c r="E539">
        <v>9704.5681812300008</v>
      </c>
      <c r="F539">
        <v>625.95000000000005</v>
      </c>
      <c r="G539">
        <v>6.6734743069036799</v>
      </c>
      <c r="H539">
        <v>-5.09848222650505</v>
      </c>
      <c r="I539">
        <v>-1.7981161905859</v>
      </c>
      <c r="J539">
        <v>2.75130140181832E-2</v>
      </c>
      <c r="K539">
        <v>606.39684565019604</v>
      </c>
      <c r="L539">
        <v>572.17974308729902</v>
      </c>
      <c r="M539">
        <v>65.924858163319897</v>
      </c>
      <c r="N539">
        <v>1.2283457439410399</v>
      </c>
      <c r="O539">
        <v>8.44316638709161</v>
      </c>
      <c r="P539">
        <v>32.3641361810107</v>
      </c>
      <c r="Q539">
        <v>9.3623878157804E-2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130</v>
      </c>
      <c r="E540">
        <v>9601.6848449600002</v>
      </c>
      <c r="F540">
        <v>272.48</v>
      </c>
      <c r="G540">
        <v>29.8211847485227</v>
      </c>
      <c r="H540">
        <v>15.550585842066999</v>
      </c>
      <c r="I540">
        <v>1.2969734815204199</v>
      </c>
      <c r="J540">
        <v>-7.81996120280931</v>
      </c>
      <c r="K540">
        <v>249.72285944319199</v>
      </c>
      <c r="L540">
        <v>226.771716685716</v>
      </c>
      <c r="M540">
        <v>58.427699194875601</v>
      </c>
      <c r="N540">
        <v>1.5158961688599799</v>
      </c>
      <c r="O540">
        <v>9.7328244274809101</v>
      </c>
      <c r="P540">
        <v>57.366445278660102</v>
      </c>
      <c r="Q540">
        <v>0.117273224236517</v>
      </c>
    </row>
    <row r="541" spans="1:17" hidden="1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89</v>
      </c>
      <c r="E541">
        <v>9591.9028099999996</v>
      </c>
      <c r="F541">
        <v>140.44999999999999</v>
      </c>
      <c r="G541">
        <v>-22.103482580056198</v>
      </c>
      <c r="H541">
        <v>-0.94647714763410895</v>
      </c>
      <c r="I541">
        <v>-10.507647453945401</v>
      </c>
      <c r="J541">
        <v>1.2119809635232199</v>
      </c>
      <c r="K541">
        <v>136.851589290287</v>
      </c>
      <c r="L541">
        <v>135.245250879282</v>
      </c>
      <c r="M541">
        <v>19.599037825510401</v>
      </c>
      <c r="N541">
        <v>0.90562051166684099</v>
      </c>
      <c r="O541">
        <v>0.81879672481310894</v>
      </c>
      <c r="P541">
        <v>11.468253968253901</v>
      </c>
      <c r="Q541">
        <v>-1.3388827299693999E-2</v>
      </c>
    </row>
    <row r="542" spans="1:17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682</v>
      </c>
      <c r="E542">
        <v>9557.6802484799991</v>
      </c>
      <c r="F542">
        <v>564.20000000000005</v>
      </c>
      <c r="G542">
        <v>55.982409837460899</v>
      </c>
      <c r="H542">
        <v>0.19477903399437901</v>
      </c>
      <c r="I542">
        <v>22.6170966843864</v>
      </c>
      <c r="J542">
        <v>-3.7978269007031602</v>
      </c>
      <c r="K542">
        <v>498.024359696575</v>
      </c>
      <c r="L542">
        <v>417.73712632765302</v>
      </c>
      <c r="M542">
        <v>51.891812287799198</v>
      </c>
      <c r="N542">
        <v>0.426454205142271</v>
      </c>
      <c r="O542">
        <v>13.213399503722</v>
      </c>
      <c r="P542">
        <v>80.804358275917295</v>
      </c>
      <c r="Q542">
        <v>7.2277978694690007E-2</v>
      </c>
    </row>
    <row r="543" spans="1:17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283</v>
      </c>
      <c r="E543">
        <v>9554.5419557599998</v>
      </c>
      <c r="F543">
        <v>810.8</v>
      </c>
      <c r="G543">
        <v>59.525285721218196</v>
      </c>
      <c r="H543">
        <v>3.41424013150248</v>
      </c>
      <c r="I543">
        <v>-3.9006152859073899</v>
      </c>
      <c r="J543">
        <v>1.5698065310261999</v>
      </c>
      <c r="K543">
        <v>763.13876501294703</v>
      </c>
      <c r="L543">
        <v>699.34515228606699</v>
      </c>
      <c r="M543">
        <v>58.958827679854203</v>
      </c>
      <c r="N543">
        <v>0.80413708273301299</v>
      </c>
      <c r="O543">
        <v>13.6778490379871</v>
      </c>
      <c r="P543">
        <v>86.048646167966893</v>
      </c>
      <c r="Q543">
        <v>9.8641714188622998E-2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539</v>
      </c>
      <c r="E544">
        <v>9499.0923262380002</v>
      </c>
      <c r="F544">
        <v>99.39</v>
      </c>
      <c r="G544">
        <v>12.330444934873</v>
      </c>
      <c r="H544">
        <v>11.751293120432599</v>
      </c>
      <c r="I544">
        <v>-23.5633930820741</v>
      </c>
      <c r="J544">
        <v>-2.1864254830261798</v>
      </c>
      <c r="K544">
        <v>88.707559784080303</v>
      </c>
      <c r="L544">
        <v>86.260938247202603</v>
      </c>
      <c r="M544">
        <v>67.430350801007506</v>
      </c>
      <c r="N544">
        <v>0.99436286350601999</v>
      </c>
      <c r="O544">
        <v>15.5548847972633</v>
      </c>
      <c r="P544">
        <v>44.043478260869499</v>
      </c>
      <c r="Q544">
        <v>-4.6233833297940001E-2</v>
      </c>
    </row>
    <row r="545" spans="1:17" hidden="1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165</v>
      </c>
      <c r="E545">
        <v>9483.668752005</v>
      </c>
      <c r="F545">
        <v>7871.85</v>
      </c>
      <c r="G545">
        <v>178.48831331000201</v>
      </c>
      <c r="H545">
        <v>5.6881061016550696</v>
      </c>
      <c r="I545">
        <v>39.292880697329203</v>
      </c>
      <c r="J545">
        <v>-4.5232377582520398</v>
      </c>
      <c r="K545">
        <v>7282.1068358946504</v>
      </c>
      <c r="L545">
        <v>5764.9345929696601</v>
      </c>
      <c r="M545">
        <v>56.408404883864797</v>
      </c>
      <c r="N545">
        <v>1.2855275196323801</v>
      </c>
      <c r="O545">
        <v>6.7080800574197799</v>
      </c>
      <c r="P545">
        <v>234.82985963419799</v>
      </c>
      <c r="Q545">
        <v>0.192357185224204</v>
      </c>
    </row>
    <row r="546" spans="1:17" hidden="1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315</v>
      </c>
      <c r="E546">
        <v>9466.3546990199993</v>
      </c>
      <c r="F546">
        <v>1601.4</v>
      </c>
      <c r="G546">
        <v>112.26842597563</v>
      </c>
      <c r="H546">
        <v>-19.419006362361898</v>
      </c>
      <c r="I546">
        <v>124.91718610874101</v>
      </c>
      <c r="J546">
        <v>-4.3982818572192404</v>
      </c>
      <c r="K546">
        <v>1638.4040448442199</v>
      </c>
      <c r="M546">
        <v>23.622051278072099</v>
      </c>
      <c r="N546">
        <v>1.4656964525007701</v>
      </c>
      <c r="O546">
        <v>29.886349444236199</v>
      </c>
      <c r="P546">
        <v>149.28393524283899</v>
      </c>
    </row>
    <row r="547" spans="1:17" hidden="1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298</v>
      </c>
      <c r="E547">
        <v>9463.0263915199994</v>
      </c>
      <c r="F547">
        <v>425.3</v>
      </c>
      <c r="G547">
        <v>-18.172806855128499</v>
      </c>
      <c r="H547">
        <v>-11.1410626822771</v>
      </c>
      <c r="I547">
        <v>-7.8671247193919402</v>
      </c>
      <c r="J547">
        <v>-3.7044078061359098</v>
      </c>
      <c r="K547">
        <v>442.52815776555701</v>
      </c>
      <c r="M547">
        <v>43.8454797454268</v>
      </c>
      <c r="N547">
        <v>0.70142458718877299</v>
      </c>
      <c r="O547">
        <v>26.557723959557901</v>
      </c>
      <c r="P547">
        <v>16.520547945205401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370</v>
      </c>
      <c r="E548">
        <v>9440.3311632299992</v>
      </c>
      <c r="F548">
        <v>236.91</v>
      </c>
      <c r="G548">
        <v>17.338228255742901</v>
      </c>
      <c r="H548">
        <v>-5.8589733728801203</v>
      </c>
      <c r="I548">
        <v>-34.361534304570696</v>
      </c>
      <c r="J548">
        <v>-5.0113841182786496</v>
      </c>
      <c r="K548">
        <v>238.60908000861599</v>
      </c>
      <c r="L548">
        <v>222.643805282329</v>
      </c>
      <c r="M548">
        <v>35.8337130105093</v>
      </c>
      <c r="N548">
        <v>0.88089203507537195</v>
      </c>
      <c r="O548">
        <v>36.022118103921301</v>
      </c>
      <c r="P548">
        <v>62.100581594252397</v>
      </c>
      <c r="Q548">
        <v>5.6626869149936997E-2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298</v>
      </c>
      <c r="E549">
        <v>9410.7061348999996</v>
      </c>
      <c r="F549">
        <v>466.9</v>
      </c>
      <c r="G549">
        <v>-8.3353099876475698E-2</v>
      </c>
      <c r="H549">
        <v>-10.4188929502655</v>
      </c>
      <c r="I549">
        <v>2.3493830282955099</v>
      </c>
      <c r="J549">
        <v>1.12515401333998</v>
      </c>
      <c r="K549">
        <v>436.88352577345898</v>
      </c>
      <c r="L549">
        <v>404.566937852085</v>
      </c>
      <c r="M549">
        <v>65.361513686279906</v>
      </c>
      <c r="N549">
        <v>0.71648183127151099</v>
      </c>
      <c r="O549">
        <v>8.1602056114799808</v>
      </c>
      <c r="P549">
        <v>42.2174840085287</v>
      </c>
      <c r="Q549">
        <v>8.0010190676158999E-2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92</v>
      </c>
      <c r="E550">
        <v>9393.6955955850008</v>
      </c>
      <c r="F550">
        <v>318.14999999999998</v>
      </c>
      <c r="G550">
        <v>-62.365834336119597</v>
      </c>
      <c r="H550">
        <v>6.5939577746155802</v>
      </c>
      <c r="I550">
        <v>-24.263447710370802</v>
      </c>
      <c r="J550">
        <v>2.3853504213732601</v>
      </c>
      <c r="K550">
        <v>298.00679512250201</v>
      </c>
      <c r="L550">
        <v>353.11187884301398</v>
      </c>
      <c r="M550">
        <v>68.261572901244307</v>
      </c>
      <c r="N550">
        <v>3.84625935889837</v>
      </c>
      <c r="O550">
        <v>76.017601760176007</v>
      </c>
      <c r="P550">
        <v>21.8965517241379</v>
      </c>
      <c r="Q550">
        <v>-9.7182468719121007E-2</v>
      </c>
    </row>
    <row r="551" spans="1:17" hidden="1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E551">
        <v>9365.3626122000005</v>
      </c>
      <c r="F551">
        <v>484.05</v>
      </c>
      <c r="G551">
        <v>-35.535945018404</v>
      </c>
      <c r="H551">
        <v>6.9891239745425304</v>
      </c>
      <c r="I551">
        <v>-7.4920516124897896</v>
      </c>
      <c r="J551">
        <v>-4.9501178771986902</v>
      </c>
      <c r="K551">
        <v>471.39305775063701</v>
      </c>
      <c r="L551">
        <v>474.344609195624</v>
      </c>
      <c r="M551">
        <v>46.683129222919703</v>
      </c>
      <c r="N551">
        <v>0.59231684567421905</v>
      </c>
      <c r="O551">
        <v>21.475054229934901</v>
      </c>
      <c r="P551">
        <v>21.880901422636299</v>
      </c>
      <c r="Q551">
        <v>-1.2965610079039999E-2</v>
      </c>
    </row>
    <row r="552" spans="1:17" hidden="1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138</v>
      </c>
      <c r="E552">
        <v>9320.6</v>
      </c>
      <c r="F552">
        <v>4660.3</v>
      </c>
      <c r="G552">
        <v>-24.1434749968634</v>
      </c>
      <c r="H552">
        <v>-5.8746757055362204</v>
      </c>
      <c r="I552">
        <v>-25.259155849389199</v>
      </c>
      <c r="J552">
        <v>-1.4587448824223099</v>
      </c>
      <c r="K552">
        <v>4727.9015719545596</v>
      </c>
      <c r="L552">
        <v>4833.6596360103704</v>
      </c>
      <c r="M552">
        <v>45.807906280910103</v>
      </c>
      <c r="N552">
        <v>0.81323529411764695</v>
      </c>
      <c r="O552">
        <v>49.647018432289698</v>
      </c>
      <c r="P552">
        <v>20.0489438433796</v>
      </c>
      <c r="Q552">
        <v>9.0754063042137997E-2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60</v>
      </c>
      <c r="E553">
        <v>9300.7327229040002</v>
      </c>
      <c r="F553">
        <v>205.24</v>
      </c>
      <c r="G553">
        <v>53.191088952260401</v>
      </c>
      <c r="H553">
        <v>13.146238627737601</v>
      </c>
      <c r="I553">
        <v>25.8241520403779</v>
      </c>
      <c r="J553">
        <v>0.18949519893931399</v>
      </c>
      <c r="K553">
        <v>172.27990404059699</v>
      </c>
      <c r="L553">
        <v>151.001312665369</v>
      </c>
      <c r="M553">
        <v>82.183052478416002</v>
      </c>
      <c r="N553">
        <v>1.37542161547677</v>
      </c>
      <c r="O553">
        <v>1.1255115961800799</v>
      </c>
      <c r="P553">
        <v>110.61056952283199</v>
      </c>
      <c r="Q553">
        <v>8.7764237052887994E-2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472</v>
      </c>
      <c r="E554">
        <v>9273.6384333749993</v>
      </c>
      <c r="F554">
        <v>303.75</v>
      </c>
      <c r="G554">
        <v>-25.7518647469463</v>
      </c>
      <c r="H554">
        <v>-3.8073167267795398</v>
      </c>
      <c r="I554">
        <v>-0.89766458071389099</v>
      </c>
      <c r="J554">
        <v>-2.8365115517624599</v>
      </c>
      <c r="K554">
        <v>281.87605432303701</v>
      </c>
      <c r="L554">
        <v>278.03769284407099</v>
      </c>
      <c r="M554">
        <v>66.526174327680295</v>
      </c>
      <c r="N554">
        <v>0.580488209458358</v>
      </c>
      <c r="O554">
        <v>6.5020576131687298</v>
      </c>
      <c r="P554">
        <v>42.605633802816897</v>
      </c>
      <c r="Q554">
        <v>-6.6197969926475003E-2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491</v>
      </c>
      <c r="E555">
        <v>9273.0792974399992</v>
      </c>
      <c r="F555">
        <v>1041.5999999999999</v>
      </c>
      <c r="G555">
        <v>0.76156565648798402</v>
      </c>
      <c r="H555">
        <v>1.7262502203897101</v>
      </c>
      <c r="I555">
        <v>-9.33195304532296</v>
      </c>
      <c r="J555">
        <v>-0.406924847192146</v>
      </c>
      <c r="K555">
        <v>999.12273970765204</v>
      </c>
      <c r="L555">
        <v>923.04229132192995</v>
      </c>
      <c r="M555">
        <v>42.123979535824802</v>
      </c>
      <c r="N555">
        <v>0.665565780021391</v>
      </c>
      <c r="O555">
        <v>14.7273425499232</v>
      </c>
      <c r="P555">
        <v>34.1144659756647</v>
      </c>
      <c r="Q555">
        <v>3.6559793331222001E-2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46</v>
      </c>
      <c r="E556">
        <v>9249.3073469999999</v>
      </c>
      <c r="F556">
        <v>1380.75</v>
      </c>
      <c r="G556">
        <v>78.370277920171006</v>
      </c>
      <c r="H556">
        <v>9.6585535345235503</v>
      </c>
      <c r="I556">
        <v>59.329046493927599</v>
      </c>
      <c r="J556">
        <v>-4.4001727171242404</v>
      </c>
      <c r="K556">
        <v>1285.2884615357</v>
      </c>
      <c r="L556">
        <v>1044.1893643369001</v>
      </c>
      <c r="M556">
        <v>48.423423980753299</v>
      </c>
      <c r="N556">
        <v>1.14088390501856</v>
      </c>
      <c r="O556">
        <v>11.7110266159695</v>
      </c>
      <c r="P556">
        <v>112.423076923076</v>
      </c>
      <c r="Q556">
        <v>0.13250101383264101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555</v>
      </c>
      <c r="E557">
        <v>9244.9579373699999</v>
      </c>
      <c r="F557">
        <v>585.15</v>
      </c>
      <c r="G557">
        <v>20.078306109666599</v>
      </c>
      <c r="H557">
        <v>4.4187053525265396</v>
      </c>
      <c r="I557">
        <v>11.4780652434241</v>
      </c>
      <c r="J557">
        <v>0.68985761659453004</v>
      </c>
      <c r="K557">
        <v>540.21207023865497</v>
      </c>
      <c r="L557">
        <v>499.101731389478</v>
      </c>
      <c r="M557">
        <v>61.505556836736403</v>
      </c>
      <c r="N557">
        <v>1.85846604598614</v>
      </c>
      <c r="O557">
        <v>5.4430487909083096</v>
      </c>
      <c r="P557">
        <v>46.654135338345803</v>
      </c>
      <c r="Q557">
        <v>-3.5344366227273001E-2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156</v>
      </c>
      <c r="E558">
        <v>9221.8114999999998</v>
      </c>
      <c r="F558">
        <v>492.25</v>
      </c>
      <c r="G558">
        <v>33.849315850355403</v>
      </c>
      <c r="H558">
        <v>1.1618483968136899</v>
      </c>
      <c r="I558">
        <v>-14.189472672963401</v>
      </c>
      <c r="J558">
        <v>-3.6845022331835402</v>
      </c>
      <c r="K558">
        <v>468.42894123039201</v>
      </c>
      <c r="L558">
        <v>419.73265850758298</v>
      </c>
      <c r="M558">
        <v>49.710961677712</v>
      </c>
      <c r="N558">
        <v>0.90783139515359301</v>
      </c>
      <c r="O558">
        <v>11.223971559167101</v>
      </c>
      <c r="P558">
        <v>61.924342105263101</v>
      </c>
      <c r="Q558">
        <v>8.9385389858534003E-2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60</v>
      </c>
      <c r="E559">
        <v>9219.2464142000008</v>
      </c>
      <c r="F559">
        <v>1003</v>
      </c>
      <c r="G559">
        <v>101.29268071256</v>
      </c>
      <c r="H559">
        <v>0.51284985151153395</v>
      </c>
      <c r="I559">
        <v>35.494380301363002</v>
      </c>
      <c r="J559">
        <v>4.49495171410602</v>
      </c>
      <c r="K559">
        <v>916.81264754308097</v>
      </c>
      <c r="L559">
        <v>759.78265942499399</v>
      </c>
      <c r="M559">
        <v>76.194284033640102</v>
      </c>
      <c r="N559">
        <v>0.98767846115442004</v>
      </c>
      <c r="O559">
        <v>0.76769690927218603</v>
      </c>
      <c r="P559">
        <v>143.38752729919901</v>
      </c>
      <c r="Q559">
        <v>-1.4576940073839999E-3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46</v>
      </c>
      <c r="E560">
        <v>9213.1265813499995</v>
      </c>
      <c r="F560">
        <v>54.85</v>
      </c>
      <c r="G560">
        <v>159.45961372469301</v>
      </c>
      <c r="H560">
        <v>-6.5206689479317603</v>
      </c>
      <c r="I560">
        <v>46.703358845427303</v>
      </c>
      <c r="J560">
        <v>-4.1274775183170203</v>
      </c>
      <c r="K560">
        <v>45.535279249482997</v>
      </c>
      <c r="L560">
        <v>36.690303377091503</v>
      </c>
      <c r="M560">
        <v>73.294610380195095</v>
      </c>
      <c r="N560">
        <v>1.5353560919734901</v>
      </c>
      <c r="O560">
        <v>1.0027347310847601</v>
      </c>
      <c r="P560">
        <v>208.01821334220199</v>
      </c>
      <c r="Q560">
        <v>0.12850628008687401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286</v>
      </c>
      <c r="E561">
        <v>9150.5022361949996</v>
      </c>
      <c r="F561">
        <v>741.55</v>
      </c>
      <c r="G561">
        <v>16.2249024634724</v>
      </c>
      <c r="H561">
        <v>-2.2774175303326998</v>
      </c>
      <c r="I561">
        <v>6.5475257131187004</v>
      </c>
      <c r="J561">
        <v>0.44028238996689201</v>
      </c>
      <c r="K561">
        <v>680.754275830437</v>
      </c>
      <c r="L561">
        <v>643.77536406992795</v>
      </c>
      <c r="M561">
        <v>66.9610237144569</v>
      </c>
      <c r="N561">
        <v>0.64919703075753499</v>
      </c>
      <c r="O561">
        <v>12.966084552626199</v>
      </c>
      <c r="P561">
        <v>50.065769503187198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983</v>
      </c>
      <c r="E562">
        <v>9130.1620824750007</v>
      </c>
      <c r="F562">
        <v>452.55</v>
      </c>
      <c r="G562">
        <v>-9.9067851330285208</v>
      </c>
      <c r="H562">
        <v>-3.9561068983930898</v>
      </c>
      <c r="I562">
        <v>3.9340326211222298</v>
      </c>
      <c r="J562">
        <v>-0.402045897662347</v>
      </c>
      <c r="K562">
        <v>421.127597481598</v>
      </c>
      <c r="L562">
        <v>401.93248954473597</v>
      </c>
      <c r="M562">
        <v>67.999782807163101</v>
      </c>
      <c r="N562">
        <v>1.10402732344526</v>
      </c>
      <c r="O562">
        <v>7.3693514528781296</v>
      </c>
      <c r="P562">
        <v>31.7467248908297</v>
      </c>
      <c r="Q562">
        <v>-1.284016596566E-2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1181</v>
      </c>
      <c r="E563">
        <v>9097.4515940099991</v>
      </c>
      <c r="F563">
        <v>561.45000000000005</v>
      </c>
      <c r="G563">
        <v>152.32825747206999</v>
      </c>
      <c r="H563">
        <v>-8.6167300751767897</v>
      </c>
      <c r="I563">
        <v>-5.0464693269344796</v>
      </c>
      <c r="J563">
        <v>0.55738271480493096</v>
      </c>
      <c r="K563">
        <v>538.79511423878296</v>
      </c>
      <c r="L563">
        <v>440.20070422229497</v>
      </c>
      <c r="M563">
        <v>56.981821022296899</v>
      </c>
      <c r="N563">
        <v>0.585013117397987</v>
      </c>
      <c r="O563">
        <v>13.0643868554635</v>
      </c>
      <c r="P563">
        <v>184.75908706677899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283</v>
      </c>
      <c r="E564">
        <v>9084.5772721649992</v>
      </c>
      <c r="F564">
        <v>558.15</v>
      </c>
      <c r="G564">
        <v>23.3630946766108</v>
      </c>
      <c r="H564">
        <v>9.2867558788413493</v>
      </c>
      <c r="I564">
        <v>32.990114283263203</v>
      </c>
      <c r="J564">
        <v>2.76315390683803</v>
      </c>
      <c r="K564">
        <v>483.77690692675702</v>
      </c>
      <c r="L564">
        <v>417.16429758223398</v>
      </c>
      <c r="M564">
        <v>79.230944943749293</v>
      </c>
      <c r="N564">
        <v>0.75307517963591497</v>
      </c>
      <c r="O564">
        <v>1.0033145211860699</v>
      </c>
      <c r="P564">
        <v>63.536478171696402</v>
      </c>
      <c r="Q564">
        <v>0.12864024825083201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983</v>
      </c>
      <c r="E565">
        <v>9053.6199564800008</v>
      </c>
      <c r="F565">
        <v>413.6</v>
      </c>
      <c r="G565">
        <v>6.2287117136699797</v>
      </c>
      <c r="H565">
        <v>-5.7349449634778598</v>
      </c>
      <c r="I565">
        <v>13.0373644642619</v>
      </c>
      <c r="J565">
        <v>-6.5596171668938696</v>
      </c>
      <c r="K565">
        <v>382.45920240314501</v>
      </c>
      <c r="L565">
        <v>351.36885084309</v>
      </c>
      <c r="M565">
        <v>58.801972221993601</v>
      </c>
      <c r="N565">
        <v>1.07284568415118</v>
      </c>
      <c r="O565">
        <v>5.1378143133462304</v>
      </c>
      <c r="P565">
        <v>54.616822429906499</v>
      </c>
      <c r="Q565">
        <v>7.0235398689764E-2</v>
      </c>
    </row>
    <row r="566" spans="1:17" hidden="1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278</v>
      </c>
      <c r="E566">
        <v>9048.0515109999997</v>
      </c>
      <c r="F566">
        <v>4516.1000000000004</v>
      </c>
      <c r="G566">
        <v>509.915988339222</v>
      </c>
      <c r="H566">
        <v>22.7812922371964</v>
      </c>
      <c r="I566">
        <v>312.33267566118599</v>
      </c>
      <c r="J566">
        <v>1.5613085741796899</v>
      </c>
      <c r="K566">
        <v>3366.5887997935602</v>
      </c>
      <c r="L566">
        <v>2051.6188382024902</v>
      </c>
      <c r="M566">
        <v>69.522309465876305</v>
      </c>
      <c r="N566">
        <v>0.80522499246314405</v>
      </c>
      <c r="O566">
        <v>3.8506676114346399</v>
      </c>
      <c r="P566">
        <v>639.67734010318497</v>
      </c>
      <c r="Q566">
        <v>0.14974499642461001</v>
      </c>
    </row>
    <row r="567" spans="1:17" hidden="1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138</v>
      </c>
      <c r="E567">
        <v>8964.9857186999998</v>
      </c>
      <c r="F567">
        <v>711.45</v>
      </c>
      <c r="G567">
        <v>-6.78670187963011</v>
      </c>
      <c r="H567">
        <v>-1.38086921242934</v>
      </c>
      <c r="I567">
        <v>-6.6407424044848504</v>
      </c>
      <c r="J567">
        <v>-0.28812164857956002</v>
      </c>
      <c r="K567">
        <v>690.86340126140999</v>
      </c>
      <c r="L567">
        <v>648.52456896628496</v>
      </c>
      <c r="M567">
        <v>59.155835690531397</v>
      </c>
      <c r="N567">
        <v>1.51460527186622</v>
      </c>
      <c r="O567">
        <v>5.4185114906177301</v>
      </c>
      <c r="P567">
        <v>37.345559845559798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235</v>
      </c>
      <c r="E568">
        <v>8943.3369794299997</v>
      </c>
      <c r="F568">
        <v>11281.15</v>
      </c>
      <c r="G568">
        <v>56.112364984358798</v>
      </c>
      <c r="H568">
        <v>-11.585140636600499</v>
      </c>
      <c r="I568">
        <v>21.9271672345089</v>
      </c>
      <c r="J568">
        <v>-1.95574647578397</v>
      </c>
      <c r="K568">
        <v>11100.526997619099</v>
      </c>
      <c r="L568">
        <v>9431.1712311780993</v>
      </c>
      <c r="M568">
        <v>54.858349391094897</v>
      </c>
      <c r="N568">
        <v>1.4046626883786699</v>
      </c>
      <c r="O568">
        <v>14.775089419075099</v>
      </c>
      <c r="P568">
        <v>84.898996107355003</v>
      </c>
      <c r="Q568">
        <v>0.108737774949517</v>
      </c>
    </row>
    <row r="569" spans="1:17" hidden="1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250</v>
      </c>
      <c r="E569">
        <v>8881.5258266000001</v>
      </c>
      <c r="F569">
        <v>2144.9499999999998</v>
      </c>
      <c r="G569">
        <v>57.482491068662497</v>
      </c>
      <c r="H569">
        <v>5.5133381324776103</v>
      </c>
      <c r="I569">
        <v>64.010053233863999</v>
      </c>
      <c r="J569">
        <v>-5.1918167944268996</v>
      </c>
      <c r="K569">
        <v>1844.1733477673099</v>
      </c>
      <c r="L569">
        <v>1485.3976063187099</v>
      </c>
      <c r="M569">
        <v>70.014020468754296</v>
      </c>
      <c r="N569">
        <v>0.396270564629216</v>
      </c>
      <c r="O569">
        <v>0.51516352362526097</v>
      </c>
      <c r="P569">
        <v>102.583112958065</v>
      </c>
      <c r="Q569">
        <v>0.173303432620871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116</v>
      </c>
      <c r="E570">
        <v>8775.3168545259996</v>
      </c>
      <c r="F570">
        <v>81.819999999999993</v>
      </c>
      <c r="G570">
        <v>-35.358712204644803</v>
      </c>
      <c r="H570">
        <v>-7.1583038661689704</v>
      </c>
      <c r="I570">
        <v>-18.655360694948701</v>
      </c>
      <c r="J570">
        <v>1.0795288098522899</v>
      </c>
      <c r="K570">
        <v>83.206845714272305</v>
      </c>
      <c r="L570">
        <v>85.275440296083303</v>
      </c>
      <c r="M570">
        <v>47.641870053473298</v>
      </c>
      <c r="N570">
        <v>0.50155147294041103</v>
      </c>
      <c r="O570">
        <v>19.775116108530899</v>
      </c>
      <c r="P570">
        <v>13.0110497237568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46</v>
      </c>
      <c r="E571">
        <v>8770.61510112</v>
      </c>
      <c r="F571">
        <v>510.55</v>
      </c>
      <c r="G571">
        <v>165.984649558321</v>
      </c>
      <c r="H571">
        <v>2.2701190545717602</v>
      </c>
      <c r="I571">
        <v>45.776912516345199</v>
      </c>
      <c r="J571">
        <v>-1.33161436406556</v>
      </c>
      <c r="K571">
        <v>464.06480259548698</v>
      </c>
      <c r="L571">
        <v>354.65570740811597</v>
      </c>
      <c r="M571">
        <v>54.501034696603497</v>
      </c>
      <c r="N571">
        <v>1.07114030389501</v>
      </c>
      <c r="O571">
        <v>15.5518558417393</v>
      </c>
      <c r="P571">
        <v>191.74285714285699</v>
      </c>
      <c r="Q571">
        <v>0.19624652869807199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1157</v>
      </c>
      <c r="E572">
        <v>8731.5506484599991</v>
      </c>
      <c r="F572">
        <v>83.4</v>
      </c>
      <c r="G572">
        <v>19.0753879508297</v>
      </c>
      <c r="H572">
        <v>-2.0171891882426198</v>
      </c>
      <c r="I572">
        <v>-44.525792588636399</v>
      </c>
      <c r="J572">
        <v>3.8883988106927299</v>
      </c>
      <c r="K572">
        <v>83.505983356905901</v>
      </c>
      <c r="L572">
        <v>85.016681200097594</v>
      </c>
      <c r="M572">
        <v>52.491095397545102</v>
      </c>
      <c r="N572">
        <v>1.4791940506463901</v>
      </c>
      <c r="O572">
        <v>62.709832134292498</v>
      </c>
      <c r="P572">
        <v>45.9317585301837</v>
      </c>
      <c r="Q572">
        <v>4.3402320554638003E-2</v>
      </c>
    </row>
    <row r="573" spans="1:17" hidden="1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122</v>
      </c>
      <c r="E573">
        <v>8720.7742091250002</v>
      </c>
      <c r="F573">
        <v>2717.55</v>
      </c>
      <c r="G573">
        <v>-13.4885288546967</v>
      </c>
      <c r="H573">
        <v>-5.6677832499445797</v>
      </c>
      <c r="I573">
        <v>-9.76189657399925</v>
      </c>
      <c r="J573">
        <v>-1.00186201705742</v>
      </c>
      <c r="K573">
        <v>2712.8907027472501</v>
      </c>
      <c r="L573">
        <v>2681.8879692066298</v>
      </c>
      <c r="M573">
        <v>40.307779087289497</v>
      </c>
      <c r="N573">
        <v>0.73234996991033896</v>
      </c>
      <c r="O573">
        <v>28.792478519254399</v>
      </c>
      <c r="P573">
        <v>15.689655172413801</v>
      </c>
      <c r="Q573">
        <v>-7.3855287469970004E-3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555</v>
      </c>
      <c r="E574">
        <v>8717.0300131200001</v>
      </c>
      <c r="F574">
        <v>793.65</v>
      </c>
      <c r="G574">
        <v>-43.132407953132997</v>
      </c>
      <c r="H574">
        <v>-0.59558267242585206</v>
      </c>
      <c r="I574">
        <v>-31.2948955786696</v>
      </c>
      <c r="J574">
        <v>2.9964447076643799</v>
      </c>
      <c r="K574">
        <v>784.83043273662599</v>
      </c>
      <c r="L574">
        <v>858.45950026208698</v>
      </c>
      <c r="M574">
        <v>73.599883441041698</v>
      </c>
      <c r="N574">
        <v>1.48958232637369</v>
      </c>
      <c r="O574">
        <v>39.393939393939299</v>
      </c>
      <c r="P574">
        <v>10.1679622431982</v>
      </c>
      <c r="Q574">
        <v>-3.2606424155849002E-2</v>
      </c>
    </row>
    <row r="575" spans="1:17" hidden="1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60</v>
      </c>
      <c r="E575">
        <v>8678.73788796999</v>
      </c>
      <c r="F575">
        <v>5228.3500000000004</v>
      </c>
      <c r="G575">
        <v>-22.642260552254498</v>
      </c>
      <c r="H575">
        <v>0.41763020871962903</v>
      </c>
      <c r="I575">
        <v>-14.478740687752399</v>
      </c>
      <c r="J575">
        <v>2.4719648221151198</v>
      </c>
      <c r="K575">
        <v>5035.9601083518201</v>
      </c>
      <c r="L575">
        <v>4978.2890330395703</v>
      </c>
      <c r="M575">
        <v>58.357106629885401</v>
      </c>
      <c r="N575">
        <v>0.92318315089914005</v>
      </c>
      <c r="O575">
        <v>7.9279313741428901</v>
      </c>
      <c r="P575">
        <v>12.7638006707573</v>
      </c>
      <c r="Q575">
        <v>-7.6807403196881993E-2</v>
      </c>
    </row>
    <row r="576" spans="1:17" hidden="1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21</v>
      </c>
      <c r="E576">
        <v>8671.8750641499992</v>
      </c>
      <c r="F576">
        <v>1570.55</v>
      </c>
      <c r="G576">
        <v>197.19027279446701</v>
      </c>
      <c r="H576">
        <v>0.83369576212646901</v>
      </c>
      <c r="I576">
        <v>27.175394341445202</v>
      </c>
      <c r="J576">
        <v>1.34149693236241</v>
      </c>
      <c r="K576">
        <v>1386.3717823100101</v>
      </c>
      <c r="L576">
        <v>1095.45324708622</v>
      </c>
      <c r="M576">
        <v>57.088365496907997</v>
      </c>
      <c r="N576">
        <v>1.2194436131851001</v>
      </c>
      <c r="O576">
        <v>11.9289420903505</v>
      </c>
      <c r="P576">
        <v>225.468863330224</v>
      </c>
      <c r="Q576">
        <v>0.22693864536858799</v>
      </c>
    </row>
    <row r="577" spans="1:17" hidden="1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138</v>
      </c>
      <c r="E577">
        <v>8669.4643550580004</v>
      </c>
      <c r="F577">
        <v>136.34</v>
      </c>
      <c r="G577">
        <v>79.2402127404781</v>
      </c>
      <c r="H577">
        <v>-18.646130624207</v>
      </c>
      <c r="I577">
        <v>24.9735522584804</v>
      </c>
      <c r="J577">
        <v>-3.9944313808128098</v>
      </c>
      <c r="K577">
        <v>137.63583663530201</v>
      </c>
      <c r="L577">
        <v>115.972338128895</v>
      </c>
      <c r="M577">
        <v>44.379506675216902</v>
      </c>
      <c r="N577">
        <v>0.433235816178346</v>
      </c>
      <c r="O577">
        <v>20.5515622707936</v>
      </c>
      <c r="P577">
        <v>118.84430176565</v>
      </c>
      <c r="Q577">
        <v>-1.2632508845656001E-2</v>
      </c>
    </row>
    <row r="578" spans="1:17" hidden="1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269</v>
      </c>
      <c r="E578">
        <v>8666.8190287350008</v>
      </c>
      <c r="F578">
        <v>309.85000000000002</v>
      </c>
      <c r="G578">
        <v>-26.632820558067699</v>
      </c>
      <c r="H578">
        <v>-10.5198014666167</v>
      </c>
      <c r="I578">
        <v>-16.3271384223311</v>
      </c>
      <c r="J578">
        <v>-6.1352037473612899</v>
      </c>
      <c r="M578">
        <v>44.500190417100598</v>
      </c>
      <c r="O578">
        <v>12.102630304986199</v>
      </c>
      <c r="P578">
        <v>9.8564084382201695</v>
      </c>
    </row>
    <row r="579" spans="1:17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138</v>
      </c>
      <c r="E579">
        <v>8661.0095233749998</v>
      </c>
      <c r="F579">
        <v>591.25</v>
      </c>
      <c r="G579">
        <v>35.977938598034498</v>
      </c>
      <c r="H579">
        <v>-7.7307194034970701</v>
      </c>
      <c r="I579">
        <v>23.7370886036983</v>
      </c>
      <c r="J579">
        <v>-5.4917035320915701</v>
      </c>
      <c r="K579">
        <v>542.04888817130904</v>
      </c>
      <c r="L579">
        <v>470.953764634724</v>
      </c>
      <c r="M579">
        <v>51.814367385595901</v>
      </c>
      <c r="N579">
        <v>1.7542001824034901</v>
      </c>
      <c r="O579">
        <v>18.224101479915401</v>
      </c>
      <c r="P579">
        <v>68.447293447293404</v>
      </c>
      <c r="Q579">
        <v>2.8385963243935001E-2</v>
      </c>
    </row>
    <row r="580" spans="1:17" hidden="1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714</v>
      </c>
      <c r="E580">
        <v>8642.3479203879997</v>
      </c>
      <c r="F580">
        <v>526.87</v>
      </c>
      <c r="G580">
        <v>-11.360115942210999</v>
      </c>
      <c r="H580">
        <v>-3.2062394168457899</v>
      </c>
      <c r="I580">
        <v>-0.23798457149247501</v>
      </c>
      <c r="J580">
        <v>-0.45251649618699002</v>
      </c>
      <c r="K580">
        <v>522.25309596112095</v>
      </c>
      <c r="L580">
        <v>489.65252985779603</v>
      </c>
      <c r="M580">
        <v>73.886051750125603</v>
      </c>
      <c r="N580">
        <v>0.91267480750866303</v>
      </c>
      <c r="O580">
        <v>4.84559758574221</v>
      </c>
      <c r="P580">
        <v>22.776314869619899</v>
      </c>
      <c r="Q580">
        <v>-1.0545973830429E-2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80</v>
      </c>
      <c r="E581">
        <v>8623.5933771119999</v>
      </c>
      <c r="F581">
        <v>213.36</v>
      </c>
      <c r="G581">
        <v>22.287072371356999</v>
      </c>
      <c r="H581">
        <v>-5.4070942388893304</v>
      </c>
      <c r="I581">
        <v>4.0510033442797999</v>
      </c>
      <c r="J581">
        <v>2.8425550312237799</v>
      </c>
      <c r="K581">
        <v>213.218967974587</v>
      </c>
      <c r="L581">
        <v>197.00335901800301</v>
      </c>
      <c r="M581">
        <v>66.645666662055703</v>
      </c>
      <c r="N581">
        <v>0.58972325189198205</v>
      </c>
      <c r="O581">
        <v>19.985001874765601</v>
      </c>
      <c r="P581">
        <v>51.265508684863498</v>
      </c>
      <c r="Q581">
        <v>5.3685900977916E-2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407</v>
      </c>
      <c r="E582">
        <v>8622.1818699399992</v>
      </c>
      <c r="F582">
        <v>643.45000000000005</v>
      </c>
      <c r="G582">
        <v>10.7239377387105</v>
      </c>
      <c r="H582">
        <v>-11.566893679506</v>
      </c>
      <c r="I582">
        <v>-47.732267241914002</v>
      </c>
      <c r="J582">
        <v>-3.7551795405393502</v>
      </c>
      <c r="K582">
        <v>694.24403181963999</v>
      </c>
      <c r="L582">
        <v>752.06341276633498</v>
      </c>
      <c r="M582">
        <v>48.145903406573801</v>
      </c>
      <c r="N582">
        <v>0.86081977767776596</v>
      </c>
      <c r="O582">
        <v>70.487217344004904</v>
      </c>
      <c r="P582">
        <v>36.889692585895098</v>
      </c>
      <c r="Q582">
        <v>0.14475704625024899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24</v>
      </c>
      <c r="E583">
        <v>8603.6311052820001</v>
      </c>
      <c r="F583">
        <v>44.49</v>
      </c>
      <c r="G583">
        <v>-19.786392485801301</v>
      </c>
      <c r="H583">
        <v>-8.9394296879372508</v>
      </c>
      <c r="I583">
        <v>-33.415491784631698</v>
      </c>
      <c r="J583">
        <v>-0.37143310289852699</v>
      </c>
      <c r="K583">
        <v>47.283528305186003</v>
      </c>
      <c r="L583">
        <v>49.311670292870303</v>
      </c>
      <c r="M583">
        <v>47.923013663132103</v>
      </c>
      <c r="N583">
        <v>0.91571398512454005</v>
      </c>
      <c r="O583">
        <v>41.604855023600798</v>
      </c>
      <c r="P583">
        <v>11.2249999999999</v>
      </c>
      <c r="Q583">
        <v>2.8352571852003999E-2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24</v>
      </c>
      <c r="E584">
        <v>8598.8443320099996</v>
      </c>
      <c r="F584">
        <v>227.77</v>
      </c>
      <c r="G584">
        <v>-16.038786741681101</v>
      </c>
      <c r="H584">
        <v>-5.9434682960026102</v>
      </c>
      <c r="I584">
        <v>-20.960169676896601</v>
      </c>
      <c r="J584">
        <v>-0.74624942113950399</v>
      </c>
      <c r="K584">
        <v>223.34540511891501</v>
      </c>
      <c r="L584">
        <v>221.390179213332</v>
      </c>
      <c r="M584">
        <v>64.278310863143602</v>
      </c>
      <c r="N584">
        <v>1.2896328731620399</v>
      </c>
      <c r="O584">
        <v>25.806734864117299</v>
      </c>
      <c r="P584">
        <v>18.6302083333333</v>
      </c>
      <c r="Q584">
        <v>0.12546210240642999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65</v>
      </c>
      <c r="E585">
        <v>8597.5394818599998</v>
      </c>
      <c r="F585">
        <v>16.010000000000002</v>
      </c>
      <c r="G585">
        <v>189.820990913044</v>
      </c>
      <c r="H585">
        <v>-20.613911321066102</v>
      </c>
      <c r="I585">
        <v>44.719955906478802</v>
      </c>
      <c r="J585">
        <v>-4.4100866623536099</v>
      </c>
      <c r="K585">
        <v>15.7457277459306</v>
      </c>
      <c r="L585">
        <v>11.652130527542999</v>
      </c>
      <c r="M585">
        <v>46.893245109548502</v>
      </c>
      <c r="N585">
        <v>0.47718750597576598</v>
      </c>
      <c r="O585">
        <v>31.7926296064959</v>
      </c>
      <c r="P585">
        <v>244.30107526881699</v>
      </c>
      <c r="Q585">
        <v>7.5509306724168002E-2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77</v>
      </c>
      <c r="E586">
        <v>8526.6093032899898</v>
      </c>
      <c r="F586">
        <v>775.3</v>
      </c>
      <c r="G586">
        <v>-22.548413198065901</v>
      </c>
      <c r="H586">
        <v>-4.6431531186351496</v>
      </c>
      <c r="I586">
        <v>-5.0647925003441499</v>
      </c>
      <c r="J586">
        <v>-7.79535742013553</v>
      </c>
      <c r="K586">
        <v>767.51438537520096</v>
      </c>
      <c r="L586">
        <v>735.61557076796601</v>
      </c>
      <c r="M586">
        <v>45.926166998394798</v>
      </c>
      <c r="N586">
        <v>3.1994152205042998</v>
      </c>
      <c r="O586">
        <v>18.6637430671998</v>
      </c>
      <c r="P586">
        <v>25.8603896103896</v>
      </c>
      <c r="Q586">
        <v>0.11212162847931301</v>
      </c>
    </row>
    <row r="587" spans="1:17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916</v>
      </c>
      <c r="E587">
        <v>8513.7188673599994</v>
      </c>
      <c r="F587">
        <v>896.7</v>
      </c>
      <c r="G587">
        <v>120.29844109180701</v>
      </c>
      <c r="H587">
        <v>-10.316033273318601</v>
      </c>
      <c r="I587">
        <v>50.255598384008699</v>
      </c>
      <c r="J587">
        <v>-1.6090694869209301</v>
      </c>
      <c r="K587">
        <v>872.32439951728304</v>
      </c>
      <c r="L587">
        <v>682.58642804834301</v>
      </c>
      <c r="M587">
        <v>35.130446562031103</v>
      </c>
      <c r="N587">
        <v>0.66237669860913595</v>
      </c>
      <c r="O587">
        <v>18.0996988959518</v>
      </c>
      <c r="P587">
        <v>162.53842775581899</v>
      </c>
      <c r="Q587">
        <v>0.160290808012469</v>
      </c>
    </row>
    <row r="588" spans="1:17" hidden="1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278</v>
      </c>
      <c r="E588">
        <v>8505.5318475999993</v>
      </c>
      <c r="F588">
        <v>1312.4</v>
      </c>
      <c r="G588">
        <v>82.360864585773399</v>
      </c>
      <c r="H588">
        <v>-5.7336758295318999</v>
      </c>
      <c r="I588">
        <v>100.772258839706</v>
      </c>
      <c r="J588">
        <v>-0.68427118793631703</v>
      </c>
      <c r="K588">
        <v>1242.8031780850199</v>
      </c>
      <c r="L588">
        <v>924.10865694771599</v>
      </c>
      <c r="M588">
        <v>41.916528528193297</v>
      </c>
      <c r="N588">
        <v>0.47957444728950599</v>
      </c>
      <c r="O588">
        <v>10.846540688814301</v>
      </c>
      <c r="P588">
        <v>142.565382127345</v>
      </c>
    </row>
    <row r="589" spans="1:17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293</v>
      </c>
      <c r="E589">
        <v>8457.6890078899996</v>
      </c>
      <c r="F589">
        <v>1289.95</v>
      </c>
      <c r="G589">
        <v>-2.6077592543167798</v>
      </c>
      <c r="H589">
        <v>-6.1010400324986103</v>
      </c>
      <c r="I589">
        <v>7.7437109130625803</v>
      </c>
      <c r="J589">
        <v>-2.2277818364096702</v>
      </c>
      <c r="K589">
        <v>1264.5623074361699</v>
      </c>
      <c r="L589">
        <v>1177.80514194542</v>
      </c>
      <c r="M589">
        <v>46.155793281344799</v>
      </c>
      <c r="N589">
        <v>1.04350279463889</v>
      </c>
      <c r="O589">
        <v>28.218147990232101</v>
      </c>
      <c r="P589">
        <v>32.045245163271503</v>
      </c>
    </row>
    <row r="590" spans="1:17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-</v>
      </c>
      <c r="D590" t="s">
        <v>654</v>
      </c>
      <c r="E590">
        <v>8423.0132822550004</v>
      </c>
      <c r="F590">
        <v>261.69</v>
      </c>
      <c r="G590">
        <v>148.06790902506299</v>
      </c>
      <c r="H590">
        <v>20.8418004740337</v>
      </c>
      <c r="I590">
        <v>13.983424733830301</v>
      </c>
      <c r="J590">
        <v>-1.9541263431535001</v>
      </c>
      <c r="K590">
        <v>233.80930697458101</v>
      </c>
      <c r="L590">
        <v>182.68915237455599</v>
      </c>
      <c r="M590">
        <v>44.288085521797598</v>
      </c>
      <c r="N590">
        <v>1.3679086505109199</v>
      </c>
      <c r="O590">
        <v>13.2981772326034</v>
      </c>
      <c r="P590">
        <v>205.17784256559699</v>
      </c>
      <c r="Q590">
        <v>0.17785087351819601</v>
      </c>
    </row>
    <row r="591" spans="1:17" x14ac:dyDescent="0.3">
      <c r="A591" t="s">
        <v>1308</v>
      </c>
      <c r="B591" t="s">
        <v>1309</v>
      </c>
      <c r="C591" t="str">
        <f>IFERROR(VLOOKUP(Table1[[#This Row],[Ticker]],[1]!Table1[[Symbol]:[Industry]],2,FALSE),"-")</f>
        <v>-</v>
      </c>
      <c r="D591" t="s">
        <v>1310</v>
      </c>
      <c r="E591">
        <v>8417.0479114999998</v>
      </c>
      <c r="F591">
        <v>684.7</v>
      </c>
      <c r="G591">
        <v>-3.9672326841404502</v>
      </c>
      <c r="H591">
        <v>17.456292237196401</v>
      </c>
      <c r="I591">
        <v>11.9997029882971</v>
      </c>
      <c r="J591">
        <v>-3.3680712257910002</v>
      </c>
      <c r="K591">
        <v>586.58475270592999</v>
      </c>
      <c r="L591">
        <v>531.57582337417898</v>
      </c>
      <c r="M591">
        <v>68.217564312412605</v>
      </c>
      <c r="N591">
        <v>1.4120425969419701</v>
      </c>
      <c r="O591">
        <v>3.69504892653715</v>
      </c>
      <c r="P591">
        <v>68.251627964123301</v>
      </c>
      <c r="Q591">
        <v>0.15180211764471299</v>
      </c>
    </row>
    <row r="592" spans="1:17" x14ac:dyDescent="0.3">
      <c r="A592" t="s">
        <v>1311</v>
      </c>
      <c r="B592" t="s">
        <v>1312</v>
      </c>
      <c r="C592" t="str">
        <f>IFERROR(VLOOKUP(Table1[[#This Row],[Ticker]],[1]!Table1[[Symbol]:[Industry]],2,FALSE),"-")</f>
        <v>-</v>
      </c>
      <c r="D592" t="s">
        <v>375</v>
      </c>
      <c r="E592">
        <v>8407.5299472240004</v>
      </c>
      <c r="F592">
        <v>218.52</v>
      </c>
      <c r="G592">
        <v>82.537720157934103</v>
      </c>
      <c r="H592">
        <v>-10.623057463276099</v>
      </c>
      <c r="I592">
        <v>-10.695107892894701</v>
      </c>
      <c r="J592">
        <v>-3.6119689874839902</v>
      </c>
      <c r="K592">
        <v>222.834576357511</v>
      </c>
      <c r="L592">
        <v>198.182549114468</v>
      </c>
      <c r="M592">
        <v>40.143772790268102</v>
      </c>
      <c r="N592">
        <v>1.0266443671813801</v>
      </c>
      <c r="O592">
        <v>19.897492220391701</v>
      </c>
      <c r="P592">
        <v>112.15533980582499</v>
      </c>
    </row>
    <row r="593" spans="1:17" x14ac:dyDescent="0.3">
      <c r="A593" t="s">
        <v>1313</v>
      </c>
      <c r="B593" t="s">
        <v>1314</v>
      </c>
      <c r="C593" t="str">
        <f>IFERROR(VLOOKUP(Table1[[#This Row],[Ticker]],[1]!Table1[[Symbol]:[Industry]],2,FALSE),"-")</f>
        <v>-</v>
      </c>
      <c r="D593" t="s">
        <v>127</v>
      </c>
      <c r="E593">
        <v>8399.7743312999992</v>
      </c>
      <c r="F593">
        <v>473</v>
      </c>
      <c r="G593">
        <v>-24.2483505664223</v>
      </c>
      <c r="H593">
        <v>-12.1928983828986</v>
      </c>
      <c r="I593">
        <v>-34.339158975276398</v>
      </c>
      <c r="J593">
        <v>-3.3491691585916801</v>
      </c>
      <c r="K593">
        <v>478.34684475577899</v>
      </c>
      <c r="L593">
        <v>492.18780306910401</v>
      </c>
      <c r="M593">
        <v>47.401621142785302</v>
      </c>
      <c r="N593">
        <v>0.41127651375382701</v>
      </c>
      <c r="O593">
        <v>49.090909090909001</v>
      </c>
      <c r="P593">
        <v>22.507122507122499</v>
      </c>
    </row>
    <row r="594" spans="1:17" x14ac:dyDescent="0.3">
      <c r="A594" t="s">
        <v>1315</v>
      </c>
      <c r="B594" t="s">
        <v>1316</v>
      </c>
      <c r="C594" t="str">
        <f>IFERROR(VLOOKUP(Table1[[#This Row],[Ticker]],[1]!Table1[[Symbol]:[Industry]],2,FALSE),"-")</f>
        <v>-</v>
      </c>
      <c r="D594" t="s">
        <v>119</v>
      </c>
      <c r="E594">
        <v>8382.0782197399894</v>
      </c>
      <c r="F594">
        <v>1425.1</v>
      </c>
      <c r="G594">
        <v>49.999965929842702</v>
      </c>
      <c r="H594">
        <v>-7.4671538090409397</v>
      </c>
      <c r="I594">
        <v>7.0428540291651602</v>
      </c>
      <c r="J594">
        <v>-1.62112757055961</v>
      </c>
      <c r="K594">
        <v>1362.7889393477301</v>
      </c>
      <c r="L594">
        <v>1181.3351063051</v>
      </c>
      <c r="M594">
        <v>52.105583905506201</v>
      </c>
      <c r="N594">
        <v>0.87716541965683403</v>
      </c>
      <c r="O594">
        <v>9.8835169461792098</v>
      </c>
      <c r="P594">
        <v>78.126367102056093</v>
      </c>
      <c r="Q594">
        <v>0.12217174820162301</v>
      </c>
    </row>
    <row r="595" spans="1:17" hidden="1" x14ac:dyDescent="0.3">
      <c r="A595" t="s">
        <v>1317</v>
      </c>
      <c r="B595" t="s">
        <v>1318</v>
      </c>
      <c r="C595" t="str">
        <f>IFERROR(VLOOKUP(Table1[[#This Row],[Ticker]],[1]!Table1[[Symbol]:[Industry]],2,FALSE),"-")</f>
        <v>-</v>
      </c>
      <c r="D595" t="s">
        <v>714</v>
      </c>
      <c r="E595">
        <v>8375.5088797930002</v>
      </c>
      <c r="F595">
        <v>257.14</v>
      </c>
      <c r="G595">
        <v>1.79280248477357</v>
      </c>
      <c r="H595">
        <v>1.09767821100374</v>
      </c>
      <c r="I595">
        <v>0.81555191642749303</v>
      </c>
      <c r="J595">
        <v>0.543622706970048</v>
      </c>
      <c r="K595">
        <v>248.89568056740299</v>
      </c>
      <c r="L595">
        <v>230.763105014366</v>
      </c>
      <c r="M595">
        <v>59.785019392106697</v>
      </c>
      <c r="N595">
        <v>1.3886982009572999</v>
      </c>
      <c r="O595">
        <v>2.9866998522205699</v>
      </c>
      <c r="P595">
        <v>30.594210259014702</v>
      </c>
      <c r="Q595">
        <v>1.1816369177710001E-3</v>
      </c>
    </row>
    <row r="596" spans="1:17" hidden="1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1321</v>
      </c>
      <c r="E596">
        <v>8369.7008711939998</v>
      </c>
      <c r="F596">
        <v>1230.3900000000001</v>
      </c>
      <c r="K596">
        <v>1221.0284065276701</v>
      </c>
      <c r="L596">
        <v>1201.49851616978</v>
      </c>
      <c r="M596">
        <v>68.273684852772604</v>
      </c>
      <c r="N596">
        <v>1</v>
      </c>
      <c r="Q596">
        <v>-6.1080809493942997E-2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Row],[Ticker]],[1]!Table1[[Symbol]:[Industry]],2,FALSE),"-")</f>
        <v>-</v>
      </c>
      <c r="D597" t="s">
        <v>21</v>
      </c>
      <c r="E597">
        <v>8353.8054531750004</v>
      </c>
      <c r="F597">
        <v>2707.25</v>
      </c>
      <c r="G597">
        <v>0.65824967156356695</v>
      </c>
      <c r="H597">
        <v>-6.8068114291232202</v>
      </c>
      <c r="I597">
        <v>-13.224666372532701</v>
      </c>
      <c r="J597">
        <v>-5.0848960344852498</v>
      </c>
      <c r="K597">
        <v>2703.5783055196498</v>
      </c>
      <c r="L597">
        <v>2576.63231783317</v>
      </c>
      <c r="M597">
        <v>43.262977695066198</v>
      </c>
      <c r="N597">
        <v>1.41049381238103</v>
      </c>
      <c r="O597">
        <v>16.169544740973301</v>
      </c>
      <c r="P597">
        <v>37.843686354378796</v>
      </c>
      <c r="Q597">
        <v>-2.4876561309813999E-2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Row],[Ticker]],[1]!Table1[[Symbol]:[Industry]],2,FALSE),"-")</f>
        <v>-</v>
      </c>
      <c r="D598" t="s">
        <v>407</v>
      </c>
      <c r="E598">
        <v>8333.9556455399998</v>
      </c>
      <c r="F598">
        <v>527.1</v>
      </c>
      <c r="G598">
        <v>-3.3307300800838799</v>
      </c>
      <c r="H598">
        <v>-10.536551792821101</v>
      </c>
      <c r="I598">
        <v>-2.38081821658976</v>
      </c>
      <c r="J598">
        <v>0.25389098343785599</v>
      </c>
      <c r="K598">
        <v>523.66140902144605</v>
      </c>
      <c r="L598">
        <v>489.97031829660898</v>
      </c>
      <c r="M598">
        <v>44.941499624816103</v>
      </c>
      <c r="N598">
        <v>0.75114541809151802</v>
      </c>
      <c r="O598">
        <v>20.261809903244099</v>
      </c>
      <c r="P598">
        <v>30.8589870903674</v>
      </c>
      <c r="Q598">
        <v>-1.2684583976969E-2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Row],[Ticker]],[1]!Table1[[Symbol]:[Industry]],2,FALSE),"-")</f>
        <v>-</v>
      </c>
      <c r="D599" t="s">
        <v>1328</v>
      </c>
      <c r="E599">
        <v>8319.8354578399994</v>
      </c>
      <c r="F599">
        <v>1337.8</v>
      </c>
      <c r="G599">
        <v>138.26459192669901</v>
      </c>
      <c r="H599">
        <v>7.1982462208087599</v>
      </c>
      <c r="I599">
        <v>107.95216226983</v>
      </c>
      <c r="J599">
        <v>4.0094234507755697</v>
      </c>
      <c r="K599">
        <v>1153.6843250351801</v>
      </c>
      <c r="L599">
        <v>849.73113352149505</v>
      </c>
      <c r="M599">
        <v>68.6819522382184</v>
      </c>
      <c r="N599">
        <v>0.800385313458577</v>
      </c>
      <c r="O599">
        <v>5.0119599342203598</v>
      </c>
      <c r="P599">
        <v>207.222413595131</v>
      </c>
      <c r="Q599">
        <v>0.13721840640692901</v>
      </c>
    </row>
    <row r="600" spans="1:17" hidden="1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200</v>
      </c>
      <c r="E600">
        <v>8279.3846699200003</v>
      </c>
      <c r="F600">
        <v>1879.55</v>
      </c>
      <c r="G600">
        <v>36.332182304372203</v>
      </c>
      <c r="H600">
        <v>-5.9777077689021096</v>
      </c>
      <c r="I600">
        <v>6.7083902043083796</v>
      </c>
      <c r="J600">
        <v>3.9575795080282999E-2</v>
      </c>
      <c r="K600">
        <v>1917.3299392563099</v>
      </c>
      <c r="L600">
        <v>1655.67462856264</v>
      </c>
      <c r="M600">
        <v>42.623558249085399</v>
      </c>
      <c r="N600">
        <v>0.62564918285564197</v>
      </c>
      <c r="O600">
        <v>17.368519060413298</v>
      </c>
      <c r="P600">
        <v>98.076720413109896</v>
      </c>
      <c r="Q600">
        <v>0.106285554122501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D601" t="s">
        <v>386</v>
      </c>
      <c r="E601">
        <v>8270.9729926</v>
      </c>
      <c r="F601">
        <v>187.87</v>
      </c>
      <c r="G601">
        <v>-30.632916022863899</v>
      </c>
      <c r="H601">
        <v>-2.4212626154452601</v>
      </c>
      <c r="I601">
        <v>-17.648529150829301</v>
      </c>
      <c r="J601">
        <v>-4.8048373436176499</v>
      </c>
      <c r="K601">
        <v>181.520183370121</v>
      </c>
      <c r="L601">
        <v>190.99757161695501</v>
      </c>
      <c r="M601">
        <v>51.112898621312098</v>
      </c>
      <c r="N601">
        <v>1.09596792103051</v>
      </c>
      <c r="O601">
        <v>37.3290040985788</v>
      </c>
      <c r="P601">
        <v>29.5655172413793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60</v>
      </c>
      <c r="E602">
        <v>8238.1902504000009</v>
      </c>
      <c r="F602">
        <v>506</v>
      </c>
      <c r="G602">
        <v>24.0475704337418</v>
      </c>
      <c r="H602">
        <v>4.5080825185263498</v>
      </c>
      <c r="I602">
        <v>5.5447270628397698</v>
      </c>
      <c r="J602">
        <v>1.7226786186809</v>
      </c>
      <c r="K602">
        <v>474.433118348081</v>
      </c>
      <c r="L602">
        <v>431.49443964824297</v>
      </c>
      <c r="M602">
        <v>66.139661383394298</v>
      </c>
      <c r="N602">
        <v>0.65995777082726503</v>
      </c>
      <c r="O602">
        <v>3.09288537549405</v>
      </c>
      <c r="P602">
        <v>51.724137931034399</v>
      </c>
      <c r="Q602">
        <v>-4.6080698464680001E-3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235</v>
      </c>
      <c r="E603">
        <v>8235.1231152199998</v>
      </c>
      <c r="F603">
        <v>2133.6999999999998</v>
      </c>
      <c r="G603">
        <v>8.4808992794110996</v>
      </c>
      <c r="H603">
        <v>-15.3566698258147</v>
      </c>
      <c r="I603">
        <v>7.5380207444374401</v>
      </c>
      <c r="J603">
        <v>-3.2886538728616399</v>
      </c>
      <c r="K603">
        <v>2179.7352923839098</v>
      </c>
      <c r="L603">
        <v>1976.8728151018299</v>
      </c>
      <c r="M603">
        <v>53.398125732412403</v>
      </c>
      <c r="N603">
        <v>0.36550662753556101</v>
      </c>
      <c r="O603">
        <v>28.556029432441299</v>
      </c>
      <c r="P603">
        <v>45.953895615295103</v>
      </c>
      <c r="Q603">
        <v>-3.0716018811575999E-2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539</v>
      </c>
      <c r="E604">
        <v>8151.68462283999</v>
      </c>
      <c r="F604">
        <v>246.8</v>
      </c>
      <c r="G604">
        <v>15.9230629475322</v>
      </c>
      <c r="H604">
        <v>-3.9643888773546601</v>
      </c>
      <c r="I604">
        <v>-5.1203028882249102</v>
      </c>
      <c r="J604">
        <v>-1.0859330594959899</v>
      </c>
      <c r="K604">
        <v>233.46644968830401</v>
      </c>
      <c r="L604">
        <v>221.45942126157499</v>
      </c>
      <c r="M604">
        <v>60.041865706870702</v>
      </c>
      <c r="N604">
        <v>1.16776053316029</v>
      </c>
      <c r="O604">
        <v>13.695299837925401</v>
      </c>
      <c r="P604">
        <v>51.179173047473199</v>
      </c>
      <c r="Q604">
        <v>2.0794519271334001E-2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143</v>
      </c>
      <c r="E605">
        <v>8084.6555183999999</v>
      </c>
      <c r="F605">
        <v>676.8</v>
      </c>
      <c r="G605">
        <v>-51.284991043397902</v>
      </c>
      <c r="H605">
        <v>-6.1561876587759201</v>
      </c>
      <c r="I605">
        <v>-21.694466919759599</v>
      </c>
      <c r="J605">
        <v>0.158936757142742</v>
      </c>
      <c r="K605">
        <v>685.56050252023897</v>
      </c>
      <c r="L605">
        <v>714.32559433430595</v>
      </c>
      <c r="M605">
        <v>52.801881737318702</v>
      </c>
      <c r="N605">
        <v>0.440726786167222</v>
      </c>
      <c r="O605">
        <v>44.503546099290702</v>
      </c>
      <c r="P605">
        <v>13.0638155696625</v>
      </c>
      <c r="Q605">
        <v>-0.103957968764816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293</v>
      </c>
      <c r="E606">
        <v>8049.28293975</v>
      </c>
      <c r="F606">
        <v>784.55</v>
      </c>
      <c r="G606">
        <v>47.292103880350602</v>
      </c>
      <c r="H606">
        <v>-4.7906911715516802</v>
      </c>
      <c r="I606">
        <v>9.6687915721683098</v>
      </c>
      <c r="J606">
        <v>-0.61382677013391296</v>
      </c>
      <c r="K606">
        <v>768.08977295531201</v>
      </c>
      <c r="L606">
        <v>671.92870185616096</v>
      </c>
      <c r="M606">
        <v>55.7072060671548</v>
      </c>
      <c r="N606">
        <v>0.456892587102668</v>
      </c>
      <c r="O606">
        <v>12.1662099292588</v>
      </c>
      <c r="P606">
        <v>79.428244711263503</v>
      </c>
      <c r="Q606">
        <v>9.2931352850350001E-3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218</v>
      </c>
      <c r="E607">
        <v>8040.3837027999998</v>
      </c>
      <c r="F607">
        <v>602.15</v>
      </c>
      <c r="G607">
        <v>-27.315236558736402</v>
      </c>
      <c r="H607">
        <v>-3.2285116843721902</v>
      </c>
      <c r="I607">
        <v>-19.243588363469801</v>
      </c>
      <c r="J607">
        <v>1.7902826594742001</v>
      </c>
      <c r="K607">
        <v>593.98664577886495</v>
      </c>
      <c r="L607">
        <v>602.38005933075794</v>
      </c>
      <c r="M607">
        <v>54.869823173599599</v>
      </c>
      <c r="N607">
        <v>1.08321355919342</v>
      </c>
      <c r="O607">
        <v>14.340280660964799</v>
      </c>
      <c r="P607">
        <v>9.1642494561276102</v>
      </c>
      <c r="Q607">
        <v>2.9667427861100002E-4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138</v>
      </c>
      <c r="E608">
        <v>8028.92596065</v>
      </c>
      <c r="F608">
        <v>962.85</v>
      </c>
      <c r="G608">
        <v>81.176045246898497</v>
      </c>
      <c r="H608">
        <v>-9.0715578408879001</v>
      </c>
      <c r="I608">
        <v>26.2254636156879</v>
      </c>
      <c r="J608">
        <v>-4.4866036215087401</v>
      </c>
      <c r="K608">
        <v>919.92242754398899</v>
      </c>
      <c r="L608">
        <v>721.84485644517497</v>
      </c>
      <c r="M608">
        <v>52.3617593912793</v>
      </c>
      <c r="N608">
        <v>1.23737088972915</v>
      </c>
      <c r="O608">
        <v>15.2827543231032</v>
      </c>
      <c r="P608">
        <v>166.127694859038</v>
      </c>
      <c r="Q608">
        <v>0.18424980492787801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21</v>
      </c>
      <c r="E609">
        <v>8009.9448912959997</v>
      </c>
      <c r="F609">
        <v>28.92</v>
      </c>
      <c r="G609">
        <v>69.993382017137293</v>
      </c>
      <c r="H609">
        <v>-14.2880016948874</v>
      </c>
      <c r="I609">
        <v>-7.4713661669049403</v>
      </c>
      <c r="J609">
        <v>-4.3099346559438798</v>
      </c>
      <c r="K609">
        <v>30.784064282713299</v>
      </c>
      <c r="L609">
        <v>28.6619313182841</v>
      </c>
      <c r="M609">
        <v>37.924135036091002</v>
      </c>
      <c r="N609">
        <v>0.60715737641994905</v>
      </c>
      <c r="O609">
        <v>46.957123098201897</v>
      </c>
      <c r="P609">
        <v>111.09489051094801</v>
      </c>
      <c r="Q609">
        <v>1.7042559311129E-2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80</v>
      </c>
      <c r="E610">
        <v>8008.4031877999996</v>
      </c>
      <c r="F610">
        <v>159.1</v>
      </c>
      <c r="G610">
        <v>4.1024843323302296</v>
      </c>
      <c r="H610">
        <v>-9.3503314723580608</v>
      </c>
      <c r="I610">
        <v>-18.951378440070499</v>
      </c>
      <c r="J610">
        <v>-3.2258642745260002</v>
      </c>
      <c r="K610">
        <v>164.08487503568199</v>
      </c>
      <c r="L610">
        <v>159.858257886031</v>
      </c>
      <c r="M610">
        <v>35.804333892448803</v>
      </c>
      <c r="N610">
        <v>1.09093899855392</v>
      </c>
      <c r="O610">
        <v>25.078566939032001</v>
      </c>
      <c r="P610">
        <v>32.5833333333333</v>
      </c>
      <c r="Q610">
        <v>-2.6788932537289999E-2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92</v>
      </c>
      <c r="E611">
        <v>7996.5367059500004</v>
      </c>
      <c r="F611">
        <v>3266.5</v>
      </c>
      <c r="G611">
        <v>94.973229334317793</v>
      </c>
      <c r="H611">
        <v>-0.116558635751649</v>
      </c>
      <c r="I611">
        <v>24.1077514429033</v>
      </c>
      <c r="J611">
        <v>3.0934668663854099</v>
      </c>
      <c r="K611">
        <v>2708.32523828276</v>
      </c>
      <c r="L611">
        <v>2327.1438261329499</v>
      </c>
      <c r="M611">
        <v>82.653949402635504</v>
      </c>
      <c r="N611">
        <v>1.4728390004096601</v>
      </c>
      <c r="O611">
        <v>2.7093219041787799</v>
      </c>
      <c r="P611">
        <v>135.831347917117</v>
      </c>
      <c r="Q611">
        <v>0.20487696537609901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130</v>
      </c>
      <c r="E612">
        <v>7870.5844258999996</v>
      </c>
      <c r="F612">
        <v>326.2</v>
      </c>
      <c r="G612">
        <v>327.38731155894999</v>
      </c>
      <c r="H612">
        <v>-16.2841744766788</v>
      </c>
      <c r="I612">
        <v>63.873949737234398</v>
      </c>
      <c r="J612">
        <v>-2.1532119419922702</v>
      </c>
      <c r="K612">
        <v>314.84558838319498</v>
      </c>
      <c r="L612">
        <v>227.216624507847</v>
      </c>
      <c r="M612">
        <v>46.797730557732002</v>
      </c>
      <c r="N612">
        <v>0.67391770339317503</v>
      </c>
      <c r="O612">
        <v>17.719190680564001</v>
      </c>
      <c r="P612">
        <v>367.67025089605698</v>
      </c>
      <c r="Q612">
        <v>0.11864039721940201</v>
      </c>
    </row>
    <row r="613" spans="1:17" hidden="1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491</v>
      </c>
      <c r="E613">
        <v>7869.1765956299996</v>
      </c>
      <c r="F613">
        <v>733.95</v>
      </c>
      <c r="G613">
        <v>10.6433180080097</v>
      </c>
      <c r="H613">
        <v>-0.176871264424692</v>
      </c>
      <c r="I613">
        <v>14.473192502420799</v>
      </c>
      <c r="J613">
        <v>-2.08936546234058</v>
      </c>
      <c r="K613">
        <v>682.94398399249405</v>
      </c>
      <c r="M613">
        <v>54.409356439592102</v>
      </c>
      <c r="N613">
        <v>1.17396092009479</v>
      </c>
      <c r="O613">
        <v>4.63928060494582</v>
      </c>
      <c r="P613">
        <v>41.375325050563397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370</v>
      </c>
      <c r="E614">
        <v>7860.2098654199999</v>
      </c>
      <c r="F614">
        <v>1724.55</v>
      </c>
      <c r="G614">
        <v>98.839115905915605</v>
      </c>
      <c r="H614">
        <v>0.157334563630951</v>
      </c>
      <c r="I614">
        <v>33.880220023316902</v>
      </c>
      <c r="J614">
        <v>-0.813336492342561</v>
      </c>
      <c r="K614">
        <v>1558.1074009030001</v>
      </c>
      <c r="L614">
        <v>1232.4848102318899</v>
      </c>
      <c r="M614">
        <v>59.819885421522201</v>
      </c>
      <c r="N614">
        <v>1.30433483060753</v>
      </c>
      <c r="O614">
        <v>5.7638224464353103</v>
      </c>
      <c r="P614">
        <v>145.190872254212</v>
      </c>
      <c r="Q614">
        <v>4.3297436903482998E-2</v>
      </c>
    </row>
    <row r="615" spans="1:17" hidden="1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138</v>
      </c>
      <c r="E615">
        <v>7859.1061432799997</v>
      </c>
      <c r="F615">
        <v>533.15</v>
      </c>
      <c r="G615">
        <v>62.721538519474599</v>
      </c>
      <c r="H615">
        <v>12.1557940385743</v>
      </c>
      <c r="I615">
        <v>72.360830678313505</v>
      </c>
      <c r="J615">
        <v>-0.34833123290595303</v>
      </c>
      <c r="K615">
        <v>448.79397009393699</v>
      </c>
      <c r="M615">
        <v>59.323741480832503</v>
      </c>
      <c r="N615">
        <v>0.95057629942333399</v>
      </c>
      <c r="O615">
        <v>8.9374472474913205</v>
      </c>
      <c r="P615">
        <v>119.629248197734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631</v>
      </c>
      <c r="E616">
        <v>7823.1464299999998</v>
      </c>
      <c r="F616">
        <v>395</v>
      </c>
      <c r="G616">
        <v>72.1727142110595</v>
      </c>
      <c r="H616">
        <v>-0.83095474430190397</v>
      </c>
      <c r="I616">
        <v>29.737081165516301</v>
      </c>
      <c r="J616">
        <v>-5.8246415950322499</v>
      </c>
      <c r="K616">
        <v>382.72217866230699</v>
      </c>
      <c r="L616">
        <v>327.41989505472702</v>
      </c>
      <c r="M616">
        <v>52.600207158219902</v>
      </c>
      <c r="N616">
        <v>0.80185382291913898</v>
      </c>
      <c r="O616">
        <v>14.0886075949367</v>
      </c>
      <c r="P616">
        <v>97.401299350324805</v>
      </c>
      <c r="Q616">
        <v>2.7225269298355E-2</v>
      </c>
    </row>
    <row r="617" spans="1:17" hidden="1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375</v>
      </c>
      <c r="E617">
        <v>7812.4833150000004</v>
      </c>
      <c r="F617">
        <v>1132.95</v>
      </c>
      <c r="G617">
        <v>5.7057925880685296</v>
      </c>
      <c r="H617">
        <v>-8.7071688107092893</v>
      </c>
      <c r="I617">
        <v>7.3503140021686599</v>
      </c>
      <c r="J617">
        <v>-5.6768620325437604</v>
      </c>
      <c r="K617">
        <v>1109.09837253107</v>
      </c>
      <c r="L617">
        <v>995.90374428878704</v>
      </c>
      <c r="M617">
        <v>50.104813523567501</v>
      </c>
      <c r="N617">
        <v>0.30792557910597601</v>
      </c>
      <c r="O617">
        <v>13.8620415728849</v>
      </c>
      <c r="P617">
        <v>38.164634146341399</v>
      </c>
      <c r="Q617">
        <v>-3.532502493643E-2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250</v>
      </c>
      <c r="E618">
        <v>7794.2947080000004</v>
      </c>
      <c r="F618">
        <v>7023.75</v>
      </c>
      <c r="G618">
        <v>34.529652086282503</v>
      </c>
      <c r="H618">
        <v>-0.47721538807590702</v>
      </c>
      <c r="I618">
        <v>13.4538679410868</v>
      </c>
      <c r="J618">
        <v>-0.38255358530907202</v>
      </c>
      <c r="K618">
        <v>6912.0453660953499</v>
      </c>
      <c r="L618">
        <v>6167.8544189098302</v>
      </c>
      <c r="M618">
        <v>50.560655932648302</v>
      </c>
      <c r="N618">
        <v>0.39514743035164501</v>
      </c>
      <c r="O618">
        <v>11.407723794269399</v>
      </c>
      <c r="P618">
        <v>62.884673361007302</v>
      </c>
      <c r="Q618">
        <v>-1.12548128987E-4</v>
      </c>
    </row>
    <row r="619" spans="1:17" hidden="1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200</v>
      </c>
      <c r="E619">
        <v>7762.4898750000002</v>
      </c>
      <c r="F619">
        <v>393.75</v>
      </c>
      <c r="G619">
        <v>2.87459158581945</v>
      </c>
      <c r="H619">
        <v>0.34417389282226202</v>
      </c>
      <c r="I619">
        <v>23.448046212895299</v>
      </c>
      <c r="J619">
        <v>-3.9673452902165098</v>
      </c>
      <c r="K619">
        <v>352.96626591510898</v>
      </c>
      <c r="M619">
        <v>65.760369506895799</v>
      </c>
      <c r="N619">
        <v>0.61543807408490003</v>
      </c>
      <c r="O619">
        <v>3.2380952380952399</v>
      </c>
      <c r="P619">
        <v>63.994169096209902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1157</v>
      </c>
      <c r="E620">
        <v>7750.4293017</v>
      </c>
      <c r="F620">
        <v>606.29999999999995</v>
      </c>
      <c r="G620">
        <v>83.9639384146259</v>
      </c>
      <c r="H620">
        <v>18.096840203023799</v>
      </c>
      <c r="I620">
        <v>32.354314979363302</v>
      </c>
      <c r="J620">
        <v>-2.4250956216770398</v>
      </c>
      <c r="K620">
        <v>482.362313676572</v>
      </c>
      <c r="L620">
        <v>417.26829794929898</v>
      </c>
      <c r="M620">
        <v>76.631151350840597</v>
      </c>
      <c r="N620">
        <v>1.7731977099756799</v>
      </c>
      <c r="O620">
        <v>2.2266204849084699</v>
      </c>
      <c r="P620">
        <v>116.419775120471</v>
      </c>
      <c r="Q620">
        <v>0.15672402103616301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-</v>
      </c>
      <c r="D621" t="s">
        <v>539</v>
      </c>
      <c r="E621">
        <v>7720.9517750000005</v>
      </c>
      <c r="F621">
        <v>387.25</v>
      </c>
      <c r="G621">
        <v>96.084212619637796</v>
      </c>
      <c r="H621">
        <v>-4.9122313311713102</v>
      </c>
      <c r="I621">
        <v>29.657595623404799</v>
      </c>
      <c r="J621">
        <v>-2.78211233019737</v>
      </c>
      <c r="K621">
        <v>365.99222754762201</v>
      </c>
      <c r="L621">
        <v>295.34152299324398</v>
      </c>
      <c r="M621">
        <v>56.929726819072897</v>
      </c>
      <c r="N621">
        <v>0.84044617288252599</v>
      </c>
      <c r="O621">
        <v>16.513879922530599</v>
      </c>
      <c r="P621">
        <v>123.134543359262</v>
      </c>
      <c r="Q621">
        <v>0.32471830612534602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46</v>
      </c>
      <c r="E622">
        <v>7642.6565341699998</v>
      </c>
      <c r="F622">
        <v>522.70000000000005</v>
      </c>
      <c r="G622">
        <v>91.135164513306293</v>
      </c>
      <c r="H622">
        <v>-7.6574836102211803</v>
      </c>
      <c r="I622">
        <v>22.112540718782199</v>
      </c>
      <c r="J622">
        <v>-4.2561691600703204</v>
      </c>
      <c r="K622">
        <v>497.92138019426199</v>
      </c>
      <c r="L622">
        <v>425.03332488055202</v>
      </c>
      <c r="M622">
        <v>49.239520343947703</v>
      </c>
      <c r="N622">
        <v>0.49243006083104401</v>
      </c>
      <c r="O622">
        <v>7.90128180600726</v>
      </c>
      <c r="P622">
        <v>115.457543281121</v>
      </c>
      <c r="Q622">
        <v>-2.6743415648227999E-2</v>
      </c>
    </row>
    <row r="623" spans="1:17" hidden="1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-</v>
      </c>
      <c r="D623" t="s">
        <v>60</v>
      </c>
      <c r="E623">
        <v>7639.4173170000004</v>
      </c>
      <c r="F623">
        <v>440.4</v>
      </c>
      <c r="G623">
        <v>-17.569373069994001</v>
      </c>
      <c r="H623">
        <v>2.4106447240275002</v>
      </c>
      <c r="I623">
        <v>9.2390477094990704</v>
      </c>
      <c r="J623">
        <v>6.8006641814933504</v>
      </c>
      <c r="K623">
        <v>404.60023581840102</v>
      </c>
      <c r="M623">
        <v>68.598632731328394</v>
      </c>
      <c r="N623">
        <v>1.8094934109869201</v>
      </c>
      <c r="O623">
        <v>6.2556766575840097</v>
      </c>
      <c r="P623">
        <v>37.8403755868544</v>
      </c>
    </row>
    <row r="624" spans="1:17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-</v>
      </c>
      <c r="D624" t="s">
        <v>1379</v>
      </c>
      <c r="E624">
        <v>7598.3435040000004</v>
      </c>
      <c r="F624">
        <v>285</v>
      </c>
      <c r="G624">
        <v>28.143012029183399</v>
      </c>
      <c r="H624">
        <v>-13.505722433644101</v>
      </c>
      <c r="I624">
        <v>-20.596726840932501</v>
      </c>
      <c r="J624">
        <v>1.50203663346907</v>
      </c>
      <c r="K624">
        <v>300.47186261525098</v>
      </c>
      <c r="L624">
        <v>287.84240028379202</v>
      </c>
      <c r="M624">
        <v>40.799877578152298</v>
      </c>
      <c r="N624">
        <v>1.6835602594283801</v>
      </c>
      <c r="O624">
        <v>28.052631578947299</v>
      </c>
      <c r="P624">
        <v>55.1442569406641</v>
      </c>
      <c r="Q624">
        <v>6.2981115746749E-2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631</v>
      </c>
      <c r="E625">
        <v>7592.9437498950001</v>
      </c>
      <c r="F625">
        <v>3824.55</v>
      </c>
      <c r="G625">
        <v>-0.118083184865781</v>
      </c>
      <c r="H625">
        <v>-10.827532992902899</v>
      </c>
      <c r="I625">
        <v>-9.55247959567747</v>
      </c>
      <c r="J625">
        <v>-1.8641111453508601</v>
      </c>
      <c r="K625">
        <v>3757.9106462203399</v>
      </c>
      <c r="L625">
        <v>3480.51763635625</v>
      </c>
      <c r="M625">
        <v>47.413264460146699</v>
      </c>
      <c r="N625">
        <v>0.450851745035803</v>
      </c>
      <c r="O625">
        <v>12.1386829823116</v>
      </c>
      <c r="P625">
        <v>27.188227469238399</v>
      </c>
      <c r="Q625">
        <v>-4.4202313655007E-2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825</v>
      </c>
      <c r="E626">
        <v>7589.6499668939996</v>
      </c>
      <c r="F626">
        <v>42.83</v>
      </c>
      <c r="G626">
        <v>-21.636462881870301</v>
      </c>
      <c r="H626">
        <v>-4.6117785387441499</v>
      </c>
      <c r="I626">
        <v>-22.081833480168498</v>
      </c>
      <c r="J626">
        <v>3.58426989950418</v>
      </c>
      <c r="K626">
        <v>42.3163778680318</v>
      </c>
      <c r="L626">
        <v>43.595420876339901</v>
      </c>
      <c r="M626">
        <v>69.374148263491506</v>
      </c>
      <c r="N626">
        <v>1.2465185738901401</v>
      </c>
      <c r="O626">
        <v>26.079850572028899</v>
      </c>
      <c r="P626">
        <v>15.756756756756699</v>
      </c>
      <c r="Q626">
        <v>4.3000585557002001E-2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359</v>
      </c>
      <c r="E627">
        <v>7586.2386763799996</v>
      </c>
      <c r="F627">
        <v>334.3</v>
      </c>
      <c r="G627">
        <v>119.026695012866</v>
      </c>
      <c r="H627">
        <v>-3.7499579817714501</v>
      </c>
      <c r="I627">
        <v>84.543876299111403</v>
      </c>
      <c r="J627">
        <v>-2.62681789434839</v>
      </c>
      <c r="K627">
        <v>308.69303742924001</v>
      </c>
      <c r="L627">
        <v>238.57893301451301</v>
      </c>
      <c r="M627">
        <v>53.160504076909596</v>
      </c>
      <c r="N627">
        <v>1.01180132809803</v>
      </c>
      <c r="O627">
        <v>8.4355369428656903</v>
      </c>
      <c r="P627">
        <v>158.146718146718</v>
      </c>
      <c r="Q627">
        <v>0.13095226005477201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92</v>
      </c>
      <c r="E628">
        <v>7582.7617222050003</v>
      </c>
      <c r="F628">
        <v>975.85</v>
      </c>
      <c r="G628">
        <v>138.577753375768</v>
      </c>
      <c r="H628">
        <v>-8.2581798942487303</v>
      </c>
      <c r="I628">
        <v>13.484353149646401</v>
      </c>
      <c r="J628">
        <v>1.6048850690071299</v>
      </c>
      <c r="K628">
        <v>972.44066870762299</v>
      </c>
      <c r="L628">
        <v>797.05129913075496</v>
      </c>
      <c r="M628">
        <v>44.243833175507099</v>
      </c>
      <c r="N628">
        <v>1.09507845127418</v>
      </c>
      <c r="O628">
        <v>20.612799098221998</v>
      </c>
      <c r="P628">
        <v>167.35616438356101</v>
      </c>
    </row>
    <row r="629" spans="1:17" hidden="1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21</v>
      </c>
      <c r="E629">
        <v>7555.0601113599996</v>
      </c>
      <c r="F629">
        <v>646.4</v>
      </c>
      <c r="G629">
        <v>109.00436278324899</v>
      </c>
      <c r="H629">
        <v>-1.6582386607373201</v>
      </c>
      <c r="I629">
        <v>11.707482831193399</v>
      </c>
      <c r="J629">
        <v>-1.6203058641894199</v>
      </c>
      <c r="K629">
        <v>611.48472881460896</v>
      </c>
      <c r="L629">
        <v>522.04503902360602</v>
      </c>
      <c r="M629">
        <v>61.7058179058428</v>
      </c>
      <c r="N629">
        <v>0.78594125231751399</v>
      </c>
      <c r="O629">
        <v>6.4356435643564396</v>
      </c>
      <c r="P629">
        <v>139.98514943382199</v>
      </c>
      <c r="Q629">
        <v>0.25625542604239998</v>
      </c>
    </row>
    <row r="630" spans="1:17" hidden="1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386</v>
      </c>
      <c r="E630">
        <v>7508.8236860999996</v>
      </c>
      <c r="F630">
        <v>964.2</v>
      </c>
      <c r="G630">
        <v>3.59111874963823</v>
      </c>
      <c r="H630">
        <v>-0.87001548458935396</v>
      </c>
      <c r="I630">
        <v>-1.92576922990529</v>
      </c>
      <c r="J630">
        <v>1.0433391875386</v>
      </c>
      <c r="K630">
        <v>918.26892054896905</v>
      </c>
      <c r="L630">
        <v>857.74585495085398</v>
      </c>
      <c r="M630">
        <v>58.722009203393</v>
      </c>
      <c r="N630">
        <v>2.0543718920368499</v>
      </c>
      <c r="O630">
        <v>11.958099979257399</v>
      </c>
      <c r="P630">
        <v>30.112677956952901</v>
      </c>
      <c r="Q630">
        <v>7.4932739215876995E-2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407</v>
      </c>
      <c r="E631">
        <v>7488.3018806699902</v>
      </c>
      <c r="F631">
        <v>677.3</v>
      </c>
      <c r="G631">
        <v>-16.5926412064697</v>
      </c>
      <c r="H631">
        <v>-5.86184682654714</v>
      </c>
      <c r="I631">
        <v>-14.947843623036199</v>
      </c>
      <c r="J631">
        <v>-3.22663166962655</v>
      </c>
      <c r="K631">
        <v>664.933473556482</v>
      </c>
      <c r="L631">
        <v>649.28651094686097</v>
      </c>
      <c r="M631">
        <v>46.810211500225599</v>
      </c>
      <c r="N631">
        <v>0.83439472037763696</v>
      </c>
      <c r="O631">
        <v>14.572567547615501</v>
      </c>
      <c r="P631">
        <v>29.912726575237301</v>
      </c>
      <c r="Q631">
        <v>-5.5892886812372998E-2</v>
      </c>
    </row>
    <row r="632" spans="1:17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119</v>
      </c>
      <c r="E632">
        <v>7478.2352036399998</v>
      </c>
      <c r="F632">
        <v>1239.5999999999999</v>
      </c>
      <c r="G632">
        <v>23.734842679153601</v>
      </c>
      <c r="H632">
        <v>14.498869268008701</v>
      </c>
      <c r="I632">
        <v>29.304671520897401</v>
      </c>
      <c r="J632">
        <v>2.3899253405067098</v>
      </c>
      <c r="K632">
        <v>1057.9198078219099</v>
      </c>
      <c r="L632">
        <v>908.59824287864501</v>
      </c>
      <c r="M632">
        <v>70.152009602023696</v>
      </c>
      <c r="N632">
        <v>1.6774119746081699</v>
      </c>
      <c r="O632">
        <v>8.59148112294287</v>
      </c>
      <c r="P632">
        <v>90.341650671785004</v>
      </c>
      <c r="Q632">
        <v>5.7972749893601003E-2</v>
      </c>
    </row>
    <row r="633" spans="1:17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60</v>
      </c>
      <c r="E633">
        <v>7445.4987934839901</v>
      </c>
      <c r="F633">
        <v>229.43</v>
      </c>
      <c r="G633">
        <v>-23.096835693715001</v>
      </c>
      <c r="H633">
        <v>-9.2524534833139906</v>
      </c>
      <c r="I633">
        <v>-52.930059393499199</v>
      </c>
      <c r="J633">
        <v>-5.0008053342680601</v>
      </c>
      <c r="K633">
        <v>242.55217000635801</v>
      </c>
      <c r="L633">
        <v>271.85527841062498</v>
      </c>
      <c r="M633">
        <v>44.4763976040622</v>
      </c>
      <c r="N633">
        <v>0.31353259393800398</v>
      </c>
      <c r="O633">
        <v>106.075927298086</v>
      </c>
      <c r="P633">
        <v>16.996430392656801</v>
      </c>
      <c r="Q633">
        <v>-2.6629149561323999E-2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555</v>
      </c>
      <c r="E634">
        <v>7420.8010299999996</v>
      </c>
      <c r="F634">
        <v>2290.3000000000002</v>
      </c>
      <c r="G634">
        <v>-19.689919192831599</v>
      </c>
      <c r="H634">
        <v>-8.9604344584548006</v>
      </c>
      <c r="I634">
        <v>-17.884177180043199</v>
      </c>
      <c r="J634">
        <v>-1.8313959722242801</v>
      </c>
      <c r="K634">
        <v>2279.8187309232198</v>
      </c>
      <c r="L634">
        <v>2261.7134800242802</v>
      </c>
      <c r="M634">
        <v>41.654955474686901</v>
      </c>
      <c r="N634">
        <v>0.73232662451293196</v>
      </c>
      <c r="O634">
        <v>19.4166703052001</v>
      </c>
      <c r="P634">
        <v>16.8520408163265</v>
      </c>
      <c r="Q634">
        <v>-7.1454308437852998E-2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200</v>
      </c>
      <c r="E635">
        <v>7401.4313117149904</v>
      </c>
      <c r="F635">
        <v>534.54999999999995</v>
      </c>
      <c r="G635">
        <v>-1.53953220254108</v>
      </c>
      <c r="H635">
        <v>-0.93509703835019897</v>
      </c>
      <c r="I635">
        <v>22.813844518442501</v>
      </c>
      <c r="J635">
        <v>1.6223906337535801</v>
      </c>
      <c r="K635">
        <v>492.39099242856003</v>
      </c>
      <c r="L635">
        <v>434.14591597848897</v>
      </c>
      <c r="M635">
        <v>60.274662731164</v>
      </c>
      <c r="N635">
        <v>0.720597764808384</v>
      </c>
      <c r="O635">
        <v>3.5824525301655799</v>
      </c>
      <c r="P635">
        <v>51.109540636042297</v>
      </c>
      <c r="Q635">
        <v>2.5229407047040998E-2</v>
      </c>
    </row>
    <row r="636" spans="1:17" x14ac:dyDescent="0.3">
      <c r="A636" t="s">
        <v>1402</v>
      </c>
      <c r="B636" t="s">
        <v>1403</v>
      </c>
      <c r="C636" t="str">
        <f>IFERROR(VLOOKUP(Table1[[#This Row],[Ticker]],[1]!Table1[[Symbol]:[Industry]],2,FALSE),"-")</f>
        <v>-</v>
      </c>
      <c r="D636" t="s">
        <v>631</v>
      </c>
      <c r="E636">
        <v>7396.1949539999996</v>
      </c>
      <c r="F636">
        <v>368.85</v>
      </c>
      <c r="G636">
        <v>-7.2279541402617804</v>
      </c>
      <c r="H636">
        <v>0.249200724662864</v>
      </c>
      <c r="I636">
        <v>17.937247278473201</v>
      </c>
      <c r="J636">
        <v>4.8241623618250902</v>
      </c>
      <c r="K636">
        <v>349.83366247880099</v>
      </c>
      <c r="L636">
        <v>342.42252914850599</v>
      </c>
      <c r="M636">
        <v>61.784711066121801</v>
      </c>
      <c r="N636">
        <v>3.3535858157167802</v>
      </c>
      <c r="O636">
        <v>18.462789751931599</v>
      </c>
      <c r="P636">
        <v>37.759103641456498</v>
      </c>
      <c r="Q636">
        <v>0.130639081846191</v>
      </c>
    </row>
    <row r="637" spans="1:17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200</v>
      </c>
      <c r="E637">
        <v>7396.1504382800003</v>
      </c>
      <c r="F637">
        <v>1369.7</v>
      </c>
      <c r="G637">
        <v>24.9256435890427</v>
      </c>
      <c r="H637">
        <v>3.6032566409354501</v>
      </c>
      <c r="I637">
        <v>21.0711934327521</v>
      </c>
      <c r="J637">
        <v>-4.2985533136508201</v>
      </c>
      <c r="K637">
        <v>1242.1543574134901</v>
      </c>
      <c r="L637">
        <v>1061.66677148607</v>
      </c>
      <c r="M637">
        <v>54.691897736882403</v>
      </c>
      <c r="N637">
        <v>0.81674200717327605</v>
      </c>
      <c r="O637">
        <v>6.1327297948455799</v>
      </c>
      <c r="P637">
        <v>66.934795856185204</v>
      </c>
      <c r="Q637">
        <v>5.5442088203926002E-2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21</v>
      </c>
      <c r="E638">
        <v>7356.16393281</v>
      </c>
      <c r="F638">
        <v>888.3</v>
      </c>
      <c r="G638">
        <v>53.222508421934599</v>
      </c>
      <c r="H638">
        <v>-3.4848031859892101</v>
      </c>
      <c r="I638">
        <v>85.085659665929001</v>
      </c>
      <c r="J638">
        <v>0.29772675894643902</v>
      </c>
      <c r="K638">
        <v>835.01792726178905</v>
      </c>
      <c r="L638">
        <v>660.26482098983297</v>
      </c>
      <c r="M638">
        <v>56.101145096215802</v>
      </c>
      <c r="N638">
        <v>1.1858671683963</v>
      </c>
      <c r="O638">
        <v>3.6811887875717701</v>
      </c>
      <c r="P638">
        <v>114.048192771084</v>
      </c>
      <c r="Q638">
        <v>0.13971476029933899</v>
      </c>
    </row>
    <row r="639" spans="1:17" x14ac:dyDescent="0.3">
      <c r="A639" t="s">
        <v>1408</v>
      </c>
      <c r="B639" t="s">
        <v>1409</v>
      </c>
      <c r="C639" t="str">
        <f>IFERROR(VLOOKUP(Table1[[#This Row],[Ticker]],[1]!Table1[[Symbol]:[Industry]],2,FALSE),"-")</f>
        <v>-</v>
      </c>
      <c r="D639" t="s">
        <v>46</v>
      </c>
      <c r="E639">
        <v>7350.7580189999999</v>
      </c>
      <c r="F639">
        <v>198</v>
      </c>
      <c r="G639">
        <v>35.520821462548398</v>
      </c>
      <c r="H639">
        <v>-7.3524764876848199</v>
      </c>
      <c r="I639">
        <v>-25.144794839918799</v>
      </c>
      <c r="J639">
        <v>-0.134342661324622</v>
      </c>
      <c r="K639">
        <v>198.56949050223801</v>
      </c>
      <c r="L639">
        <v>188.86963337834399</v>
      </c>
      <c r="M639">
        <v>52.530534940619397</v>
      </c>
      <c r="N639">
        <v>1.1764972746229501</v>
      </c>
      <c r="O639">
        <v>25.909090909090899</v>
      </c>
      <c r="P639">
        <v>73.455978975032806</v>
      </c>
      <c r="Q639">
        <v>0.15373853796394801</v>
      </c>
    </row>
    <row r="640" spans="1:17" x14ac:dyDescent="0.3">
      <c r="A640" t="s">
        <v>1410</v>
      </c>
      <c r="B640" t="s">
        <v>1411</v>
      </c>
      <c r="C640" t="str">
        <f>IFERROR(VLOOKUP(Table1[[#This Row],[Ticker]],[1]!Table1[[Symbol]:[Industry]],2,FALSE),"-")</f>
        <v>-</v>
      </c>
      <c r="D640" t="s">
        <v>1412</v>
      </c>
      <c r="E640">
        <v>7312.7272758999998</v>
      </c>
      <c r="F640">
        <v>560.20000000000005</v>
      </c>
      <c r="G640">
        <v>-10.9174279012938</v>
      </c>
      <c r="H640">
        <v>1.38279415580905</v>
      </c>
      <c r="I640">
        <v>-21.770254921585401</v>
      </c>
      <c r="J640">
        <v>3.0003282936647602</v>
      </c>
      <c r="K640">
        <v>506.36662008979903</v>
      </c>
      <c r="L640">
        <v>500.72253477798603</v>
      </c>
      <c r="M640">
        <v>73.706074052995305</v>
      </c>
      <c r="N640">
        <v>3.7512357903489999</v>
      </c>
      <c r="O640">
        <v>19.484112816851098</v>
      </c>
      <c r="P640">
        <v>43.255338192046999</v>
      </c>
      <c r="Q640">
        <v>4.3627890963950998E-2</v>
      </c>
    </row>
    <row r="641" spans="1:17" x14ac:dyDescent="0.3">
      <c r="A641" t="s">
        <v>1413</v>
      </c>
      <c r="B641" t="s">
        <v>1414</v>
      </c>
      <c r="C641" t="str">
        <f>IFERROR(VLOOKUP(Table1[[#This Row],[Ticker]],[1]!Table1[[Symbol]:[Industry]],2,FALSE),"-")</f>
        <v>-</v>
      </c>
      <c r="D641" t="s">
        <v>225</v>
      </c>
      <c r="E641">
        <v>7295.9655361659998</v>
      </c>
      <c r="F641">
        <v>184.39</v>
      </c>
      <c r="G641">
        <v>-16.369950408133199</v>
      </c>
      <c r="H641">
        <v>-21.9758132383411</v>
      </c>
      <c r="I641">
        <v>-27.3890848945084</v>
      </c>
      <c r="J641">
        <v>-6.6977689012094404</v>
      </c>
      <c r="K641">
        <v>190.97669714841101</v>
      </c>
      <c r="L641">
        <v>194.16177798173999</v>
      </c>
      <c r="M641">
        <v>45.497422698576202</v>
      </c>
      <c r="N641">
        <v>0.66732504644068802</v>
      </c>
      <c r="O641">
        <v>67.037257985790902</v>
      </c>
      <c r="P641">
        <v>27.649705780546899</v>
      </c>
      <c r="Q641">
        <v>7.7959084950926003E-2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Row],[Ticker]],[1]!Table1[[Symbol]:[Industry]],2,FALSE),"-")</f>
        <v>-</v>
      </c>
      <c r="D642" t="s">
        <v>46</v>
      </c>
      <c r="E642">
        <v>7292.9084544429898</v>
      </c>
      <c r="F642">
        <v>259.79000000000002</v>
      </c>
      <c r="G642">
        <v>150.809475195646</v>
      </c>
      <c r="H642">
        <v>-1.7752630968015699</v>
      </c>
      <c r="I642">
        <v>45.585472519489798</v>
      </c>
      <c r="J642">
        <v>2.9112092985875302</v>
      </c>
      <c r="K642">
        <v>217.18429170058999</v>
      </c>
      <c r="L642">
        <v>173.744951522669</v>
      </c>
      <c r="M642">
        <v>73.630617526497204</v>
      </c>
      <c r="N642">
        <v>0.88834520875656997</v>
      </c>
      <c r="O642">
        <v>1.23561338003772</v>
      </c>
      <c r="P642">
        <v>192.06295671725599</v>
      </c>
      <c r="Q642">
        <v>8.2773475003246E-2</v>
      </c>
    </row>
    <row r="643" spans="1:17" x14ac:dyDescent="0.3">
      <c r="A643" t="s">
        <v>1417</v>
      </c>
      <c r="B643" t="s">
        <v>1418</v>
      </c>
      <c r="C643" t="str">
        <f>IFERROR(VLOOKUP(Table1[[#This Row],[Ticker]],[1]!Table1[[Symbol]:[Industry]],2,FALSE),"-")</f>
        <v>-</v>
      </c>
      <c r="D643" t="s">
        <v>404</v>
      </c>
      <c r="E643">
        <v>7284.4208128999999</v>
      </c>
      <c r="F643">
        <v>318.25</v>
      </c>
      <c r="G643">
        <v>-43.737324226646301</v>
      </c>
      <c r="H643">
        <v>-1.16727274136468</v>
      </c>
      <c r="I643">
        <v>-23.9445285543895</v>
      </c>
      <c r="J643">
        <v>-3.4841235746280201</v>
      </c>
      <c r="K643">
        <v>302.34429064875002</v>
      </c>
      <c r="L643">
        <v>322.3366081822</v>
      </c>
      <c r="M643">
        <v>58.261330095056302</v>
      </c>
      <c r="N643">
        <v>0.848175169459499</v>
      </c>
      <c r="O643">
        <v>47.965435978004699</v>
      </c>
      <c r="P643">
        <v>23.2810381561108</v>
      </c>
      <c r="Q643">
        <v>-1.1265372813203001E-2</v>
      </c>
    </row>
    <row r="644" spans="1:17" x14ac:dyDescent="0.3">
      <c r="A644" t="s">
        <v>1419</v>
      </c>
      <c r="B644" t="s">
        <v>1420</v>
      </c>
      <c r="C644" t="str">
        <f>IFERROR(VLOOKUP(Table1[[#This Row],[Ticker]],[1]!Table1[[Symbol]:[Industry]],2,FALSE),"-")</f>
        <v>-</v>
      </c>
      <c r="D644" t="s">
        <v>24</v>
      </c>
      <c r="E644">
        <v>7279.4163403800003</v>
      </c>
      <c r="F644">
        <v>459.7</v>
      </c>
      <c r="G644">
        <v>-19.575793721682299</v>
      </c>
      <c r="H644">
        <v>-9.3360641717028301</v>
      </c>
      <c r="I644">
        <v>-22.7291269574335</v>
      </c>
      <c r="J644">
        <v>-2.1043463452543198</v>
      </c>
      <c r="K644">
        <v>473.32653409706802</v>
      </c>
      <c r="L644">
        <v>484.50364641210803</v>
      </c>
      <c r="M644">
        <v>30.179507327703099</v>
      </c>
      <c r="N644">
        <v>1.16690284732232</v>
      </c>
      <c r="O644">
        <v>32.988905808135698</v>
      </c>
      <c r="P644">
        <v>6.3751012379960699</v>
      </c>
    </row>
    <row r="645" spans="1:17" x14ac:dyDescent="0.3">
      <c r="A645" t="s">
        <v>1421</v>
      </c>
      <c r="B645" t="s">
        <v>1422</v>
      </c>
      <c r="C645" t="str">
        <f>IFERROR(VLOOKUP(Table1[[#This Row],[Ticker]],[1]!Table1[[Symbol]:[Industry]],2,FALSE),"-")</f>
        <v>-</v>
      </c>
      <c r="D645" t="s">
        <v>370</v>
      </c>
      <c r="E645">
        <v>7271.3530448000001</v>
      </c>
      <c r="F645">
        <v>148.22</v>
      </c>
      <c r="G645">
        <v>85.545815496343295</v>
      </c>
      <c r="H645">
        <v>4.9421023507155102</v>
      </c>
      <c r="I645">
        <v>6.85630507253099</v>
      </c>
      <c r="J645">
        <v>-2.8386619582045198</v>
      </c>
      <c r="K645">
        <v>129.20148361548601</v>
      </c>
      <c r="L645">
        <v>103.849001367141</v>
      </c>
      <c r="M645">
        <v>51.603488692842298</v>
      </c>
      <c r="N645">
        <v>1.7539595922895199</v>
      </c>
      <c r="O645">
        <v>14.660639589798899</v>
      </c>
      <c r="P645">
        <v>127.855495772482</v>
      </c>
      <c r="Q645">
        <v>7.3505803804912007E-2</v>
      </c>
    </row>
    <row r="646" spans="1:17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D646" t="s">
        <v>555</v>
      </c>
      <c r="E646">
        <v>7265.3363588100001</v>
      </c>
      <c r="F646">
        <v>262.7</v>
      </c>
      <c r="G646">
        <v>-19.999131310601999</v>
      </c>
      <c r="H646">
        <v>-7.0281631419133799</v>
      </c>
      <c r="I646">
        <v>-16.982660457976799</v>
      </c>
      <c r="J646">
        <v>-3.5879489688345401</v>
      </c>
      <c r="K646">
        <v>256.42471242005098</v>
      </c>
      <c r="L646">
        <v>260.23054827889399</v>
      </c>
      <c r="M646">
        <v>53.022518973757101</v>
      </c>
      <c r="N646">
        <v>0.84858817553511701</v>
      </c>
      <c r="O646">
        <v>22.173582032736899</v>
      </c>
      <c r="P646">
        <v>19.409090909090899</v>
      </c>
      <c r="Q646">
        <v>-2.6758647426460998E-2</v>
      </c>
    </row>
    <row r="647" spans="1:17" hidden="1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E647">
        <v>7247.2147488000001</v>
      </c>
      <c r="F647">
        <v>3297.45</v>
      </c>
      <c r="G647">
        <v>3.7075618204774399</v>
      </c>
      <c r="H647">
        <v>-16.071499859976999</v>
      </c>
      <c r="I647">
        <v>17.8897752545804</v>
      </c>
      <c r="J647">
        <v>-0.470858181290154</v>
      </c>
      <c r="K647">
        <v>3232.6286412002601</v>
      </c>
      <c r="L647">
        <v>2802.2811317358</v>
      </c>
      <c r="M647">
        <v>51.917932607571998</v>
      </c>
      <c r="N647">
        <v>1.1798813931249399</v>
      </c>
      <c r="O647">
        <v>17.969946473790301</v>
      </c>
      <c r="P647">
        <v>57.096236303001398</v>
      </c>
      <c r="Q647">
        <v>9.6493648331445997E-2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1429</v>
      </c>
      <c r="E648">
        <v>7231.6579257479998</v>
      </c>
      <c r="F648">
        <v>227.14</v>
      </c>
      <c r="G648">
        <v>-21.600577714406199</v>
      </c>
      <c r="H648">
        <v>8.7977924848617199</v>
      </c>
      <c r="I648">
        <v>-0.139654147596356</v>
      </c>
      <c r="J648">
        <v>-4.9194707958575901</v>
      </c>
      <c r="K648">
        <v>207.71368137366301</v>
      </c>
      <c r="L648">
        <v>195.866703032261</v>
      </c>
      <c r="M648">
        <v>57.949944674259797</v>
      </c>
      <c r="N648">
        <v>0.74210333322519395</v>
      </c>
      <c r="O648">
        <v>6.4981949458483701</v>
      </c>
      <c r="P648">
        <v>33.926886792452798</v>
      </c>
      <c r="Q648">
        <v>-5.9902596841288999E-2</v>
      </c>
    </row>
    <row r="649" spans="1:17" x14ac:dyDescent="0.3">
      <c r="A649" t="s">
        <v>1430</v>
      </c>
      <c r="B649" t="s">
        <v>1431</v>
      </c>
      <c r="C649" t="str">
        <f>IFERROR(VLOOKUP(Table1[[#This Row],[Ticker]],[1]!Table1[[Symbol]:[Industry]],2,FALSE),"-")</f>
        <v>-</v>
      </c>
      <c r="D649" t="s">
        <v>591</v>
      </c>
      <c r="E649">
        <v>7203.7413923199902</v>
      </c>
      <c r="F649">
        <v>42.02</v>
      </c>
      <c r="G649">
        <v>-19.443043467830901</v>
      </c>
      <c r="H649">
        <v>-4.7132499445723504</v>
      </c>
      <c r="I649">
        <v>-47.517293055010299</v>
      </c>
      <c r="J649">
        <v>0.74061720183687896</v>
      </c>
      <c r="K649">
        <v>43.694073454974998</v>
      </c>
      <c r="L649">
        <v>46.369063656666903</v>
      </c>
      <c r="M649">
        <v>43.807189087386497</v>
      </c>
      <c r="N649">
        <v>1.2450644733820999</v>
      </c>
      <c r="O649">
        <v>63.493574488338801</v>
      </c>
      <c r="P649">
        <v>8.7192755498059604</v>
      </c>
      <c r="Q649">
        <v>-4.190877668192E-3</v>
      </c>
    </row>
    <row r="650" spans="1:17" x14ac:dyDescent="0.3">
      <c r="A650" t="s">
        <v>1432</v>
      </c>
      <c r="B650" t="s">
        <v>1433</v>
      </c>
      <c r="C650" t="str">
        <f>IFERROR(VLOOKUP(Table1[[#This Row],[Ticker]],[1]!Table1[[Symbol]:[Industry]],2,FALSE),"-")</f>
        <v>-</v>
      </c>
      <c r="D650" t="s">
        <v>98</v>
      </c>
      <c r="E650">
        <v>7196.4835554399997</v>
      </c>
      <c r="F650">
        <v>1511.2</v>
      </c>
      <c r="G650">
        <v>-22.891723948877001</v>
      </c>
      <c r="H650">
        <v>5.7313755794912904</v>
      </c>
      <c r="I650">
        <v>-8.1978024335365305</v>
      </c>
      <c r="J650">
        <v>0.60053327083355001</v>
      </c>
      <c r="K650">
        <v>1414.99673242837</v>
      </c>
      <c r="L650">
        <v>1409.30120864117</v>
      </c>
      <c r="M650">
        <v>64.529002959092693</v>
      </c>
      <c r="N650">
        <v>3.3396637810054899</v>
      </c>
      <c r="O650">
        <v>11.1666225516146</v>
      </c>
      <c r="P650">
        <v>20.896000000000001</v>
      </c>
      <c r="Q650">
        <v>-0.14218768136183799</v>
      </c>
    </row>
    <row r="651" spans="1:17" x14ac:dyDescent="0.3">
      <c r="A651" t="s">
        <v>1434</v>
      </c>
      <c r="B651" t="s">
        <v>1435</v>
      </c>
      <c r="C651" t="str">
        <f>IFERROR(VLOOKUP(Table1[[#This Row],[Ticker]],[1]!Table1[[Symbol]:[Industry]],2,FALSE),"-")</f>
        <v>-</v>
      </c>
      <c r="D651" t="s">
        <v>619</v>
      </c>
      <c r="E651">
        <v>7182.217553896</v>
      </c>
      <c r="F651">
        <v>147.28</v>
      </c>
      <c r="G651">
        <v>-25.552568346724701</v>
      </c>
      <c r="H651">
        <v>-1.5917512226117201</v>
      </c>
      <c r="I651">
        <v>-10.729815102812401</v>
      </c>
      <c r="J651">
        <v>-3.7088456456023402</v>
      </c>
      <c r="K651">
        <v>137.11328497785999</v>
      </c>
      <c r="L651">
        <v>139.55053695365601</v>
      </c>
      <c r="M651">
        <v>62.3407217500325</v>
      </c>
      <c r="N651">
        <v>1.2577032423894601</v>
      </c>
      <c r="O651">
        <v>21.571156979902199</v>
      </c>
      <c r="P651">
        <v>34.502283105022798</v>
      </c>
      <c r="Q651">
        <v>-0.10198865250559699</v>
      </c>
    </row>
    <row r="652" spans="1:17" hidden="1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1438</v>
      </c>
      <c r="E652">
        <v>7175.391249495</v>
      </c>
      <c r="F652">
        <v>562.45000000000005</v>
      </c>
      <c r="G652">
        <v>-6.07518688448285</v>
      </c>
      <c r="H652">
        <v>-11.506203847246701</v>
      </c>
      <c r="I652">
        <v>-5.7768429571985598</v>
      </c>
      <c r="J652">
        <v>0.65330083165164199</v>
      </c>
      <c r="K652">
        <v>583.87099848014395</v>
      </c>
      <c r="L652">
        <v>538.61106675669498</v>
      </c>
      <c r="M652">
        <v>35.711655837643498</v>
      </c>
      <c r="N652">
        <v>0.70592504661714395</v>
      </c>
      <c r="O652">
        <v>17.699351053426899</v>
      </c>
      <c r="P652">
        <v>44.886656362699597</v>
      </c>
      <c r="Q652">
        <v>5.8604449066471997E-2</v>
      </c>
    </row>
    <row r="653" spans="1:17" hidden="1" x14ac:dyDescent="0.3">
      <c r="A653" t="s">
        <v>1439</v>
      </c>
      <c r="B653" t="s">
        <v>1440</v>
      </c>
      <c r="C653" t="str">
        <f>IFERROR(VLOOKUP(Table1[[#This Row],[Ticker]],[1]!Table1[[Symbol]:[Industry]],2,FALSE),"-")</f>
        <v>-</v>
      </c>
      <c r="E653">
        <v>7154.73162838999</v>
      </c>
      <c r="F653">
        <v>1768.15</v>
      </c>
      <c r="G653">
        <v>76.142910394314001</v>
      </c>
      <c r="H653">
        <v>38.737591919231399</v>
      </c>
      <c r="I653">
        <v>23.643891829025598</v>
      </c>
      <c r="J653">
        <v>15.641877904574899</v>
      </c>
      <c r="K653">
        <v>1325.2378948445701</v>
      </c>
      <c r="M653">
        <v>86.233769508912701</v>
      </c>
      <c r="N653">
        <v>1.5971613855970499</v>
      </c>
      <c r="O653">
        <v>2.1972117750190798</v>
      </c>
      <c r="P653">
        <v>128.148387096774</v>
      </c>
    </row>
    <row r="654" spans="1:17" x14ac:dyDescent="0.3">
      <c r="A654" t="s">
        <v>1441</v>
      </c>
      <c r="B654" t="s">
        <v>1442</v>
      </c>
      <c r="C654" t="str">
        <f>IFERROR(VLOOKUP(Table1[[#This Row],[Ticker]],[1]!Table1[[Symbol]:[Industry]],2,FALSE),"-")</f>
        <v>-</v>
      </c>
      <c r="D654" t="s">
        <v>24</v>
      </c>
      <c r="E654">
        <v>7113.3547395059904</v>
      </c>
      <c r="F654">
        <v>27.19</v>
      </c>
      <c r="G654">
        <v>19.586036306287401</v>
      </c>
      <c r="H654">
        <v>-7.7489553294561304</v>
      </c>
      <c r="I654">
        <v>-28.616643813884199</v>
      </c>
      <c r="J654">
        <v>-0.55729006649552804</v>
      </c>
      <c r="K654">
        <v>27.293142445632199</v>
      </c>
      <c r="L654">
        <v>26.222139041677501</v>
      </c>
      <c r="M654">
        <v>57.800557379261498</v>
      </c>
      <c r="N654">
        <v>1.05960008235535</v>
      </c>
      <c r="O654">
        <v>35.644446735511004</v>
      </c>
      <c r="P654">
        <v>51.792012760322599</v>
      </c>
      <c r="Q654">
        <v>9.2887867496190005E-2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-</v>
      </c>
      <c r="D655" t="s">
        <v>46</v>
      </c>
      <c r="E655">
        <v>7064.5896675000004</v>
      </c>
      <c r="F655">
        <v>517.5</v>
      </c>
      <c r="G655">
        <v>99.538143115325795</v>
      </c>
      <c r="H655">
        <v>4.9436003893809897</v>
      </c>
      <c r="I655">
        <v>43.691409959979097</v>
      </c>
      <c r="J655">
        <v>-1.1339250144914499</v>
      </c>
      <c r="K655">
        <v>452.03423181507901</v>
      </c>
      <c r="L655">
        <v>360.94042490250803</v>
      </c>
      <c r="M655">
        <v>66.289829430446403</v>
      </c>
      <c r="N655">
        <v>0.692074023399744</v>
      </c>
      <c r="O655">
        <v>4.5024154589371896</v>
      </c>
      <c r="P655">
        <v>126.526592252133</v>
      </c>
      <c r="Q655">
        <v>0.16866391262632199</v>
      </c>
    </row>
    <row r="656" spans="1:17" x14ac:dyDescent="0.3">
      <c r="A656" t="s">
        <v>1445</v>
      </c>
      <c r="B656" t="s">
        <v>1446</v>
      </c>
      <c r="C656" t="str">
        <f>IFERROR(VLOOKUP(Table1[[#This Row],[Ticker]],[1]!Table1[[Symbol]:[Industry]],2,FALSE),"-")</f>
        <v>-</v>
      </c>
      <c r="D656" t="s">
        <v>472</v>
      </c>
      <c r="E656">
        <v>7041.5555020800002</v>
      </c>
      <c r="F656">
        <v>986.1</v>
      </c>
      <c r="G656">
        <v>61.885842504378999</v>
      </c>
      <c r="H656">
        <v>2.08856481836004</v>
      </c>
      <c r="I656">
        <v>-5.85334886529873</v>
      </c>
      <c r="J656">
        <v>3.0277251211044298</v>
      </c>
      <c r="K656">
        <v>892.70394491315699</v>
      </c>
      <c r="L656">
        <v>812.50081644537602</v>
      </c>
      <c r="M656">
        <v>66.582732958870693</v>
      </c>
      <c r="N656">
        <v>2.4198172167105398</v>
      </c>
      <c r="O656">
        <v>3.73694351485651</v>
      </c>
      <c r="P656">
        <v>104.56384192511101</v>
      </c>
      <c r="Q656">
        <v>0.14727833562849099</v>
      </c>
    </row>
    <row r="657" spans="1:17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D657" t="s">
        <v>200</v>
      </c>
      <c r="E657">
        <v>7041.4259388</v>
      </c>
      <c r="F657">
        <v>490.2</v>
      </c>
      <c r="G657">
        <v>103.370419965408</v>
      </c>
      <c r="H657">
        <v>8.7012984772176196</v>
      </c>
      <c r="I657">
        <v>16.300645822604199</v>
      </c>
      <c r="J657">
        <v>-3.9680894112969902</v>
      </c>
      <c r="K657">
        <v>441.90449578988103</v>
      </c>
      <c r="L657">
        <v>372.51011999131799</v>
      </c>
      <c r="M657">
        <v>57.600386314869901</v>
      </c>
      <c r="N657">
        <v>0.46630492002802798</v>
      </c>
      <c r="O657">
        <v>5.4671562627498904</v>
      </c>
      <c r="P657">
        <v>129.06542056074699</v>
      </c>
      <c r="Q657">
        <v>0.13458949432681899</v>
      </c>
    </row>
    <row r="658" spans="1:17" hidden="1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D658" t="s">
        <v>65</v>
      </c>
      <c r="E658">
        <v>6994.67215828999</v>
      </c>
      <c r="F658">
        <v>97.85</v>
      </c>
      <c r="G658">
        <v>350.899422285593</v>
      </c>
      <c r="H658">
        <v>8.0525489216884001</v>
      </c>
      <c r="I658">
        <v>81.514485658855193</v>
      </c>
      <c r="J658">
        <v>-5.8687696162785903</v>
      </c>
      <c r="K658">
        <v>83.867271345601907</v>
      </c>
      <c r="L658">
        <v>60.217648116564703</v>
      </c>
      <c r="M658">
        <v>55.881695203598298</v>
      </c>
      <c r="N658">
        <v>1.13473430892743</v>
      </c>
      <c r="O658">
        <v>9.8620337250894199</v>
      </c>
      <c r="P658">
        <v>420.47872340425499</v>
      </c>
      <c r="Q658">
        <v>9.2786722631046994E-2</v>
      </c>
    </row>
    <row r="659" spans="1:17" x14ac:dyDescent="0.3">
      <c r="A659" t="s">
        <v>1451</v>
      </c>
      <c r="B659" t="s">
        <v>1452</v>
      </c>
      <c r="C659" t="str">
        <f>IFERROR(VLOOKUP(Table1[[#This Row],[Ticker]],[1]!Table1[[Symbol]:[Industry]],2,FALSE),"-")</f>
        <v>-</v>
      </c>
      <c r="D659" t="s">
        <v>631</v>
      </c>
      <c r="E659">
        <v>6994.3454821799996</v>
      </c>
      <c r="F659">
        <v>530.6</v>
      </c>
      <c r="G659">
        <v>25.385265362083299</v>
      </c>
      <c r="H659">
        <v>-9.6924005732610805</v>
      </c>
      <c r="I659">
        <v>-19.239072714907699</v>
      </c>
      <c r="J659">
        <v>-2.9335285576169299</v>
      </c>
      <c r="K659">
        <v>505.53089638293898</v>
      </c>
      <c r="L659">
        <v>488.349718121151</v>
      </c>
      <c r="M659">
        <v>57.903724424988702</v>
      </c>
      <c r="N659">
        <v>0.85750934066825202</v>
      </c>
      <c r="O659">
        <v>25.5182811911043</v>
      </c>
      <c r="P659">
        <v>67.937964867858796</v>
      </c>
      <c r="Q659">
        <v>6.3449092234785995E-2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Row],[Ticker]],[1]!Table1[[Symbol]:[Industry]],2,FALSE),"-")</f>
        <v>-</v>
      </c>
      <c r="D660" t="s">
        <v>1455</v>
      </c>
      <c r="E660">
        <v>6993.9923550000003</v>
      </c>
      <c r="F660">
        <v>913.75</v>
      </c>
      <c r="G660">
        <v>16.4006908332988</v>
      </c>
      <c r="H660">
        <v>0.240629249911256</v>
      </c>
      <c r="I660">
        <v>-12.080641668723599</v>
      </c>
      <c r="J660">
        <v>1.42548980050258</v>
      </c>
      <c r="K660">
        <v>830.19021139141898</v>
      </c>
      <c r="L660">
        <v>770.12861149714399</v>
      </c>
      <c r="M660">
        <v>57.491033434493801</v>
      </c>
      <c r="N660">
        <v>0.78950025183523398</v>
      </c>
      <c r="O660">
        <v>8.2790697674418592</v>
      </c>
      <c r="P660">
        <v>54.480135249366</v>
      </c>
      <c r="Q660">
        <v>-1.5015946041036E-2</v>
      </c>
    </row>
    <row r="661" spans="1:17" hidden="1" x14ac:dyDescent="0.3">
      <c r="A661" t="s">
        <v>1456</v>
      </c>
      <c r="B661" t="s">
        <v>1457</v>
      </c>
      <c r="C661" t="str">
        <f>IFERROR(VLOOKUP(Table1[[#This Row],[Ticker]],[1]!Table1[[Symbol]:[Industry]],2,FALSE),"-")</f>
        <v>-</v>
      </c>
      <c r="D661" t="s">
        <v>283</v>
      </c>
      <c r="E661">
        <v>6969.2336068499999</v>
      </c>
      <c r="F661">
        <v>414.65</v>
      </c>
      <c r="G661">
        <v>95.872897086654703</v>
      </c>
      <c r="H661">
        <v>46.109108447140102</v>
      </c>
      <c r="I661">
        <v>33.270186882759603</v>
      </c>
      <c r="J661">
        <v>-1.1139622886998899</v>
      </c>
      <c r="K661">
        <v>327.81596668415398</v>
      </c>
      <c r="L661">
        <v>265.78287439844303</v>
      </c>
      <c r="M661">
        <v>71.114130200204599</v>
      </c>
      <c r="N661">
        <v>0.68900777982271999</v>
      </c>
      <c r="O661">
        <v>3.7019172796334199</v>
      </c>
      <c r="P661">
        <v>134.729691480328</v>
      </c>
      <c r="Q661">
        <v>4.4515447127151997E-2</v>
      </c>
    </row>
    <row r="662" spans="1:17" hidden="1" x14ac:dyDescent="0.3">
      <c r="A662" t="s">
        <v>1458</v>
      </c>
      <c r="B662" t="s">
        <v>1459</v>
      </c>
      <c r="C662" t="str">
        <f>IFERROR(VLOOKUP(Table1[[#This Row],[Ticker]],[1]!Table1[[Symbol]:[Industry]],2,FALSE),"-")</f>
        <v>-</v>
      </c>
      <c r="D662" t="s">
        <v>825</v>
      </c>
      <c r="E662">
        <v>6966.6195150000003</v>
      </c>
      <c r="F662">
        <v>812.25</v>
      </c>
      <c r="G662">
        <v>121.663416234156</v>
      </c>
      <c r="H662">
        <v>0.62106012063439398</v>
      </c>
      <c r="I662">
        <v>20.250817764015299</v>
      </c>
      <c r="J662">
        <v>-0.87163770650740502</v>
      </c>
      <c r="K662">
        <v>768.09027665227302</v>
      </c>
      <c r="L662">
        <v>632.51027847324497</v>
      </c>
      <c r="M662">
        <v>51.733176310716701</v>
      </c>
      <c r="N662">
        <v>0.80078091085404801</v>
      </c>
      <c r="O662">
        <v>14.5952600800246</v>
      </c>
      <c r="P662">
        <v>146.84698374107199</v>
      </c>
      <c r="Q662">
        <v>5.9337877663197001E-2</v>
      </c>
    </row>
    <row r="663" spans="1:17" x14ac:dyDescent="0.3">
      <c r="A663" t="s">
        <v>1460</v>
      </c>
      <c r="B663" t="s">
        <v>1461</v>
      </c>
      <c r="C663" t="str">
        <f>IFERROR(VLOOKUP(Table1[[#This Row],[Ticker]],[1]!Table1[[Symbol]:[Industry]],2,FALSE),"-")</f>
        <v>-</v>
      </c>
      <c r="D663" t="s">
        <v>200</v>
      </c>
      <c r="E663">
        <v>6966.3965962800003</v>
      </c>
      <c r="F663">
        <v>1719.3</v>
      </c>
      <c r="G663">
        <v>79.861697628140703</v>
      </c>
      <c r="H663">
        <v>-0.86312490254718299</v>
      </c>
      <c r="I663">
        <v>38.916389228364999</v>
      </c>
      <c r="J663">
        <v>2.5186266108145201</v>
      </c>
      <c r="K663">
        <v>1555.9258575327999</v>
      </c>
      <c r="L663">
        <v>1319.1156057630201</v>
      </c>
      <c r="M663">
        <v>65.556261111146796</v>
      </c>
      <c r="N663">
        <v>0.45368467211601698</v>
      </c>
      <c r="O663">
        <v>2.0764264526260598</v>
      </c>
      <c r="P663">
        <v>110.183374083129</v>
      </c>
      <c r="Q663">
        <v>3.9038165132826E-2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-</v>
      </c>
      <c r="D664" t="s">
        <v>200</v>
      </c>
      <c r="E664">
        <v>6959.9667561750002</v>
      </c>
      <c r="F664">
        <v>2424.75</v>
      </c>
      <c r="G664">
        <v>172.88637800853999</v>
      </c>
      <c r="H664">
        <v>28.587556333844301</v>
      </c>
      <c r="I664">
        <v>71.335854564487406</v>
      </c>
      <c r="J664">
        <v>-6.7614200927650598</v>
      </c>
      <c r="K664">
        <v>2113.1991012296098</v>
      </c>
      <c r="L664">
        <v>1552.8387503280501</v>
      </c>
      <c r="M664">
        <v>43.281418600951802</v>
      </c>
      <c r="N664">
        <v>0.648221731578007</v>
      </c>
      <c r="O664">
        <v>21.748633879781401</v>
      </c>
      <c r="P664">
        <v>201.21118012422301</v>
      </c>
      <c r="Q664">
        <v>0.132327109025005</v>
      </c>
    </row>
    <row r="665" spans="1:17" hidden="1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60</v>
      </c>
      <c r="E665">
        <v>6947.5023179999998</v>
      </c>
      <c r="F665">
        <v>1369.8</v>
      </c>
      <c r="G665">
        <v>119.85311774418599</v>
      </c>
      <c r="H665">
        <v>15.477603854626899</v>
      </c>
      <c r="I665">
        <v>79.243435875670798</v>
      </c>
      <c r="J665">
        <v>21.519412473328501</v>
      </c>
      <c r="K665">
        <v>1142.9755128480899</v>
      </c>
      <c r="L665">
        <v>936.10142519695205</v>
      </c>
      <c r="M665">
        <v>82.079381691592005</v>
      </c>
      <c r="N665">
        <v>2.2469957682164599</v>
      </c>
      <c r="O665">
        <v>4.0297853701270299</v>
      </c>
      <c r="P665">
        <v>217.04663812058701</v>
      </c>
      <c r="Q665">
        <v>9.9302016944613006E-2</v>
      </c>
    </row>
    <row r="666" spans="1:17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370</v>
      </c>
      <c r="E666">
        <v>6945.1731785039901</v>
      </c>
      <c r="F666">
        <v>85.24</v>
      </c>
      <c r="G666">
        <v>10.879628144659399</v>
      </c>
      <c r="H666">
        <v>-5.3554724686859201</v>
      </c>
      <c r="I666">
        <v>-7.3779168021403096</v>
      </c>
      <c r="J666">
        <v>-8.1606013401002109</v>
      </c>
      <c r="K666">
        <v>80.635220312804705</v>
      </c>
      <c r="L666">
        <v>73.131180490440798</v>
      </c>
      <c r="M666">
        <v>45.910183221051597</v>
      </c>
      <c r="N666">
        <v>1.2381267596143899</v>
      </c>
      <c r="O666">
        <v>12.318160488033699</v>
      </c>
      <c r="P666">
        <v>45.3367433930093</v>
      </c>
      <c r="Q666">
        <v>7.2735884987597005E-2</v>
      </c>
    </row>
    <row r="667" spans="1:17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286</v>
      </c>
      <c r="E667">
        <v>6897.7417295799996</v>
      </c>
      <c r="F667">
        <v>1660.1</v>
      </c>
      <c r="G667">
        <v>50.573243834415202</v>
      </c>
      <c r="H667">
        <v>3.2933469543712501</v>
      </c>
      <c r="I667">
        <v>58.530842730356099</v>
      </c>
      <c r="J667">
        <v>3.3038439253171199</v>
      </c>
      <c r="K667">
        <v>1389.0933575802901</v>
      </c>
      <c r="L667">
        <v>1205.28303013761</v>
      </c>
      <c r="M667">
        <v>81.584415802949806</v>
      </c>
      <c r="N667">
        <v>1.6991302709696401</v>
      </c>
      <c r="O667">
        <v>3.8491657129088699</v>
      </c>
      <c r="P667">
        <v>92.575836668406694</v>
      </c>
      <c r="Q667">
        <v>0.122924188254731</v>
      </c>
    </row>
    <row r="668" spans="1:17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77</v>
      </c>
      <c r="E668">
        <v>6875.7268992099998</v>
      </c>
      <c r="F668">
        <v>3476.65</v>
      </c>
      <c r="G668">
        <v>32.989994546850298</v>
      </c>
      <c r="H668">
        <v>18.449699057017099</v>
      </c>
      <c r="I668">
        <v>54.106488044830201</v>
      </c>
      <c r="J668">
        <v>7.82914079164913</v>
      </c>
      <c r="K668">
        <v>2841.8389407539698</v>
      </c>
      <c r="L668">
        <v>2358.3998101336902</v>
      </c>
      <c r="M668">
        <v>76.282055250794301</v>
      </c>
      <c r="N668">
        <v>0.86033747784467196</v>
      </c>
      <c r="O668">
        <v>3.7176592409359599</v>
      </c>
      <c r="P668">
        <v>117.97178683385501</v>
      </c>
      <c r="Q668">
        <v>-5.5280700819402999E-2</v>
      </c>
    </row>
    <row r="669" spans="1:17" hidden="1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119</v>
      </c>
      <c r="E669">
        <v>6868.67251235</v>
      </c>
      <c r="F669">
        <v>599.5</v>
      </c>
      <c r="G669">
        <v>-20.1200036098186</v>
      </c>
      <c r="H669">
        <v>13.1446650893099</v>
      </c>
      <c r="I669">
        <v>-4.5665089520868003</v>
      </c>
      <c r="J669">
        <v>3.5457389093976199</v>
      </c>
      <c r="K669">
        <v>534.80245920223695</v>
      </c>
      <c r="L669">
        <v>526.97675130580706</v>
      </c>
      <c r="M669">
        <v>76.906775690460194</v>
      </c>
      <c r="N669">
        <v>1.31733212637583</v>
      </c>
      <c r="O669">
        <v>5.0792326939115897</v>
      </c>
      <c r="P669">
        <v>28.3725910064239</v>
      </c>
      <c r="Q669">
        <v>2.7400728592795E-2</v>
      </c>
    </row>
    <row r="670" spans="1:17" hidden="1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-</v>
      </c>
      <c r="D670" t="s">
        <v>24</v>
      </c>
      <c r="E670">
        <v>6866.8745051249998</v>
      </c>
      <c r="F670">
        <v>656.55</v>
      </c>
      <c r="G670">
        <v>54.237056402122299</v>
      </c>
      <c r="H670">
        <v>-13.7084920927038</v>
      </c>
      <c r="I670">
        <v>64.542738537858895</v>
      </c>
      <c r="J670">
        <v>-4.1952565587611899</v>
      </c>
      <c r="K670">
        <v>647.11176135044695</v>
      </c>
      <c r="M670">
        <v>39.986104935054101</v>
      </c>
      <c r="N670">
        <v>0.418812314895329</v>
      </c>
      <c r="O670">
        <v>15.893686695605799</v>
      </c>
      <c r="P670">
        <v>79.876712328767098</v>
      </c>
    </row>
    <row r="671" spans="1:17" hidden="1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-</v>
      </c>
      <c r="D671" t="s">
        <v>1022</v>
      </c>
      <c r="E671">
        <v>6746.8437323999997</v>
      </c>
      <c r="F671">
        <v>128.5</v>
      </c>
      <c r="G671">
        <v>-13.7527889638695</v>
      </c>
      <c r="H671">
        <v>-6.6364672600748298</v>
      </c>
      <c r="I671">
        <v>-9.8725340744238004</v>
      </c>
      <c r="J671">
        <v>0.81054727176695196</v>
      </c>
      <c r="K671">
        <v>120.10837337592</v>
      </c>
      <c r="M671">
        <v>1.05563603616817</v>
      </c>
      <c r="N671">
        <v>0.469135802469135</v>
      </c>
      <c r="O671">
        <v>3.00389105058367</v>
      </c>
      <c r="P671">
        <v>10.347788750536701</v>
      </c>
    </row>
    <row r="672" spans="1:17" hidden="1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983</v>
      </c>
      <c r="E672">
        <v>6741.9566451999999</v>
      </c>
      <c r="F672">
        <v>714.65</v>
      </c>
      <c r="G672">
        <v>939.20845367973095</v>
      </c>
      <c r="H672">
        <v>-9.1854561288166394</v>
      </c>
      <c r="I672">
        <v>129.946577818328</v>
      </c>
      <c r="J672">
        <v>-6.4704771118320101</v>
      </c>
      <c r="K672">
        <v>712.02463958725502</v>
      </c>
      <c r="L672">
        <v>480.96945636157699</v>
      </c>
      <c r="M672">
        <v>44.2511132933681</v>
      </c>
      <c r="N672">
        <v>0.39753238006749098</v>
      </c>
      <c r="O672">
        <v>26.3625550969005</v>
      </c>
      <c r="P672">
        <v>995.24904214559297</v>
      </c>
      <c r="Q672">
        <v>0.23884551734975601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472</v>
      </c>
      <c r="E673">
        <v>6733.7604654300003</v>
      </c>
      <c r="F673">
        <v>474.3</v>
      </c>
      <c r="G673">
        <v>-44.305826704984902</v>
      </c>
      <c r="H673">
        <v>-9.5383601692206792</v>
      </c>
      <c r="I673">
        <v>-28.848177570251998</v>
      </c>
      <c r="J673">
        <v>-1.57638740159988</v>
      </c>
      <c r="K673">
        <v>487.48662861907599</v>
      </c>
      <c r="L673">
        <v>540.12035253517695</v>
      </c>
      <c r="M673">
        <v>53.574164706815502</v>
      </c>
      <c r="N673">
        <v>1.08999485382497</v>
      </c>
      <c r="O673">
        <v>52.403542061986002</v>
      </c>
      <c r="P673">
        <v>10.6884480746791</v>
      </c>
      <c r="Q673">
        <v>-2.1320813818537999E-2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631</v>
      </c>
      <c r="E674">
        <v>6666.8699575999999</v>
      </c>
      <c r="F674">
        <v>373.6</v>
      </c>
      <c r="G674">
        <v>85.905043421062999</v>
      </c>
      <c r="H674">
        <v>-6.5692196688892599</v>
      </c>
      <c r="I674">
        <v>-12.7946252353336</v>
      </c>
      <c r="J674">
        <v>-6.1105394035241201</v>
      </c>
      <c r="K674">
        <v>359.778915204295</v>
      </c>
      <c r="L674">
        <v>314.80346195580302</v>
      </c>
      <c r="M674">
        <v>44.946115493435897</v>
      </c>
      <c r="N674">
        <v>0.69810241502091697</v>
      </c>
      <c r="O674">
        <v>17.317987152034199</v>
      </c>
      <c r="P674">
        <v>117.083091226031</v>
      </c>
      <c r="Q674">
        <v>8.0113835843454995E-2</v>
      </c>
    </row>
    <row r="675" spans="1:17" hidden="1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143</v>
      </c>
      <c r="E675">
        <v>6662.1288313199902</v>
      </c>
      <c r="F675">
        <v>171.96</v>
      </c>
      <c r="G675">
        <v>-20.335190313971701</v>
      </c>
      <c r="H675">
        <v>-2.6618834474087198</v>
      </c>
      <c r="I675">
        <v>-10.029508178235099</v>
      </c>
      <c r="J675">
        <v>-0.948174493851762</v>
      </c>
      <c r="M675">
        <v>57.843306406818897</v>
      </c>
      <c r="O675">
        <v>14.8522912305187</v>
      </c>
      <c r="P675">
        <v>27.377777777777698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80</v>
      </c>
      <c r="E676">
        <v>6661.3077314000002</v>
      </c>
      <c r="F676">
        <v>325.14999999999998</v>
      </c>
      <c r="G676">
        <v>102.72188478995299</v>
      </c>
      <c r="H676">
        <v>42.596254680971199</v>
      </c>
      <c r="I676">
        <v>2.4131101397005899</v>
      </c>
      <c r="J676">
        <v>9.5930148042344801</v>
      </c>
      <c r="K676">
        <v>270.27257141804699</v>
      </c>
      <c r="L676">
        <v>231.20816934733301</v>
      </c>
      <c r="M676">
        <v>63.945711860076301</v>
      </c>
      <c r="N676">
        <v>1.6931420459191</v>
      </c>
      <c r="O676">
        <v>4.2595725049977098</v>
      </c>
      <c r="P676">
        <v>134.59595959595899</v>
      </c>
      <c r="Q676">
        <v>6.2776699916604006E-2</v>
      </c>
    </row>
    <row r="677" spans="1:17" hidden="1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1321</v>
      </c>
      <c r="E677">
        <v>6636.6662775300001</v>
      </c>
      <c r="F677">
        <v>1388.91</v>
      </c>
      <c r="G677">
        <v>-16.254227955892102</v>
      </c>
      <c r="H677">
        <v>-3.3573336485715202</v>
      </c>
      <c r="I677">
        <v>-9.0489718090803599</v>
      </c>
      <c r="J677">
        <v>0.66686392387274296</v>
      </c>
      <c r="K677">
        <v>1375.8234942582201</v>
      </c>
      <c r="L677">
        <v>1343.51243478331</v>
      </c>
      <c r="M677">
        <v>77.088001342421407</v>
      </c>
      <c r="N677">
        <v>1.28692389996876</v>
      </c>
      <c r="O677">
        <v>3.7180234860429899</v>
      </c>
      <c r="P677">
        <v>11.4113825051137</v>
      </c>
      <c r="Q677">
        <v>-5.5078309021881003E-2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370</v>
      </c>
      <c r="E678">
        <v>6632.3614934500001</v>
      </c>
      <c r="F678">
        <v>341.05</v>
      </c>
      <c r="G678">
        <v>36.631301244073597</v>
      </c>
      <c r="H678">
        <v>0.73104116115626305</v>
      </c>
      <c r="I678">
        <v>17.554998509526001</v>
      </c>
      <c r="J678">
        <v>-0.75531970136908799</v>
      </c>
      <c r="K678">
        <v>312.54854109564099</v>
      </c>
      <c r="L678">
        <v>270.81641468252002</v>
      </c>
      <c r="M678">
        <v>55.0872077163746</v>
      </c>
      <c r="N678">
        <v>1.22268824093965</v>
      </c>
      <c r="O678">
        <v>4.8819821140595199</v>
      </c>
      <c r="P678">
        <v>66.284739151633303</v>
      </c>
      <c r="Q678">
        <v>-3.6447971962004E-2</v>
      </c>
    </row>
    <row r="679" spans="1:17" hidden="1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E679">
        <v>6606.5563199999997</v>
      </c>
      <c r="F679">
        <v>3171.35</v>
      </c>
      <c r="G679">
        <v>1577.26744803666</v>
      </c>
      <c r="H679">
        <v>2.0742467360691501</v>
      </c>
      <c r="I679">
        <v>193.849281556704</v>
      </c>
      <c r="J679">
        <v>-6.9021014721730998</v>
      </c>
      <c r="K679">
        <v>2704.86650415759</v>
      </c>
      <c r="L679">
        <v>1678.9183850705899</v>
      </c>
      <c r="M679">
        <v>55.915285225857602</v>
      </c>
      <c r="N679">
        <v>0.50356932731908199</v>
      </c>
      <c r="O679">
        <v>9.1333343844104107</v>
      </c>
      <c r="P679">
        <v>1752.4240654205601</v>
      </c>
    </row>
    <row r="680" spans="1:17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60</v>
      </c>
      <c r="E680">
        <v>6572.0379721400004</v>
      </c>
      <c r="F680">
        <v>672.05</v>
      </c>
      <c r="G680">
        <v>89.180920222756498</v>
      </c>
      <c r="H680">
        <v>8.5747605669367104</v>
      </c>
      <c r="I680">
        <v>95.566475137841195</v>
      </c>
      <c r="J680">
        <v>0.26954719448122699</v>
      </c>
      <c r="K680">
        <v>579.26243849444199</v>
      </c>
      <c r="L680">
        <v>466.67046472667602</v>
      </c>
      <c r="M680">
        <v>69.584235850319104</v>
      </c>
      <c r="N680">
        <v>0.59566361942526702</v>
      </c>
      <c r="O680">
        <v>1.9269399598244199</v>
      </c>
      <c r="P680">
        <v>126.431940700808</v>
      </c>
      <c r="Q680">
        <v>-2.1514263779873002E-2</v>
      </c>
    </row>
    <row r="681" spans="1:17" hidden="1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235</v>
      </c>
      <c r="E681">
        <v>6558.1548417000004</v>
      </c>
      <c r="F681">
        <v>1244.5</v>
      </c>
      <c r="G681">
        <v>5217.10113902379</v>
      </c>
      <c r="H681">
        <v>-3.3941186570333399</v>
      </c>
      <c r="I681">
        <v>431.560056218</v>
      </c>
      <c r="J681">
        <v>-6.0651317597401002</v>
      </c>
      <c r="K681">
        <v>1109.4266931351101</v>
      </c>
      <c r="L681">
        <v>523.45563658057699</v>
      </c>
      <c r="M681">
        <v>46.283521144102501</v>
      </c>
      <c r="N681">
        <v>0.966165495594838</v>
      </c>
      <c r="O681">
        <v>8.2241864202490902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130</v>
      </c>
      <c r="E682">
        <v>6530.5172514400001</v>
      </c>
      <c r="F682">
        <v>601.9</v>
      </c>
      <c r="G682">
        <v>30.302038844305901</v>
      </c>
      <c r="H682">
        <v>-10.2241783510388</v>
      </c>
      <c r="I682">
        <v>-35.848767632541701</v>
      </c>
      <c r="J682">
        <v>-4.6344365470032702</v>
      </c>
      <c r="K682">
        <v>611.36340186986604</v>
      </c>
      <c r="L682">
        <v>575.90901213959603</v>
      </c>
      <c r="M682">
        <v>41.702262889552799</v>
      </c>
      <c r="N682">
        <v>0.398365500851599</v>
      </c>
      <c r="O682">
        <v>39.832198039541403</v>
      </c>
      <c r="P682">
        <v>65.118990467046103</v>
      </c>
      <c r="Q682">
        <v>6.8894307473246999E-2</v>
      </c>
    </row>
    <row r="683" spans="1:17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399</v>
      </c>
      <c r="E683">
        <v>6529.8395325969996</v>
      </c>
      <c r="F683">
        <v>210.19</v>
      </c>
      <c r="G683">
        <v>176.60042371620801</v>
      </c>
      <c r="H683">
        <v>5.9755194453934601</v>
      </c>
      <c r="I683">
        <v>11.2065911890972</v>
      </c>
      <c r="J683">
        <v>0.362970850473743</v>
      </c>
      <c r="K683">
        <v>198.94875637336901</v>
      </c>
      <c r="L683">
        <v>163.39590767187701</v>
      </c>
      <c r="M683">
        <v>52.722133255861003</v>
      </c>
      <c r="N683">
        <v>0.76467101253138003</v>
      </c>
      <c r="O683">
        <v>3.7014130072791298</v>
      </c>
      <c r="P683">
        <v>209.10294117647001</v>
      </c>
      <c r="Q683">
        <v>8.9235274452440005E-2</v>
      </c>
    </row>
    <row r="684" spans="1:17" hidden="1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278</v>
      </c>
      <c r="E684">
        <v>6499.0937422400002</v>
      </c>
      <c r="F684">
        <v>2386.4499999999998</v>
      </c>
      <c r="G684">
        <v>-13.7343010645427</v>
      </c>
      <c r="H684">
        <v>-9.11718202124203</v>
      </c>
      <c r="I684">
        <v>-13.9267168039793</v>
      </c>
      <c r="J684">
        <v>-0.50744436003221005</v>
      </c>
      <c r="K684">
        <v>2361.8885356922601</v>
      </c>
      <c r="L684">
        <v>2218.6221662405601</v>
      </c>
      <c r="M684">
        <v>47.678163568990001</v>
      </c>
      <c r="N684">
        <v>1.3023309939985499</v>
      </c>
      <c r="O684">
        <v>15.9504703639296</v>
      </c>
      <c r="P684">
        <v>38.7470930232558</v>
      </c>
      <c r="Q684">
        <v>7.7411495712408004E-2</v>
      </c>
    </row>
    <row r="685" spans="1:17" hidden="1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1321</v>
      </c>
      <c r="E685">
        <v>6496.9056107910001</v>
      </c>
      <c r="F685">
        <v>1160</v>
      </c>
      <c r="G685">
        <v>-16.798485323604599</v>
      </c>
      <c r="H685">
        <v>-3.2881474595314302</v>
      </c>
      <c r="I685">
        <v>-9.0156996686713597</v>
      </c>
      <c r="J685">
        <v>0.83210364167425999</v>
      </c>
      <c r="K685">
        <v>1152.00653972087</v>
      </c>
      <c r="L685">
        <v>1125.5599036866599</v>
      </c>
      <c r="M685">
        <v>63.340787818078198</v>
      </c>
      <c r="N685">
        <v>1.47698378221836</v>
      </c>
      <c r="O685">
        <v>14.2568965517241</v>
      </c>
      <c r="P685">
        <v>33.9785865259121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942</v>
      </c>
      <c r="E686">
        <v>6495.6065960239903</v>
      </c>
      <c r="F686">
        <v>219.44</v>
      </c>
      <c r="G686">
        <v>71.217624332767699</v>
      </c>
      <c r="H686">
        <v>1.4439803356916301</v>
      </c>
      <c r="I686">
        <v>-10.819766531274</v>
      </c>
      <c r="J686">
        <v>-1.3485436373239501</v>
      </c>
      <c r="K686">
        <v>213.96271241928699</v>
      </c>
      <c r="L686">
        <v>191.29694229161501</v>
      </c>
      <c r="M686">
        <v>55.7128793940158</v>
      </c>
      <c r="N686">
        <v>1.2235786554036401</v>
      </c>
      <c r="O686">
        <v>16.0226029894276</v>
      </c>
      <c r="P686">
        <v>97.3381294964028</v>
      </c>
      <c r="Q686">
        <v>6.9250388502735002E-2</v>
      </c>
    </row>
    <row r="687" spans="1:17" x14ac:dyDescent="0.3">
      <c r="A687" t="s">
        <v>1508</v>
      </c>
      <c r="B687" t="s">
        <v>1509</v>
      </c>
      <c r="C687" t="str">
        <f>IFERROR(VLOOKUP(Table1[[#This Row],[Ticker]],[1]!Table1[[Symbol]:[Industry]],2,FALSE),"-")</f>
        <v>-</v>
      </c>
      <c r="D687" t="s">
        <v>278</v>
      </c>
      <c r="E687">
        <v>6452.4855746000003</v>
      </c>
      <c r="F687">
        <v>1435.25</v>
      </c>
      <c r="G687">
        <v>-26.244847162827799</v>
      </c>
      <c r="H687">
        <v>2.58449736540154</v>
      </c>
      <c r="I687">
        <v>-20.390626412979099</v>
      </c>
      <c r="J687">
        <v>-1.63252837360644</v>
      </c>
      <c r="K687">
        <v>1373.9250359593</v>
      </c>
      <c r="L687">
        <v>1428.8908441267599</v>
      </c>
      <c r="M687">
        <v>61.745653146618601</v>
      </c>
      <c r="N687">
        <v>1.08322488086802</v>
      </c>
      <c r="O687">
        <v>32.238286012889702</v>
      </c>
      <c r="P687">
        <v>25.557693990027101</v>
      </c>
      <c r="Q687">
        <v>-6.3449441824433003E-2</v>
      </c>
    </row>
    <row r="688" spans="1:17" x14ac:dyDescent="0.3">
      <c r="A688" t="s">
        <v>1510</v>
      </c>
      <c r="B688" t="s">
        <v>1511</v>
      </c>
      <c r="C688" t="str">
        <f>IFERROR(VLOOKUP(Table1[[#This Row],[Ticker]],[1]!Table1[[Symbol]:[Industry]],2,FALSE),"-")</f>
        <v>-</v>
      </c>
      <c r="D688" t="s">
        <v>631</v>
      </c>
      <c r="E688">
        <v>6448.9516392149999</v>
      </c>
      <c r="F688">
        <v>484.15</v>
      </c>
      <c r="G688">
        <v>24.138858905311999</v>
      </c>
      <c r="H688">
        <v>-9.1520834397730493</v>
      </c>
      <c r="I688">
        <v>-13.4009090571559</v>
      </c>
      <c r="J688">
        <v>-3.6092327302150098</v>
      </c>
      <c r="K688">
        <v>490.57341141605502</v>
      </c>
      <c r="L688">
        <v>444.14389096238699</v>
      </c>
      <c r="M688">
        <v>36.105239182375001</v>
      </c>
      <c r="N688">
        <v>0.84468090954608499</v>
      </c>
      <c r="O688">
        <v>15.6253227305587</v>
      </c>
      <c r="P688">
        <v>62.575554063129601</v>
      </c>
      <c r="Q688">
        <v>7.7189461701288001E-2</v>
      </c>
    </row>
    <row r="689" spans="1:17" x14ac:dyDescent="0.3">
      <c r="A689" t="s">
        <v>1512</v>
      </c>
      <c r="B689" t="s">
        <v>1513</v>
      </c>
      <c r="C689" t="str">
        <f>IFERROR(VLOOKUP(Table1[[#This Row],[Ticker]],[1]!Table1[[Symbol]:[Industry]],2,FALSE),"-")</f>
        <v>-</v>
      </c>
      <c r="D689" t="s">
        <v>72</v>
      </c>
      <c r="E689">
        <v>6431.3919999999998</v>
      </c>
      <c r="F689">
        <v>913.55</v>
      </c>
      <c r="G689">
        <v>98.417994932043598</v>
      </c>
      <c r="H689">
        <v>-7.49759279542066</v>
      </c>
      <c r="I689">
        <v>-17.3729208042752</v>
      </c>
      <c r="J689">
        <v>-4.2144944644600901</v>
      </c>
      <c r="K689">
        <v>879.36043923704506</v>
      </c>
      <c r="L689">
        <v>768.17900156848998</v>
      </c>
      <c r="M689">
        <v>62.224625845420199</v>
      </c>
      <c r="N689">
        <v>1.4169276163979101</v>
      </c>
      <c r="O689">
        <v>27.5244923649499</v>
      </c>
      <c r="P689">
        <v>142.96542553191401</v>
      </c>
      <c r="Q689">
        <v>0.10396102949017</v>
      </c>
    </row>
    <row r="690" spans="1:17" hidden="1" x14ac:dyDescent="0.3">
      <c r="A690" t="s">
        <v>1514</v>
      </c>
      <c r="B690" t="s">
        <v>1515</v>
      </c>
      <c r="C690" t="str">
        <f>IFERROR(VLOOKUP(Table1[[#This Row],[Ticker]],[1]!Table1[[Symbol]:[Industry]],2,FALSE),"-")</f>
        <v>-</v>
      </c>
      <c r="D690" t="s">
        <v>278</v>
      </c>
      <c r="E690">
        <v>6384.3822619149996</v>
      </c>
      <c r="F690">
        <v>2780.45</v>
      </c>
      <c r="G690">
        <v>34.868576969564998</v>
      </c>
      <c r="H690">
        <v>-12.482746274768999</v>
      </c>
      <c r="I690">
        <v>15.8509673826526</v>
      </c>
      <c r="J690">
        <v>-0.79658305316813705</v>
      </c>
      <c r="K690">
        <v>2692.89235500121</v>
      </c>
      <c r="L690">
        <v>2301.5427462143098</v>
      </c>
      <c r="M690">
        <v>43.7466016995361</v>
      </c>
      <c r="N690">
        <v>0.84173407220582996</v>
      </c>
      <c r="O690">
        <v>14.729630095847799</v>
      </c>
      <c r="P690">
        <v>81.432300163132098</v>
      </c>
      <c r="Q690">
        <v>0.134956085290066</v>
      </c>
    </row>
    <row r="691" spans="1:17" x14ac:dyDescent="0.3">
      <c r="A691" t="s">
        <v>1516</v>
      </c>
      <c r="B691" t="s">
        <v>1517</v>
      </c>
      <c r="C691" t="str">
        <f>IFERROR(VLOOKUP(Table1[[#This Row],[Ticker]],[1]!Table1[[Symbol]:[Industry]],2,FALSE),"-")</f>
        <v>-</v>
      </c>
      <c r="D691" t="s">
        <v>138</v>
      </c>
      <c r="E691">
        <v>6377.6832794000002</v>
      </c>
      <c r="F691">
        <v>905.15</v>
      </c>
      <c r="G691">
        <v>19.848213634194199</v>
      </c>
      <c r="H691">
        <v>-11.350200151101101</v>
      </c>
      <c r="I691">
        <v>-4.7143942530490204</v>
      </c>
      <c r="J691">
        <v>-3.8145666142933998</v>
      </c>
      <c r="K691">
        <v>907.32168754971201</v>
      </c>
      <c r="L691">
        <v>834.83250826019901</v>
      </c>
      <c r="M691">
        <v>42.474838162427297</v>
      </c>
      <c r="N691">
        <v>0.79079684956611296</v>
      </c>
      <c r="O691">
        <v>10.810362923272301</v>
      </c>
      <c r="P691">
        <v>46.928009090171201</v>
      </c>
      <c r="Q691">
        <v>9.1774055995680007E-3</v>
      </c>
    </row>
    <row r="692" spans="1:17" hidden="1" x14ac:dyDescent="0.3">
      <c r="A692" t="s">
        <v>1518</v>
      </c>
      <c r="B692" t="s">
        <v>1519</v>
      </c>
      <c r="C692" t="str">
        <f>IFERROR(VLOOKUP(Table1[[#This Row],[Ticker]],[1]!Table1[[Symbol]:[Industry]],2,FALSE),"-")</f>
        <v>-</v>
      </c>
      <c r="D692" t="s">
        <v>46</v>
      </c>
      <c r="E692">
        <v>6347.84</v>
      </c>
      <c r="F692">
        <v>90</v>
      </c>
      <c r="G692">
        <v>-34.991666823317097</v>
      </c>
      <c r="H692">
        <v>-5.8940913945171198</v>
      </c>
      <c r="I692">
        <v>-22.424337203035101</v>
      </c>
      <c r="J692">
        <v>0.81054727176695196</v>
      </c>
      <c r="K692">
        <v>91.620676149001099</v>
      </c>
      <c r="L692">
        <v>92.863597335911294</v>
      </c>
      <c r="M692">
        <v>53.081674366169402</v>
      </c>
      <c r="N692">
        <v>3.28235294117647</v>
      </c>
      <c r="O692">
        <v>12.2222222222222</v>
      </c>
      <c r="P692">
        <v>5.8823529411764701</v>
      </c>
    </row>
    <row r="693" spans="1:17" x14ac:dyDescent="0.3">
      <c r="A693" t="s">
        <v>1520</v>
      </c>
      <c r="B693" t="s">
        <v>1521</v>
      </c>
      <c r="C693" t="str">
        <f>IFERROR(VLOOKUP(Table1[[#This Row],[Ticker]],[1]!Table1[[Symbol]:[Industry]],2,FALSE),"-")</f>
        <v>-</v>
      </c>
      <c r="D693" t="s">
        <v>1522</v>
      </c>
      <c r="E693">
        <v>6338.48277375</v>
      </c>
      <c r="F693">
        <v>467.1</v>
      </c>
      <c r="G693">
        <v>-2.1423531713253201</v>
      </c>
      <c r="H693">
        <v>-4.3358896036927801</v>
      </c>
      <c r="I693">
        <v>-5.05318914170073</v>
      </c>
      <c r="J693">
        <v>1.4555698475570999</v>
      </c>
      <c r="K693">
        <v>461.59641738549101</v>
      </c>
      <c r="L693">
        <v>444.62933453504098</v>
      </c>
      <c r="M693">
        <v>52.567284857104497</v>
      </c>
      <c r="N693">
        <v>1.02917674958911</v>
      </c>
      <c r="O693">
        <v>23.506743737957599</v>
      </c>
      <c r="P693">
        <v>36.459246275197103</v>
      </c>
    </row>
    <row r="694" spans="1:17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539</v>
      </c>
      <c r="E694">
        <v>6325.0765841250004</v>
      </c>
      <c r="F694">
        <v>310.05</v>
      </c>
      <c r="G694">
        <v>1.3495537846833501</v>
      </c>
      <c r="H694">
        <v>-2.8791493272921498</v>
      </c>
      <c r="I694">
        <v>-30.205442327294602</v>
      </c>
      <c r="J694">
        <v>-2.8599001132361899</v>
      </c>
      <c r="K694">
        <v>310.30093923090902</v>
      </c>
      <c r="L694">
        <v>318.49787732989</v>
      </c>
      <c r="M694">
        <v>57.0616095133337</v>
      </c>
      <c r="N694">
        <v>0.82845328148515396</v>
      </c>
      <c r="O694">
        <v>30.714400903080101</v>
      </c>
      <c r="P694">
        <v>32.499999999999901</v>
      </c>
      <c r="Q694">
        <v>0.100317303523784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908</v>
      </c>
      <c r="E695">
        <v>6315.4363175400003</v>
      </c>
      <c r="F695">
        <v>137.69</v>
      </c>
      <c r="G695">
        <v>-18.103657006169101</v>
      </c>
      <c r="H695">
        <v>-9.3676679644463494</v>
      </c>
      <c r="I695">
        <v>-31.579639570310199</v>
      </c>
      <c r="J695">
        <v>-2.9253532958025401</v>
      </c>
      <c r="K695">
        <v>143.914682849396</v>
      </c>
      <c r="L695">
        <v>156.91277177987101</v>
      </c>
      <c r="M695">
        <v>55.207815277148697</v>
      </c>
      <c r="N695">
        <v>1.05524325160844</v>
      </c>
      <c r="O695">
        <v>52.952284116493502</v>
      </c>
      <c r="P695">
        <v>16.194092827004201</v>
      </c>
      <c r="Q695">
        <v>1.9802049118633001E-2</v>
      </c>
    </row>
    <row r="696" spans="1:17" hidden="1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626</v>
      </c>
      <c r="E696">
        <v>6309.2841399749996</v>
      </c>
      <c r="F696">
        <v>437.75</v>
      </c>
      <c r="G696">
        <v>-21.233699556727899</v>
      </c>
      <c r="H696">
        <v>-4.9113362940007201</v>
      </c>
      <c r="I696">
        <v>-27.3513726718766</v>
      </c>
      <c r="J696">
        <v>-1.9509495722366501</v>
      </c>
      <c r="K696">
        <v>439.494746569239</v>
      </c>
      <c r="L696">
        <v>441.58301572948102</v>
      </c>
      <c r="M696">
        <v>46.443038479532497</v>
      </c>
      <c r="N696">
        <v>1.2965679541047099</v>
      </c>
      <c r="O696">
        <v>28.966304968589299</v>
      </c>
      <c r="P696">
        <v>11.386768447837101</v>
      </c>
      <c r="Q696">
        <v>-6.2904517058054998E-2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46</v>
      </c>
      <c r="E697">
        <v>6292.3434789599996</v>
      </c>
      <c r="F697">
        <v>831.6</v>
      </c>
      <c r="G697">
        <v>121.680418295642</v>
      </c>
      <c r="H697">
        <v>-10.9992574415835</v>
      </c>
      <c r="I697">
        <v>28.456216292695299</v>
      </c>
      <c r="J697">
        <v>-6.0095966131251304</v>
      </c>
      <c r="K697">
        <v>797.28553311986695</v>
      </c>
      <c r="L697">
        <v>634.86835510708602</v>
      </c>
      <c r="M697">
        <v>44.745668144307501</v>
      </c>
      <c r="N697">
        <v>0.55928210080399399</v>
      </c>
      <c r="O697">
        <v>12.6503126503126</v>
      </c>
      <c r="P697">
        <v>148.68421052631501</v>
      </c>
      <c r="Q697">
        <v>0.13543321234931299</v>
      </c>
    </row>
    <row r="698" spans="1:17" hidden="1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1022</v>
      </c>
      <c r="E698">
        <v>6266.1528877000001</v>
      </c>
      <c r="F698">
        <v>101</v>
      </c>
      <c r="M698">
        <v>50</v>
      </c>
      <c r="N698">
        <v>1</v>
      </c>
    </row>
    <row r="699" spans="1:17" hidden="1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1535</v>
      </c>
      <c r="E699">
        <v>6262.5452956999998</v>
      </c>
      <c r="F699">
        <v>4867.3999999999996</v>
      </c>
      <c r="G699">
        <v>96.493122716139794</v>
      </c>
      <c r="H699">
        <v>3.2421250717178398</v>
      </c>
      <c r="I699">
        <v>29.202004989804198</v>
      </c>
      <c r="J699">
        <v>1.35292678525578</v>
      </c>
      <c r="K699">
        <v>4144.3946117576497</v>
      </c>
      <c r="L699">
        <v>3432.4633365488598</v>
      </c>
      <c r="M699">
        <v>84.264878841630207</v>
      </c>
      <c r="N699">
        <v>0.98429640313711297</v>
      </c>
      <c r="O699">
        <v>0.97793483173769202</v>
      </c>
      <c r="P699">
        <v>126.380168364262</v>
      </c>
      <c r="Q699">
        <v>0.105317547042617</v>
      </c>
    </row>
    <row r="700" spans="1:17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1538</v>
      </c>
      <c r="E700">
        <v>6247.9832444399999</v>
      </c>
      <c r="F700">
        <v>350.7</v>
      </c>
      <c r="G700">
        <v>32.566833498459403</v>
      </c>
      <c r="H700">
        <v>9.4207944436849598</v>
      </c>
      <c r="I700">
        <v>-14.629053644554</v>
      </c>
      <c r="J700">
        <v>-6.2084229179349304</v>
      </c>
      <c r="K700">
        <v>328.48458332696902</v>
      </c>
      <c r="L700">
        <v>283.233890060394</v>
      </c>
      <c r="M700">
        <v>44.787554673127801</v>
      </c>
      <c r="N700">
        <v>1.9532310702995399</v>
      </c>
      <c r="O700">
        <v>15.1696606786427</v>
      </c>
      <c r="P700">
        <v>72.334152334152293</v>
      </c>
      <c r="Q700">
        <v>0.12504724200645001</v>
      </c>
    </row>
    <row r="701" spans="1:17" x14ac:dyDescent="0.3">
      <c r="A701" t="s">
        <v>1539</v>
      </c>
      <c r="B701" t="s">
        <v>1540</v>
      </c>
      <c r="C701" t="str">
        <f>IFERROR(VLOOKUP(Table1[[#This Row],[Ticker]],[1]!Table1[[Symbol]:[Industry]],2,FALSE),"-")</f>
        <v>-</v>
      </c>
      <c r="D701" t="s">
        <v>51</v>
      </c>
      <c r="E701">
        <v>6243.2017489600003</v>
      </c>
      <c r="F701">
        <v>69.52</v>
      </c>
      <c r="G701">
        <v>134.81934779769799</v>
      </c>
      <c r="H701">
        <v>-7.8440309335844001</v>
      </c>
      <c r="I701">
        <v>23.868470757963902</v>
      </c>
      <c r="J701">
        <v>-4.0303556382140098</v>
      </c>
      <c r="K701">
        <v>71.669315143430197</v>
      </c>
      <c r="L701">
        <v>61.5436466245472</v>
      </c>
      <c r="M701">
        <v>34.087152167921097</v>
      </c>
      <c r="N701">
        <v>1.2577724375308299</v>
      </c>
      <c r="O701">
        <v>43.311277330264602</v>
      </c>
      <c r="P701">
        <v>178.358358358358</v>
      </c>
      <c r="Q701">
        <v>6.4405294498618995E-2</v>
      </c>
    </row>
    <row r="702" spans="1:17" x14ac:dyDescent="0.3">
      <c r="A702" t="s">
        <v>1541</v>
      </c>
      <c r="B702" t="s">
        <v>1542</v>
      </c>
      <c r="C702" t="str">
        <f>IFERROR(VLOOKUP(Table1[[#This Row],[Ticker]],[1]!Table1[[Symbol]:[Industry]],2,FALSE),"-")</f>
        <v>-</v>
      </c>
      <c r="D702" t="s">
        <v>138</v>
      </c>
      <c r="E702">
        <v>6241.7849999999999</v>
      </c>
      <c r="F702">
        <v>219.01</v>
      </c>
      <c r="G702">
        <v>81.832661589777999</v>
      </c>
      <c r="H702">
        <v>7.5300825548262997</v>
      </c>
      <c r="I702">
        <v>10.8550759637321</v>
      </c>
      <c r="J702">
        <v>-6.4090880474375398</v>
      </c>
      <c r="K702">
        <v>204.943058677473</v>
      </c>
      <c r="L702">
        <v>182.53695031652401</v>
      </c>
      <c r="M702">
        <v>56.898013410684101</v>
      </c>
      <c r="N702">
        <v>2.6373794810487401</v>
      </c>
      <c r="O702">
        <v>20.9762111319117</v>
      </c>
      <c r="P702">
        <v>112.21899224806199</v>
      </c>
      <c r="Q702">
        <v>2.5449340392171001E-2</v>
      </c>
    </row>
    <row r="703" spans="1:17" x14ac:dyDescent="0.3">
      <c r="A703" t="s">
        <v>1543</v>
      </c>
      <c r="B703" t="s">
        <v>1544</v>
      </c>
      <c r="C703" t="str">
        <f>IFERROR(VLOOKUP(Table1[[#This Row],[Ticker]],[1]!Table1[[Symbol]:[Industry]],2,FALSE),"-")</f>
        <v>-</v>
      </c>
      <c r="D703" t="s">
        <v>165</v>
      </c>
      <c r="E703">
        <v>6213.2274682850002</v>
      </c>
      <c r="F703">
        <v>397.85</v>
      </c>
      <c r="G703">
        <v>33.090255948177699</v>
      </c>
      <c r="H703">
        <v>8.9724742018355994E-2</v>
      </c>
      <c r="I703">
        <v>30.510508846430099</v>
      </c>
      <c r="J703">
        <v>0.69559006139526003</v>
      </c>
      <c r="K703">
        <v>363.39602888491203</v>
      </c>
      <c r="L703">
        <v>306.28021019470498</v>
      </c>
      <c r="M703">
        <v>60.4945251092932</v>
      </c>
      <c r="N703">
        <v>0.82051495139095798</v>
      </c>
      <c r="O703">
        <v>6.4471534497926299</v>
      </c>
      <c r="P703">
        <v>76.000884760008802</v>
      </c>
      <c r="Q703">
        <v>0.21913891546181499</v>
      </c>
    </row>
    <row r="704" spans="1:17" x14ac:dyDescent="0.3">
      <c r="A704" t="s">
        <v>1545</v>
      </c>
      <c r="B704" t="s">
        <v>1546</v>
      </c>
      <c r="C704" t="str">
        <f>IFERROR(VLOOKUP(Table1[[#This Row],[Ticker]],[1]!Table1[[Symbol]:[Industry]],2,FALSE),"-")</f>
        <v>-</v>
      </c>
      <c r="D704" t="s">
        <v>386</v>
      </c>
      <c r="E704">
        <v>6211.1828467199903</v>
      </c>
      <c r="F704">
        <v>63.2</v>
      </c>
      <c r="G704">
        <v>-38.810429266363002</v>
      </c>
      <c r="H704">
        <v>-1.0003086441984701</v>
      </c>
      <c r="I704">
        <v>-34.348006829455301</v>
      </c>
      <c r="J704">
        <v>-0.34914556634619898</v>
      </c>
      <c r="K704">
        <v>65.416233980710004</v>
      </c>
      <c r="L704">
        <v>70.064205333417405</v>
      </c>
      <c r="M704">
        <v>44.479879084341398</v>
      </c>
      <c r="N704">
        <v>1.05994214881084</v>
      </c>
      <c r="O704">
        <v>55.063291139240398</v>
      </c>
      <c r="P704">
        <v>6.5767284991568404</v>
      </c>
      <c r="Q704">
        <v>3.9905890298277E-2</v>
      </c>
    </row>
    <row r="705" spans="1:17" hidden="1" x14ac:dyDescent="0.3">
      <c r="A705" t="s">
        <v>1547</v>
      </c>
      <c r="B705" t="s">
        <v>1548</v>
      </c>
      <c r="C705" t="str">
        <f>IFERROR(VLOOKUP(Table1[[#This Row],[Ticker]],[1]!Table1[[Symbol]:[Industry]],2,FALSE),"-")</f>
        <v>-</v>
      </c>
      <c r="D705" t="s">
        <v>555</v>
      </c>
      <c r="E705">
        <v>6195.9795991499996</v>
      </c>
      <c r="F705">
        <v>1557.75</v>
      </c>
      <c r="G705">
        <v>17.842107601553401</v>
      </c>
      <c r="H705">
        <v>5.8722525077675298</v>
      </c>
      <c r="I705">
        <v>16.2777497119115</v>
      </c>
      <c r="J705">
        <v>-3.9609942302093302</v>
      </c>
      <c r="K705">
        <v>1385.5701618081</v>
      </c>
      <c r="L705">
        <v>1242.1207354953699</v>
      </c>
      <c r="M705">
        <v>57.644364146481699</v>
      </c>
      <c r="N705">
        <v>0.48325812733822698</v>
      </c>
      <c r="O705">
        <v>7.5204622051035104</v>
      </c>
      <c r="P705">
        <v>59.769230769230703</v>
      </c>
      <c r="Q705">
        <v>-2.5239317461872E-2</v>
      </c>
    </row>
    <row r="706" spans="1:17" x14ac:dyDescent="0.3">
      <c r="A706" t="s">
        <v>1549</v>
      </c>
      <c r="B706" t="s">
        <v>1550</v>
      </c>
      <c r="C706" t="str">
        <f>IFERROR(VLOOKUP(Table1[[#This Row],[Ticker]],[1]!Table1[[Symbol]:[Industry]],2,FALSE),"-")</f>
        <v>-</v>
      </c>
      <c r="D706" t="s">
        <v>278</v>
      </c>
      <c r="E706">
        <v>6155.34481426</v>
      </c>
      <c r="F706">
        <v>776.15</v>
      </c>
      <c r="G706">
        <v>33.030710877556402</v>
      </c>
      <c r="H706">
        <v>-1.5521750888396</v>
      </c>
      <c r="I706">
        <v>4.3046175071489499</v>
      </c>
      <c r="J706">
        <v>-3.2973815411436802</v>
      </c>
      <c r="K706">
        <v>730.99034757582001</v>
      </c>
      <c r="L706">
        <v>681.55602221553499</v>
      </c>
      <c r="M706">
        <v>55.730435375450803</v>
      </c>
      <c r="N706">
        <v>1.29976889483013</v>
      </c>
      <c r="O706">
        <v>13.8697416736455</v>
      </c>
      <c r="P706">
        <v>72.458615709365603</v>
      </c>
    </row>
    <row r="707" spans="1:17" x14ac:dyDescent="0.3">
      <c r="A707" t="s">
        <v>1551</v>
      </c>
      <c r="B707" t="s">
        <v>1552</v>
      </c>
      <c r="C707" t="str">
        <f>IFERROR(VLOOKUP(Table1[[#This Row],[Ticker]],[1]!Table1[[Symbol]:[Industry]],2,FALSE),"-")</f>
        <v>-</v>
      </c>
      <c r="D707" t="s">
        <v>170</v>
      </c>
      <c r="E707">
        <v>6099.6129975000003</v>
      </c>
      <c r="F707">
        <v>881.1</v>
      </c>
      <c r="G707">
        <v>65.668967838038199</v>
      </c>
      <c r="H707">
        <v>-2.9130439603406599</v>
      </c>
      <c r="I707">
        <v>55.257291681499098</v>
      </c>
      <c r="J707">
        <v>-2.6489121876924999</v>
      </c>
      <c r="K707">
        <v>841.99779716247997</v>
      </c>
      <c r="L707">
        <v>672.50240809157901</v>
      </c>
      <c r="M707">
        <v>37.130199002702703</v>
      </c>
      <c r="N707">
        <v>0.64304871016663301</v>
      </c>
      <c r="O707">
        <v>9.40869367835659</v>
      </c>
      <c r="P707">
        <v>101.57858613589499</v>
      </c>
      <c r="Q707">
        <v>-1.6353466450111001E-2</v>
      </c>
    </row>
    <row r="708" spans="1:17" x14ac:dyDescent="0.3">
      <c r="A708" t="s">
        <v>1553</v>
      </c>
      <c r="B708" t="s">
        <v>1554</v>
      </c>
      <c r="C708" t="str">
        <f>IFERROR(VLOOKUP(Table1[[#This Row],[Ticker]],[1]!Table1[[Symbol]:[Industry]],2,FALSE),"-")</f>
        <v>-</v>
      </c>
      <c r="D708" t="s">
        <v>24</v>
      </c>
      <c r="E708">
        <v>6080.2838341999995</v>
      </c>
      <c r="F708">
        <v>359.6</v>
      </c>
      <c r="G708">
        <v>1.2829648239479801</v>
      </c>
      <c r="H708">
        <v>-1.6201783510388501</v>
      </c>
      <c r="I708">
        <v>-17.309786912181799</v>
      </c>
      <c r="J708">
        <v>-0.51487037285542903</v>
      </c>
      <c r="K708">
        <v>359.76571556526198</v>
      </c>
      <c r="L708">
        <v>353.52304078741003</v>
      </c>
      <c r="M708">
        <v>43.673215629783599</v>
      </c>
      <c r="N708">
        <v>0.85635116352926999</v>
      </c>
      <c r="O708">
        <v>17.422135706340299</v>
      </c>
      <c r="P708">
        <v>26.865408361263</v>
      </c>
      <c r="Q708">
        <v>-4.6169527330012998E-2</v>
      </c>
    </row>
    <row r="709" spans="1:17" hidden="1" x14ac:dyDescent="0.3">
      <c r="A709" t="s">
        <v>1555</v>
      </c>
      <c r="B709" t="s">
        <v>1556</v>
      </c>
      <c r="C709" t="str">
        <f>IFERROR(VLOOKUP(Table1[[#This Row],[Ticker]],[1]!Table1[[Symbol]:[Industry]],2,FALSE),"-")</f>
        <v>-</v>
      </c>
      <c r="E709">
        <v>6049.0085611799996</v>
      </c>
      <c r="F709">
        <v>2800.2</v>
      </c>
      <c r="G709">
        <v>1747.44066008802</v>
      </c>
      <c r="H709">
        <v>-10.154588763977801</v>
      </c>
      <c r="I709">
        <v>346.42369263728801</v>
      </c>
      <c r="J709">
        <v>-2.8940925549165599</v>
      </c>
      <c r="K709">
        <v>2330.1595763888599</v>
      </c>
      <c r="L709">
        <v>1207.76419530317</v>
      </c>
      <c r="M709">
        <v>60.813193335012201</v>
      </c>
      <c r="N709">
        <v>0.580426229508196</v>
      </c>
      <c r="O709">
        <v>8.9100778515820203</v>
      </c>
      <c r="P709">
        <v>1865.05263157894</v>
      </c>
    </row>
    <row r="710" spans="1:17" hidden="1" x14ac:dyDescent="0.3">
      <c r="A710" t="s">
        <v>1557</v>
      </c>
      <c r="B710" t="s">
        <v>1558</v>
      </c>
      <c r="C710" t="str">
        <f>IFERROR(VLOOKUP(Table1[[#This Row],[Ticker]],[1]!Table1[[Symbol]:[Industry]],2,FALSE),"-")</f>
        <v>-</v>
      </c>
      <c r="D710" t="s">
        <v>43</v>
      </c>
      <c r="E710">
        <v>5971.8020754999998</v>
      </c>
      <c r="F710">
        <v>3881.65</v>
      </c>
      <c r="G710">
        <v>-18.7326252727004</v>
      </c>
      <c r="H710">
        <v>10.0371387221318</v>
      </c>
      <c r="I710">
        <v>-3.3670272392198499</v>
      </c>
      <c r="J710">
        <v>12.3906908124368</v>
      </c>
      <c r="K710">
        <v>4103.7379919874102</v>
      </c>
      <c r="L710">
        <v>3786.4313738349201</v>
      </c>
      <c r="M710">
        <v>34.342056286448198</v>
      </c>
      <c r="N710">
        <v>3.7111830741021801</v>
      </c>
      <c r="O710">
        <v>24.940424819342201</v>
      </c>
      <c r="P710">
        <v>22.875910098132302</v>
      </c>
      <c r="Q710">
        <v>-4.8221108913752003E-2</v>
      </c>
    </row>
    <row r="711" spans="1:17" x14ac:dyDescent="0.3">
      <c r="A711" t="s">
        <v>1559</v>
      </c>
      <c r="B711" t="s">
        <v>1560</v>
      </c>
      <c r="C711" t="str">
        <f>IFERROR(VLOOKUP(Table1[[#This Row],[Ticker]],[1]!Table1[[Symbol]:[Industry]],2,FALSE),"-")</f>
        <v>-</v>
      </c>
      <c r="D711" t="s">
        <v>375</v>
      </c>
      <c r="E711">
        <v>5933.8666153199902</v>
      </c>
      <c r="F711">
        <v>2182.3000000000002</v>
      </c>
      <c r="G711">
        <v>86.759850325595593</v>
      </c>
      <c r="H711">
        <v>9.2661215144307505</v>
      </c>
      <c r="I711">
        <v>75.962071509717802</v>
      </c>
      <c r="J711">
        <v>0.99800466781330099</v>
      </c>
      <c r="K711">
        <v>1797.70992753327</v>
      </c>
      <c r="L711">
        <v>1415.0772470836901</v>
      </c>
      <c r="M711">
        <v>73.928487408385607</v>
      </c>
      <c r="N711">
        <v>0.66392797368094403</v>
      </c>
      <c r="O711">
        <v>3.71626265866287</v>
      </c>
      <c r="P711">
        <v>132.654584221748</v>
      </c>
      <c r="Q711">
        <v>-3.2117617374935001E-2</v>
      </c>
    </row>
    <row r="712" spans="1:17" x14ac:dyDescent="0.3">
      <c r="A712" t="s">
        <v>1561</v>
      </c>
      <c r="B712" t="s">
        <v>1562</v>
      </c>
      <c r="C712" t="str">
        <f>IFERROR(VLOOKUP(Table1[[#This Row],[Ticker]],[1]!Table1[[Symbol]:[Industry]],2,FALSE),"-")</f>
        <v>-</v>
      </c>
      <c r="D712" t="s">
        <v>472</v>
      </c>
      <c r="E712">
        <v>5908.5828496000004</v>
      </c>
      <c r="F712">
        <v>1094</v>
      </c>
      <c r="G712">
        <v>-30.384040257773702</v>
      </c>
      <c r="H712">
        <v>-4.3168146378000998</v>
      </c>
      <c r="I712">
        <v>-16.107602070320699</v>
      </c>
      <c r="J712">
        <v>4.2090785270752998E-3</v>
      </c>
      <c r="K712">
        <v>1052.2611198359</v>
      </c>
      <c r="L712">
        <v>1112.0234187457199</v>
      </c>
      <c r="M712">
        <v>66.977689376656699</v>
      </c>
      <c r="N712">
        <v>1.6615633555906699</v>
      </c>
      <c r="O712">
        <v>28.400365630712901</v>
      </c>
      <c r="P712">
        <v>17.218472088288799</v>
      </c>
      <c r="Q712">
        <v>-6.3413454973999001E-2</v>
      </c>
    </row>
    <row r="713" spans="1:17" x14ac:dyDescent="0.3">
      <c r="A713" t="s">
        <v>1563</v>
      </c>
      <c r="B713" t="s">
        <v>1564</v>
      </c>
      <c r="C713" t="str">
        <f>IFERROR(VLOOKUP(Table1[[#This Row],[Ticker]],[1]!Table1[[Symbol]:[Industry]],2,FALSE),"-")</f>
        <v>-</v>
      </c>
      <c r="D713" t="s">
        <v>200</v>
      </c>
      <c r="E713">
        <v>5897.8456882199998</v>
      </c>
      <c r="F713">
        <v>483.9</v>
      </c>
      <c r="G713">
        <v>48.320587437918597</v>
      </c>
      <c r="H713">
        <v>-6.4643268578992403</v>
      </c>
      <c r="I713">
        <v>16.111144689786698</v>
      </c>
      <c r="J713">
        <v>-2.2660664422889498</v>
      </c>
      <c r="K713">
        <v>470.19240589363602</v>
      </c>
      <c r="L713">
        <v>401.57980353019798</v>
      </c>
      <c r="M713">
        <v>39.714826764384597</v>
      </c>
      <c r="N713">
        <v>0.74593695969236495</v>
      </c>
      <c r="O713">
        <v>6.4269477164703401</v>
      </c>
      <c r="P713">
        <v>83.399658897100593</v>
      </c>
      <c r="Q713">
        <v>0.170382516295151</v>
      </c>
    </row>
    <row r="714" spans="1:17" hidden="1" x14ac:dyDescent="0.3">
      <c r="A714" t="s">
        <v>1565</v>
      </c>
      <c r="B714" t="s">
        <v>1566</v>
      </c>
      <c r="C714" t="str">
        <f>IFERROR(VLOOKUP(Table1[[#This Row],[Ticker]],[1]!Table1[[Symbol]:[Industry]],2,FALSE),"-")</f>
        <v>-</v>
      </c>
      <c r="D714" t="s">
        <v>422</v>
      </c>
      <c r="E714">
        <v>5868.1959724199996</v>
      </c>
      <c r="F714">
        <v>265.89999999999998</v>
      </c>
      <c r="G714">
        <v>143.67384323222001</v>
      </c>
      <c r="H714">
        <v>-4.6530141719343803</v>
      </c>
      <c r="I714">
        <v>45.474346709440503</v>
      </c>
      <c r="J714">
        <v>-0.12228854912857</v>
      </c>
      <c r="K714">
        <v>262.36568267527599</v>
      </c>
      <c r="L714">
        <v>210.410666342322</v>
      </c>
      <c r="M714">
        <v>46.2359163141994</v>
      </c>
      <c r="N714">
        <v>0.98449431698900003</v>
      </c>
      <c r="O714">
        <v>12.824370063933801</v>
      </c>
      <c r="P714">
        <v>169.40222897669699</v>
      </c>
      <c r="Q714">
        <v>0.123880727493229</v>
      </c>
    </row>
    <row r="715" spans="1:17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375</v>
      </c>
      <c r="E715">
        <v>5867.5622224999997</v>
      </c>
      <c r="F715">
        <v>275</v>
      </c>
      <c r="G715">
        <v>-6.0494937908175004</v>
      </c>
      <c r="H715">
        <v>4.0763369942296697</v>
      </c>
      <c r="I715">
        <v>15.222228512346</v>
      </c>
      <c r="J715">
        <v>2.3730472717669402</v>
      </c>
      <c r="K715">
        <v>251.87445705618501</v>
      </c>
      <c r="L715">
        <v>232.79398618354199</v>
      </c>
      <c r="M715">
        <v>65.165170991611404</v>
      </c>
      <c r="N715">
        <v>0.66546673992223504</v>
      </c>
      <c r="O715">
        <v>4.3818181818181703</v>
      </c>
      <c r="P715">
        <v>45.5026455026455</v>
      </c>
      <c r="Q715">
        <v>-8.7933159425469004E-2</v>
      </c>
    </row>
    <row r="716" spans="1:17" hidden="1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539</v>
      </c>
      <c r="E716">
        <v>5846.3230771199997</v>
      </c>
      <c r="F716">
        <v>5883.45</v>
      </c>
      <c r="G716">
        <v>58.654990266210604</v>
      </c>
      <c r="H716">
        <v>-10.702857794765301</v>
      </c>
      <c r="I716">
        <v>31.554429980893499</v>
      </c>
      <c r="J716">
        <v>-2.41875063709564</v>
      </c>
      <c r="K716">
        <v>5838.0880204815503</v>
      </c>
      <c r="L716">
        <v>4693.7183853168199</v>
      </c>
      <c r="M716">
        <v>46.275150715126998</v>
      </c>
      <c r="N716">
        <v>0.41341905842820198</v>
      </c>
      <c r="O716">
        <v>13.8600650978592</v>
      </c>
      <c r="P716">
        <v>105.88780795072699</v>
      </c>
      <c r="Q716">
        <v>0.128242602636362</v>
      </c>
    </row>
    <row r="717" spans="1:17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422</v>
      </c>
      <c r="E717">
        <v>5844.3914525230002</v>
      </c>
      <c r="F717">
        <v>189.41</v>
      </c>
      <c r="G717">
        <v>166.851803237974</v>
      </c>
      <c r="H717">
        <v>-19.315579029482802</v>
      </c>
      <c r="I717">
        <v>-6.3282289120029898</v>
      </c>
      <c r="J717">
        <v>1.14571354566064</v>
      </c>
      <c r="K717">
        <v>190.621535637075</v>
      </c>
      <c r="L717">
        <v>151.84113800395599</v>
      </c>
      <c r="M717">
        <v>41.943635194855098</v>
      </c>
      <c r="N717">
        <v>0.39662510753498698</v>
      </c>
      <c r="O717">
        <v>26.656459532231601</v>
      </c>
      <c r="P717">
        <v>200.41237113401999</v>
      </c>
      <c r="Q717">
        <v>3.9732479301639E-2</v>
      </c>
    </row>
    <row r="718" spans="1:17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422</v>
      </c>
      <c r="E718">
        <v>5811.5153915519904</v>
      </c>
      <c r="F718">
        <v>64.64</v>
      </c>
      <c r="G718">
        <v>11.8405369017872</v>
      </c>
      <c r="H718">
        <v>-12.885624910336</v>
      </c>
      <c r="I718">
        <v>-22.880690234084501</v>
      </c>
      <c r="J718">
        <v>-2.6441679476541502</v>
      </c>
      <c r="K718">
        <v>68.231690652137701</v>
      </c>
      <c r="L718">
        <v>67.449393393332699</v>
      </c>
      <c r="M718">
        <v>53.460675038629503</v>
      </c>
      <c r="N718">
        <v>0.75669306033232897</v>
      </c>
      <c r="O718">
        <v>35.829207920792001</v>
      </c>
      <c r="P718">
        <v>47.9176201372997</v>
      </c>
      <c r="Q718">
        <v>1.1530398825262E-2</v>
      </c>
    </row>
    <row r="719" spans="1:17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138</v>
      </c>
      <c r="E719">
        <v>5794.5116340599998</v>
      </c>
      <c r="F719">
        <v>196.36</v>
      </c>
      <c r="G719">
        <v>141.071603244405</v>
      </c>
      <c r="H719">
        <v>-6.5474460024271099</v>
      </c>
      <c r="I719">
        <v>17.242808792367999</v>
      </c>
      <c r="J719">
        <v>-5.8040868745745096</v>
      </c>
      <c r="K719">
        <v>189.88944631144</v>
      </c>
      <c r="L719">
        <v>150.98320197029099</v>
      </c>
      <c r="M719">
        <v>43.3341877953915</v>
      </c>
      <c r="N719">
        <v>1.01396970526537</v>
      </c>
      <c r="O719">
        <v>21.699938887757099</v>
      </c>
      <c r="P719">
        <v>177.73691654879701</v>
      </c>
      <c r="Q719">
        <v>0.143581222610142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472</v>
      </c>
      <c r="E720">
        <v>5788.6482340949997</v>
      </c>
      <c r="F720">
        <v>1924.95</v>
      </c>
      <c r="G720">
        <v>5.8582394608570301</v>
      </c>
      <c r="H720">
        <v>23.8337235126866</v>
      </c>
      <c r="I720">
        <v>38.284899009519101</v>
      </c>
      <c r="J720">
        <v>-0.84160436757730905</v>
      </c>
      <c r="K720">
        <v>1593.3471690951701</v>
      </c>
      <c r="L720">
        <v>1432.1666263996001</v>
      </c>
      <c r="M720">
        <v>69.535254122121501</v>
      </c>
      <c r="N720">
        <v>2.3023148559143398</v>
      </c>
      <c r="O720">
        <v>5.1871477181225396</v>
      </c>
      <c r="P720">
        <v>79.608117564730506</v>
      </c>
      <c r="Q720">
        <v>-0.123767742886571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286</v>
      </c>
      <c r="E721">
        <v>5778.7518643200001</v>
      </c>
      <c r="F721">
        <v>786.9</v>
      </c>
      <c r="G721">
        <v>-5.44858736458721</v>
      </c>
      <c r="H721">
        <v>-3.0101873058808799</v>
      </c>
      <c r="I721">
        <v>-11.9835357649809</v>
      </c>
      <c r="J721">
        <v>2.2406831991005798</v>
      </c>
      <c r="K721">
        <v>777.24117371172201</v>
      </c>
      <c r="L721">
        <v>761.04360638959099</v>
      </c>
      <c r="M721">
        <v>60.370262570586597</v>
      </c>
      <c r="N721">
        <v>1.10888219295815</v>
      </c>
      <c r="O721">
        <v>10.407929851315201</v>
      </c>
      <c r="P721">
        <v>26.3081861958266</v>
      </c>
      <c r="Q721">
        <v>3.710305758218E-2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278</v>
      </c>
      <c r="E722">
        <v>5772.8062409249997</v>
      </c>
      <c r="F722">
        <v>1876.75</v>
      </c>
      <c r="G722">
        <v>-35.413575375252599</v>
      </c>
      <c r="H722">
        <v>-3.3106038829537501</v>
      </c>
      <c r="I722">
        <v>-25.072255763986099</v>
      </c>
      <c r="J722">
        <v>-4.2490513803479102</v>
      </c>
      <c r="K722">
        <v>1898.7705907106099</v>
      </c>
      <c r="L722">
        <v>1967.7457671663899</v>
      </c>
      <c r="M722">
        <v>36.664625218357102</v>
      </c>
      <c r="N722">
        <v>0.663231463847889</v>
      </c>
      <c r="O722">
        <v>55.606767017450302</v>
      </c>
      <c r="P722">
        <v>17.296874999999901</v>
      </c>
      <c r="Q722">
        <v>5.7336395000049997E-3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286</v>
      </c>
      <c r="E723">
        <v>5755.6787663099904</v>
      </c>
      <c r="F723">
        <v>1169.95</v>
      </c>
      <c r="G723">
        <v>113.308107350528</v>
      </c>
      <c r="H723">
        <v>13.8341694750481</v>
      </c>
      <c r="I723">
        <v>38.940091366499999</v>
      </c>
      <c r="J723">
        <v>-2.00376528439674</v>
      </c>
      <c r="K723">
        <v>1110.4917020922301</v>
      </c>
      <c r="L723">
        <v>902.89272534697398</v>
      </c>
      <c r="M723">
        <v>43.268553442613303</v>
      </c>
      <c r="N723">
        <v>0.92716452091622703</v>
      </c>
      <c r="O723">
        <v>15.3040728236249</v>
      </c>
      <c r="P723">
        <v>142.80377710905799</v>
      </c>
      <c r="Q723">
        <v>4.3078305296974997E-2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21</v>
      </c>
      <c r="E724">
        <v>5641.299774825</v>
      </c>
      <c r="F724">
        <v>476.85</v>
      </c>
      <c r="G724">
        <v>-18.228019987940801</v>
      </c>
      <c r="H724">
        <v>-8.4429506282665905</v>
      </c>
      <c r="I724">
        <v>-23.052745245653401</v>
      </c>
      <c r="J724">
        <v>-1.4543318669695899</v>
      </c>
      <c r="K724">
        <v>484.33584922810002</v>
      </c>
      <c r="L724">
        <v>465.81816687906797</v>
      </c>
      <c r="M724">
        <v>39.440758179582801</v>
      </c>
      <c r="N724">
        <v>0.67029596379610001</v>
      </c>
      <c r="O724">
        <v>25.616021809793398</v>
      </c>
      <c r="P724">
        <v>22.237887721097099</v>
      </c>
      <c r="Q724">
        <v>7.209107143014E-2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119</v>
      </c>
      <c r="E725">
        <v>5608.12626</v>
      </c>
      <c r="F725">
        <v>604.35</v>
      </c>
      <c r="G725">
        <v>91.584647124994106</v>
      </c>
      <c r="H725">
        <v>-1.78994991115928</v>
      </c>
      <c r="I725">
        <v>73.455298069664906</v>
      </c>
      <c r="J725">
        <v>6.2221396167903098</v>
      </c>
      <c r="K725">
        <v>510.26713816567297</v>
      </c>
      <c r="L725">
        <v>376.51630493043001</v>
      </c>
      <c r="M725">
        <v>74.981134954719707</v>
      </c>
      <c r="N725">
        <v>0.51126109268335396</v>
      </c>
      <c r="O725">
        <v>20.352444775378402</v>
      </c>
      <c r="P725">
        <v>188.74820831342501</v>
      </c>
      <c r="Q725">
        <v>7.2021518562231004E-2</v>
      </c>
    </row>
    <row r="726" spans="1:17" hidden="1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250</v>
      </c>
      <c r="E726">
        <v>5587.1127112499998</v>
      </c>
      <c r="F726">
        <v>5046.05</v>
      </c>
      <c r="G726">
        <v>126.703368705733</v>
      </c>
      <c r="H726">
        <v>20.878475196345899</v>
      </c>
      <c r="I726">
        <v>56.872921038109403</v>
      </c>
      <c r="J726">
        <v>-1.72699504471693</v>
      </c>
      <c r="K726">
        <v>4505.6826556323404</v>
      </c>
      <c r="L726">
        <v>3537.69642943604</v>
      </c>
      <c r="M726">
        <v>54.3687473754024</v>
      </c>
      <c r="N726">
        <v>0.42098056227091901</v>
      </c>
      <c r="O726">
        <v>6.55859533694671</v>
      </c>
      <c r="P726">
        <v>159.70406587750901</v>
      </c>
      <c r="Q726">
        <v>9.9434307843545996E-2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1172</v>
      </c>
      <c r="E727">
        <v>5579.2631797499998</v>
      </c>
      <c r="F727">
        <v>3328.35</v>
      </c>
      <c r="G727">
        <v>15.091041556252801</v>
      </c>
      <c r="H727">
        <v>9.2989854120273296</v>
      </c>
      <c r="I727">
        <v>-2.6535458608348099</v>
      </c>
      <c r="J727">
        <v>13.8710746424077</v>
      </c>
      <c r="K727">
        <v>2990.5573373090201</v>
      </c>
      <c r="L727">
        <v>2916.1506486537501</v>
      </c>
      <c r="M727">
        <v>80.733039827724895</v>
      </c>
      <c r="N727">
        <v>3.0175303893221699</v>
      </c>
      <c r="O727">
        <v>11.1661934592215</v>
      </c>
      <c r="P727">
        <v>52.669602311820498</v>
      </c>
      <c r="Q727">
        <v>-6.2776120014466003E-2</v>
      </c>
    </row>
    <row r="728" spans="1:17" hidden="1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572</v>
      </c>
      <c r="E728">
        <v>5571.77613363</v>
      </c>
      <c r="F728">
        <v>5792.3</v>
      </c>
      <c r="G728">
        <v>-18.7132191757795</v>
      </c>
      <c r="H728">
        <v>-7.5901783510388601</v>
      </c>
      <c r="I728">
        <v>-10.459689034921199</v>
      </c>
      <c r="J728">
        <v>-3.0594527282330399</v>
      </c>
      <c r="K728">
        <v>5712.9754239552603</v>
      </c>
      <c r="L728">
        <v>5518.5802442160502</v>
      </c>
      <c r="M728">
        <v>45.820760074966699</v>
      </c>
      <c r="N728">
        <v>1.1728335187394401</v>
      </c>
      <c r="O728">
        <v>11.3547295547537</v>
      </c>
      <c r="P728">
        <v>16.231889874382901</v>
      </c>
      <c r="Q728">
        <v>1.5215102039289E-2</v>
      </c>
    </row>
    <row r="729" spans="1:17" hidden="1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27</v>
      </c>
      <c r="E729">
        <v>5547.78</v>
      </c>
      <c r="F729">
        <v>88.06</v>
      </c>
      <c r="G729">
        <v>321.77284000711199</v>
      </c>
      <c r="H729">
        <v>100.89070235157099</v>
      </c>
      <c r="I729">
        <v>97.127260109953099</v>
      </c>
      <c r="J729">
        <v>53.774253272131702</v>
      </c>
      <c r="K729">
        <v>47.509039094238901</v>
      </c>
      <c r="L729">
        <v>37.951660430644097</v>
      </c>
      <c r="M729">
        <v>97.566545180578998</v>
      </c>
      <c r="N729">
        <v>4.6825774682836796</v>
      </c>
      <c r="O729">
        <v>0</v>
      </c>
      <c r="P729">
        <v>355.09043927648497</v>
      </c>
      <c r="Q729">
        <v>0.11443359415934801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422</v>
      </c>
      <c r="E730">
        <v>5515.514155676</v>
      </c>
      <c r="F730">
        <v>50.12</v>
      </c>
      <c r="G730">
        <v>-26.400772646180101</v>
      </c>
      <c r="H730">
        <v>-10.6758805188051</v>
      </c>
      <c r="I730">
        <v>-28.265885339761802</v>
      </c>
      <c r="J730">
        <v>-2.4999326498784802</v>
      </c>
      <c r="K730">
        <v>51.693609858720897</v>
      </c>
      <c r="L730">
        <v>52.329218987017299</v>
      </c>
      <c r="M730">
        <v>44.203716809339397</v>
      </c>
      <c r="N730">
        <v>0.87316786599149598</v>
      </c>
      <c r="O730">
        <v>36.272944932162801</v>
      </c>
      <c r="P730">
        <v>11.750278706800399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386</v>
      </c>
      <c r="E731">
        <v>5491.5854014759998</v>
      </c>
      <c r="F731">
        <v>109.91</v>
      </c>
      <c r="G731">
        <v>19.3850619722778</v>
      </c>
      <c r="H731">
        <v>1.9523362688441801</v>
      </c>
      <c r="I731">
        <v>-11.5054586312522</v>
      </c>
      <c r="J731">
        <v>-1.08956130586605</v>
      </c>
      <c r="K731">
        <v>105.854193477549</v>
      </c>
      <c r="L731">
        <v>100.568806520113</v>
      </c>
      <c r="M731">
        <v>56.163565706647198</v>
      </c>
      <c r="N731">
        <v>2.43342332334747</v>
      </c>
      <c r="O731">
        <v>10.590483122554801</v>
      </c>
      <c r="P731">
        <v>48.026936026935999</v>
      </c>
      <c r="Q731">
        <v>4.0094044942149E-2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1603</v>
      </c>
      <c r="E732">
        <v>5446.3670599799998</v>
      </c>
      <c r="F732">
        <v>1065.05</v>
      </c>
      <c r="G732">
        <v>51.862920114954903</v>
      </c>
      <c r="H732">
        <v>-0.67997082834107403</v>
      </c>
      <c r="I732">
        <v>46.737171645687802</v>
      </c>
      <c r="J732">
        <v>5.6000000129927702E-2</v>
      </c>
      <c r="K732">
        <v>924.56689074172402</v>
      </c>
      <c r="L732">
        <v>763.07977588465201</v>
      </c>
      <c r="M732">
        <v>81.765887043706698</v>
      </c>
      <c r="N732">
        <v>1.8253685452205699</v>
      </c>
      <c r="O732">
        <v>4.7744237359748496</v>
      </c>
      <c r="P732">
        <v>99.074766355140099</v>
      </c>
      <c r="Q732">
        <v>1.137433678468E-2</v>
      </c>
    </row>
    <row r="733" spans="1:17" hidden="1" x14ac:dyDescent="0.3">
      <c r="A733" t="s">
        <v>1604</v>
      </c>
      <c r="B733" t="s">
        <v>1605</v>
      </c>
      <c r="C733" t="str">
        <f>IFERROR(VLOOKUP(Table1[[#This Row],[Ticker]],[1]!Table1[[Symbol]:[Industry]],2,FALSE),"-")</f>
        <v>-</v>
      </c>
      <c r="D733" t="s">
        <v>130</v>
      </c>
      <c r="E733">
        <v>5425.4465165599904</v>
      </c>
      <c r="F733">
        <v>346.55</v>
      </c>
      <c r="G733">
        <v>-25.185207370464401</v>
      </c>
      <c r="H733">
        <v>-7.1330996993534601</v>
      </c>
      <c r="I733">
        <v>-14.879525234727801</v>
      </c>
      <c r="J733">
        <v>-2.8189370331657702</v>
      </c>
      <c r="O733">
        <v>7.3438176309334802</v>
      </c>
      <c r="P733">
        <v>6.5979698554290804</v>
      </c>
    </row>
    <row r="734" spans="1:17" x14ac:dyDescent="0.3">
      <c r="A734" t="s">
        <v>1606</v>
      </c>
      <c r="B734" t="s">
        <v>1607</v>
      </c>
      <c r="C734" t="str">
        <f>IFERROR(VLOOKUP(Table1[[#This Row],[Ticker]],[1]!Table1[[Symbol]:[Industry]],2,FALSE),"-")</f>
        <v>-</v>
      </c>
      <c r="D734" t="s">
        <v>286</v>
      </c>
      <c r="E734">
        <v>5412.6831541199999</v>
      </c>
      <c r="F734">
        <v>2329.8000000000002</v>
      </c>
      <c r="G734">
        <v>137.01458059324199</v>
      </c>
      <c r="H734">
        <v>14.9969026392667</v>
      </c>
      <c r="I734">
        <v>24.4475538368646</v>
      </c>
      <c r="J734">
        <v>-3.3786224922842201</v>
      </c>
      <c r="K734">
        <v>2137.3587829877501</v>
      </c>
      <c r="L734">
        <v>1732.31281701837</v>
      </c>
      <c r="M734">
        <v>50.486020718066897</v>
      </c>
      <c r="N734">
        <v>0.99988076174491802</v>
      </c>
      <c r="O734">
        <v>13.3144475920679</v>
      </c>
      <c r="P734">
        <v>184.903699174564</v>
      </c>
      <c r="Q734">
        <v>0.107858517787508</v>
      </c>
    </row>
    <row r="735" spans="1:17" x14ac:dyDescent="0.3">
      <c r="A735" t="s">
        <v>1608</v>
      </c>
      <c r="B735" t="s">
        <v>1609</v>
      </c>
      <c r="C735" t="str">
        <f>IFERROR(VLOOKUP(Table1[[#This Row],[Ticker]],[1]!Table1[[Symbol]:[Industry]],2,FALSE),"-")</f>
        <v>-</v>
      </c>
      <c r="D735" t="s">
        <v>286</v>
      </c>
      <c r="E735">
        <v>5396.6664195550002</v>
      </c>
      <c r="F735">
        <v>160.44999999999999</v>
      </c>
      <c r="G735">
        <v>-26.175646374766298</v>
      </c>
      <c r="H735">
        <v>-10.868987874848299</v>
      </c>
      <c r="I735">
        <v>-18.797855910226801</v>
      </c>
      <c r="J735">
        <v>-6.63026445314848</v>
      </c>
      <c r="K735">
        <v>165.949764447333</v>
      </c>
      <c r="L735">
        <v>165.94781268286101</v>
      </c>
      <c r="M735">
        <v>40.785534930679901</v>
      </c>
      <c r="N735">
        <v>1.26759232129217</v>
      </c>
      <c r="O735">
        <v>36.8650669990651</v>
      </c>
      <c r="P735">
        <v>23.375624759707701</v>
      </c>
      <c r="Q735">
        <v>-9.0672827780260007E-2</v>
      </c>
    </row>
    <row r="736" spans="1:17" x14ac:dyDescent="0.3">
      <c r="A736" t="s">
        <v>1610</v>
      </c>
      <c r="B736" t="s">
        <v>1611</v>
      </c>
      <c r="C736" t="str">
        <f>IFERROR(VLOOKUP(Table1[[#This Row],[Ticker]],[1]!Table1[[Symbol]:[Industry]],2,FALSE),"-")</f>
        <v>-</v>
      </c>
      <c r="D736" t="s">
        <v>527</v>
      </c>
      <c r="E736">
        <v>5372.4686508220002</v>
      </c>
      <c r="F736">
        <v>107.87</v>
      </c>
      <c r="G736">
        <v>-27.916895146416898</v>
      </c>
      <c r="H736">
        <v>-3.3158910249764202</v>
      </c>
      <c r="I736">
        <v>-24.6092816886324</v>
      </c>
      <c r="J736">
        <v>-2.89549420704278</v>
      </c>
      <c r="K736">
        <v>107.47894881721</v>
      </c>
      <c r="L736">
        <v>108.79081876029601</v>
      </c>
      <c r="M736">
        <v>42.535850371932703</v>
      </c>
      <c r="N736">
        <v>1.0491654097390199</v>
      </c>
      <c r="O736">
        <v>27.653657179938701</v>
      </c>
      <c r="P736">
        <v>17.8907103825136</v>
      </c>
      <c r="Q736">
        <v>-0.119972841867792</v>
      </c>
    </row>
    <row r="737" spans="1:17" hidden="1" x14ac:dyDescent="0.3">
      <c r="A737" t="s">
        <v>1612</v>
      </c>
      <c r="B737" t="s">
        <v>1613</v>
      </c>
      <c r="C737" t="str">
        <f>IFERROR(VLOOKUP(Table1[[#This Row],[Ticker]],[1]!Table1[[Symbol]:[Industry]],2,FALSE),"-")</f>
        <v>-</v>
      </c>
      <c r="D737" t="s">
        <v>127</v>
      </c>
      <c r="E737">
        <v>5359.7748643599998</v>
      </c>
      <c r="F737">
        <v>443.6</v>
      </c>
      <c r="G737">
        <v>73.098799925069102</v>
      </c>
      <c r="H737">
        <v>8.6740795315553303</v>
      </c>
      <c r="I737">
        <v>83.404482060805805</v>
      </c>
      <c r="J737">
        <v>-3.88459456064257</v>
      </c>
      <c r="K737">
        <v>386.93806100987001</v>
      </c>
      <c r="M737">
        <v>48.0592335150032</v>
      </c>
      <c r="N737">
        <v>0.29075369918133498</v>
      </c>
      <c r="O737">
        <v>19.477006311992699</v>
      </c>
      <c r="P737">
        <v>161.865407319952</v>
      </c>
    </row>
    <row r="738" spans="1:17" hidden="1" x14ac:dyDescent="0.3">
      <c r="A738" t="s">
        <v>1614</v>
      </c>
      <c r="B738" t="s">
        <v>1615</v>
      </c>
      <c r="C738" t="str">
        <f>IFERROR(VLOOKUP(Table1[[#This Row],[Ticker]],[1]!Table1[[Symbol]:[Industry]],2,FALSE),"-")</f>
        <v>-</v>
      </c>
      <c r="D738" t="s">
        <v>283</v>
      </c>
      <c r="E738">
        <v>5359.4530669400001</v>
      </c>
      <c r="F738">
        <v>283.55</v>
      </c>
      <c r="G738">
        <v>164.646876460746</v>
      </c>
      <c r="H738">
        <v>-3.3630354938960001</v>
      </c>
      <c r="I738">
        <v>167.42101238523</v>
      </c>
      <c r="J738">
        <v>0.36767747548705798</v>
      </c>
      <c r="K738">
        <v>233.865345210855</v>
      </c>
      <c r="L738">
        <v>150.54740047924</v>
      </c>
      <c r="M738">
        <v>54.298601601390899</v>
      </c>
      <c r="N738">
        <v>0.28491757723053601</v>
      </c>
      <c r="O738">
        <v>15.2530417915711</v>
      </c>
      <c r="P738">
        <v>268.24675324675297</v>
      </c>
      <c r="Q738">
        <v>0.13540906271908201</v>
      </c>
    </row>
    <row r="739" spans="1:17" x14ac:dyDescent="0.3">
      <c r="A739" t="s">
        <v>1616</v>
      </c>
      <c r="B739" t="s">
        <v>1617</v>
      </c>
      <c r="C739" t="str">
        <f>IFERROR(VLOOKUP(Table1[[#This Row],[Ticker]],[1]!Table1[[Symbol]:[Industry]],2,FALSE),"-")</f>
        <v>-</v>
      </c>
      <c r="D739" t="s">
        <v>60</v>
      </c>
      <c r="E739">
        <v>5341.4481553799997</v>
      </c>
      <c r="F739">
        <v>1305.8</v>
      </c>
      <c r="G739">
        <v>-10.230946146932901</v>
      </c>
      <c r="H739">
        <v>-6.9040517496824201</v>
      </c>
      <c r="I739">
        <v>5.9428514297205997</v>
      </c>
      <c r="J739">
        <v>-4.0263106223851102</v>
      </c>
      <c r="K739">
        <v>1296.23049537661</v>
      </c>
      <c r="L739">
        <v>1205.1917147076299</v>
      </c>
      <c r="M739">
        <v>39.572706566956199</v>
      </c>
      <c r="N739">
        <v>0.57843844010287904</v>
      </c>
      <c r="O739">
        <v>12.498085464849099</v>
      </c>
      <c r="P739">
        <v>30.001493354572101</v>
      </c>
      <c r="Q739">
        <v>-9.3911512728439995E-3</v>
      </c>
    </row>
    <row r="740" spans="1:17" hidden="1" x14ac:dyDescent="0.3">
      <c r="A740" t="s">
        <v>1618</v>
      </c>
      <c r="B740" t="s">
        <v>1619</v>
      </c>
      <c r="C740" t="str">
        <f>IFERROR(VLOOKUP(Table1[[#This Row],[Ticker]],[1]!Table1[[Symbol]:[Industry]],2,FALSE),"-")</f>
        <v>-</v>
      </c>
      <c r="D740" t="s">
        <v>92</v>
      </c>
      <c r="E740">
        <v>5330.1948028199904</v>
      </c>
      <c r="F740">
        <v>1942.55</v>
      </c>
      <c r="G740">
        <v>69.505840783625302</v>
      </c>
      <c r="H740">
        <v>12.900543346343801</v>
      </c>
      <c r="I740">
        <v>30.3058425245164</v>
      </c>
      <c r="J740">
        <v>7.3498794732383699</v>
      </c>
      <c r="K740">
        <v>1585.29142398198</v>
      </c>
      <c r="L740">
        <v>1348.42340520772</v>
      </c>
      <c r="M740">
        <v>79.309498201255806</v>
      </c>
      <c r="N740">
        <v>1.26584276254072</v>
      </c>
      <c r="O740">
        <v>1.2715245424828201</v>
      </c>
      <c r="P740">
        <v>127.825016126194</v>
      </c>
      <c r="Q740">
        <v>0.12764188442836399</v>
      </c>
    </row>
    <row r="741" spans="1:17" hidden="1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283</v>
      </c>
      <c r="E741">
        <v>5320.4541120000004</v>
      </c>
      <c r="F741">
        <v>243.9</v>
      </c>
      <c r="G741">
        <v>294.86493952697299</v>
      </c>
      <c r="H741">
        <v>40.056645683295898</v>
      </c>
      <c r="I741">
        <v>262.41981983086299</v>
      </c>
      <c r="J741">
        <v>-0.118899285056025</v>
      </c>
      <c r="K741">
        <v>171.866006677348</v>
      </c>
      <c r="L741">
        <v>102.69002886440801</v>
      </c>
      <c r="M741">
        <v>67.770841437985396</v>
      </c>
      <c r="N741">
        <v>0.42587356995471198</v>
      </c>
      <c r="O741">
        <v>3.7310373103730901</v>
      </c>
      <c r="P741">
        <v>429.296875</v>
      </c>
      <c r="Q741">
        <v>0.228883100595627</v>
      </c>
    </row>
    <row r="742" spans="1:17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200</v>
      </c>
      <c r="E742">
        <v>5316.7506190470003</v>
      </c>
      <c r="F742">
        <v>209.09</v>
      </c>
      <c r="G742">
        <v>10.926868200995701</v>
      </c>
      <c r="H742">
        <v>-4.81785726786672</v>
      </c>
      <c r="I742">
        <v>12.125008064811199</v>
      </c>
      <c r="J742">
        <v>-1.8034894866370099</v>
      </c>
      <c r="K742">
        <v>195.47633419749101</v>
      </c>
      <c r="L742">
        <v>168.18760612468699</v>
      </c>
      <c r="M742">
        <v>52.553118399445303</v>
      </c>
      <c r="N742">
        <v>0.52300150681746005</v>
      </c>
      <c r="O742">
        <v>7.9439475823807904</v>
      </c>
      <c r="P742">
        <v>65.878619595398604</v>
      </c>
      <c r="Q742">
        <v>4.2648126757059E-2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983</v>
      </c>
      <c r="E743">
        <v>5312.7904584300004</v>
      </c>
      <c r="F743">
        <v>41.65</v>
      </c>
      <c r="G743">
        <v>92.826505618927001</v>
      </c>
      <c r="H743">
        <v>-10.866427163954301</v>
      </c>
      <c r="I743">
        <v>43.374915742085001</v>
      </c>
      <c r="J743">
        <v>-6.0260415800672398</v>
      </c>
      <c r="K743">
        <v>38.451892343228899</v>
      </c>
      <c r="L743">
        <v>32.275235885366101</v>
      </c>
      <c r="M743">
        <v>55.082598766037201</v>
      </c>
      <c r="N743">
        <v>0.99848586090250302</v>
      </c>
      <c r="O743">
        <v>7.9231692677070802</v>
      </c>
      <c r="P743">
        <v>161.949685534591</v>
      </c>
      <c r="Q743">
        <v>6.6474238553204001E-2</v>
      </c>
    </row>
    <row r="744" spans="1:17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472</v>
      </c>
      <c r="E744">
        <v>5307.0237828299996</v>
      </c>
      <c r="F744">
        <v>320.10000000000002</v>
      </c>
      <c r="G744">
        <v>-30.558789286586201</v>
      </c>
      <c r="H744">
        <v>-7.3468854830570702</v>
      </c>
      <c r="I744">
        <v>-51.7720317925816</v>
      </c>
      <c r="J744">
        <v>-0.60205750935692504</v>
      </c>
      <c r="K744">
        <v>336.81059556811402</v>
      </c>
      <c r="L744">
        <v>374.90679409687198</v>
      </c>
      <c r="M744">
        <v>48.865795140927297</v>
      </c>
      <c r="N744">
        <v>0.69061241352028302</v>
      </c>
      <c r="O744">
        <v>69.447047797563201</v>
      </c>
      <c r="P744">
        <v>21.873215305539699</v>
      </c>
      <c r="Q744">
        <v>-0.132355459782979</v>
      </c>
    </row>
    <row r="745" spans="1:17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80</v>
      </c>
      <c r="E745">
        <v>5283.4847995399996</v>
      </c>
      <c r="F745">
        <v>233.15</v>
      </c>
      <c r="G745">
        <v>10.0864726453059</v>
      </c>
      <c r="H745">
        <v>1.4150700311018301</v>
      </c>
      <c r="I745">
        <v>-8.7487140062434197</v>
      </c>
      <c r="J745">
        <v>-3.5111203835164999</v>
      </c>
      <c r="K745">
        <v>218.94624644424101</v>
      </c>
      <c r="L745">
        <v>207.262697563339</v>
      </c>
      <c r="M745">
        <v>59.540155811950299</v>
      </c>
      <c r="N745">
        <v>1.69145741805821</v>
      </c>
      <c r="O745">
        <v>5.9403817285009497</v>
      </c>
      <c r="P745">
        <v>34.535487593768003</v>
      </c>
      <c r="Q745">
        <v>-0.100246019938316</v>
      </c>
    </row>
    <row r="746" spans="1:17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422</v>
      </c>
      <c r="E746">
        <v>5267.5915343099996</v>
      </c>
      <c r="F746">
        <v>290.3</v>
      </c>
      <c r="G746">
        <v>-12.6081853544192</v>
      </c>
      <c r="H746">
        <v>-10.8399194513624</v>
      </c>
      <c r="I746">
        <v>-24.150016525658799</v>
      </c>
      <c r="J746">
        <v>-1.18706242603056</v>
      </c>
      <c r="K746">
        <v>295.54077410484501</v>
      </c>
      <c r="L746">
        <v>294.63724550115199</v>
      </c>
      <c r="M746">
        <v>47.312457227752198</v>
      </c>
      <c r="N746">
        <v>0.79858758437805399</v>
      </c>
      <c r="O746">
        <v>33.637616259042296</v>
      </c>
      <c r="P746">
        <v>17.6891891891892</v>
      </c>
      <c r="Q746">
        <v>-2.0303542081416E-2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211</v>
      </c>
      <c r="E747">
        <v>5243.1676928400002</v>
      </c>
      <c r="F747">
        <v>578.54999999999995</v>
      </c>
      <c r="G747">
        <v>47.728944115115503</v>
      </c>
      <c r="H747">
        <v>-12.159030731227899</v>
      </c>
      <c r="I747">
        <v>-6.1676981086668601</v>
      </c>
      <c r="J747">
        <v>-6.3032738664444299</v>
      </c>
      <c r="K747">
        <v>590.53663653744502</v>
      </c>
      <c r="L747">
        <v>511.14115351476698</v>
      </c>
      <c r="M747">
        <v>34.836047928440102</v>
      </c>
      <c r="N747">
        <v>0.51476822493603602</v>
      </c>
      <c r="O747">
        <v>14.5622677383113</v>
      </c>
      <c r="P747">
        <v>75.291622481442104</v>
      </c>
    </row>
    <row r="748" spans="1:17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286</v>
      </c>
      <c r="E748">
        <v>5213.8480976999999</v>
      </c>
      <c r="F748">
        <v>544.5</v>
      </c>
      <c r="G748">
        <v>-17.846309005263901</v>
      </c>
      <c r="H748">
        <v>-8.2826783510388502</v>
      </c>
      <c r="I748">
        <v>-20.670216255940002</v>
      </c>
      <c r="J748">
        <v>-2.95284518344147</v>
      </c>
      <c r="K748">
        <v>534.75661569578199</v>
      </c>
      <c r="L748">
        <v>530.42707682340699</v>
      </c>
      <c r="M748">
        <v>49.237638445978497</v>
      </c>
      <c r="N748">
        <v>1.1364591040279901</v>
      </c>
      <c r="O748">
        <v>21.1937557392102</v>
      </c>
      <c r="P748">
        <v>25.186803080813799</v>
      </c>
      <c r="Q748">
        <v>2.5846785606466999E-2</v>
      </c>
    </row>
    <row r="749" spans="1:17" hidden="1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1638</v>
      </c>
      <c r="E749">
        <v>5168.879891351</v>
      </c>
      <c r="F749">
        <v>59.6</v>
      </c>
      <c r="G749">
        <v>-6.4302914360252101</v>
      </c>
      <c r="H749">
        <v>-4.5075799258420197</v>
      </c>
      <c r="I749">
        <v>-1.150782934557</v>
      </c>
      <c r="J749">
        <v>-3.0826674112141399</v>
      </c>
      <c r="K749">
        <v>60.886419914701001</v>
      </c>
      <c r="L749">
        <v>56.934446371026297</v>
      </c>
      <c r="M749">
        <v>56.425916595309197</v>
      </c>
      <c r="N749">
        <v>1.4635026057899201</v>
      </c>
      <c r="O749">
        <v>8.7248322147650992</v>
      </c>
      <c r="P749">
        <v>24.6861924686192</v>
      </c>
      <c r="Q749">
        <v>-3.0196124243903E-2</v>
      </c>
    </row>
    <row r="750" spans="1:17" x14ac:dyDescent="0.3">
      <c r="A750" t="s">
        <v>1639</v>
      </c>
      <c r="B750" t="s">
        <v>1640</v>
      </c>
      <c r="C750" t="str">
        <f>IFERROR(VLOOKUP(Table1[[#This Row],[Ticker]],[1]!Table1[[Symbol]:[Industry]],2,FALSE),"-")</f>
        <v>-</v>
      </c>
      <c r="D750" t="s">
        <v>1429</v>
      </c>
      <c r="E750">
        <v>5151.5289621250004</v>
      </c>
      <c r="F750">
        <v>796.25</v>
      </c>
      <c r="G750">
        <v>-4.9638978311115798</v>
      </c>
      <c r="H750">
        <v>5.7211505337485198</v>
      </c>
      <c r="I750">
        <v>-13.536774198664601</v>
      </c>
      <c r="J750">
        <v>-8.6556574378460596</v>
      </c>
      <c r="K750">
        <v>772.304380442754</v>
      </c>
      <c r="L750">
        <v>758.53422979978097</v>
      </c>
      <c r="M750">
        <v>46.243873996412297</v>
      </c>
      <c r="N750">
        <v>0.65459940851495901</v>
      </c>
      <c r="O750">
        <v>36.766091051805297</v>
      </c>
      <c r="P750">
        <v>38.478260869565197</v>
      </c>
      <c r="Q750">
        <v>9.6860085638863003E-2</v>
      </c>
    </row>
    <row r="751" spans="1:17" x14ac:dyDescent="0.3">
      <c r="A751" t="s">
        <v>1641</v>
      </c>
      <c r="B751" t="s">
        <v>1642</v>
      </c>
      <c r="C751" t="str">
        <f>IFERROR(VLOOKUP(Table1[[#This Row],[Ticker]],[1]!Table1[[Symbol]:[Industry]],2,FALSE),"-")</f>
        <v>-</v>
      </c>
      <c r="D751" t="s">
        <v>46</v>
      </c>
      <c r="E751">
        <v>5137.24400384</v>
      </c>
      <c r="F751">
        <v>742.4</v>
      </c>
      <c r="G751">
        <v>42.952204707375401</v>
      </c>
      <c r="H751">
        <v>11.891391896895</v>
      </c>
      <c r="I751">
        <v>-30.158327111368301</v>
      </c>
      <c r="J751">
        <v>7.5072141926730698</v>
      </c>
      <c r="K751">
        <v>594.29812722555903</v>
      </c>
      <c r="L751">
        <v>579.658469674363</v>
      </c>
      <c r="M751">
        <v>77.068535817058304</v>
      </c>
      <c r="N751">
        <v>2.10720566516156</v>
      </c>
      <c r="O751">
        <v>35.917295258620598</v>
      </c>
      <c r="P751">
        <v>88.737765348925805</v>
      </c>
      <c r="Q751">
        <v>0.124121290864765</v>
      </c>
    </row>
    <row r="752" spans="1:17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104</v>
      </c>
      <c r="E752">
        <v>5127.03</v>
      </c>
      <c r="F752">
        <v>8545.0499999999993</v>
      </c>
      <c r="G752">
        <v>106.04122327941199</v>
      </c>
      <c r="H752">
        <v>-7.6767735634721701</v>
      </c>
      <c r="I752">
        <v>14.8355630927337</v>
      </c>
      <c r="J752">
        <v>-1.70360029512167</v>
      </c>
      <c r="K752">
        <v>6997.9564860887303</v>
      </c>
      <c r="L752">
        <v>6328.58736848649</v>
      </c>
      <c r="M752">
        <v>79.0165218615154</v>
      </c>
      <c r="N752">
        <v>1.6584348966665501</v>
      </c>
      <c r="O752">
        <v>1.3627772804138001</v>
      </c>
      <c r="P752">
        <v>134.110958904109</v>
      </c>
      <c r="Q752">
        <v>9.5044523715876003E-2</v>
      </c>
    </row>
    <row r="753" spans="1:17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-</v>
      </c>
      <c r="D753" t="s">
        <v>1455</v>
      </c>
      <c r="E753">
        <v>5126.9570343750001</v>
      </c>
      <c r="F753">
        <v>906.25</v>
      </c>
      <c r="G753">
        <v>36.7103529927182</v>
      </c>
      <c r="H753">
        <v>-7.7179997018013902</v>
      </c>
      <c r="I753">
        <v>-10.998842947090701</v>
      </c>
      <c r="J753">
        <v>-2.2580844924213501</v>
      </c>
      <c r="K753">
        <v>906.97410029193099</v>
      </c>
      <c r="L753">
        <v>855.85312034289598</v>
      </c>
      <c r="M753">
        <v>54.682078155097798</v>
      </c>
      <c r="N753">
        <v>0.56068519695915398</v>
      </c>
      <c r="O753">
        <v>22.030344827586202</v>
      </c>
      <c r="P753">
        <v>62.323123768583201</v>
      </c>
      <c r="Q753">
        <v>0.136972772667874</v>
      </c>
    </row>
    <row r="754" spans="1:17" hidden="1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165</v>
      </c>
      <c r="E754">
        <v>5122.2348904</v>
      </c>
      <c r="F754">
        <v>4531.7</v>
      </c>
      <c r="G754">
        <v>116.847967433205</v>
      </c>
      <c r="H754">
        <v>-13.4326904671889</v>
      </c>
      <c r="I754">
        <v>87.522282151475395</v>
      </c>
      <c r="J754">
        <v>-16.912625064260101</v>
      </c>
      <c r="K754">
        <v>4541.2794751824504</v>
      </c>
      <c r="L754">
        <v>3313.4059214089002</v>
      </c>
      <c r="M754">
        <v>37.570624634139598</v>
      </c>
      <c r="N754">
        <v>1.2167877702065899</v>
      </c>
      <c r="O754">
        <v>25.552221020808901</v>
      </c>
      <c r="P754">
        <v>164.62481751824799</v>
      </c>
      <c r="Q754">
        <v>0.19122503742091199</v>
      </c>
    </row>
    <row r="755" spans="1:17" x14ac:dyDescent="0.3">
      <c r="A755" t="s">
        <v>1649</v>
      </c>
      <c r="B755" t="s">
        <v>1650</v>
      </c>
      <c r="C755" t="str">
        <f>IFERROR(VLOOKUP(Table1[[#This Row],[Ticker]],[1]!Table1[[Symbol]:[Industry]],2,FALSE),"-")</f>
        <v>-</v>
      </c>
      <c r="D755" t="s">
        <v>200</v>
      </c>
      <c r="E755">
        <v>5102.9360015350003</v>
      </c>
      <c r="F755">
        <v>127.91</v>
      </c>
      <c r="G755">
        <v>-6.3197305689182297</v>
      </c>
      <c r="H755">
        <v>-7.08328514715536</v>
      </c>
      <c r="I755">
        <v>2.0656116677071399</v>
      </c>
      <c r="J755">
        <v>-1.7503423828653499</v>
      </c>
      <c r="K755">
        <v>126.87723836034699</v>
      </c>
      <c r="L755">
        <v>122.16177922579099</v>
      </c>
      <c r="M755">
        <v>58.0531469886119</v>
      </c>
      <c r="N755">
        <v>0.82403635319340596</v>
      </c>
      <c r="O755">
        <v>12.5791572199202</v>
      </c>
      <c r="P755">
        <v>24.973131411822099</v>
      </c>
      <c r="Q755">
        <v>7.3472419716910002E-3</v>
      </c>
    </row>
    <row r="756" spans="1:17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83</v>
      </c>
      <c r="E756">
        <v>5095.7479702599903</v>
      </c>
      <c r="F756">
        <v>1306.5999999999999</v>
      </c>
      <c r="G756">
        <v>66.964714381813593</v>
      </c>
      <c r="H756">
        <v>-5.5404911371795897</v>
      </c>
      <c r="I756">
        <v>58.194047425147602</v>
      </c>
      <c r="J756">
        <v>-3.0416765445888601</v>
      </c>
      <c r="K756">
        <v>1204.26192701322</v>
      </c>
      <c r="L756">
        <v>891.37920133128102</v>
      </c>
      <c r="M756">
        <v>36.327903661914199</v>
      </c>
      <c r="N756">
        <v>0.156249925158259</v>
      </c>
      <c r="O756">
        <v>21.896525332925101</v>
      </c>
      <c r="P756">
        <v>116.163454380014</v>
      </c>
      <c r="Q756">
        <v>8.3490989639759997E-2</v>
      </c>
    </row>
    <row r="757" spans="1:17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51</v>
      </c>
      <c r="E757">
        <v>5073.7175213199998</v>
      </c>
      <c r="F757">
        <v>711.55</v>
      </c>
      <c r="G757">
        <v>-35.240134380032202</v>
      </c>
      <c r="H757">
        <v>-10.493963270033399</v>
      </c>
      <c r="I757">
        <v>-47.539483315528898</v>
      </c>
      <c r="J757">
        <v>-3.1787413851954298</v>
      </c>
      <c r="K757">
        <v>758.75714329953598</v>
      </c>
      <c r="L757">
        <v>828.54992713899196</v>
      </c>
      <c r="M757">
        <v>40.442686464474498</v>
      </c>
      <c r="N757">
        <v>0.61484493964928699</v>
      </c>
      <c r="O757">
        <v>74.717166748647301</v>
      </c>
      <c r="P757">
        <v>4.9406385959737502</v>
      </c>
      <c r="Q757">
        <v>-6.6374050907419997E-3</v>
      </c>
    </row>
    <row r="758" spans="1:17" hidden="1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60</v>
      </c>
      <c r="E758">
        <v>5010.6994272350003</v>
      </c>
      <c r="F758">
        <v>1152.05</v>
      </c>
      <c r="G758">
        <v>-23.883101310596</v>
      </c>
      <c r="H758">
        <v>6.7697351936297201</v>
      </c>
      <c r="I758">
        <v>-13.577419174859401</v>
      </c>
      <c r="J758">
        <v>2.1095917034900502</v>
      </c>
      <c r="K758">
        <v>1083.16655715917</v>
      </c>
      <c r="M758">
        <v>63.807068061691602</v>
      </c>
      <c r="N758">
        <v>0.64115255134848803</v>
      </c>
      <c r="O758">
        <v>9.1966494509786898</v>
      </c>
      <c r="P758">
        <v>18.768041237113302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200</v>
      </c>
      <c r="E759">
        <v>5000.7228778050003</v>
      </c>
      <c r="F759">
        <v>651.85</v>
      </c>
      <c r="G759">
        <v>16.794267200756298</v>
      </c>
      <c r="H759">
        <v>14.705747574887001</v>
      </c>
      <c r="I759">
        <v>6.0525028401573397</v>
      </c>
      <c r="J759">
        <v>-5.3867391235392397</v>
      </c>
      <c r="K759">
        <v>597.93301716787505</v>
      </c>
      <c r="L759">
        <v>538.17247965454101</v>
      </c>
      <c r="M759">
        <v>55.326096115567601</v>
      </c>
      <c r="N759">
        <v>1.4746926393473101</v>
      </c>
      <c r="O759">
        <v>7.8468972923218399</v>
      </c>
      <c r="P759">
        <v>62.4548286604361</v>
      </c>
      <c r="Q759">
        <v>0.12807060963887101</v>
      </c>
    </row>
    <row r="760" spans="1:17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386</v>
      </c>
      <c r="E760">
        <v>4994.4510645</v>
      </c>
      <c r="F760">
        <v>571</v>
      </c>
      <c r="G760">
        <v>-46.360618558517899</v>
      </c>
      <c r="H760">
        <v>-3.9328311952706398</v>
      </c>
      <c r="I760">
        <v>-34.566367758494799</v>
      </c>
      <c r="J760">
        <v>-3.0152426513756501</v>
      </c>
      <c r="K760">
        <v>574.07462997985397</v>
      </c>
      <c r="L760">
        <v>608.805535419389</v>
      </c>
      <c r="M760">
        <v>46.031474883748999</v>
      </c>
      <c r="N760">
        <v>0.76832963083876105</v>
      </c>
      <c r="O760">
        <v>39.9299474605954</v>
      </c>
      <c r="P760">
        <v>11.6870415647921</v>
      </c>
      <c r="Q760">
        <v>5.1328315571274E-2</v>
      </c>
    </row>
    <row r="761" spans="1:17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1663</v>
      </c>
      <c r="E761">
        <v>4968.3440286679997</v>
      </c>
      <c r="F761">
        <v>73.45</v>
      </c>
      <c r="G761">
        <v>40.033500497884198</v>
      </c>
      <c r="H761">
        <v>-13.4499080807685</v>
      </c>
      <c r="I761">
        <v>7.4097248833765397</v>
      </c>
      <c r="J761">
        <v>1.2160282561069999</v>
      </c>
      <c r="K761">
        <v>70.772453334875607</v>
      </c>
      <c r="L761">
        <v>62.642403787410203</v>
      </c>
      <c r="M761">
        <v>52.070112752151402</v>
      </c>
      <c r="N761">
        <v>0.88051446853539805</v>
      </c>
      <c r="O761">
        <v>14.622191967324699</v>
      </c>
      <c r="P761">
        <v>78.4933171324423</v>
      </c>
      <c r="Q761">
        <v>7.1645397164288999E-2</v>
      </c>
    </row>
    <row r="762" spans="1:17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-</v>
      </c>
      <c r="D762" t="s">
        <v>200</v>
      </c>
      <c r="E762">
        <v>4938.3627825000003</v>
      </c>
      <c r="F762">
        <v>690.5</v>
      </c>
      <c r="G762">
        <v>78.392090907294602</v>
      </c>
      <c r="H762">
        <v>3.6784086141115599</v>
      </c>
      <c r="I762">
        <v>-14.5209397164023</v>
      </c>
      <c r="J762">
        <v>-6.3278973709676203</v>
      </c>
      <c r="K762">
        <v>654.71966588783596</v>
      </c>
      <c r="L762">
        <v>588.12261698225905</v>
      </c>
      <c r="M762">
        <v>54.453757047853998</v>
      </c>
      <c r="N762">
        <v>1.2949011908101</v>
      </c>
      <c r="O762">
        <v>7.7697320782041901</v>
      </c>
      <c r="P762">
        <v>111.00076394193999</v>
      </c>
      <c r="Q762">
        <v>0.13690035524831701</v>
      </c>
    </row>
    <row r="763" spans="1:17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286</v>
      </c>
      <c r="E763">
        <v>4936.9343821000002</v>
      </c>
      <c r="F763">
        <v>296.2</v>
      </c>
      <c r="G763">
        <v>16.913466560766299</v>
      </c>
      <c r="H763">
        <v>-2.50784721144759</v>
      </c>
      <c r="I763">
        <v>-2.4205770977521901</v>
      </c>
      <c r="J763">
        <v>-6.4275479663282802</v>
      </c>
      <c r="K763">
        <v>282.20004975685902</v>
      </c>
      <c r="L763">
        <v>262.33892058423601</v>
      </c>
      <c r="M763">
        <v>50.3229837452567</v>
      </c>
      <c r="N763">
        <v>1.5788511765373801</v>
      </c>
      <c r="O763">
        <v>7.9507089804186304</v>
      </c>
      <c r="P763">
        <v>42.438086078384202</v>
      </c>
      <c r="Q763">
        <v>-2.4153426226999002E-2</v>
      </c>
    </row>
    <row r="764" spans="1:17" hidden="1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370</v>
      </c>
      <c r="E764">
        <v>4916.1147725500005</v>
      </c>
      <c r="F764">
        <v>544.9</v>
      </c>
      <c r="G764">
        <v>-10.898126275744101</v>
      </c>
      <c r="H764">
        <v>10.784326153465599</v>
      </c>
      <c r="I764">
        <v>17.143467992158101</v>
      </c>
      <c r="J764">
        <v>1.9947447043472999</v>
      </c>
      <c r="K764">
        <v>455.56135070595798</v>
      </c>
      <c r="L764">
        <v>423.06370945680999</v>
      </c>
      <c r="M764">
        <v>77.708966437230103</v>
      </c>
      <c r="N764">
        <v>1.25466397431985</v>
      </c>
      <c r="O764">
        <v>0.71572765645071501</v>
      </c>
      <c r="P764">
        <v>71.325263323376802</v>
      </c>
      <c r="Q764">
        <v>3.3952330647859998E-2</v>
      </c>
    </row>
    <row r="765" spans="1:17" hidden="1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293</v>
      </c>
      <c r="E765">
        <v>4913.4084349199902</v>
      </c>
      <c r="F765">
        <v>352.6</v>
      </c>
      <c r="G765">
        <v>-14.2905496857547</v>
      </c>
      <c r="H765">
        <v>-8.9182307263513998</v>
      </c>
      <c r="I765">
        <v>-13.7665267843434</v>
      </c>
      <c r="J765">
        <v>0.60276225999246802</v>
      </c>
      <c r="K765">
        <v>365.60230945526303</v>
      </c>
      <c r="L765">
        <v>356.63256199006997</v>
      </c>
      <c r="M765">
        <v>36.862689431111903</v>
      </c>
      <c r="N765">
        <v>0.58933025847507403</v>
      </c>
      <c r="O765">
        <v>13.726602382302801</v>
      </c>
      <c r="P765">
        <v>12.651757188498401</v>
      </c>
      <c r="Q765">
        <v>-8.1278435239100005E-4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46</v>
      </c>
      <c r="E766">
        <v>4899.3937115129902</v>
      </c>
      <c r="F766">
        <v>60.69</v>
      </c>
      <c r="G766">
        <v>14.1454359530197</v>
      </c>
      <c r="H766">
        <v>-18.461445201307001</v>
      </c>
      <c r="I766">
        <v>-13.2315152969795</v>
      </c>
      <c r="J766">
        <v>-3.5316221866815698</v>
      </c>
      <c r="K766">
        <v>62.671175238601698</v>
      </c>
      <c r="L766">
        <v>57.966301144313498</v>
      </c>
      <c r="M766">
        <v>45.464671821304698</v>
      </c>
      <c r="N766">
        <v>0.71337369839684694</v>
      </c>
      <c r="O766">
        <v>30.169714944801399</v>
      </c>
      <c r="P766">
        <v>44.3281807372176</v>
      </c>
      <c r="Q766">
        <v>0.12882094064041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278</v>
      </c>
      <c r="E767">
        <v>4881.7849101000002</v>
      </c>
      <c r="F767">
        <v>536.20000000000005</v>
      </c>
      <c r="G767">
        <v>-4.3462505228931301</v>
      </c>
      <c r="H767">
        <v>-14.6940913945171</v>
      </c>
      <c r="I767">
        <v>18.763818883629401</v>
      </c>
      <c r="J767">
        <v>-3.76583449727024</v>
      </c>
      <c r="K767">
        <v>520.67057891313505</v>
      </c>
      <c r="L767">
        <v>454.89189350677299</v>
      </c>
      <c r="M767">
        <v>49.207720097771599</v>
      </c>
      <c r="N767">
        <v>0.40337326169503401</v>
      </c>
      <c r="O767">
        <v>14.4815367400223</v>
      </c>
      <c r="P767">
        <v>48.903082477089697</v>
      </c>
    </row>
    <row r="768" spans="1:17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60</v>
      </c>
      <c r="E768">
        <v>4875.7727249999998</v>
      </c>
      <c r="F768">
        <v>530.35</v>
      </c>
      <c r="G768">
        <v>-36.511808102515197</v>
      </c>
      <c r="H768">
        <v>-0.54231583026053298</v>
      </c>
      <c r="I768">
        <v>-14.7103556440596</v>
      </c>
      <c r="J768">
        <v>-1.65203974059756E-2</v>
      </c>
      <c r="K768">
        <v>516.06356062675104</v>
      </c>
      <c r="L768">
        <v>502.01824690646703</v>
      </c>
      <c r="M768">
        <v>52.039659204532001</v>
      </c>
      <c r="N768">
        <v>0.73774292138888098</v>
      </c>
      <c r="O768">
        <v>21.759215612331399</v>
      </c>
      <c r="P768">
        <v>23.0367706762556</v>
      </c>
      <c r="Q768">
        <v>-6.7461889899189997E-2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165</v>
      </c>
      <c r="E769">
        <v>4873.5659939999996</v>
      </c>
      <c r="F769">
        <v>165.99</v>
      </c>
      <c r="G769">
        <v>133.64786949056199</v>
      </c>
      <c r="H769">
        <v>-6.4836554798630601</v>
      </c>
      <c r="I769">
        <v>16.700387440198199</v>
      </c>
      <c r="J769">
        <v>-1.0821030357140999</v>
      </c>
      <c r="K769">
        <v>155.2134101261</v>
      </c>
      <c r="L769">
        <v>123.88175388098</v>
      </c>
      <c r="M769">
        <v>52.032505523195901</v>
      </c>
      <c r="N769">
        <v>0.98274309883987399</v>
      </c>
      <c r="O769">
        <v>13.259834929815</v>
      </c>
      <c r="P769">
        <v>174.81788079470201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916</v>
      </c>
      <c r="E770">
        <v>4870.2549896</v>
      </c>
      <c r="F770">
        <v>200.2</v>
      </c>
      <c r="G770">
        <v>256.194489720533</v>
      </c>
      <c r="H770">
        <v>8.2653611372814808</v>
      </c>
      <c r="I770">
        <v>41.760659976885897</v>
      </c>
      <c r="J770">
        <v>-1.8954203532632401</v>
      </c>
      <c r="K770">
        <v>167.10939209566101</v>
      </c>
      <c r="L770">
        <v>123.417687901131</v>
      </c>
      <c r="M770">
        <v>54.497931881190297</v>
      </c>
      <c r="N770">
        <v>1.25446198291712</v>
      </c>
      <c r="O770">
        <v>11.7882117882118</v>
      </c>
      <c r="P770">
        <v>305.81081081080998</v>
      </c>
      <c r="Q770">
        <v>0.21826163128728199</v>
      </c>
    </row>
    <row r="771" spans="1:17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122</v>
      </c>
      <c r="E771">
        <v>4830.8586495</v>
      </c>
      <c r="F771">
        <v>282.5</v>
      </c>
      <c r="G771">
        <v>79.576423006574203</v>
      </c>
      <c r="H771">
        <v>-2.1796936619537499</v>
      </c>
      <c r="I771">
        <v>-4.5316969710502404</v>
      </c>
      <c r="J771">
        <v>-7.1737904878516998</v>
      </c>
      <c r="K771">
        <v>276.17010059195201</v>
      </c>
      <c r="L771">
        <v>237.68680917143399</v>
      </c>
      <c r="M771">
        <v>50.442193537665197</v>
      </c>
      <c r="N771">
        <v>0.71135584517844697</v>
      </c>
      <c r="O771">
        <v>13.433628318584001</v>
      </c>
      <c r="P771">
        <v>118.31530139103501</v>
      </c>
      <c r="Q771">
        <v>6.5462660543872994E-2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631</v>
      </c>
      <c r="E772">
        <v>4755.2595375999999</v>
      </c>
      <c r="F772">
        <v>230.24</v>
      </c>
      <c r="G772">
        <v>79.201850541664299</v>
      </c>
      <c r="H772">
        <v>22.3931932558949</v>
      </c>
      <c r="I772">
        <v>22.7245233362428</v>
      </c>
      <c r="J772">
        <v>2.7294661906858599</v>
      </c>
      <c r="K772">
        <v>196.809464982984</v>
      </c>
      <c r="L772">
        <v>168.339105516567</v>
      </c>
      <c r="M772">
        <v>67.606603728833804</v>
      </c>
      <c r="N772">
        <v>1.0636565503527899</v>
      </c>
      <c r="O772">
        <v>5.0816539263377196</v>
      </c>
      <c r="P772">
        <v>112.594644506001</v>
      </c>
      <c r="Q772">
        <v>7.1010408266413999E-2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200</v>
      </c>
      <c r="E773">
        <v>4734.2809580849998</v>
      </c>
      <c r="F773">
        <v>6970.95</v>
      </c>
      <c r="G773">
        <v>51.331020836026497</v>
      </c>
      <c r="H773">
        <v>-15.442629531564901</v>
      </c>
      <c r="I773">
        <v>-7.8244173323408699</v>
      </c>
      <c r="J773">
        <v>0.14526750754037701</v>
      </c>
      <c r="K773">
        <v>7365.0820622862402</v>
      </c>
      <c r="L773">
        <v>6498.7618641737899</v>
      </c>
      <c r="M773">
        <v>46.1419761411086</v>
      </c>
      <c r="N773">
        <v>0.91753454885076602</v>
      </c>
      <c r="O773">
        <v>30.296444530515899</v>
      </c>
      <c r="P773">
        <v>93.637499999999903</v>
      </c>
      <c r="Q773">
        <v>0.130404445751994</v>
      </c>
    </row>
    <row r="774" spans="1:17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626</v>
      </c>
      <c r="E774">
        <v>4732.8934799999997</v>
      </c>
      <c r="F774">
        <v>1093.3499999999999</v>
      </c>
      <c r="G774">
        <v>67.011116045425894</v>
      </c>
      <c r="H774">
        <v>-4.6635307373021702</v>
      </c>
      <c r="I774">
        <v>31.510440324048101</v>
      </c>
      <c r="J774">
        <v>0.60455476240365202</v>
      </c>
      <c r="K774">
        <v>1119.39069713356</v>
      </c>
      <c r="L774">
        <v>999.22786330982899</v>
      </c>
      <c r="M774">
        <v>52.402557598595003</v>
      </c>
      <c r="N774">
        <v>0.52666359062687595</v>
      </c>
      <c r="O774">
        <v>36.731147391045802</v>
      </c>
      <c r="P774">
        <v>96.416060361088597</v>
      </c>
      <c r="Q774">
        <v>0.166398990539845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E775">
        <v>4728.9173685400001</v>
      </c>
      <c r="F775">
        <v>4321.7</v>
      </c>
      <c r="G775">
        <v>30.831022587198699</v>
      </c>
      <c r="H775">
        <v>-2.2390400006017801</v>
      </c>
      <c r="I775">
        <v>19.422329537695401</v>
      </c>
      <c r="J775">
        <v>1.2124415806144899</v>
      </c>
      <c r="K775">
        <v>4225.4564424072296</v>
      </c>
      <c r="L775">
        <v>3673.2841099310899</v>
      </c>
      <c r="M775">
        <v>57.046087214187899</v>
      </c>
      <c r="N775">
        <v>1.0885840686687001</v>
      </c>
      <c r="O775">
        <v>10.5352060531735</v>
      </c>
      <c r="P775">
        <v>83.902127659574404</v>
      </c>
      <c r="Q775">
        <v>0.125457253426354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286</v>
      </c>
      <c r="E776">
        <v>4674.5229093750004</v>
      </c>
      <c r="F776">
        <v>2658.15</v>
      </c>
      <c r="G776">
        <v>96.492783281444304</v>
      </c>
      <c r="H776">
        <v>13.5304016953648</v>
      </c>
      <c r="I776">
        <v>62.399052653193202</v>
      </c>
      <c r="J776">
        <v>-2.0067604205407399</v>
      </c>
      <c r="K776">
        <v>2130.27474721422</v>
      </c>
      <c r="L776">
        <v>1666.0716433309301</v>
      </c>
      <c r="M776">
        <v>75.901944319505603</v>
      </c>
      <c r="N776">
        <v>1.4803728108154</v>
      </c>
      <c r="O776">
        <v>2.74815191016306</v>
      </c>
      <c r="P776">
        <v>168.16141235813299</v>
      </c>
      <c r="Q776">
        <v>6.5797419059762996E-2</v>
      </c>
    </row>
    <row r="777" spans="1:17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269</v>
      </c>
      <c r="E777">
        <v>4648.5298519400003</v>
      </c>
      <c r="F777">
        <v>241.1</v>
      </c>
      <c r="G777">
        <v>18.2252782478133</v>
      </c>
      <c r="H777">
        <v>-13.223310195945199</v>
      </c>
      <c r="I777">
        <v>-12.747116869533</v>
      </c>
      <c r="J777">
        <v>2.1226574029779699</v>
      </c>
      <c r="K777">
        <v>242.16224222367899</v>
      </c>
      <c r="L777">
        <v>225.23578609102901</v>
      </c>
      <c r="M777">
        <v>51.196643287316597</v>
      </c>
      <c r="N777">
        <v>1.0058566899430901</v>
      </c>
      <c r="O777">
        <v>20.862712567399399</v>
      </c>
      <c r="P777">
        <v>46.877855619859801</v>
      </c>
      <c r="Q777">
        <v>0.16841258818280999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E778">
        <v>4601.7473585999996</v>
      </c>
      <c r="F778">
        <v>58</v>
      </c>
      <c r="G778">
        <v>72.176918055475198</v>
      </c>
      <c r="H778">
        <v>-0.79874848350121397</v>
      </c>
      <c r="I778">
        <v>-21.496996151553098</v>
      </c>
      <c r="J778">
        <v>-0.88789293620532395</v>
      </c>
      <c r="K778">
        <v>55.816708766742103</v>
      </c>
      <c r="L778">
        <v>54.573215724788298</v>
      </c>
      <c r="M778">
        <v>63.9777604151951</v>
      </c>
      <c r="N778">
        <v>1.7969183200076</v>
      </c>
      <c r="O778">
        <v>33.620689655172399</v>
      </c>
      <c r="P778">
        <v>100</v>
      </c>
      <c r="Q778">
        <v>-4.0688117449043E-2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1412</v>
      </c>
      <c r="E779">
        <v>4596.9619702500004</v>
      </c>
      <c r="F779">
        <v>8693.5</v>
      </c>
      <c r="G779">
        <v>7.3224218774242997</v>
      </c>
      <c r="H779">
        <v>4.4083613404408499</v>
      </c>
      <c r="I779">
        <v>3.4898878218942602</v>
      </c>
      <c r="J779">
        <v>1.39208815135481</v>
      </c>
      <c r="K779">
        <v>7698.9998149348903</v>
      </c>
      <c r="L779">
        <v>7103.8332917768803</v>
      </c>
      <c r="M779">
        <v>73.486565515397302</v>
      </c>
      <c r="N779">
        <v>3.4693733604582602</v>
      </c>
      <c r="O779">
        <v>4.6644044400989202</v>
      </c>
      <c r="P779">
        <v>49.628660682782403</v>
      </c>
      <c r="Q779">
        <v>-1.8354094154916002E-2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386</v>
      </c>
      <c r="E780">
        <v>4589.5834166000004</v>
      </c>
      <c r="F780">
        <v>1196.3</v>
      </c>
      <c r="G780">
        <v>-43.798513609690701</v>
      </c>
      <c r="H780">
        <v>1.93596014506263</v>
      </c>
      <c r="I780">
        <v>-24.036492217325101</v>
      </c>
      <c r="J780">
        <v>0.33336884853043702</v>
      </c>
      <c r="K780">
        <v>1163.32626763398</v>
      </c>
      <c r="L780">
        <v>1229.0396552339901</v>
      </c>
      <c r="M780">
        <v>46.5305886229037</v>
      </c>
      <c r="N780">
        <v>0.31899775483875098</v>
      </c>
      <c r="O780">
        <v>38.343224943575997</v>
      </c>
      <c r="P780">
        <v>19.887758681164499</v>
      </c>
      <c r="Q780">
        <v>-7.6008055497413005E-2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283</v>
      </c>
      <c r="E781">
        <v>4587.7938299999996</v>
      </c>
      <c r="F781">
        <v>2366.5500000000002</v>
      </c>
      <c r="G781">
        <v>716.094688557783</v>
      </c>
      <c r="H781">
        <v>43.0782285117062</v>
      </c>
      <c r="I781">
        <v>160.23293312619501</v>
      </c>
      <c r="J781">
        <v>14.579661147728499</v>
      </c>
      <c r="K781">
        <v>1714.0982966942699</v>
      </c>
      <c r="L781">
        <v>1203.66135328003</v>
      </c>
      <c r="M781">
        <v>82.381939415499502</v>
      </c>
      <c r="N781">
        <v>1.19463628115493</v>
      </c>
      <c r="O781">
        <v>1.3078109484270199</v>
      </c>
      <c r="P781">
        <v>745.19642857142799</v>
      </c>
      <c r="Q781">
        <v>0.30703948061259101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138</v>
      </c>
      <c r="E782">
        <v>4570.4198861199902</v>
      </c>
      <c r="F782">
        <v>98.12</v>
      </c>
      <c r="G782">
        <v>96.890413276584695</v>
      </c>
      <c r="H782">
        <v>13.213349062837899</v>
      </c>
      <c r="I782">
        <v>107.196095412321</v>
      </c>
      <c r="J782">
        <v>-4.4939713922801898</v>
      </c>
      <c r="K782">
        <v>80.693640301134096</v>
      </c>
      <c r="M782">
        <v>59.273742765525</v>
      </c>
      <c r="N782">
        <v>1.88907840614348</v>
      </c>
      <c r="O782">
        <v>10.629841011006899</v>
      </c>
      <c r="P782">
        <v>172.555555555555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E783">
        <v>4564.3903161480002</v>
      </c>
      <c r="F783">
        <v>35.880000000000003</v>
      </c>
      <c r="G783">
        <v>7.4127971481807604</v>
      </c>
      <c r="H783">
        <v>3.5954382509318501</v>
      </c>
      <c r="I783">
        <v>-16.848124435735301</v>
      </c>
      <c r="J783">
        <v>-1.5529409107921399</v>
      </c>
      <c r="K783">
        <v>34.776427434294497</v>
      </c>
      <c r="L783">
        <v>32.972005640568099</v>
      </c>
      <c r="M783">
        <v>46.032453914004797</v>
      </c>
      <c r="N783">
        <v>1.87230397464456</v>
      </c>
      <c r="O783">
        <v>33.082497212931997</v>
      </c>
      <c r="P783">
        <v>45.616883116883102</v>
      </c>
      <c r="Q783">
        <v>0.112525528780776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422</v>
      </c>
      <c r="E784">
        <v>4562.8501680159998</v>
      </c>
      <c r="F784">
        <v>123.04</v>
      </c>
      <c r="G784">
        <v>-36.3715224559392</v>
      </c>
      <c r="H784">
        <v>-2.3829070408411401</v>
      </c>
      <c r="I784">
        <v>-20.653336153991301</v>
      </c>
      <c r="J784">
        <v>-3.4375147437369198</v>
      </c>
      <c r="K784">
        <v>124.35122116417099</v>
      </c>
      <c r="M784">
        <v>32.655503742357602</v>
      </c>
      <c r="N784">
        <v>1.0247825807378901</v>
      </c>
      <c r="O784">
        <v>24.837451235370601</v>
      </c>
      <c r="P784">
        <v>13.1402298850574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127</v>
      </c>
      <c r="E785">
        <v>4556.5553920000002</v>
      </c>
      <c r="F785">
        <v>5974.4</v>
      </c>
      <c r="G785">
        <v>353.25949579444199</v>
      </c>
      <c r="H785">
        <v>7.0745485792812799</v>
      </c>
      <c r="I785">
        <v>83.428839669328994</v>
      </c>
      <c r="J785">
        <v>-5.9208012174051801</v>
      </c>
      <c r="K785">
        <v>5636.4953349257203</v>
      </c>
      <c r="L785">
        <v>4174.0608258649499</v>
      </c>
      <c r="M785">
        <v>47.595297458661001</v>
      </c>
      <c r="N785">
        <v>0.72448451340153597</v>
      </c>
      <c r="O785">
        <v>13.3084493840385</v>
      </c>
      <c r="P785">
        <v>412.09874426777498</v>
      </c>
      <c r="Q785">
        <v>0.30247524969634898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130</v>
      </c>
      <c r="E786">
        <v>4545.2427801639997</v>
      </c>
      <c r="F786">
        <v>46.81</v>
      </c>
      <c r="G786">
        <v>38.152455214536502</v>
      </c>
      <c r="H786">
        <v>-3.2989857108260501</v>
      </c>
      <c r="I786">
        <v>-11.812324772569401</v>
      </c>
      <c r="J786">
        <v>-3.47848716727805</v>
      </c>
      <c r="K786">
        <v>47.845892130243499</v>
      </c>
      <c r="L786">
        <v>45.832818509646103</v>
      </c>
      <c r="M786">
        <v>50.129181989278401</v>
      </c>
      <c r="N786">
        <v>0.78263118182565805</v>
      </c>
      <c r="O786">
        <v>39.713736381115098</v>
      </c>
      <c r="P786">
        <v>79.005736137667299</v>
      </c>
      <c r="Q786">
        <v>5.3501161596608997E-2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370</v>
      </c>
      <c r="E787">
        <v>4540.7134127999998</v>
      </c>
      <c r="F787">
        <v>10687.2</v>
      </c>
      <c r="G787">
        <v>-7.1970893804712901</v>
      </c>
      <c r="H787">
        <v>-14.6403937002757</v>
      </c>
      <c r="I787">
        <v>3.0134022785551702</v>
      </c>
      <c r="J787">
        <v>-2.5127250951129501</v>
      </c>
      <c r="K787">
        <v>10758.351117914999</v>
      </c>
      <c r="L787">
        <v>9851.8697062674</v>
      </c>
      <c r="M787">
        <v>28.2795052292165</v>
      </c>
      <c r="N787">
        <v>0.77652713859803002</v>
      </c>
      <c r="O787">
        <v>24.231791301744099</v>
      </c>
      <c r="P787">
        <v>28.255377876451298</v>
      </c>
      <c r="Q787">
        <v>-8.4419102043279001E-2</v>
      </c>
    </row>
    <row r="788" spans="1:17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555</v>
      </c>
      <c r="E788">
        <v>4534.5795373199999</v>
      </c>
      <c r="F788">
        <v>820.2</v>
      </c>
      <c r="G788">
        <v>-31.323019883966801</v>
      </c>
      <c r="H788">
        <v>-6.6299921952463503</v>
      </c>
      <c r="I788">
        <v>-8.7151441213639007</v>
      </c>
      <c r="J788">
        <v>-1.4397105070891201</v>
      </c>
      <c r="K788">
        <v>779.45171372809602</v>
      </c>
      <c r="L788">
        <v>763.54718249127097</v>
      </c>
      <c r="M788">
        <v>55.266516142104898</v>
      </c>
      <c r="N788">
        <v>0.82135812146903997</v>
      </c>
      <c r="O788">
        <v>9.2965130455986404</v>
      </c>
      <c r="P788">
        <v>24.8496841464342</v>
      </c>
      <c r="Q788">
        <v>-0.13397055693208701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278</v>
      </c>
      <c r="E789">
        <v>4518.2512079999997</v>
      </c>
      <c r="F789">
        <v>462.6</v>
      </c>
      <c r="G789">
        <v>42.030394974178897</v>
      </c>
      <c r="H789">
        <v>4.1726787918182699</v>
      </c>
      <c r="I789">
        <v>-3.5076146155036101</v>
      </c>
      <c r="J789">
        <v>-0.96684516347744798</v>
      </c>
      <c r="K789">
        <v>426.80081370792902</v>
      </c>
      <c r="L789">
        <v>368.06695359435901</v>
      </c>
      <c r="M789">
        <v>56.013507815165802</v>
      </c>
      <c r="N789">
        <v>1.25947608960768</v>
      </c>
      <c r="O789">
        <v>6.8741893644617296</v>
      </c>
      <c r="P789">
        <v>67.730239303843305</v>
      </c>
      <c r="Q789">
        <v>0.129089390616515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130</v>
      </c>
      <c r="E790">
        <v>4505.9418158999997</v>
      </c>
      <c r="F790">
        <v>430.5</v>
      </c>
      <c r="G790">
        <v>-9.07836772465309E-2</v>
      </c>
      <c r="K790">
        <v>425.76520424318301</v>
      </c>
      <c r="L790">
        <v>384.46648021701702</v>
      </c>
      <c r="M790">
        <v>38.331602171758398</v>
      </c>
      <c r="N790">
        <v>1</v>
      </c>
      <c r="O790">
        <v>7.2938443670151001</v>
      </c>
      <c r="P790">
        <v>24.692251991310599</v>
      </c>
      <c r="Q790">
        <v>9.3594908740256E-2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200</v>
      </c>
      <c r="E791">
        <v>4493.7646387499999</v>
      </c>
      <c r="F791">
        <v>688.85</v>
      </c>
      <c r="G791">
        <v>38.998747489808203</v>
      </c>
      <c r="H791">
        <v>-3.8700921506041102</v>
      </c>
      <c r="I791">
        <v>-10.0367994798595</v>
      </c>
      <c r="J791">
        <v>-1.24092331646834</v>
      </c>
      <c r="K791">
        <v>657.65207908506397</v>
      </c>
      <c r="L791">
        <v>570.52769222129905</v>
      </c>
      <c r="M791">
        <v>51.764893907299403</v>
      </c>
      <c r="N791">
        <v>0.68958380949793396</v>
      </c>
      <c r="O791">
        <v>12.767656238658599</v>
      </c>
      <c r="P791">
        <v>96.449451019535104</v>
      </c>
      <c r="Q791">
        <v>6.1857704361621003E-2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60</v>
      </c>
      <c r="E792">
        <v>4486.9142924999996</v>
      </c>
      <c r="F792">
        <v>363.9</v>
      </c>
      <c r="G792">
        <v>5.6783095894453703</v>
      </c>
      <c r="H792">
        <v>8.2426183134896807</v>
      </c>
      <c r="I792">
        <v>14.791676859492799</v>
      </c>
      <c r="J792">
        <v>-0.76825171329083297</v>
      </c>
      <c r="K792">
        <v>326.28164354391902</v>
      </c>
      <c r="L792">
        <v>304.767352285377</v>
      </c>
      <c r="M792">
        <v>63.876754192216303</v>
      </c>
      <c r="N792">
        <v>0.98131562744212197</v>
      </c>
      <c r="O792">
        <v>3.8609508106622599</v>
      </c>
      <c r="P792">
        <v>45.501799280287798</v>
      </c>
      <c r="Q792">
        <v>-5.8458666970947003E-2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626</v>
      </c>
      <c r="E793">
        <v>4483.81958562</v>
      </c>
      <c r="F793">
        <v>645.9</v>
      </c>
      <c r="G793">
        <v>29.047021574271799</v>
      </c>
      <c r="H793">
        <v>20.854720434386198</v>
      </c>
      <c r="I793">
        <v>39.352703710008399</v>
      </c>
      <c r="J793">
        <v>-2.26080254710216</v>
      </c>
      <c r="M793">
        <v>60.9624963413467</v>
      </c>
      <c r="O793">
        <v>17.332404396965401</v>
      </c>
      <c r="P793">
        <v>73.909531502423206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1412</v>
      </c>
      <c r="E794">
        <v>4464.1714239200001</v>
      </c>
      <c r="F794">
        <v>374.2</v>
      </c>
      <c r="G794">
        <v>-16.782116536408999</v>
      </c>
      <c r="H794">
        <v>0.69158635484348796</v>
      </c>
      <c r="I794">
        <v>-9.5899387421338798</v>
      </c>
      <c r="J794">
        <v>-3.2564706987775698</v>
      </c>
      <c r="K794">
        <v>353.11402186065902</v>
      </c>
      <c r="L794">
        <v>349.50697672932603</v>
      </c>
      <c r="M794">
        <v>62.135113426332701</v>
      </c>
      <c r="N794">
        <v>1.1080705239517501</v>
      </c>
      <c r="O794">
        <v>12.2394441475147</v>
      </c>
      <c r="P794">
        <v>31.183172655565201</v>
      </c>
      <c r="Q794">
        <v>6.0851446381026998E-2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130</v>
      </c>
      <c r="E795">
        <v>4462.7086668000002</v>
      </c>
      <c r="F795">
        <v>2198.8000000000002</v>
      </c>
      <c r="G795">
        <v>58.7442104440902</v>
      </c>
      <c r="H795">
        <v>-7.2429160214570096</v>
      </c>
      <c r="I795">
        <v>46.414948131483698</v>
      </c>
      <c r="J795">
        <v>-2.7629226292367099</v>
      </c>
      <c r="K795">
        <v>2087.5667779714399</v>
      </c>
      <c r="L795">
        <v>1757.6027636697399</v>
      </c>
      <c r="M795">
        <v>63.145650523986802</v>
      </c>
      <c r="N795">
        <v>0.93132493233259395</v>
      </c>
      <c r="O795">
        <v>3.4655266509004701</v>
      </c>
      <c r="P795">
        <v>82.928452579034897</v>
      </c>
      <c r="Q795">
        <v>0.31484408744054099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714</v>
      </c>
      <c r="E796">
        <v>4449.3999170859997</v>
      </c>
      <c r="F796">
        <v>271.89</v>
      </c>
      <c r="G796">
        <v>1.35044429454496</v>
      </c>
      <c r="H796">
        <v>1.12523004766901</v>
      </c>
      <c r="I796">
        <v>0.786418425291737</v>
      </c>
      <c r="J796">
        <v>0.58730847945221698</v>
      </c>
      <c r="K796">
        <v>263.24044870279198</v>
      </c>
      <c r="L796">
        <v>244.089939638582</v>
      </c>
      <c r="M796">
        <v>58.987597709054498</v>
      </c>
      <c r="N796">
        <v>0.65047421704322805</v>
      </c>
      <c r="O796">
        <v>1.68818272095334</v>
      </c>
      <c r="P796">
        <v>31.252715423605999</v>
      </c>
      <c r="Q796">
        <v>3.7892634135868998E-2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130</v>
      </c>
      <c r="E797">
        <v>4442.5896126480002</v>
      </c>
      <c r="F797">
        <v>246.51</v>
      </c>
      <c r="G797">
        <v>-14.002319563445999</v>
      </c>
      <c r="H797">
        <v>9.8078841869941797</v>
      </c>
      <c r="I797">
        <v>-7.4489076580484399</v>
      </c>
      <c r="J797">
        <v>-2.1502817603620401</v>
      </c>
      <c r="K797">
        <v>230.22169067622801</v>
      </c>
      <c r="L797">
        <v>208.95845088514301</v>
      </c>
      <c r="M797">
        <v>49.949791291110401</v>
      </c>
      <c r="N797">
        <v>0.88280802394914404</v>
      </c>
      <c r="O797">
        <v>11.472151231187301</v>
      </c>
      <c r="P797">
        <v>54.988997170700998</v>
      </c>
      <c r="Q797">
        <v>8.1529146349510001E-2</v>
      </c>
    </row>
    <row r="798" spans="1:17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278</v>
      </c>
      <c r="E798">
        <v>4425.2319214400004</v>
      </c>
      <c r="F798">
        <v>1409.65</v>
      </c>
      <c r="G798">
        <v>-2.18707724055428</v>
      </c>
      <c r="H798">
        <v>8.1282190721915697</v>
      </c>
      <c r="I798">
        <v>-4.7521572301877297</v>
      </c>
      <c r="J798">
        <v>-3.3318453579580201</v>
      </c>
      <c r="K798">
        <v>1352.04960025426</v>
      </c>
      <c r="L798">
        <v>1225.0164919439101</v>
      </c>
      <c r="M798">
        <v>44.203670234669602</v>
      </c>
      <c r="N798">
        <v>0.88887436571284095</v>
      </c>
      <c r="O798">
        <v>8.2963856276380596</v>
      </c>
      <c r="P798">
        <v>46.244423695404002</v>
      </c>
      <c r="Q798">
        <v>0.102212293548597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46</v>
      </c>
      <c r="E799">
        <v>4386.1007908949996</v>
      </c>
      <c r="F799">
        <v>789.85</v>
      </c>
      <c r="G799">
        <v>158.08949016698</v>
      </c>
      <c r="H799">
        <v>34.281798111093899</v>
      </c>
      <c r="I799">
        <v>60.507211891262997</v>
      </c>
      <c r="J799">
        <v>14.654762790925</v>
      </c>
      <c r="K799">
        <v>594.149833128149</v>
      </c>
      <c r="L799">
        <v>465.86287050646001</v>
      </c>
      <c r="M799">
        <v>81.740934505558599</v>
      </c>
      <c r="N799">
        <v>1.94131455127236</v>
      </c>
      <c r="O799">
        <v>3.50066468316769</v>
      </c>
      <c r="P799">
        <v>220.425963488843</v>
      </c>
    </row>
    <row r="800" spans="1:17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51</v>
      </c>
      <c r="E800">
        <v>4364.2308288000004</v>
      </c>
      <c r="F800">
        <v>433.6</v>
      </c>
      <c r="G800">
        <v>-55.154799371267401</v>
      </c>
      <c r="H800">
        <v>-12.2081288735383</v>
      </c>
      <c r="I800">
        <v>-45.624154284746197</v>
      </c>
      <c r="J800">
        <v>-1.66672545550576</v>
      </c>
      <c r="K800">
        <v>459.03209799950298</v>
      </c>
      <c r="L800">
        <v>500.55655281353302</v>
      </c>
      <c r="M800">
        <v>37.501263024268702</v>
      </c>
      <c r="N800">
        <v>0.89377405001210097</v>
      </c>
      <c r="O800">
        <v>59.363468634686299</v>
      </c>
      <c r="P800">
        <v>4.18068236424795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534</v>
      </c>
      <c r="E801">
        <v>4312.3255213049997</v>
      </c>
      <c r="F801">
        <v>387.15</v>
      </c>
      <c r="G801">
        <v>23.020835928002999</v>
      </c>
      <c r="H801">
        <v>2.21333266032318</v>
      </c>
      <c r="I801">
        <v>0.206871205782624</v>
      </c>
      <c r="J801">
        <v>-5.8165546075604304</v>
      </c>
      <c r="K801">
        <v>368.48272781563901</v>
      </c>
      <c r="L801">
        <v>326.49012835841302</v>
      </c>
      <c r="M801">
        <v>43.118905047271198</v>
      </c>
      <c r="N801">
        <v>0.49778523375896</v>
      </c>
      <c r="O801">
        <v>16.7247836755779</v>
      </c>
      <c r="P801">
        <v>64.534636634084094</v>
      </c>
    </row>
    <row r="802" spans="1:17" hidden="1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46</v>
      </c>
      <c r="E802">
        <v>4280.0553915</v>
      </c>
      <c r="F802">
        <v>407.85</v>
      </c>
      <c r="G802">
        <v>104.00344913123099</v>
      </c>
      <c r="H802">
        <v>17.363623840255102</v>
      </c>
      <c r="I802">
        <v>40.343426416795097</v>
      </c>
      <c r="J802">
        <v>1.1048813409354501</v>
      </c>
      <c r="K802">
        <v>339.94969006526497</v>
      </c>
      <c r="L802">
        <v>265.86145114428098</v>
      </c>
      <c r="M802">
        <v>63.899430599743702</v>
      </c>
      <c r="N802">
        <v>1.2213971332212299</v>
      </c>
      <c r="O802">
        <v>5.2592865023905802</v>
      </c>
      <c r="P802">
        <v>163.89517955354199</v>
      </c>
    </row>
    <row r="803" spans="1:17" hidden="1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130</v>
      </c>
      <c r="E803">
        <v>4272.829164877</v>
      </c>
      <c r="F803">
        <v>142.19</v>
      </c>
      <c r="G803">
        <v>44.570833910742003</v>
      </c>
      <c r="H803">
        <v>5.0660811909458596</v>
      </c>
      <c r="I803">
        <v>40.424193358423601</v>
      </c>
      <c r="J803">
        <v>-0.90669410754339796</v>
      </c>
      <c r="K803">
        <v>128.12487033977499</v>
      </c>
      <c r="L803">
        <v>104.91074583691601</v>
      </c>
      <c r="M803">
        <v>53.668598386729698</v>
      </c>
      <c r="N803">
        <v>1.53829885970831</v>
      </c>
      <c r="O803">
        <v>11.048596947745899</v>
      </c>
      <c r="P803">
        <v>108.489736070381</v>
      </c>
      <c r="Q803">
        <v>0.138909658054579</v>
      </c>
    </row>
    <row r="804" spans="1:17" hidden="1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370</v>
      </c>
      <c r="E804">
        <v>4264.5111995799998</v>
      </c>
      <c r="F804">
        <v>342.71</v>
      </c>
      <c r="G804">
        <v>127.827234980855</v>
      </c>
      <c r="H804">
        <v>14.895206264345701</v>
      </c>
      <c r="I804">
        <v>131.822534364711</v>
      </c>
      <c r="J804">
        <v>10.119206750183499</v>
      </c>
      <c r="K804">
        <v>243.41414014817801</v>
      </c>
      <c r="L804">
        <v>190.44242283052199</v>
      </c>
      <c r="M804">
        <v>90.682290949344406</v>
      </c>
      <c r="N804">
        <v>2.0578298458854398</v>
      </c>
      <c r="O804">
        <v>1.6894750663826601</v>
      </c>
      <c r="P804">
        <v>204.644650873372</v>
      </c>
      <c r="Q804">
        <v>0.18166329108968099</v>
      </c>
    </row>
    <row r="805" spans="1:17" hidden="1" x14ac:dyDescent="0.3">
      <c r="A805" t="s">
        <v>1750</v>
      </c>
      <c r="B805" t="s">
        <v>1751</v>
      </c>
      <c r="C805" t="str">
        <f>IFERROR(VLOOKUP(Table1[[#This Row],[Ticker]],[1]!Table1[[Symbol]:[Industry]],2,FALSE),"-")</f>
        <v>-</v>
      </c>
      <c r="D805" t="s">
        <v>1752</v>
      </c>
      <c r="E805">
        <v>4263.5750343919999</v>
      </c>
      <c r="F805">
        <v>142.18</v>
      </c>
      <c r="G805">
        <v>-1.74257427206547</v>
      </c>
      <c r="H805">
        <v>24.025104667829002</v>
      </c>
      <c r="I805">
        <v>13.6065381130866</v>
      </c>
      <c r="J805">
        <v>4.1769594855073997</v>
      </c>
      <c r="K805">
        <v>120.780774539121</v>
      </c>
      <c r="L805">
        <v>109.19337623689199</v>
      </c>
      <c r="M805">
        <v>63.546806154370898</v>
      </c>
      <c r="N805">
        <v>0.48250311827238201</v>
      </c>
      <c r="O805">
        <v>11.1267407511604</v>
      </c>
      <c r="P805">
        <v>79.520202020202007</v>
      </c>
      <c r="Q805">
        <v>7.209659531649E-2</v>
      </c>
    </row>
    <row r="806" spans="1:17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555</v>
      </c>
      <c r="E806">
        <v>4259.3790167500001</v>
      </c>
      <c r="F806">
        <v>380.9</v>
      </c>
      <c r="G806">
        <v>-0.73215666177469496</v>
      </c>
      <c r="H806">
        <v>-7.1269141023341902</v>
      </c>
      <c r="I806">
        <v>-11.7316587083588</v>
      </c>
      <c r="J806">
        <v>-0.250883005531707</v>
      </c>
      <c r="K806">
        <v>377.53933919361998</v>
      </c>
      <c r="L806">
        <v>361.48125451194301</v>
      </c>
      <c r="M806">
        <v>52.626675560286898</v>
      </c>
      <c r="N806">
        <v>0.76344898058930299</v>
      </c>
      <c r="O806">
        <v>11.6172223680756</v>
      </c>
      <c r="P806">
        <v>30.848505668155202</v>
      </c>
      <c r="Q806">
        <v>-6.1975759522822998E-2</v>
      </c>
    </row>
    <row r="807" spans="1:17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682</v>
      </c>
      <c r="E807">
        <v>4258.5033432999999</v>
      </c>
      <c r="F807">
        <v>644.75</v>
      </c>
      <c r="G807">
        <v>13.4460889522604</v>
      </c>
      <c r="H807">
        <v>-9.4313220460535305</v>
      </c>
      <c r="I807">
        <v>-23.594839618960599</v>
      </c>
      <c r="J807">
        <v>-5.5936445628884499</v>
      </c>
      <c r="K807">
        <v>660.85453692856004</v>
      </c>
      <c r="L807">
        <v>645.39120491565097</v>
      </c>
      <c r="M807">
        <v>30.375928898230899</v>
      </c>
      <c r="N807">
        <v>0.73142924224769101</v>
      </c>
      <c r="O807">
        <v>26.405583559519101</v>
      </c>
      <c r="P807">
        <v>38.566516226090599</v>
      </c>
      <c r="Q807">
        <v>8.7232607056048003E-2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92</v>
      </c>
      <c r="E808">
        <v>4245.69467205</v>
      </c>
      <c r="F808">
        <v>3386.5</v>
      </c>
      <c r="G808">
        <v>93.926140457169396</v>
      </c>
      <c r="H808">
        <v>17.875709907202101</v>
      </c>
      <c r="I808">
        <v>3.5698135654846301</v>
      </c>
      <c r="J808">
        <v>-0.87854091956339098</v>
      </c>
      <c r="K808">
        <v>2962.47925832085</v>
      </c>
      <c r="L808">
        <v>2550.2263054969198</v>
      </c>
      <c r="M808">
        <v>67.784593361494601</v>
      </c>
      <c r="N808">
        <v>1.1387059896302401</v>
      </c>
      <c r="O808">
        <v>2.96766573158127</v>
      </c>
      <c r="P808">
        <v>134.38419213067101</v>
      </c>
      <c r="Q808">
        <v>0.205066538086707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555</v>
      </c>
      <c r="E809">
        <v>4231.6205096000003</v>
      </c>
      <c r="F809">
        <v>1604</v>
      </c>
      <c r="G809">
        <v>-24.246872108529502</v>
      </c>
      <c r="H809">
        <v>-9.5770634983629801</v>
      </c>
      <c r="I809">
        <v>-1.78763326240974</v>
      </c>
      <c r="J809">
        <v>-2.9070505880774502</v>
      </c>
      <c r="K809">
        <v>1563.51834072065</v>
      </c>
      <c r="L809">
        <v>1495.48513145569</v>
      </c>
      <c r="M809">
        <v>50.330156430263798</v>
      </c>
      <c r="N809">
        <v>0.33419328268468201</v>
      </c>
      <c r="O809">
        <v>15.9164588528678</v>
      </c>
      <c r="P809">
        <v>36.394557823129198</v>
      </c>
      <c r="Q809">
        <v>3.8199872026532002E-2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E810">
        <v>4229.5159750000003</v>
      </c>
      <c r="F810">
        <v>377.45</v>
      </c>
      <c r="G810">
        <v>198.723703159981</v>
      </c>
      <c r="H810">
        <v>-21.9079872472497</v>
      </c>
      <c r="I810">
        <v>-49.733184522529697</v>
      </c>
      <c r="J810">
        <v>-5.9020388271685498</v>
      </c>
      <c r="K810">
        <v>434.27004751109899</v>
      </c>
      <c r="L810">
        <v>411.41132015245699</v>
      </c>
      <c r="M810">
        <v>20.3138508950959</v>
      </c>
      <c r="N810">
        <v>1.37674085405152</v>
      </c>
      <c r="O810">
        <v>69.161478341502104</v>
      </c>
      <c r="P810">
        <v>225.802205390474</v>
      </c>
      <c r="Q810">
        <v>0.27000659543356498</v>
      </c>
    </row>
    <row r="811" spans="1:17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130</v>
      </c>
      <c r="E811">
        <v>4228.6630535100003</v>
      </c>
      <c r="F811">
        <v>220.9</v>
      </c>
      <c r="G811">
        <v>-3.2911710969602601</v>
      </c>
      <c r="H811">
        <v>-1.3865810712400899</v>
      </c>
      <c r="I811">
        <v>-27.4889764538405</v>
      </c>
      <c r="J811">
        <v>-2.8720480811484301</v>
      </c>
      <c r="K811">
        <v>220.29577165044199</v>
      </c>
      <c r="L811">
        <v>217.55037308283599</v>
      </c>
      <c r="M811">
        <v>48.101413538076201</v>
      </c>
      <c r="N811">
        <v>1.32581325688955</v>
      </c>
      <c r="O811">
        <v>25.848800362154801</v>
      </c>
      <c r="P811">
        <v>32.354703415218601</v>
      </c>
      <c r="Q811">
        <v>6.9366424644077995E-2</v>
      </c>
    </row>
    <row r="812" spans="1:17" hidden="1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E812">
        <v>4220.8131245599998</v>
      </c>
      <c r="F812">
        <v>407.9</v>
      </c>
      <c r="G812">
        <v>87.027786674827695</v>
      </c>
      <c r="H812">
        <v>-2.0501378652089</v>
      </c>
      <c r="I812">
        <v>68.100310664362596</v>
      </c>
      <c r="J812">
        <v>-6.9064945288761201</v>
      </c>
      <c r="K812">
        <v>359.64338881272897</v>
      </c>
      <c r="L812">
        <v>258.93242040087</v>
      </c>
      <c r="M812">
        <v>51.056198983356602</v>
      </c>
      <c r="N812">
        <v>0.60088871163853097</v>
      </c>
      <c r="O812">
        <v>10.443736209855301</v>
      </c>
      <c r="P812">
        <v>154.9375</v>
      </c>
      <c r="Q812">
        <v>0.25371984791170799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278</v>
      </c>
      <c r="E813">
        <v>4219.0718354399996</v>
      </c>
      <c r="F813">
        <v>1189.6500000000001</v>
      </c>
      <c r="G813">
        <v>138.28363049026899</v>
      </c>
      <c r="H813">
        <v>6.6593301705624004</v>
      </c>
      <c r="I813">
        <v>72.087916921330304</v>
      </c>
      <c r="J813">
        <v>-2.1428002910678998</v>
      </c>
      <c r="K813">
        <v>1024.11236428713</v>
      </c>
      <c r="L813">
        <v>808.24785087539499</v>
      </c>
      <c r="M813">
        <v>70.551803381221504</v>
      </c>
      <c r="N813">
        <v>0.96158190616414496</v>
      </c>
      <c r="O813">
        <v>1.20623712856722</v>
      </c>
      <c r="P813">
        <v>181.80741442615101</v>
      </c>
      <c r="Q813">
        <v>0.17705213740602299</v>
      </c>
    </row>
    <row r="814" spans="1:17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555</v>
      </c>
      <c r="E814">
        <v>4215.4413984000003</v>
      </c>
      <c r="F814">
        <v>368</v>
      </c>
      <c r="G814">
        <v>-2.42757391212489</v>
      </c>
      <c r="H814">
        <v>-10.9765886074491</v>
      </c>
      <c r="I814">
        <v>-0.79013586732311403</v>
      </c>
      <c r="J814">
        <v>-2.3228217694756799</v>
      </c>
      <c r="K814">
        <v>371.49456049924697</v>
      </c>
      <c r="L814">
        <v>355.50186656965701</v>
      </c>
      <c r="M814">
        <v>46.450004317021502</v>
      </c>
      <c r="N814">
        <v>0.60245813671866799</v>
      </c>
      <c r="O814">
        <v>24.687499999999901</v>
      </c>
      <c r="P814">
        <v>33.818181818181799</v>
      </c>
      <c r="Q814">
        <v>0.11856060763017499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46</v>
      </c>
      <c r="E815">
        <v>4208.8346380499997</v>
      </c>
      <c r="F815">
        <v>756.7</v>
      </c>
      <c r="G815">
        <v>-15.1523378468661</v>
      </c>
      <c r="H815">
        <v>-18.346596923537199</v>
      </c>
      <c r="I815">
        <v>-4.8466557111295101</v>
      </c>
      <c r="J815">
        <v>-7.6514663168680004</v>
      </c>
      <c r="K815">
        <v>722.16319175656497</v>
      </c>
      <c r="M815">
        <v>41.225075040164597</v>
      </c>
      <c r="O815">
        <v>18.5740716268005</v>
      </c>
      <c r="P815">
        <v>37.5818181818181</v>
      </c>
    </row>
    <row r="816" spans="1:17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143</v>
      </c>
      <c r="E816">
        <v>4186.6228435499997</v>
      </c>
      <c r="F816">
        <v>886.3</v>
      </c>
      <c r="G816">
        <v>52.593999638065704</v>
      </c>
      <c r="H816">
        <v>-1.65249787980006</v>
      </c>
      <c r="I816">
        <v>8.1841850709312105</v>
      </c>
      <c r="J816">
        <v>1.8939450930658199</v>
      </c>
      <c r="K816">
        <v>820.83821262983804</v>
      </c>
      <c r="L816">
        <v>743.04046871713399</v>
      </c>
      <c r="M816">
        <v>82.737707546543007</v>
      </c>
      <c r="N816">
        <v>0.28357225836057698</v>
      </c>
      <c r="O816">
        <v>9.8499379442626704</v>
      </c>
      <c r="P816">
        <v>83.082007849617796</v>
      </c>
      <c r="Q816">
        <v>-5.8177464526392997E-2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278</v>
      </c>
      <c r="E817">
        <v>4175.3951771499997</v>
      </c>
      <c r="F817">
        <v>4116.5</v>
      </c>
      <c r="G817">
        <v>70.592826878021597</v>
      </c>
      <c r="H817">
        <v>5.4382942477283098</v>
      </c>
      <c r="I817">
        <v>54.352481011816998</v>
      </c>
      <c r="J817">
        <v>-0.97345496126985598</v>
      </c>
      <c r="K817">
        <v>3475.90179843439</v>
      </c>
      <c r="L817">
        <v>2793.6100216884502</v>
      </c>
      <c r="M817">
        <v>64.676285941133898</v>
      </c>
      <c r="N817">
        <v>0.44704358727193699</v>
      </c>
      <c r="O817">
        <v>3.1215838697922802</v>
      </c>
      <c r="P817">
        <v>95.548905040140596</v>
      </c>
      <c r="Q817">
        <v>0.110909071390019</v>
      </c>
    </row>
    <row r="818" spans="1:17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24</v>
      </c>
      <c r="E818">
        <v>4173.2972527649999</v>
      </c>
      <c r="F818">
        <v>133.22999999999999</v>
      </c>
      <c r="G818">
        <v>-17.473927054142099</v>
      </c>
      <c r="H818">
        <v>-10.1773212081817</v>
      </c>
      <c r="I818">
        <v>-21.209767017168598</v>
      </c>
      <c r="J818">
        <v>-2.3756728805210598</v>
      </c>
      <c r="K818">
        <v>134.055244206883</v>
      </c>
      <c r="L818">
        <v>129.22489818489399</v>
      </c>
      <c r="M818">
        <v>46.764216320699902</v>
      </c>
      <c r="N818">
        <v>0.594658031089911</v>
      </c>
      <c r="O818">
        <v>22.682578998724001</v>
      </c>
      <c r="P818">
        <v>21.228389444949901</v>
      </c>
      <c r="Q818">
        <v>1.473891488119E-3</v>
      </c>
    </row>
    <row r="819" spans="1:17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269</v>
      </c>
      <c r="E819">
        <v>4168.0756781649998</v>
      </c>
      <c r="F819">
        <v>493.85</v>
      </c>
      <c r="G819">
        <v>-21.769454631107401</v>
      </c>
      <c r="H819">
        <v>-7.3905384618421799</v>
      </c>
      <c r="I819">
        <v>-39.542903397042799</v>
      </c>
      <c r="J819">
        <v>-1.58520252775189</v>
      </c>
      <c r="K819">
        <v>505.95449678540001</v>
      </c>
      <c r="L819">
        <v>509.83970936478897</v>
      </c>
      <c r="M819">
        <v>47.161085125433999</v>
      </c>
      <c r="N819">
        <v>0.822988481186812</v>
      </c>
      <c r="O819">
        <v>41.540953730889903</v>
      </c>
      <c r="P819">
        <v>10.480984340044699</v>
      </c>
    </row>
    <row r="820" spans="1:17" hidden="1" x14ac:dyDescent="0.3">
      <c r="A820" t="s">
        <v>1781</v>
      </c>
      <c r="B820" t="s">
        <v>1782</v>
      </c>
      <c r="C820" t="str">
        <f>IFERROR(VLOOKUP(Table1[[#This Row],[Ticker]],[1]!Table1[[Symbol]:[Industry]],2,FALSE),"-")</f>
        <v>-</v>
      </c>
      <c r="D820" t="s">
        <v>138</v>
      </c>
      <c r="E820">
        <v>4167.2579469350003</v>
      </c>
      <c r="F820">
        <v>414.55</v>
      </c>
      <c r="G820">
        <v>73.869813880627106</v>
      </c>
      <c r="H820">
        <v>-11.229335860196301</v>
      </c>
      <c r="I820">
        <v>28.7111202343245</v>
      </c>
      <c r="J820">
        <v>-3.1818481654954001</v>
      </c>
      <c r="K820">
        <v>397.70968594463301</v>
      </c>
      <c r="L820">
        <v>324.62318657851603</v>
      </c>
      <c r="M820">
        <v>51.365358342060503</v>
      </c>
      <c r="N820">
        <v>0.84555089487246704</v>
      </c>
      <c r="O820">
        <v>13.1347243999517</v>
      </c>
      <c r="P820">
        <v>113.795771015987</v>
      </c>
      <c r="Q820">
        <v>8.2006969224734994E-2</v>
      </c>
    </row>
    <row r="821" spans="1:17" hidden="1" x14ac:dyDescent="0.3">
      <c r="A821" t="s">
        <v>1783</v>
      </c>
      <c r="B821" t="s">
        <v>1784</v>
      </c>
      <c r="C821" t="str">
        <f>IFERROR(VLOOKUP(Table1[[#This Row],[Ticker]],[1]!Table1[[Symbol]:[Industry]],2,FALSE),"-")</f>
        <v>-</v>
      </c>
      <c r="D821" t="s">
        <v>472</v>
      </c>
      <c r="E821">
        <v>4145.52619495</v>
      </c>
      <c r="F821">
        <v>672.7</v>
      </c>
      <c r="G821">
        <v>-24.858153471982</v>
      </c>
      <c r="H821">
        <v>-9.1585412356138196</v>
      </c>
      <c r="I821">
        <v>-23.529883837643101</v>
      </c>
      <c r="J821">
        <v>-1.5626529308232999</v>
      </c>
      <c r="K821">
        <v>695.34159340545796</v>
      </c>
      <c r="L821">
        <v>693.29768640059899</v>
      </c>
      <c r="M821">
        <v>37.604889579467198</v>
      </c>
      <c r="N821">
        <v>0.51335800897857098</v>
      </c>
      <c r="O821">
        <v>23.0043109855804</v>
      </c>
      <c r="P821">
        <v>8.4737563492703405</v>
      </c>
      <c r="Q821">
        <v>0.125229051264928</v>
      </c>
    </row>
    <row r="822" spans="1:17" hidden="1" x14ac:dyDescent="0.3">
      <c r="A822" t="s">
        <v>1785</v>
      </c>
      <c r="B822" t="s">
        <v>1786</v>
      </c>
      <c r="C822" t="str">
        <f>IFERROR(VLOOKUP(Table1[[#This Row],[Ticker]],[1]!Table1[[Symbol]:[Industry]],2,FALSE),"-")</f>
        <v>-</v>
      </c>
      <c r="D822" t="s">
        <v>286</v>
      </c>
      <c r="E822">
        <v>4121.1487506000003</v>
      </c>
      <c r="F822">
        <v>596.4</v>
      </c>
      <c r="G822">
        <v>64.723231055579404</v>
      </c>
      <c r="H822">
        <v>6.2503006509609396</v>
      </c>
      <c r="I822">
        <v>49.334207265969198</v>
      </c>
      <c r="J822">
        <v>-4.3315588560464304</v>
      </c>
      <c r="K822">
        <v>559.142373055024</v>
      </c>
      <c r="L822">
        <v>460.617096695371</v>
      </c>
      <c r="M822">
        <v>52.0776568465187</v>
      </c>
      <c r="N822">
        <v>0.54152162800937198</v>
      </c>
      <c r="O822">
        <v>9.8256203890006706</v>
      </c>
      <c r="P822">
        <v>105.761600828014</v>
      </c>
      <c r="Q822">
        <v>5.8144798082273998E-2</v>
      </c>
    </row>
    <row r="823" spans="1:17" x14ac:dyDescent="0.3">
      <c r="A823" t="s">
        <v>1787</v>
      </c>
      <c r="B823" t="s">
        <v>1788</v>
      </c>
      <c r="C823" t="str">
        <f>IFERROR(VLOOKUP(Table1[[#This Row],[Ticker]],[1]!Table1[[Symbol]:[Industry]],2,FALSE),"-")</f>
        <v>-</v>
      </c>
      <c r="D823" t="s">
        <v>283</v>
      </c>
      <c r="E823">
        <v>4120.5484302199902</v>
      </c>
      <c r="F823">
        <v>1539.05</v>
      </c>
      <c r="G823">
        <v>14.802851888481801</v>
      </c>
      <c r="H823">
        <v>7.9935679004882898</v>
      </c>
      <c r="I823">
        <v>-20.924391113306399</v>
      </c>
      <c r="J823">
        <v>4.19915824963305</v>
      </c>
      <c r="K823">
        <v>1385.4806272953899</v>
      </c>
      <c r="L823">
        <v>1304.7872604617301</v>
      </c>
      <c r="M823">
        <v>76.058017877317795</v>
      </c>
      <c r="N823">
        <v>1.67551870846986</v>
      </c>
      <c r="O823">
        <v>18.446444235080001</v>
      </c>
      <c r="P823">
        <v>62.862433862433797</v>
      </c>
      <c r="Q823">
        <v>6.7708913098807E-2</v>
      </c>
    </row>
    <row r="824" spans="1:17" hidden="1" x14ac:dyDescent="0.3">
      <c r="A824" t="s">
        <v>1789</v>
      </c>
      <c r="B824" t="s">
        <v>1790</v>
      </c>
      <c r="C824" t="str">
        <f>IFERROR(VLOOKUP(Table1[[#This Row],[Ticker]],[1]!Table1[[Symbol]:[Industry]],2,FALSE),"-")</f>
        <v>-</v>
      </c>
      <c r="D824" t="s">
        <v>119</v>
      </c>
      <c r="E824">
        <v>4109.4521225999997</v>
      </c>
      <c r="F824">
        <v>329.8</v>
      </c>
      <c r="G824">
        <v>-33.171435172360397</v>
      </c>
      <c r="H824">
        <v>-10.0634078948476</v>
      </c>
      <c r="I824">
        <v>-22.865753036623801</v>
      </c>
      <c r="J824">
        <v>-5.4648150470736203</v>
      </c>
      <c r="K824">
        <v>330.697311383959</v>
      </c>
      <c r="M824">
        <v>51.580079045729597</v>
      </c>
      <c r="N824">
        <v>1.07914232539734</v>
      </c>
      <c r="O824">
        <v>19.117647058823501</v>
      </c>
      <c r="P824">
        <v>9.54990865304765</v>
      </c>
    </row>
    <row r="825" spans="1:17" hidden="1" x14ac:dyDescent="0.3">
      <c r="A825" t="s">
        <v>1791</v>
      </c>
      <c r="B825" t="s">
        <v>1792</v>
      </c>
      <c r="C825" t="str">
        <f>IFERROR(VLOOKUP(Table1[[#This Row],[Ticker]],[1]!Table1[[Symbol]:[Industry]],2,FALSE),"-")</f>
        <v>-</v>
      </c>
      <c r="D825" t="s">
        <v>46</v>
      </c>
      <c r="E825">
        <v>4062.203289</v>
      </c>
      <c r="F825">
        <v>2117.65</v>
      </c>
      <c r="G825">
        <v>543.71714540132996</v>
      </c>
      <c r="H825">
        <v>-17.7896572592274</v>
      </c>
      <c r="I825">
        <v>212.12276506003701</v>
      </c>
      <c r="J825">
        <v>-10.470409175713799</v>
      </c>
      <c r="K825">
        <v>2236.43104718931</v>
      </c>
      <c r="L825">
        <v>1258.2751634127801</v>
      </c>
      <c r="M825">
        <v>32.5552200501728</v>
      </c>
      <c r="N825">
        <v>0.82024548918879003</v>
      </c>
      <c r="O825">
        <v>40.910915401506301</v>
      </c>
      <c r="P825">
        <v>678.834130194924</v>
      </c>
    </row>
    <row r="826" spans="1:17" hidden="1" x14ac:dyDescent="0.3">
      <c r="A826" t="s">
        <v>1793</v>
      </c>
      <c r="B826" t="s">
        <v>1794</v>
      </c>
      <c r="C826" t="str">
        <f>IFERROR(VLOOKUP(Table1[[#This Row],[Ticker]],[1]!Table1[[Symbol]:[Industry]],2,FALSE),"-")</f>
        <v>-</v>
      </c>
      <c r="D826" t="s">
        <v>1022</v>
      </c>
      <c r="E826">
        <v>4060.8879999999999</v>
      </c>
      <c r="F826">
        <v>118</v>
      </c>
      <c r="G826">
        <v>-22.376439783371701</v>
      </c>
      <c r="I826">
        <v>-12.0707576476351</v>
      </c>
      <c r="K826">
        <v>104.378999999999</v>
      </c>
      <c r="M826">
        <v>99.990560428137201</v>
      </c>
      <c r="N826">
        <v>1</v>
      </c>
      <c r="O826">
        <v>0</v>
      </c>
      <c r="P826">
        <v>5.3571428571428603</v>
      </c>
    </row>
    <row r="827" spans="1:17" hidden="1" x14ac:dyDescent="0.3">
      <c r="A827" t="s">
        <v>1795</v>
      </c>
      <c r="B827" t="s">
        <v>1796</v>
      </c>
      <c r="C827" t="str">
        <f>IFERROR(VLOOKUP(Table1[[#This Row],[Ticker]],[1]!Table1[[Symbol]:[Industry]],2,FALSE),"-")</f>
        <v>-</v>
      </c>
      <c r="D827" t="s">
        <v>130</v>
      </c>
      <c r="E827">
        <v>4060.1711105999998</v>
      </c>
      <c r="F827">
        <v>930.1</v>
      </c>
      <c r="G827">
        <v>105.09297067269</v>
      </c>
      <c r="H827">
        <v>-3.19778623045335</v>
      </c>
      <c r="I827">
        <v>42.669062702094003</v>
      </c>
      <c r="J827">
        <v>-6.2248309175541596</v>
      </c>
      <c r="K827">
        <v>914.07516559730402</v>
      </c>
      <c r="L827">
        <v>752.59057031978796</v>
      </c>
      <c r="M827">
        <v>38.259610221228002</v>
      </c>
      <c r="N827">
        <v>1.0029369816326199</v>
      </c>
      <c r="O827">
        <v>16.439092570691301</v>
      </c>
      <c r="P827">
        <v>149.25633123408801</v>
      </c>
      <c r="Q827">
        <v>6.3448053873429E-2</v>
      </c>
    </row>
    <row r="828" spans="1:17" hidden="1" x14ac:dyDescent="0.3">
      <c r="A828" t="s">
        <v>1797</v>
      </c>
      <c r="B828" t="s">
        <v>1798</v>
      </c>
      <c r="C828" t="str">
        <f>IFERROR(VLOOKUP(Table1[[#This Row],[Ticker]],[1]!Table1[[Symbol]:[Industry]],2,FALSE),"-")</f>
        <v>-</v>
      </c>
      <c r="D828" t="s">
        <v>1455</v>
      </c>
      <c r="E828">
        <v>4058.1760028529902</v>
      </c>
      <c r="F828">
        <v>74.83</v>
      </c>
      <c r="G828">
        <v>18.2971387461075</v>
      </c>
      <c r="H828">
        <v>-7.6055286695101998</v>
      </c>
      <c r="I828">
        <v>-3.0996293064803</v>
      </c>
      <c r="J828">
        <v>0.74432210620404204</v>
      </c>
      <c r="K828">
        <v>77.347386940584798</v>
      </c>
      <c r="L828">
        <v>70.8014111045959</v>
      </c>
      <c r="M828">
        <v>44.127599662947297</v>
      </c>
      <c r="N828">
        <v>0.58239981983602596</v>
      </c>
      <c r="O828">
        <v>21.208071629025799</v>
      </c>
      <c r="P828">
        <v>74.428904428904403</v>
      </c>
      <c r="Q828">
        <v>0.15964165140991801</v>
      </c>
    </row>
    <row r="829" spans="1:17" hidden="1" x14ac:dyDescent="0.3">
      <c r="A829" t="s">
        <v>1799</v>
      </c>
      <c r="B829" t="s">
        <v>1800</v>
      </c>
      <c r="C829" t="str">
        <f>IFERROR(VLOOKUP(Table1[[#This Row],[Ticker]],[1]!Table1[[Symbol]:[Industry]],2,FALSE),"-")</f>
        <v>-</v>
      </c>
      <c r="D829" t="s">
        <v>293</v>
      </c>
      <c r="E829">
        <v>4052.44043736</v>
      </c>
      <c r="F829">
        <v>765.3</v>
      </c>
      <c r="G829">
        <v>7.0112948228560104</v>
      </c>
      <c r="H829">
        <v>-2.2345266190817101</v>
      </c>
      <c r="I829">
        <v>9.20414010117603</v>
      </c>
      <c r="J829">
        <v>1.3294444217049901</v>
      </c>
      <c r="K829">
        <v>641.42943396658802</v>
      </c>
      <c r="L829">
        <v>617.86201214918196</v>
      </c>
      <c r="M829">
        <v>90.644881507210002</v>
      </c>
      <c r="N829">
        <v>2.6931300176897</v>
      </c>
      <c r="O829">
        <v>1.7509473409120699</v>
      </c>
      <c r="P829">
        <v>51.006314127861003</v>
      </c>
      <c r="Q829">
        <v>-0.11732758475817701</v>
      </c>
    </row>
    <row r="830" spans="1:17" x14ac:dyDescent="0.3">
      <c r="A830" t="s">
        <v>1801</v>
      </c>
      <c r="B830" t="s">
        <v>1802</v>
      </c>
      <c r="C830" t="str">
        <f>IFERROR(VLOOKUP(Table1[[#This Row],[Ticker]],[1]!Table1[[Symbol]:[Industry]],2,FALSE),"-")</f>
        <v>-</v>
      </c>
      <c r="D830" t="s">
        <v>1803</v>
      </c>
      <c r="E830">
        <v>4037.6083644999999</v>
      </c>
      <c r="F830">
        <v>22.81</v>
      </c>
      <c r="G830">
        <v>24.016305402476799</v>
      </c>
      <c r="H830">
        <v>-5.6011932241797204</v>
      </c>
      <c r="I830">
        <v>-15.050306834080899</v>
      </c>
      <c r="J830">
        <v>-6.8469249390193703</v>
      </c>
      <c r="K830">
        <v>22.4084345110426</v>
      </c>
      <c r="L830">
        <v>21.182767975916899</v>
      </c>
      <c r="M830">
        <v>46.187473615066402</v>
      </c>
      <c r="N830">
        <v>1.76403901856259</v>
      </c>
      <c r="O830">
        <v>22.533976326172699</v>
      </c>
      <c r="P830">
        <v>51.0596026490066</v>
      </c>
      <c r="Q830">
        <v>-6.1666747444361E-2</v>
      </c>
    </row>
    <row r="831" spans="1:17" hidden="1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37</v>
      </c>
      <c r="E831">
        <v>4025.5419940000002</v>
      </c>
      <c r="F831">
        <v>572.5</v>
      </c>
      <c r="G831">
        <v>-7.04606360106862</v>
      </c>
      <c r="H831">
        <v>-11.6204919900996</v>
      </c>
      <c r="I831">
        <v>12.0569399895871</v>
      </c>
      <c r="J831">
        <v>-0.69430269650427501</v>
      </c>
      <c r="K831">
        <v>537.65651544431296</v>
      </c>
      <c r="M831">
        <v>63.252147826126901</v>
      </c>
      <c r="N831">
        <v>0.792020493708535</v>
      </c>
      <c r="O831">
        <v>5.6768558951964998</v>
      </c>
      <c r="P831">
        <v>32.969457670421498</v>
      </c>
    </row>
    <row r="832" spans="1:17" hidden="1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1808</v>
      </c>
      <c r="E832">
        <v>4025.290341975</v>
      </c>
      <c r="F832">
        <v>240.65</v>
      </c>
      <c r="G832">
        <v>-33.6816410245697</v>
      </c>
      <c r="H832">
        <v>-6.7865213931100499</v>
      </c>
      <c r="I832">
        <v>-9.3914248628345103</v>
      </c>
      <c r="J832">
        <v>-1.6997257255071301</v>
      </c>
      <c r="K832">
        <v>236.81561055520999</v>
      </c>
      <c r="M832">
        <v>46.084798496918197</v>
      </c>
      <c r="N832">
        <v>0.58872596568881297</v>
      </c>
      <c r="O832">
        <v>16.7670891335965</v>
      </c>
      <c r="P832">
        <v>22.405900305188201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472</v>
      </c>
      <c r="E833">
        <v>4022.233591875</v>
      </c>
      <c r="F833">
        <v>881.25</v>
      </c>
      <c r="G833">
        <v>164.40817985639001</v>
      </c>
      <c r="H833">
        <v>29.317669486778101</v>
      </c>
      <c r="I833">
        <v>39.559320030831699</v>
      </c>
      <c r="J833">
        <v>4.0033723838745798</v>
      </c>
      <c r="K833">
        <v>712.17674401096895</v>
      </c>
      <c r="L833">
        <v>604.91149571820301</v>
      </c>
      <c r="M833">
        <v>81.554153301965698</v>
      </c>
      <c r="N833">
        <v>2.1864425049930198</v>
      </c>
      <c r="O833">
        <v>1.56028368794325</v>
      </c>
      <c r="P833">
        <v>190.79359841610199</v>
      </c>
      <c r="Q833">
        <v>0.13471357508930301</v>
      </c>
    </row>
    <row r="834" spans="1:17" hidden="1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278</v>
      </c>
      <c r="E834">
        <v>4020.2872514999999</v>
      </c>
      <c r="F834">
        <v>876.5</v>
      </c>
      <c r="G834">
        <v>188.23238739979999</v>
      </c>
      <c r="H834">
        <v>7.2684743162364702</v>
      </c>
      <c r="I834">
        <v>158.621576837802</v>
      </c>
      <c r="J834">
        <v>-0.58003155667038397</v>
      </c>
      <c r="K834">
        <v>764.82001255866601</v>
      </c>
      <c r="L834">
        <v>561.54546920679695</v>
      </c>
      <c r="M834">
        <v>60.440231557363902</v>
      </c>
      <c r="N834">
        <v>0.96025122583375599</v>
      </c>
      <c r="O834">
        <v>5.50484883057615</v>
      </c>
      <c r="P834">
        <v>236.83037429866999</v>
      </c>
      <c r="Q834">
        <v>8.5833501997991002E-2</v>
      </c>
    </row>
    <row r="835" spans="1:17" hidden="1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298</v>
      </c>
      <c r="E835">
        <v>4010.36895356999</v>
      </c>
      <c r="F835">
        <v>187.95</v>
      </c>
      <c r="G835">
        <v>-31.764542342261802</v>
      </c>
      <c r="H835">
        <v>-6.2623735496970001</v>
      </c>
      <c r="I835">
        <v>-21.458860206525198</v>
      </c>
      <c r="J835">
        <v>0.142740882195417</v>
      </c>
      <c r="K835">
        <v>186.056054957637</v>
      </c>
      <c r="M835">
        <v>51.697101489069603</v>
      </c>
      <c r="N835">
        <v>0.75657923858807097</v>
      </c>
      <c r="O835">
        <v>25.033253524873601</v>
      </c>
      <c r="P835">
        <v>28.293515358361699</v>
      </c>
    </row>
    <row r="836" spans="1:17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1429</v>
      </c>
      <c r="E836">
        <v>4003.0437264099901</v>
      </c>
      <c r="F836">
        <v>554.35</v>
      </c>
      <c r="G836">
        <v>3.65927478616991</v>
      </c>
      <c r="H836">
        <v>-0.23379999325641701</v>
      </c>
      <c r="I836">
        <v>4.66861548020416</v>
      </c>
      <c r="J836">
        <v>-2.0072360720026099</v>
      </c>
      <c r="K836">
        <v>505.31685138577598</v>
      </c>
      <c r="L836">
        <v>466.65122998593699</v>
      </c>
      <c r="M836">
        <v>57.758081000218098</v>
      </c>
      <c r="N836">
        <v>0.57312283899316896</v>
      </c>
      <c r="O836">
        <v>5.09605844682961</v>
      </c>
      <c r="P836">
        <v>49.440625421215799</v>
      </c>
      <c r="Q836">
        <v>-2.5928543096580998E-2</v>
      </c>
    </row>
    <row r="837" spans="1:17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286</v>
      </c>
      <c r="E837">
        <v>3979.0065718000001</v>
      </c>
      <c r="F837">
        <v>2341.3000000000002</v>
      </c>
      <c r="G837">
        <v>94.5388208941757</v>
      </c>
      <c r="H837">
        <v>13.020847289986699</v>
      </c>
      <c r="I837">
        <v>54.892737261130002</v>
      </c>
      <c r="J837">
        <v>-5.8827614688827099</v>
      </c>
      <c r="K837">
        <v>2101.7310111260699</v>
      </c>
      <c r="L837">
        <v>1681.4313819726899</v>
      </c>
      <c r="M837">
        <v>55.892345747038199</v>
      </c>
      <c r="N837">
        <v>0.45225636011507397</v>
      </c>
      <c r="O837">
        <v>5.5396574552598796</v>
      </c>
      <c r="P837">
        <v>122.980952380952</v>
      </c>
      <c r="Q837">
        <v>-6.5611695285588995E-2</v>
      </c>
    </row>
    <row r="838" spans="1:17" hidden="1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631</v>
      </c>
      <c r="E838">
        <v>3970.2860952000001</v>
      </c>
      <c r="F838">
        <v>1568.8</v>
      </c>
      <c r="G838">
        <v>25.173888244963798</v>
      </c>
      <c r="H838">
        <v>7.2731041608488098</v>
      </c>
      <c r="I838">
        <v>43.913071247165902</v>
      </c>
      <c r="J838">
        <v>-3.4318177734892799</v>
      </c>
      <c r="K838">
        <v>1331.6303275750299</v>
      </c>
      <c r="L838">
        <v>1123.2495489420201</v>
      </c>
      <c r="M838">
        <v>70.456149019737694</v>
      </c>
      <c r="N838">
        <v>0.92484507032292695</v>
      </c>
      <c r="O838">
        <v>0.439826619071914</v>
      </c>
      <c r="P838">
        <v>93.404425815200597</v>
      </c>
      <c r="Q838">
        <v>0.11474831026197101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404</v>
      </c>
      <c r="E839">
        <v>3960.05887725</v>
      </c>
      <c r="F839">
        <v>664.45</v>
      </c>
      <c r="G839">
        <v>67.619091430686098</v>
      </c>
      <c r="H839">
        <v>-11.318940673842301</v>
      </c>
      <c r="I839">
        <v>56.690556261018301</v>
      </c>
      <c r="J839">
        <v>0.49227371176073098</v>
      </c>
      <c r="K839">
        <v>626.03325487729296</v>
      </c>
      <c r="L839">
        <v>499.65673675347199</v>
      </c>
      <c r="M839">
        <v>58.3543754907421</v>
      </c>
      <c r="N839">
        <v>0.83357117388955304</v>
      </c>
      <c r="O839">
        <v>9.7900519226427694</v>
      </c>
      <c r="P839">
        <v>120.34488476206199</v>
      </c>
      <c r="Q839">
        <v>0.13945732167927699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298</v>
      </c>
      <c r="E840">
        <v>3949.5047109279999</v>
      </c>
      <c r="F840">
        <v>179.48</v>
      </c>
      <c r="G840">
        <v>1.0598128016327699</v>
      </c>
      <c r="H840">
        <v>-11.437051813161199</v>
      </c>
      <c r="I840">
        <v>-15.0710231914309</v>
      </c>
      <c r="J840">
        <v>-1.5870164048664801</v>
      </c>
      <c r="K840">
        <v>187.749427863075</v>
      </c>
      <c r="L840">
        <v>183.23160077367999</v>
      </c>
      <c r="M840">
        <v>42.282507813968699</v>
      </c>
      <c r="N840">
        <v>0.85055758403711201</v>
      </c>
      <c r="O840">
        <v>32.521729440606201</v>
      </c>
      <c r="P840">
        <v>41.045186640471499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176</v>
      </c>
      <c r="E841">
        <v>3931.8273656050001</v>
      </c>
      <c r="F841">
        <v>275.35000000000002</v>
      </c>
      <c r="G841">
        <v>8.5662495561309502</v>
      </c>
      <c r="H841">
        <v>-4.6595778721293097</v>
      </c>
      <c r="I841">
        <v>13.094505342989301</v>
      </c>
      <c r="J841">
        <v>-0.87135400794055096</v>
      </c>
      <c r="K841">
        <v>258.68362549219597</v>
      </c>
      <c r="L841">
        <v>235.33161782934499</v>
      </c>
      <c r="M841">
        <v>58.639015409464697</v>
      </c>
      <c r="N841">
        <v>0.97546602740372401</v>
      </c>
      <c r="O841">
        <v>4.1946613401125701</v>
      </c>
      <c r="P841">
        <v>37.847309136420499</v>
      </c>
      <c r="Q841">
        <v>-5.9985679125181997E-2</v>
      </c>
    </row>
    <row r="842" spans="1:17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937</v>
      </c>
      <c r="E842">
        <v>3920.6748093249998</v>
      </c>
      <c r="F842">
        <v>316.85000000000002</v>
      </c>
      <c r="G842">
        <v>55.774528728965798</v>
      </c>
      <c r="H842">
        <v>-2.5381064416643802</v>
      </c>
      <c r="I842">
        <v>21.437712189149298</v>
      </c>
      <c r="J842">
        <v>-3.78697594804729</v>
      </c>
      <c r="K842">
        <v>298.57174124658098</v>
      </c>
      <c r="L842">
        <v>249.79399450288199</v>
      </c>
      <c r="M842">
        <v>50.433215191914101</v>
      </c>
      <c r="N842">
        <v>0.78337811443007099</v>
      </c>
      <c r="O842">
        <v>9.5155436326337295</v>
      </c>
      <c r="P842">
        <v>112.865300638226</v>
      </c>
      <c r="Q842">
        <v>3.3034111762015997E-2</v>
      </c>
    </row>
    <row r="843" spans="1:17" hidden="1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225</v>
      </c>
      <c r="E843">
        <v>3915.5852061850001</v>
      </c>
      <c r="F843">
        <v>361.55</v>
      </c>
      <c r="G843">
        <v>95.203551467595801</v>
      </c>
      <c r="H843">
        <v>-9.7147287597582093</v>
      </c>
      <c r="I843">
        <v>38.790037951610998</v>
      </c>
      <c r="J843">
        <v>-3.0891741767010101</v>
      </c>
      <c r="K843">
        <v>346.577934569023</v>
      </c>
      <c r="L843">
        <v>290.70732902676099</v>
      </c>
      <c r="M843">
        <v>53.552532799139897</v>
      </c>
      <c r="N843">
        <v>0.51255814977024405</v>
      </c>
      <c r="O843">
        <v>12.197483059051301</v>
      </c>
      <c r="P843">
        <v>125.58714903665199</v>
      </c>
      <c r="Q843">
        <v>0.12645022295004499</v>
      </c>
    </row>
    <row r="844" spans="1:17" hidden="1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1833</v>
      </c>
      <c r="E844">
        <v>3913.7973750000001</v>
      </c>
      <c r="F844">
        <v>1539.35</v>
      </c>
      <c r="G844">
        <v>86.957213469524604</v>
      </c>
      <c r="H844">
        <v>27.287169155591201</v>
      </c>
      <c r="I844">
        <v>17.230341685661902</v>
      </c>
      <c r="J844">
        <v>1.05006026202011</v>
      </c>
      <c r="K844">
        <v>1285.4198575323701</v>
      </c>
      <c r="L844">
        <v>1079.61261318996</v>
      </c>
      <c r="M844">
        <v>69.5266458760684</v>
      </c>
      <c r="N844">
        <v>2.0434059690191102</v>
      </c>
      <c r="O844">
        <v>4.5895995062851203</v>
      </c>
      <c r="P844">
        <v>153.59967051070799</v>
      </c>
      <c r="Q844">
        <v>8.0124737747271996E-2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D845" t="s">
        <v>200</v>
      </c>
      <c r="E845">
        <v>3904.0733424</v>
      </c>
      <c r="F845">
        <v>572.79999999999995</v>
      </c>
      <c r="G845">
        <v>33.652107496279399</v>
      </c>
      <c r="H845">
        <v>2.2468005038418801</v>
      </c>
      <c r="I845">
        <v>41.730491334173102</v>
      </c>
      <c r="J845">
        <v>-1.5384161591432699</v>
      </c>
      <c r="K845">
        <v>534.11190781309404</v>
      </c>
      <c r="L845">
        <v>456.12358235766999</v>
      </c>
      <c r="M845">
        <v>58.722143238281802</v>
      </c>
      <c r="N845">
        <v>0.64207469044391696</v>
      </c>
      <c r="O845">
        <v>6.4856843575419099</v>
      </c>
      <c r="P845">
        <v>72.348427862193404</v>
      </c>
      <c r="Q845">
        <v>0.120487738675775</v>
      </c>
    </row>
    <row r="846" spans="1:17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937</v>
      </c>
      <c r="E846">
        <v>3901.3905719250001</v>
      </c>
      <c r="F846">
        <v>318.14999999999998</v>
      </c>
      <c r="G846">
        <v>-36.250239456778203</v>
      </c>
      <c r="H846">
        <v>-2.13592487048198</v>
      </c>
      <c r="I846">
        <v>-34.761235163814298</v>
      </c>
      <c r="J846">
        <v>-1.97658902226061</v>
      </c>
      <c r="K846">
        <v>317.71896770424502</v>
      </c>
      <c r="L846">
        <v>334.80312094886699</v>
      </c>
      <c r="M846">
        <v>45.903495841161003</v>
      </c>
      <c r="N846">
        <v>0.58797916238233605</v>
      </c>
      <c r="O846">
        <v>41.411283985541402</v>
      </c>
      <c r="P846">
        <v>18.734838589289001</v>
      </c>
      <c r="Q846">
        <v>-2.4466579883099999E-3</v>
      </c>
    </row>
    <row r="847" spans="1:17" hidden="1" x14ac:dyDescent="0.3">
      <c r="A847" t="s">
        <v>1838</v>
      </c>
      <c r="B847" t="s">
        <v>1839</v>
      </c>
      <c r="C847" t="str">
        <f>IFERROR(VLOOKUP(Table1[[#This Row],[Ticker]],[1]!Table1[[Symbol]:[Industry]],2,FALSE),"-")</f>
        <v>-</v>
      </c>
      <c r="E847">
        <v>3889.3638470000001</v>
      </c>
      <c r="F847">
        <v>85.78</v>
      </c>
      <c r="G847">
        <v>34.311241306831</v>
      </c>
      <c r="H847">
        <v>-11.440048057879199</v>
      </c>
      <c r="I847">
        <v>-10.9103378575302</v>
      </c>
      <c r="J847">
        <v>-0.673166649642577</v>
      </c>
      <c r="K847">
        <v>87.491740535172696</v>
      </c>
      <c r="L847">
        <v>80.474365310815699</v>
      </c>
      <c r="M847">
        <v>44.658837833918099</v>
      </c>
      <c r="N847">
        <v>0.99441002081380303</v>
      </c>
      <c r="O847">
        <v>23.280484961529499</v>
      </c>
      <c r="P847">
        <v>61.620348563353701</v>
      </c>
      <c r="Q847">
        <v>8.5003300467567003E-2</v>
      </c>
    </row>
    <row r="848" spans="1:17" x14ac:dyDescent="0.3">
      <c r="A848" t="s">
        <v>1840</v>
      </c>
      <c r="B848" t="s">
        <v>1841</v>
      </c>
      <c r="C848" t="str">
        <f>IFERROR(VLOOKUP(Table1[[#This Row],[Ticker]],[1]!Table1[[Symbol]:[Industry]],2,FALSE),"-")</f>
        <v>-</v>
      </c>
      <c r="D848" t="s">
        <v>130</v>
      </c>
      <c r="E848">
        <v>3883.6165498800001</v>
      </c>
      <c r="F848">
        <v>719.8</v>
      </c>
      <c r="G848">
        <v>77.045153737319197</v>
      </c>
      <c r="H848">
        <v>-13.148803657469101</v>
      </c>
      <c r="I848">
        <v>26.791041921330301</v>
      </c>
      <c r="J848">
        <v>0.18981480745906901</v>
      </c>
      <c r="K848">
        <v>727.49707904556101</v>
      </c>
      <c r="L848">
        <v>616.469270192105</v>
      </c>
      <c r="M848">
        <v>44.936456099715002</v>
      </c>
      <c r="N848">
        <v>0.363519070148561</v>
      </c>
      <c r="O848">
        <v>22.256182272853501</v>
      </c>
      <c r="P848">
        <v>118.917274939172</v>
      </c>
      <c r="Q848">
        <v>2.9742494711689001E-2</v>
      </c>
    </row>
    <row r="849" spans="1:17" hidden="1" x14ac:dyDescent="0.3">
      <c r="A849" t="s">
        <v>1842</v>
      </c>
      <c r="B849" t="s">
        <v>1843</v>
      </c>
      <c r="C849" t="str">
        <f>IFERROR(VLOOKUP(Table1[[#This Row],[Ticker]],[1]!Table1[[Symbol]:[Industry]],2,FALSE),"-")</f>
        <v>-</v>
      </c>
      <c r="D849" t="s">
        <v>983</v>
      </c>
      <c r="E849">
        <v>3868.121259</v>
      </c>
      <c r="F849">
        <v>3084.7</v>
      </c>
      <c r="G849">
        <v>-12.342158787898599</v>
      </c>
      <c r="H849">
        <v>-3.67385247244462</v>
      </c>
      <c r="I849">
        <v>11.985446528202999</v>
      </c>
      <c r="J849">
        <v>-4.1544760207475804</v>
      </c>
      <c r="K849">
        <v>2944.9096410858401</v>
      </c>
      <c r="L849">
        <v>2698.7539461362298</v>
      </c>
      <c r="M849">
        <v>40.939834628074301</v>
      </c>
      <c r="N849">
        <v>1.30053747542398</v>
      </c>
      <c r="O849">
        <v>13.1357992673517</v>
      </c>
      <c r="P849">
        <v>40.905353553809597</v>
      </c>
      <c r="Q849">
        <v>3.7765847944330001E-2</v>
      </c>
    </row>
    <row r="850" spans="1:17" hidden="1" x14ac:dyDescent="0.3">
      <c r="A850" t="s">
        <v>1844</v>
      </c>
      <c r="B850" t="s">
        <v>1845</v>
      </c>
      <c r="C850" t="str">
        <f>IFERROR(VLOOKUP(Table1[[#This Row],[Ticker]],[1]!Table1[[Symbol]:[Industry]],2,FALSE),"-")</f>
        <v>-</v>
      </c>
      <c r="D850" t="s">
        <v>886</v>
      </c>
      <c r="E850">
        <v>3846.9949680750001</v>
      </c>
      <c r="F850">
        <v>826.95</v>
      </c>
      <c r="G850">
        <v>-45.4632631461293</v>
      </c>
      <c r="H850">
        <v>-2.9733391860873701</v>
      </c>
      <c r="I850">
        <v>-25.9709788412015</v>
      </c>
      <c r="J850">
        <v>-4.3278801922419001</v>
      </c>
      <c r="K850">
        <v>859.63977094222798</v>
      </c>
      <c r="L850">
        <v>908.45738147442501</v>
      </c>
      <c r="M850">
        <v>22.459483018562601</v>
      </c>
      <c r="N850">
        <v>1.46814307158899</v>
      </c>
      <c r="O850">
        <v>29.699498155873901</v>
      </c>
      <c r="P850">
        <v>15.0459098497496</v>
      </c>
      <c r="Q850">
        <v>-0.110900131594899</v>
      </c>
    </row>
    <row r="851" spans="1:17" hidden="1" x14ac:dyDescent="0.3">
      <c r="A851" t="s">
        <v>1846</v>
      </c>
      <c r="B851" t="s">
        <v>1847</v>
      </c>
      <c r="C851" t="str">
        <f>IFERROR(VLOOKUP(Table1[[#This Row],[Ticker]],[1]!Table1[[Symbol]:[Industry]],2,FALSE),"-")</f>
        <v>-</v>
      </c>
      <c r="D851" t="s">
        <v>283</v>
      </c>
      <c r="E851">
        <v>3840.4385680149999</v>
      </c>
      <c r="F851">
        <v>313.55</v>
      </c>
      <c r="G851">
        <v>73.910157997623998</v>
      </c>
      <c r="H851">
        <v>-0.34668437513524702</v>
      </c>
      <c r="I851">
        <v>32.723796010115301</v>
      </c>
      <c r="J851">
        <v>-6.6042823875516801</v>
      </c>
      <c r="K851">
        <v>294.98767824598701</v>
      </c>
      <c r="L851">
        <v>263.410190504588</v>
      </c>
      <c r="M851">
        <v>60.553778369471999</v>
      </c>
      <c r="N851">
        <v>1.3831096990143299</v>
      </c>
      <c r="O851">
        <v>24.206665603571899</v>
      </c>
      <c r="P851">
        <v>101.89954925949699</v>
      </c>
    </row>
    <row r="852" spans="1:17" hidden="1" x14ac:dyDescent="0.3">
      <c r="A852" t="s">
        <v>1848</v>
      </c>
      <c r="B852" t="s">
        <v>1849</v>
      </c>
      <c r="C852" t="str">
        <f>IFERROR(VLOOKUP(Table1[[#This Row],[Ticker]],[1]!Table1[[Symbol]:[Industry]],2,FALSE),"-")</f>
        <v>-</v>
      </c>
      <c r="D852" t="s">
        <v>200</v>
      </c>
      <c r="E852">
        <v>3836.7150420399998</v>
      </c>
      <c r="F852">
        <v>1896.35</v>
      </c>
      <c r="G852">
        <v>1.3401366894303399</v>
      </c>
      <c r="H852">
        <v>7.86609871487319</v>
      </c>
      <c r="I852">
        <v>9.5730255741130694</v>
      </c>
      <c r="J852">
        <v>1.08197584319552</v>
      </c>
      <c r="K852">
        <v>1639.86221040281</v>
      </c>
      <c r="M852">
        <v>79.120639308098802</v>
      </c>
      <c r="N852">
        <v>2.0925264912628299</v>
      </c>
      <c r="O852">
        <v>1.52398027790228</v>
      </c>
      <c r="P852">
        <v>57.517235650801503</v>
      </c>
    </row>
    <row r="853" spans="1:17" x14ac:dyDescent="0.3">
      <c r="A853" t="s">
        <v>1850</v>
      </c>
      <c r="B853" t="s">
        <v>1851</v>
      </c>
      <c r="C853" t="str">
        <f>IFERROR(VLOOKUP(Table1[[#This Row],[Ticker]],[1]!Table1[[Symbol]:[Industry]],2,FALSE),"-")</f>
        <v>-</v>
      </c>
      <c r="D853" t="s">
        <v>130</v>
      </c>
      <c r="E853">
        <v>3822.0386699999999</v>
      </c>
      <c r="F853">
        <v>663.5</v>
      </c>
      <c r="G853">
        <v>-28.121986654085099</v>
      </c>
      <c r="H853">
        <v>23.798660610725001</v>
      </c>
      <c r="I853">
        <v>3.4519678247585102</v>
      </c>
      <c r="J853">
        <v>2.8882952610430901</v>
      </c>
      <c r="K853">
        <v>589.35348867277105</v>
      </c>
      <c r="L853">
        <v>557.13348756468702</v>
      </c>
      <c r="M853">
        <v>60.019760136841697</v>
      </c>
      <c r="N853">
        <v>2.1830102963254001</v>
      </c>
      <c r="O853">
        <v>9.2690278824415895</v>
      </c>
      <c r="P853">
        <v>44.239130434782602</v>
      </c>
      <c r="Q853">
        <v>0.18765408858368099</v>
      </c>
    </row>
    <row r="854" spans="1:17" hidden="1" x14ac:dyDescent="0.3">
      <c r="A854" t="s">
        <v>1852</v>
      </c>
      <c r="B854" t="s">
        <v>1853</v>
      </c>
      <c r="C854" t="str">
        <f>IFERROR(VLOOKUP(Table1[[#This Row],[Ticker]],[1]!Table1[[Symbol]:[Industry]],2,FALSE),"-")</f>
        <v>-</v>
      </c>
      <c r="D854" t="s">
        <v>60</v>
      </c>
      <c r="E854">
        <v>3819.1599087499999</v>
      </c>
      <c r="F854">
        <v>542.45000000000005</v>
      </c>
      <c r="G854">
        <v>18.743398585791201</v>
      </c>
      <c r="H854">
        <v>-5.7854058998660696</v>
      </c>
      <c r="I854">
        <v>6.7763424742309999</v>
      </c>
      <c r="J854">
        <v>-0.54487441498004396</v>
      </c>
      <c r="K854">
        <v>536.105042150842</v>
      </c>
      <c r="L854">
        <v>496.05701780503699</v>
      </c>
      <c r="M854">
        <v>65.512417905499305</v>
      </c>
      <c r="N854">
        <v>0.62651888270825395</v>
      </c>
      <c r="O854">
        <v>13.494331274771801</v>
      </c>
      <c r="P854">
        <v>44.172757475083003</v>
      </c>
      <c r="Q854">
        <v>3.2061704789767997E-2</v>
      </c>
    </row>
    <row r="855" spans="1:17" hidden="1" x14ac:dyDescent="0.3">
      <c r="A855" t="s">
        <v>1854</v>
      </c>
      <c r="B855" t="s">
        <v>1855</v>
      </c>
      <c r="C855" t="str">
        <f>IFERROR(VLOOKUP(Table1[[#This Row],[Ticker]],[1]!Table1[[Symbol]:[Industry]],2,FALSE),"-")</f>
        <v>-</v>
      </c>
      <c r="D855" t="s">
        <v>228</v>
      </c>
      <c r="E855">
        <v>3816.4922422059999</v>
      </c>
      <c r="F855">
        <v>2.98</v>
      </c>
      <c r="G855">
        <v>273.232755618927</v>
      </c>
      <c r="H855">
        <v>3.0467389421941999</v>
      </c>
      <c r="I855">
        <v>56.490818707044603</v>
      </c>
      <c r="J855">
        <v>3.7090979964046298</v>
      </c>
      <c r="K855">
        <v>2.6213890971765101</v>
      </c>
      <c r="L855">
        <v>1.89502234771513</v>
      </c>
      <c r="M855">
        <v>48.3279629838554</v>
      </c>
      <c r="N855">
        <v>2.51076393837078</v>
      </c>
      <c r="O855">
        <v>45.302013422818703</v>
      </c>
      <c r="P855">
        <v>325.71428571428498</v>
      </c>
      <c r="Q855">
        <v>1.3802153037058E-2</v>
      </c>
    </row>
    <row r="856" spans="1:17" hidden="1" x14ac:dyDescent="0.3">
      <c r="A856" t="s">
        <v>1856</v>
      </c>
      <c r="B856" t="s">
        <v>1857</v>
      </c>
      <c r="C856" t="str">
        <f>IFERROR(VLOOKUP(Table1[[#This Row],[Ticker]],[1]!Table1[[Symbol]:[Industry]],2,FALSE),"-")</f>
        <v>-</v>
      </c>
      <c r="D856" t="s">
        <v>138</v>
      </c>
      <c r="E856">
        <v>3813.7954528</v>
      </c>
      <c r="F856">
        <v>423.2</v>
      </c>
      <c r="G856">
        <v>-16.168927625143301</v>
      </c>
      <c r="H856">
        <v>-3.7914034222639299</v>
      </c>
      <c r="I856">
        <v>-12.0518976221845</v>
      </c>
      <c r="J856">
        <v>-0.29377603650373402</v>
      </c>
      <c r="K856">
        <v>426.02146636737501</v>
      </c>
      <c r="L856">
        <v>421.72357672323602</v>
      </c>
      <c r="M856">
        <v>46.028724552743</v>
      </c>
      <c r="N856">
        <v>0.156090170065766</v>
      </c>
      <c r="O856">
        <v>12.2518903591682</v>
      </c>
      <c r="P856">
        <v>11.0761154855643</v>
      </c>
      <c r="Q856">
        <v>2.9112875317889998E-3</v>
      </c>
    </row>
    <row r="857" spans="1:17" hidden="1" x14ac:dyDescent="0.3">
      <c r="A857" t="s">
        <v>1858</v>
      </c>
      <c r="B857" t="s">
        <v>1859</v>
      </c>
      <c r="C857" t="str">
        <f>IFERROR(VLOOKUP(Table1[[#This Row],[Ticker]],[1]!Table1[[Symbol]:[Industry]],2,FALSE),"-")</f>
        <v>-</v>
      </c>
      <c r="D857" t="s">
        <v>235</v>
      </c>
      <c r="E857">
        <v>3780.22557194</v>
      </c>
      <c r="F857">
        <v>587.9</v>
      </c>
      <c r="G857">
        <v>156.25230735950799</v>
      </c>
      <c r="H857">
        <v>28.5190550447095</v>
      </c>
      <c r="I857">
        <v>90.549908036206901</v>
      </c>
      <c r="J857">
        <v>1.4644708130144299</v>
      </c>
      <c r="K857">
        <v>473.83051196217599</v>
      </c>
      <c r="L857">
        <v>347.93976994159198</v>
      </c>
      <c r="M857">
        <v>63.787040957110797</v>
      </c>
      <c r="N857">
        <v>2.0699120693643498</v>
      </c>
      <c r="O857">
        <v>13.590746725633601</v>
      </c>
      <c r="P857">
        <v>228.43575418994399</v>
      </c>
      <c r="Q857">
        <v>0.164290260953216</v>
      </c>
    </row>
    <row r="858" spans="1:17" x14ac:dyDescent="0.3">
      <c r="A858" t="s">
        <v>1860</v>
      </c>
      <c r="B858" t="s">
        <v>1861</v>
      </c>
      <c r="C858" t="str">
        <f>IFERROR(VLOOKUP(Table1[[#This Row],[Ticker]],[1]!Table1[[Symbol]:[Industry]],2,FALSE),"-")</f>
        <v>-</v>
      </c>
      <c r="D858" t="s">
        <v>293</v>
      </c>
      <c r="E858">
        <v>3779.9857589899998</v>
      </c>
      <c r="F858">
        <v>440.3</v>
      </c>
      <c r="G858">
        <v>7.7849996406933197</v>
      </c>
      <c r="H858">
        <v>0.89556949455197599</v>
      </c>
      <c r="I858">
        <v>1.72392903106405</v>
      </c>
      <c r="J858">
        <v>1.9980329991019701</v>
      </c>
      <c r="K858">
        <v>429.33154395154401</v>
      </c>
      <c r="L858">
        <v>408.365861101691</v>
      </c>
      <c r="M858">
        <v>62.046511108510103</v>
      </c>
      <c r="N858">
        <v>1.1684343948640701</v>
      </c>
      <c r="O858">
        <v>14.6718146718146</v>
      </c>
      <c r="P858">
        <v>43.8418817379941</v>
      </c>
    </row>
    <row r="859" spans="1:17" hidden="1" x14ac:dyDescent="0.3">
      <c r="A859" t="s">
        <v>1862</v>
      </c>
      <c r="B859" t="s">
        <v>1863</v>
      </c>
      <c r="C859" t="str">
        <f>IFERROR(VLOOKUP(Table1[[#This Row],[Ticker]],[1]!Table1[[Symbol]:[Industry]],2,FALSE),"-")</f>
        <v>-</v>
      </c>
      <c r="E859">
        <v>3776.5283317789999</v>
      </c>
      <c r="F859">
        <v>70.489999999999995</v>
      </c>
      <c r="G859">
        <v>10624.438480126901</v>
      </c>
      <c r="H859">
        <v>44.584542679004002</v>
      </c>
      <c r="I859">
        <v>548.13859478692802</v>
      </c>
      <c r="J859">
        <v>9.0147119813332601</v>
      </c>
      <c r="K859">
        <v>48.736131045127799</v>
      </c>
      <c r="L859">
        <v>26.956424433920201</v>
      </c>
      <c r="M859">
        <v>99.768400921194299</v>
      </c>
      <c r="N859">
        <v>1.14175016538471</v>
      </c>
      <c r="O859">
        <v>0</v>
      </c>
      <c r="P859">
        <v>11185.9660107334</v>
      </c>
      <c r="Q859">
        <v>0.33750534862016202</v>
      </c>
    </row>
    <row r="860" spans="1:17" x14ac:dyDescent="0.3">
      <c r="A860" t="s">
        <v>1864</v>
      </c>
      <c r="B860" t="s">
        <v>1865</v>
      </c>
      <c r="C860" t="str">
        <f>IFERROR(VLOOKUP(Table1[[#This Row],[Ticker]],[1]!Table1[[Symbol]:[Industry]],2,FALSE),"-")</f>
        <v>-</v>
      </c>
      <c r="D860" t="s">
        <v>21</v>
      </c>
      <c r="E860">
        <v>3767.688359625</v>
      </c>
      <c r="F860">
        <v>638.25</v>
      </c>
      <c r="G860">
        <v>-7.0441815658505504</v>
      </c>
      <c r="H860">
        <v>-1.5087962372177199</v>
      </c>
      <c r="I860">
        <v>-21.4020177558555</v>
      </c>
      <c r="J860">
        <v>-2.6451430983758799</v>
      </c>
      <c r="K860">
        <v>616.38422634184599</v>
      </c>
      <c r="L860">
        <v>595.13619892938902</v>
      </c>
      <c r="M860">
        <v>48.494620155929901</v>
      </c>
      <c r="N860">
        <v>1.09161806158268</v>
      </c>
      <c r="O860">
        <v>24.0109674892283</v>
      </c>
      <c r="P860">
        <v>41.8333333333333</v>
      </c>
      <c r="Q860">
        <v>7.0365860611605005E-2</v>
      </c>
    </row>
    <row r="861" spans="1:17" x14ac:dyDescent="0.3">
      <c r="A861" t="s">
        <v>1866</v>
      </c>
      <c r="B861" t="s">
        <v>1867</v>
      </c>
      <c r="C861" t="str">
        <f>IFERROR(VLOOKUP(Table1[[#This Row],[Ticker]],[1]!Table1[[Symbol]:[Industry]],2,FALSE),"-")</f>
        <v>-</v>
      </c>
      <c r="D861" t="s">
        <v>911</v>
      </c>
      <c r="E861">
        <v>3767.41354108</v>
      </c>
      <c r="F861">
        <v>438.8</v>
      </c>
      <c r="G861">
        <v>80.468186854358294</v>
      </c>
      <c r="H861">
        <v>20.111743881635899</v>
      </c>
      <c r="I861">
        <v>30.547209684488202</v>
      </c>
      <c r="J861">
        <v>-0.27899562115728599</v>
      </c>
      <c r="K861">
        <v>333.86529018441598</v>
      </c>
      <c r="L861">
        <v>298.805408367658</v>
      </c>
      <c r="M861">
        <v>79.485947019997894</v>
      </c>
      <c r="N861">
        <v>1.7300924234917501</v>
      </c>
      <c r="O861">
        <v>4.3755697356426504</v>
      </c>
      <c r="P861">
        <v>117.281505323099</v>
      </c>
      <c r="Q861">
        <v>8.8544533098522005E-2</v>
      </c>
    </row>
    <row r="862" spans="1:17" hidden="1" x14ac:dyDescent="0.3">
      <c r="A862" t="s">
        <v>1868</v>
      </c>
      <c r="B862" t="s">
        <v>1869</v>
      </c>
      <c r="C862" t="str">
        <f>IFERROR(VLOOKUP(Table1[[#This Row],[Ticker]],[1]!Table1[[Symbol]:[Industry]],2,FALSE),"-")</f>
        <v>-</v>
      </c>
      <c r="D862" t="s">
        <v>116</v>
      </c>
      <c r="E862">
        <v>3747.7232597249999</v>
      </c>
      <c r="F862">
        <v>58.35</v>
      </c>
      <c r="G862">
        <v>143.55997274430899</v>
      </c>
      <c r="H862">
        <v>4.3384297075691904</v>
      </c>
      <c r="I862">
        <v>-5.2367560437859302</v>
      </c>
      <c r="J862">
        <v>-6.7300132002094504</v>
      </c>
      <c r="K862">
        <v>47.0929314495515</v>
      </c>
      <c r="L862">
        <v>40.320730089562502</v>
      </c>
      <c r="M862">
        <v>72.813576783211602</v>
      </c>
      <c r="N862">
        <v>1.99428019364321</v>
      </c>
      <c r="O862">
        <v>16.452442159383001</v>
      </c>
      <c r="P862">
        <v>176.54028436018899</v>
      </c>
      <c r="Q862">
        <v>9.6030993244362997E-2</v>
      </c>
    </row>
    <row r="863" spans="1:17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278</v>
      </c>
      <c r="E863">
        <v>3735.2816422619999</v>
      </c>
      <c r="F863">
        <v>160.66999999999999</v>
      </c>
      <c r="G863">
        <v>-6.0910294220816397</v>
      </c>
      <c r="H863">
        <v>11.4614376608217</v>
      </c>
      <c r="I863">
        <v>-16.093466572892801</v>
      </c>
      <c r="J863">
        <v>-4.4339947455522299</v>
      </c>
      <c r="K863">
        <v>146.067352560134</v>
      </c>
      <c r="L863">
        <v>141.72935847686</v>
      </c>
      <c r="M863">
        <v>54.756670253638298</v>
      </c>
      <c r="N863">
        <v>1.5723226523553999</v>
      </c>
      <c r="O863">
        <v>10.1636895500093</v>
      </c>
      <c r="P863">
        <v>43.3913431503792</v>
      </c>
      <c r="Q863">
        <v>-1.9633186357898999E-2</v>
      </c>
    </row>
    <row r="864" spans="1:17" hidden="1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1022</v>
      </c>
      <c r="E864">
        <v>3730.8735000000001</v>
      </c>
      <c r="F864">
        <v>66.83</v>
      </c>
      <c r="G864">
        <v>-30.145846939768202</v>
      </c>
      <c r="H864">
        <v>-2.31473991535294</v>
      </c>
      <c r="I864">
        <v>-16.700605298268599</v>
      </c>
      <c r="J864">
        <v>-5.5641497647620899E-2</v>
      </c>
      <c r="K864">
        <v>66.366112323079804</v>
      </c>
      <c r="L864">
        <v>67.500305058593497</v>
      </c>
      <c r="M864">
        <v>80.428401478298795</v>
      </c>
      <c r="N864">
        <v>1.52342233851895</v>
      </c>
      <c r="O864">
        <v>11.761185096513501</v>
      </c>
      <c r="P864">
        <v>5.24409448818896</v>
      </c>
      <c r="Q864">
        <v>-6.679688381315E-3</v>
      </c>
    </row>
    <row r="865" spans="1:17" hidden="1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60</v>
      </c>
      <c r="E865">
        <v>3728.72892438799</v>
      </c>
      <c r="F865">
        <v>145.21</v>
      </c>
      <c r="G865">
        <v>66.839593225764602</v>
      </c>
      <c r="H865">
        <v>22.853812680351201</v>
      </c>
      <c r="I865">
        <v>44.731305294692802</v>
      </c>
      <c r="J865">
        <v>-6.4993174333427204</v>
      </c>
      <c r="K865">
        <v>118.27267470080101</v>
      </c>
      <c r="L865">
        <v>98.515399765671702</v>
      </c>
      <c r="M865">
        <v>65.940580342925998</v>
      </c>
      <c r="N865">
        <v>1.43441566659393</v>
      </c>
      <c r="O865">
        <v>7.2928861648646697</v>
      </c>
      <c r="P865">
        <v>95.832771409305394</v>
      </c>
      <c r="Q865">
        <v>-1.0498215427939999E-2</v>
      </c>
    </row>
    <row r="866" spans="1:17" hidden="1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714</v>
      </c>
      <c r="E866">
        <v>3724.7253936799998</v>
      </c>
      <c r="F866">
        <v>160.91999999999999</v>
      </c>
      <c r="G866">
        <v>7.0058260659424301</v>
      </c>
      <c r="H866">
        <v>-3.2934622100370099</v>
      </c>
      <c r="I866">
        <v>-0.126745546883265</v>
      </c>
      <c r="J866">
        <v>-0.87256709524885001</v>
      </c>
      <c r="K866">
        <v>159.25685688339499</v>
      </c>
      <c r="L866">
        <v>143.954464601463</v>
      </c>
      <c r="M866">
        <v>58.331342908403499</v>
      </c>
      <c r="N866">
        <v>1.8113487696544901</v>
      </c>
      <c r="O866">
        <v>8.7496892866020399</v>
      </c>
      <c r="P866">
        <v>42.596366858661902</v>
      </c>
      <c r="Q866">
        <v>8.2626113561340003E-3</v>
      </c>
    </row>
    <row r="867" spans="1:17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386</v>
      </c>
      <c r="E867">
        <v>3722.8411194699902</v>
      </c>
      <c r="F867">
        <v>516.70000000000005</v>
      </c>
      <c r="G867">
        <v>5.7072353744016802</v>
      </c>
      <c r="H867">
        <v>5.2798216489611303</v>
      </c>
      <c r="I867">
        <v>5.8947036800748496</v>
      </c>
      <c r="J867">
        <v>-2.6123215959816002</v>
      </c>
      <c r="K867">
        <v>490.67586317324202</v>
      </c>
      <c r="L867">
        <v>441.81389460510701</v>
      </c>
      <c r="M867">
        <v>46.986916083289501</v>
      </c>
      <c r="N867">
        <v>1.1504054258261001</v>
      </c>
      <c r="O867">
        <v>7.3543642345654998</v>
      </c>
      <c r="P867">
        <v>48.455681654934601</v>
      </c>
      <c r="Q867">
        <v>-9.1993995206922002E-2</v>
      </c>
    </row>
    <row r="868" spans="1:17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65</v>
      </c>
      <c r="E868">
        <v>3707.4691202559902</v>
      </c>
      <c r="F868">
        <v>245.12</v>
      </c>
      <c r="G868">
        <v>91.959360584403797</v>
      </c>
      <c r="H868">
        <v>-12.019955511991199</v>
      </c>
      <c r="I868">
        <v>12.4254957704549</v>
      </c>
      <c r="J868">
        <v>-7.7537531999127598</v>
      </c>
      <c r="K868">
        <v>227.56648780460301</v>
      </c>
      <c r="L868">
        <v>188.05835924956</v>
      </c>
      <c r="M868">
        <v>51.150831550948197</v>
      </c>
      <c r="N868">
        <v>0.90598548085715103</v>
      </c>
      <c r="O868">
        <v>10.109334203655299</v>
      </c>
      <c r="P868">
        <v>122.735120399818</v>
      </c>
      <c r="Q868">
        <v>9.1717164941307994E-2</v>
      </c>
    </row>
    <row r="869" spans="1:17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283</v>
      </c>
      <c r="E869">
        <v>3705.4404013199901</v>
      </c>
      <c r="F869">
        <v>1357.3</v>
      </c>
      <c r="G869">
        <v>46.168505895955597</v>
      </c>
      <c r="H869">
        <v>-2.9841462332737101</v>
      </c>
      <c r="I869">
        <v>23.799508597923101</v>
      </c>
      <c r="J869">
        <v>0.806857234866586</v>
      </c>
      <c r="K869">
        <v>1334.6112451383899</v>
      </c>
      <c r="L869">
        <v>1171.24767358334</v>
      </c>
      <c r="M869">
        <v>53.226156953212701</v>
      </c>
      <c r="N869">
        <v>0.52216301928539099</v>
      </c>
      <c r="O869">
        <v>4.2510867162749602</v>
      </c>
      <c r="P869">
        <v>79.051513752391003</v>
      </c>
      <c r="Q869">
        <v>8.1470000787168997E-2</v>
      </c>
    </row>
    <row r="870" spans="1:17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286</v>
      </c>
      <c r="E870">
        <v>3669.4179927</v>
      </c>
      <c r="F870">
        <v>147.44999999999999</v>
      </c>
      <c r="G870">
        <v>43.2660511164677</v>
      </c>
      <c r="H870">
        <v>3.3551176942430199</v>
      </c>
      <c r="I870">
        <v>21.9785850843137</v>
      </c>
      <c r="J870">
        <v>-2.19174661569761</v>
      </c>
      <c r="K870">
        <v>124.949484370135</v>
      </c>
      <c r="L870">
        <v>105.424763618901</v>
      </c>
      <c r="M870">
        <v>59.161898588204501</v>
      </c>
      <c r="N870">
        <v>0.98402198153472298</v>
      </c>
      <c r="O870">
        <v>11.5632417768735</v>
      </c>
      <c r="P870">
        <v>80.698529411764696</v>
      </c>
      <c r="Q870">
        <v>8.0593689070800004E-3</v>
      </c>
    </row>
    <row r="871" spans="1:17" hidden="1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477</v>
      </c>
      <c r="E871">
        <v>3637.3740372000002</v>
      </c>
      <c r="F871">
        <v>2994.4</v>
      </c>
      <c r="G871">
        <v>22.110359785593701</v>
      </c>
      <c r="H871">
        <v>-7.9179275471803496</v>
      </c>
      <c r="I871">
        <v>14.187324364058</v>
      </c>
      <c r="J871">
        <v>4.2636722717669402</v>
      </c>
      <c r="K871">
        <v>2775.61840116556</v>
      </c>
      <c r="L871">
        <v>2436.92026540905</v>
      </c>
      <c r="M871">
        <v>60.069181587421298</v>
      </c>
      <c r="N871">
        <v>1.38794748861588</v>
      </c>
      <c r="O871">
        <v>6.86615014694096</v>
      </c>
      <c r="P871">
        <v>56.096543814835996</v>
      </c>
      <c r="Q871">
        <v>2.9095903318744998E-2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92</v>
      </c>
      <c r="E872">
        <v>3622.7039264639998</v>
      </c>
      <c r="F872">
        <v>77.84</v>
      </c>
      <c r="G872">
        <v>133.22173633518</v>
      </c>
      <c r="H872">
        <v>33.576117945257401</v>
      </c>
      <c r="I872">
        <v>32.520893895014503</v>
      </c>
      <c r="J872">
        <v>1.88757521996055</v>
      </c>
      <c r="K872">
        <v>58.632265768884501</v>
      </c>
      <c r="L872">
        <v>50.438264033595303</v>
      </c>
      <c r="M872">
        <v>81.378023027963295</v>
      </c>
      <c r="N872">
        <v>2.8482297366168701</v>
      </c>
      <c r="O872">
        <v>0</v>
      </c>
      <c r="P872">
        <v>205.85461689587399</v>
      </c>
      <c r="Q872">
        <v>9.2752669633281007E-2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631</v>
      </c>
      <c r="E873">
        <v>3621.9521360799999</v>
      </c>
      <c r="F873">
        <v>1818.8</v>
      </c>
      <c r="G873">
        <v>68.029565421916502</v>
      </c>
      <c r="H873">
        <v>-10.4949521725297</v>
      </c>
      <c r="I873">
        <v>7.4786500122621602</v>
      </c>
      <c r="J873">
        <v>-2.11215671148465</v>
      </c>
      <c r="K873">
        <v>1786.81817848779</v>
      </c>
      <c r="L873">
        <v>1524.1650041851999</v>
      </c>
      <c r="M873">
        <v>56.835802843588901</v>
      </c>
      <c r="N873">
        <v>0.84551876348343302</v>
      </c>
      <c r="O873">
        <v>20.1341543875082</v>
      </c>
      <c r="P873">
        <v>94.951497936652501</v>
      </c>
      <c r="Q873">
        <v>0.13700029357878399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472</v>
      </c>
      <c r="E874">
        <v>3618.4045190299998</v>
      </c>
      <c r="F874">
        <v>571.54999999999995</v>
      </c>
      <c r="G874">
        <v>13.7219445908746</v>
      </c>
      <c r="H874">
        <v>1.4240524181919001</v>
      </c>
      <c r="I874">
        <v>31.3975342447775</v>
      </c>
      <c r="J874">
        <v>1.72416853422543</v>
      </c>
      <c r="K874">
        <v>518.09437263173902</v>
      </c>
      <c r="L874">
        <v>452.693978093591</v>
      </c>
      <c r="M874">
        <v>74.577006205259593</v>
      </c>
      <c r="N874">
        <v>0.80453595832435498</v>
      </c>
      <c r="O874">
        <v>0.77858455078296795</v>
      </c>
      <c r="P874">
        <v>73.723404255319096</v>
      </c>
      <c r="Q874">
        <v>-2.7867944985929E-2</v>
      </c>
    </row>
    <row r="875" spans="1:17" hidden="1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127</v>
      </c>
      <c r="E875">
        <v>3596.0420074799999</v>
      </c>
      <c r="F875">
        <v>117.33</v>
      </c>
      <c r="G875">
        <v>85.979995248888201</v>
      </c>
      <c r="H875">
        <v>-3.6933255046371398</v>
      </c>
      <c r="I875">
        <v>-15.115332920974099</v>
      </c>
      <c r="J875">
        <v>-0.286894979759726</v>
      </c>
      <c r="K875">
        <v>109.08665111212601</v>
      </c>
      <c r="L875">
        <v>101.477076211808</v>
      </c>
      <c r="M875">
        <v>63.431208144825099</v>
      </c>
      <c r="N875">
        <v>2.1012927074297898</v>
      </c>
      <c r="O875">
        <v>37.816415239069201</v>
      </c>
      <c r="P875">
        <v>123.06083650190099</v>
      </c>
      <c r="Q875">
        <v>0.18958852357799999</v>
      </c>
    </row>
    <row r="876" spans="1:17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200</v>
      </c>
      <c r="E876">
        <v>3595.8785530499999</v>
      </c>
      <c r="F876">
        <v>229.14</v>
      </c>
      <c r="G876">
        <v>-24.2356834019198</v>
      </c>
      <c r="H876">
        <v>-0.41897791451648397</v>
      </c>
      <c r="I876">
        <v>-30.106071619575399</v>
      </c>
      <c r="J876">
        <v>2.43434507986357</v>
      </c>
      <c r="K876">
        <v>225.571318935194</v>
      </c>
      <c r="L876">
        <v>232.831241213749</v>
      </c>
      <c r="M876">
        <v>49.918193153098301</v>
      </c>
      <c r="N876">
        <v>1.3017666494459399</v>
      </c>
      <c r="O876">
        <v>30.487911320590001</v>
      </c>
      <c r="P876">
        <v>20.2519023878247</v>
      </c>
      <c r="Q876">
        <v>3.8157150259158001E-2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60</v>
      </c>
      <c r="E877">
        <v>3591.8583519499998</v>
      </c>
      <c r="F877">
        <v>494.45</v>
      </c>
      <c r="G877">
        <v>193.200327117782</v>
      </c>
      <c r="H877">
        <v>-6.9160546396986504</v>
      </c>
      <c r="I877">
        <v>55.944205004921102</v>
      </c>
      <c r="J877">
        <v>-1.74237925376231</v>
      </c>
      <c r="K877">
        <v>455.21432642577798</v>
      </c>
      <c r="L877">
        <v>353.15228339790599</v>
      </c>
      <c r="M877">
        <v>61.109293658076098</v>
      </c>
      <c r="N877">
        <v>0.31962231953870401</v>
      </c>
      <c r="O877">
        <v>7.1898068561027504</v>
      </c>
      <c r="P877">
        <v>224.82590986729701</v>
      </c>
      <c r="Q877">
        <v>0.158714641127499</v>
      </c>
    </row>
    <row r="878" spans="1:17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1455</v>
      </c>
      <c r="E878">
        <v>3581.1706512779901</v>
      </c>
      <c r="F878">
        <v>133.74</v>
      </c>
      <c r="G878">
        <v>-53.207389270197403</v>
      </c>
      <c r="H878">
        <v>-3.4599012324596599</v>
      </c>
      <c r="I878">
        <v>-16.245661443002199</v>
      </c>
      <c r="J878">
        <v>-8.1052326851146006</v>
      </c>
      <c r="K878">
        <v>131.97596261417101</v>
      </c>
      <c r="L878">
        <v>140.58567356738001</v>
      </c>
      <c r="M878">
        <v>42.237665779365798</v>
      </c>
      <c r="N878">
        <v>1.26071421943096</v>
      </c>
      <c r="O878">
        <v>52.871242709735199</v>
      </c>
      <c r="P878">
        <v>28.042125418860699</v>
      </c>
      <c r="Q878">
        <v>-5.2377141777200001E-2</v>
      </c>
    </row>
    <row r="879" spans="1:17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1538</v>
      </c>
      <c r="E879">
        <v>3564.8935193789998</v>
      </c>
      <c r="F879">
        <v>157.59</v>
      </c>
      <c r="G879">
        <v>-17.656808717445699</v>
      </c>
      <c r="H879">
        <v>-2.5989267213126599</v>
      </c>
      <c r="I879">
        <v>-6.5908139460165902</v>
      </c>
      <c r="J879">
        <v>-0.48121219371189</v>
      </c>
      <c r="K879">
        <v>152.871100799099</v>
      </c>
      <c r="L879">
        <v>147.98560289763799</v>
      </c>
      <c r="M879">
        <v>60.2897014136217</v>
      </c>
      <c r="N879">
        <v>0.74203921394100003</v>
      </c>
      <c r="O879">
        <v>11.6187575353766</v>
      </c>
      <c r="P879">
        <v>22.162790697674399</v>
      </c>
      <c r="Q879">
        <v>2.589340756166E-2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1906</v>
      </c>
      <c r="E880">
        <v>3553.76</v>
      </c>
      <c r="F880">
        <v>1269.2</v>
      </c>
      <c r="G880">
        <v>228.30814087506999</v>
      </c>
      <c r="H880">
        <v>6.5072971172929899</v>
      </c>
      <c r="I880">
        <v>38.9827150141681</v>
      </c>
      <c r="J880">
        <v>-12.2942347254201</v>
      </c>
      <c r="K880">
        <v>1132.17166140262</v>
      </c>
      <c r="L880">
        <v>819.546291720422</v>
      </c>
      <c r="M880">
        <v>45.806504654584998</v>
      </c>
      <c r="N880">
        <v>0.57142123481937401</v>
      </c>
      <c r="O880">
        <v>14.871572644185299</v>
      </c>
      <c r="P880">
        <v>255.916993830622</v>
      </c>
      <c r="Q880">
        <v>0.103360490982649</v>
      </c>
    </row>
    <row r="881" spans="1:17" hidden="1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-</v>
      </c>
      <c r="E881">
        <v>3553.424561025</v>
      </c>
      <c r="F881">
        <v>982.25</v>
      </c>
      <c r="G881">
        <v>88.561349900792294</v>
      </c>
      <c r="H881">
        <v>-12.5869683602895</v>
      </c>
      <c r="I881">
        <v>-2.6994932148173598</v>
      </c>
      <c r="J881">
        <v>1.85157291279259</v>
      </c>
      <c r="K881">
        <v>981.52753919485599</v>
      </c>
      <c r="L881">
        <v>883.63809006900794</v>
      </c>
      <c r="M881">
        <v>21.724032830235501</v>
      </c>
      <c r="N881">
        <v>0.80848924535861499</v>
      </c>
      <c r="O881">
        <v>40.0865360142529</v>
      </c>
      <c r="P881">
        <v>113.44753902430099</v>
      </c>
    </row>
    <row r="882" spans="1:17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60</v>
      </c>
      <c r="E882">
        <v>3545.3112246300002</v>
      </c>
      <c r="F882">
        <v>353.55</v>
      </c>
      <c r="G882">
        <v>21.423192608705399</v>
      </c>
      <c r="H882">
        <v>-10.3868450177055</v>
      </c>
      <c r="I882">
        <v>-12.316709585558201</v>
      </c>
      <c r="J882">
        <v>-5.0119513150052404</v>
      </c>
      <c r="K882">
        <v>344.47624874535001</v>
      </c>
      <c r="L882">
        <v>315.940287061905</v>
      </c>
      <c r="M882">
        <v>53.3630230723574</v>
      </c>
      <c r="N882">
        <v>0.61003948200719504</v>
      </c>
      <c r="O882">
        <v>9.44703719417336</v>
      </c>
      <c r="P882">
        <v>50.254993625159301</v>
      </c>
      <c r="Q882">
        <v>5.3444500312936002E-2</v>
      </c>
    </row>
    <row r="883" spans="1:17" hidden="1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-</v>
      </c>
      <c r="D883" t="s">
        <v>60</v>
      </c>
      <c r="E883">
        <v>3544.5121022599901</v>
      </c>
      <c r="F883">
        <v>619.4</v>
      </c>
      <c r="G883">
        <v>-9.6934849918351507</v>
      </c>
      <c r="H883">
        <v>12.0240773932168</v>
      </c>
      <c r="I883">
        <v>4.51281142161685</v>
      </c>
      <c r="J883">
        <v>12.235821362938299</v>
      </c>
      <c r="K883">
        <v>511.42132112589599</v>
      </c>
      <c r="M883">
        <v>94.015359058266597</v>
      </c>
      <c r="N883">
        <v>2.1578941122362201</v>
      </c>
      <c r="O883">
        <v>1.08169195996126</v>
      </c>
      <c r="P883">
        <v>47.003678651952001</v>
      </c>
    </row>
    <row r="884" spans="1:17" hidden="1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-</v>
      </c>
      <c r="D884" t="s">
        <v>200</v>
      </c>
      <c r="E884">
        <v>3543.12602641999</v>
      </c>
      <c r="F884">
        <v>588.65</v>
      </c>
      <c r="G884">
        <v>42.892330087012098</v>
      </c>
      <c r="H884">
        <v>-2.58341416351682</v>
      </c>
      <c r="I884">
        <v>15.3516599281315</v>
      </c>
      <c r="J884">
        <v>-4.9998753790331998</v>
      </c>
      <c r="K884">
        <v>558.49767315524696</v>
      </c>
      <c r="L884">
        <v>492.39200348330002</v>
      </c>
      <c r="M884">
        <v>55.500297121985497</v>
      </c>
      <c r="N884">
        <v>1.61487135964776</v>
      </c>
      <c r="O884">
        <v>6.8376794359976198</v>
      </c>
      <c r="P884">
        <v>71.019755955839599</v>
      </c>
      <c r="Q884">
        <v>5.8611046679908997E-2</v>
      </c>
    </row>
    <row r="885" spans="1:17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D885" t="s">
        <v>477</v>
      </c>
      <c r="E885">
        <v>3539.4850286800001</v>
      </c>
      <c r="F885">
        <v>4096.8500000000004</v>
      </c>
      <c r="G885">
        <v>10.542426147232</v>
      </c>
      <c r="H885">
        <v>-3.6026025934630899</v>
      </c>
      <c r="I885">
        <v>10.237438173468499</v>
      </c>
      <c r="J885">
        <v>2.2486628613820598</v>
      </c>
      <c r="K885">
        <v>3880.67891786978</v>
      </c>
      <c r="L885">
        <v>3515.71232348785</v>
      </c>
      <c r="M885">
        <v>49.2792493629563</v>
      </c>
      <c r="N885">
        <v>0.64045926027268996</v>
      </c>
      <c r="O885">
        <v>7.2043155106972199</v>
      </c>
      <c r="P885">
        <v>37.709243697479003</v>
      </c>
      <c r="Q885">
        <v>5.4266545772960001E-2</v>
      </c>
    </row>
    <row r="886" spans="1:17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D886" t="s">
        <v>200</v>
      </c>
      <c r="E886">
        <v>3534.3355431</v>
      </c>
      <c r="F886">
        <v>1342.85</v>
      </c>
      <c r="G886">
        <v>16.357557320372202</v>
      </c>
      <c r="H886">
        <v>-2.7108167144860902</v>
      </c>
      <c r="I886">
        <v>0.93693260340095397</v>
      </c>
      <c r="J886">
        <v>-3.7747724269120302</v>
      </c>
      <c r="K886">
        <v>1281.28344819934</v>
      </c>
      <c r="L886">
        <v>1144.1373060140099</v>
      </c>
      <c r="M886">
        <v>53.848403980085699</v>
      </c>
      <c r="N886">
        <v>0.76018739872244601</v>
      </c>
      <c r="O886">
        <v>4.7622593737200702</v>
      </c>
      <c r="P886">
        <v>63.3637469586374</v>
      </c>
      <c r="Q886">
        <v>0.118925466347748</v>
      </c>
    </row>
    <row r="887" spans="1:17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60</v>
      </c>
      <c r="E887">
        <v>3526.8134292</v>
      </c>
      <c r="F887">
        <v>141.6</v>
      </c>
      <c r="G887">
        <v>37.635573056581698</v>
      </c>
      <c r="H887">
        <v>11.2552314850267</v>
      </c>
      <c r="I887">
        <v>-7.5683389395098803</v>
      </c>
      <c r="J887">
        <v>-3.9296904192347299</v>
      </c>
      <c r="K887">
        <v>127.186744955272</v>
      </c>
      <c r="L887">
        <v>118.746424001581</v>
      </c>
      <c r="M887">
        <v>60.021699866609701</v>
      </c>
      <c r="N887">
        <v>2.3826007359103598</v>
      </c>
      <c r="O887">
        <v>9.8163841807909602</v>
      </c>
      <c r="P887">
        <v>63.8888888888888</v>
      </c>
      <c r="Q887">
        <v>-8.2584031813832004E-2</v>
      </c>
    </row>
    <row r="888" spans="1:17" hidden="1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-</v>
      </c>
      <c r="D888" t="s">
        <v>80</v>
      </c>
      <c r="E888">
        <v>3497.7599919599902</v>
      </c>
      <c r="F888">
        <v>271.31</v>
      </c>
      <c r="G888">
        <v>110.495185363847</v>
      </c>
      <c r="H888">
        <v>4.7080213562306001</v>
      </c>
      <c r="I888">
        <v>36.974762659729898</v>
      </c>
      <c r="J888">
        <v>4.1026964642221202</v>
      </c>
      <c r="K888">
        <v>229.708666584545</v>
      </c>
      <c r="L888">
        <v>185.74153226118</v>
      </c>
      <c r="M888">
        <v>66.835717921246001</v>
      </c>
      <c r="N888">
        <v>1.0345860245605101</v>
      </c>
      <c r="O888">
        <v>3.8627400390697</v>
      </c>
      <c r="P888">
        <v>143.109318996415</v>
      </c>
      <c r="Q888">
        <v>3.8368435465213999E-2</v>
      </c>
    </row>
    <row r="889" spans="1:17" hidden="1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-</v>
      </c>
      <c r="D889" t="s">
        <v>286</v>
      </c>
      <c r="E889">
        <v>3496.359316825</v>
      </c>
      <c r="F889">
        <v>650.35</v>
      </c>
      <c r="G889">
        <v>218.820592862973</v>
      </c>
      <c r="H889">
        <v>-29.2973171595645</v>
      </c>
      <c r="I889">
        <v>121.175116705454</v>
      </c>
      <c r="J889">
        <v>-11.4109011961996</v>
      </c>
      <c r="K889">
        <v>639.97160668636695</v>
      </c>
      <c r="L889">
        <v>431.87403963575701</v>
      </c>
      <c r="M889">
        <v>36.489823825316599</v>
      </c>
      <c r="N889">
        <v>0.37226605170444299</v>
      </c>
      <c r="O889">
        <v>39.7401399246559</v>
      </c>
      <c r="P889">
        <v>256.84499314128902</v>
      </c>
      <c r="Q889">
        <v>0.19442677939931799</v>
      </c>
    </row>
    <row r="890" spans="1:17" hidden="1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1429</v>
      </c>
      <c r="E890">
        <v>3477.9547845900001</v>
      </c>
      <c r="F890">
        <v>794.3</v>
      </c>
      <c r="G890">
        <v>2.0588886134209101</v>
      </c>
      <c r="H890">
        <v>15.1922782629218</v>
      </c>
      <c r="I890">
        <v>13.813747685849499</v>
      </c>
      <c r="J890">
        <v>1.9985231184458701</v>
      </c>
      <c r="K890">
        <v>674.66122948782095</v>
      </c>
      <c r="L890">
        <v>625.37556987740595</v>
      </c>
      <c r="M890">
        <v>68.050877232260405</v>
      </c>
      <c r="N890">
        <v>0.56548005273033297</v>
      </c>
      <c r="O890">
        <v>6.6410676066977103</v>
      </c>
      <c r="P890">
        <v>76.825467497773801</v>
      </c>
      <c r="Q890">
        <v>-4.9597198551978999E-2</v>
      </c>
    </row>
    <row r="891" spans="1:17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1412</v>
      </c>
      <c r="E891">
        <v>3475.9650000000001</v>
      </c>
      <c r="F891">
        <v>313.14999999999998</v>
      </c>
      <c r="G891">
        <v>-57.458971012655603</v>
      </c>
      <c r="H891">
        <v>-9.9890605262654493</v>
      </c>
      <c r="I891">
        <v>-27.253511027059801</v>
      </c>
      <c r="J891">
        <v>-6.0212845600648697</v>
      </c>
      <c r="K891">
        <v>326.13079452861598</v>
      </c>
      <c r="L891">
        <v>347.85268842925097</v>
      </c>
      <c r="M891">
        <v>30.119114644003599</v>
      </c>
      <c r="N891">
        <v>0.97789031102024604</v>
      </c>
      <c r="O891">
        <v>53.2013412102826</v>
      </c>
      <c r="P891">
        <v>7.8340220385674897</v>
      </c>
      <c r="Q891">
        <v>-2.3742841171129E-2</v>
      </c>
    </row>
    <row r="892" spans="1:17" hidden="1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46</v>
      </c>
      <c r="E892">
        <v>3472.0076331300002</v>
      </c>
      <c r="F892">
        <v>3202.3</v>
      </c>
      <c r="G892">
        <v>79.659921140264103</v>
      </c>
      <c r="H892">
        <v>-1.55255769278468</v>
      </c>
      <c r="I892">
        <v>62.869104642001702</v>
      </c>
      <c r="J892">
        <v>-5.3588075669427297</v>
      </c>
      <c r="K892">
        <v>3039.1476331836502</v>
      </c>
      <c r="L892">
        <v>2474.4481496502399</v>
      </c>
      <c r="M892">
        <v>48.970167481545097</v>
      </c>
      <c r="N892">
        <v>1.1161403630081601</v>
      </c>
      <c r="O892">
        <v>15.788651906442199</v>
      </c>
      <c r="P892">
        <v>120.825431851877</v>
      </c>
      <c r="Q892">
        <v>0.121483110405825</v>
      </c>
    </row>
    <row r="893" spans="1:17" hidden="1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1538</v>
      </c>
      <c r="E893">
        <v>3468.210579865</v>
      </c>
      <c r="F893">
        <v>2044.85</v>
      </c>
      <c r="G893">
        <v>52.476426732724597</v>
      </c>
      <c r="H893">
        <v>-4.45715796702072</v>
      </c>
      <c r="I893">
        <v>20.482938745131101</v>
      </c>
      <c r="J893">
        <v>-2.8449551205775401</v>
      </c>
      <c r="K893">
        <v>1942.37307956686</v>
      </c>
      <c r="L893">
        <v>1682.5606618627901</v>
      </c>
      <c r="M893">
        <v>47.3913531314724</v>
      </c>
      <c r="N893">
        <v>0.82288068408135995</v>
      </c>
      <c r="O893">
        <v>5.7290265789666703</v>
      </c>
      <c r="P893">
        <v>89.5485724879495</v>
      </c>
      <c r="Q893">
        <v>8.8922108996962998E-2</v>
      </c>
    </row>
    <row r="894" spans="1:17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127</v>
      </c>
      <c r="E894">
        <v>3466.3101574349998</v>
      </c>
      <c r="F894">
        <v>526.45000000000005</v>
      </c>
      <c r="G894">
        <v>-38.135522195137803</v>
      </c>
      <c r="H894">
        <v>-4.4215336728093</v>
      </c>
      <c r="I894">
        <v>-14.2675300431748</v>
      </c>
      <c r="J894">
        <v>-1.0902017919034499</v>
      </c>
      <c r="K894">
        <v>521.45361030193499</v>
      </c>
      <c r="L894">
        <v>513.68895283615598</v>
      </c>
      <c r="M894">
        <v>47.909152708765298</v>
      </c>
      <c r="N894">
        <v>0.71013742383604594</v>
      </c>
      <c r="O894">
        <v>21.948903029727401</v>
      </c>
      <c r="P894">
        <v>17.184195882025499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235</v>
      </c>
      <c r="E895">
        <v>3450.75581775</v>
      </c>
      <c r="F895">
        <v>260.11</v>
      </c>
      <c r="G895">
        <v>287.04875770388901</v>
      </c>
      <c r="H895">
        <v>72.778445532964597</v>
      </c>
      <c r="I895">
        <v>160.87247506546899</v>
      </c>
      <c r="J895">
        <v>-4.4296588766454903</v>
      </c>
      <c r="K895">
        <v>174.97220092196901</v>
      </c>
      <c r="L895">
        <v>116.87192304752099</v>
      </c>
      <c r="M895">
        <v>68.808469664347896</v>
      </c>
      <c r="N895">
        <v>1.3001467777115101</v>
      </c>
      <c r="O895">
        <v>6.6740994194763799</v>
      </c>
      <c r="P895">
        <v>372.068965517241</v>
      </c>
      <c r="Q895">
        <v>0.127519207098481</v>
      </c>
    </row>
    <row r="896" spans="1:17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83</v>
      </c>
      <c r="E896">
        <v>3446.8287214900001</v>
      </c>
      <c r="F896">
        <v>801.85</v>
      </c>
      <c r="G896">
        <v>-55.872541126446201</v>
      </c>
      <c r="H896">
        <v>-2.0757597013967599</v>
      </c>
      <c r="I896">
        <v>-1.25454470147667</v>
      </c>
      <c r="J896">
        <v>-5.0542401147595601</v>
      </c>
      <c r="K896">
        <v>768.62537658568203</v>
      </c>
      <c r="L896">
        <v>805.37627542576797</v>
      </c>
      <c r="M896">
        <v>48.447262225981397</v>
      </c>
      <c r="N896">
        <v>0.84085874158257801</v>
      </c>
      <c r="O896">
        <v>51.262704994699703</v>
      </c>
      <c r="P896">
        <v>29.581447963800901</v>
      </c>
    </row>
    <row r="897" spans="1:17" hidden="1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130</v>
      </c>
      <c r="E897">
        <v>3434.9687538590001</v>
      </c>
      <c r="F897">
        <v>191.81</v>
      </c>
      <c r="G897">
        <v>99.976525089332</v>
      </c>
      <c r="H897">
        <v>-3.7040536533769401</v>
      </c>
      <c r="I897">
        <v>-12.974921859878499</v>
      </c>
      <c r="J897">
        <v>-3.6118678497082</v>
      </c>
      <c r="K897">
        <v>182.53539627191299</v>
      </c>
      <c r="L897">
        <v>163.08048492859601</v>
      </c>
      <c r="M897">
        <v>54.338292397550298</v>
      </c>
      <c r="N897">
        <v>1.3012346210400501</v>
      </c>
      <c r="O897">
        <v>16.573692716750902</v>
      </c>
      <c r="P897">
        <v>128.20939916716199</v>
      </c>
      <c r="Q897">
        <v>7.2226634253413996E-2</v>
      </c>
    </row>
    <row r="898" spans="1:17" hidden="1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51</v>
      </c>
      <c r="E898">
        <v>3401.982375</v>
      </c>
      <c r="F898">
        <v>250</v>
      </c>
      <c r="G898">
        <v>22.958245815005501</v>
      </c>
      <c r="H898">
        <v>-6.4321092772555097</v>
      </c>
      <c r="I898">
        <v>0.85770703540967597</v>
      </c>
      <c r="J898">
        <v>3.8062261815226299</v>
      </c>
      <c r="K898">
        <v>241.77057577786701</v>
      </c>
      <c r="L898">
        <v>213.17578221872</v>
      </c>
      <c r="M898">
        <v>58.154225461045598</v>
      </c>
      <c r="N898">
        <v>1.1493600473226799</v>
      </c>
      <c r="O898">
        <v>12</v>
      </c>
      <c r="P898">
        <v>58.730158730158699</v>
      </c>
      <c r="Q898">
        <v>-3.4705312883679999E-2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77</v>
      </c>
      <c r="E899">
        <v>3397.37117287</v>
      </c>
      <c r="F899">
        <v>595.85</v>
      </c>
      <c r="G899">
        <v>1.40758447622038</v>
      </c>
      <c r="H899">
        <v>12.0490912721553</v>
      </c>
      <c r="I899">
        <v>11.7132666119569</v>
      </c>
      <c r="J899">
        <v>-3.0162402408211499</v>
      </c>
      <c r="M899">
        <v>65.995253531044298</v>
      </c>
      <c r="O899">
        <v>5.3117395317613303</v>
      </c>
      <c r="P899">
        <v>26.722671203743001</v>
      </c>
    </row>
    <row r="900" spans="1:17" hidden="1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156</v>
      </c>
      <c r="E900">
        <v>3394.5916662899999</v>
      </c>
      <c r="F900">
        <v>371.05</v>
      </c>
      <c r="G900">
        <v>106.07932303001</v>
      </c>
      <c r="H900">
        <v>-17.230431668288499</v>
      </c>
      <c r="I900">
        <v>-27.824089276538</v>
      </c>
      <c r="J900">
        <v>-3.2825506415556802</v>
      </c>
      <c r="K900">
        <v>381.07893144037502</v>
      </c>
      <c r="L900">
        <v>346.01017486736998</v>
      </c>
      <c r="M900">
        <v>42.792468471509402</v>
      </c>
      <c r="N900">
        <v>1.13486284149742</v>
      </c>
      <c r="O900">
        <v>30.2250370570003</v>
      </c>
      <c r="P900">
        <v>139.001610305958</v>
      </c>
      <c r="Q900">
        <v>7.9569054245894E-2</v>
      </c>
    </row>
    <row r="901" spans="1:17" hidden="1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E901">
        <v>3392.1675</v>
      </c>
      <c r="F901">
        <v>634.04999999999995</v>
      </c>
      <c r="G901">
        <v>421.55346703602299</v>
      </c>
      <c r="H901">
        <v>0.81452196441854696</v>
      </c>
      <c r="I901">
        <v>108.874112322998</v>
      </c>
      <c r="J901">
        <v>8.0603247618551297</v>
      </c>
      <c r="K901">
        <v>608.16104398502796</v>
      </c>
      <c r="L901">
        <v>438.63195680926799</v>
      </c>
      <c r="M901">
        <v>52.094427320477102</v>
      </c>
      <c r="N901">
        <v>1.6106821868269201</v>
      </c>
      <c r="O901">
        <v>25.013800173487901</v>
      </c>
      <c r="P901">
        <v>849.17664670658598</v>
      </c>
      <c r="Q901">
        <v>0.21381017634977201</v>
      </c>
    </row>
    <row r="902" spans="1:17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286</v>
      </c>
      <c r="E902">
        <v>3370.7785050000002</v>
      </c>
      <c r="F902">
        <v>1088.7</v>
      </c>
      <c r="G902">
        <v>54.844195461136103</v>
      </c>
      <c r="H902">
        <v>12.8699672256688</v>
      </c>
      <c r="I902">
        <v>9.3890826969583205</v>
      </c>
      <c r="J902">
        <v>3.2304971020753599</v>
      </c>
      <c r="K902">
        <v>911.47769747370205</v>
      </c>
      <c r="L902">
        <v>824.83130813403204</v>
      </c>
      <c r="M902">
        <v>90.330765153022995</v>
      </c>
      <c r="N902">
        <v>3.4429914546152598</v>
      </c>
      <c r="O902">
        <v>0.89097088270415603</v>
      </c>
      <c r="P902">
        <v>80.472440944881896</v>
      </c>
      <c r="Q902">
        <v>3.2719449745999003E-2</v>
      </c>
    </row>
    <row r="903" spans="1:17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130</v>
      </c>
      <c r="E903">
        <v>3370.3897012500001</v>
      </c>
      <c r="F903">
        <v>1157.75</v>
      </c>
      <c r="G903">
        <v>-17.845988874464901</v>
      </c>
      <c r="H903">
        <v>-12.4253013845201</v>
      </c>
      <c r="I903">
        <v>-5.37103343220027</v>
      </c>
      <c r="J903">
        <v>-5.9730929111071402</v>
      </c>
      <c r="K903">
        <v>1200.75054277449</v>
      </c>
      <c r="L903">
        <v>1138.99045658159</v>
      </c>
      <c r="M903">
        <v>36.367941530533699</v>
      </c>
      <c r="N903">
        <v>0.51491562067298102</v>
      </c>
      <c r="O903">
        <v>17.382854675016102</v>
      </c>
      <c r="P903">
        <v>21.230366492146601</v>
      </c>
      <c r="Q903">
        <v>-2.7933866554699E-2</v>
      </c>
    </row>
    <row r="904" spans="1:17" hidden="1" x14ac:dyDescent="0.3">
      <c r="A904" t="s">
        <v>1953</v>
      </c>
      <c r="B904" t="s">
        <v>1954</v>
      </c>
      <c r="C904" t="str">
        <f>IFERROR(VLOOKUP(Table1[[#This Row],[Ticker]],[1]!Table1[[Symbol]:[Industry]],2,FALSE),"-")</f>
        <v>-</v>
      </c>
      <c r="D904" t="s">
        <v>619</v>
      </c>
      <c r="E904">
        <v>3369.2596052150002</v>
      </c>
      <c r="F904">
        <v>2843.05</v>
      </c>
      <c r="G904">
        <v>7.4064300102803502</v>
      </c>
      <c r="H904">
        <v>11.6442284286221</v>
      </c>
      <c r="I904">
        <v>5.4180528247938797</v>
      </c>
      <c r="J904">
        <v>3.3296571109807198</v>
      </c>
      <c r="K904">
        <v>2477.7447780330399</v>
      </c>
      <c r="L904">
        <v>2343.1990011272201</v>
      </c>
      <c r="M904">
        <v>82.338753950464195</v>
      </c>
      <c r="N904">
        <v>1.80894882028551</v>
      </c>
      <c r="O904">
        <v>1.9574048996675999</v>
      </c>
      <c r="P904">
        <v>46.018335430523102</v>
      </c>
      <c r="Q904">
        <v>6.5152580752674993E-2</v>
      </c>
    </row>
    <row r="905" spans="1:17" x14ac:dyDescent="0.3">
      <c r="A905" t="s">
        <v>1955</v>
      </c>
      <c r="B905" t="s">
        <v>1956</v>
      </c>
      <c r="C905" t="str">
        <f>IFERROR(VLOOKUP(Table1[[#This Row],[Ticker]],[1]!Table1[[Symbol]:[Industry]],2,FALSE),"-")</f>
        <v>-</v>
      </c>
      <c r="D905" t="s">
        <v>539</v>
      </c>
      <c r="E905">
        <v>3361.0580019599902</v>
      </c>
      <c r="F905">
        <v>58.6</v>
      </c>
      <c r="G905">
        <v>25.389218203961001</v>
      </c>
      <c r="H905">
        <v>11.971204414492099</v>
      </c>
      <c r="I905">
        <v>40.212988784011003</v>
      </c>
      <c r="J905">
        <v>-2.8925386331538201</v>
      </c>
      <c r="K905">
        <v>51.481086463707797</v>
      </c>
      <c r="L905">
        <v>45.453979914856497</v>
      </c>
      <c r="M905">
        <v>60.857544193357</v>
      </c>
      <c r="N905">
        <v>1.25117925677994</v>
      </c>
      <c r="O905">
        <v>6.2457337883959001</v>
      </c>
      <c r="P905">
        <v>76.240601503759393</v>
      </c>
      <c r="Q905">
        <v>-6.5159954295803998E-2</v>
      </c>
    </row>
    <row r="906" spans="1:17" x14ac:dyDescent="0.3">
      <c r="A906" t="s">
        <v>1957</v>
      </c>
      <c r="B906" t="s">
        <v>1958</v>
      </c>
      <c r="C906" t="str">
        <f>IFERROR(VLOOKUP(Table1[[#This Row],[Ticker]],[1]!Table1[[Symbol]:[Industry]],2,FALSE),"-")</f>
        <v>-</v>
      </c>
      <c r="D906" t="s">
        <v>54</v>
      </c>
      <c r="E906">
        <v>3356.4669181089998</v>
      </c>
      <c r="F906">
        <v>253.81</v>
      </c>
      <c r="G906">
        <v>-5.8293754776867797</v>
      </c>
      <c r="H906">
        <v>21.840918905818999</v>
      </c>
      <c r="I906">
        <v>27.682250463693698</v>
      </c>
      <c r="J906">
        <v>0.55878285722240395</v>
      </c>
      <c r="K906">
        <v>209.98182708291699</v>
      </c>
      <c r="L906">
        <v>190.77662969187199</v>
      </c>
      <c r="M906">
        <v>75.748903676510295</v>
      </c>
      <c r="N906">
        <v>2.30039992812151</v>
      </c>
      <c r="O906">
        <v>1.63114140498796</v>
      </c>
      <c r="P906">
        <v>64.065934065934002</v>
      </c>
      <c r="Q906">
        <v>6.2135932163810997E-2</v>
      </c>
    </row>
    <row r="907" spans="1:17" hidden="1" x14ac:dyDescent="0.3">
      <c r="A907" t="s">
        <v>1959</v>
      </c>
      <c r="B907" t="s">
        <v>1960</v>
      </c>
      <c r="C907" t="str">
        <f>IFERROR(VLOOKUP(Table1[[#This Row],[Ticker]],[1]!Table1[[Symbol]:[Industry]],2,FALSE),"-")</f>
        <v>-</v>
      </c>
      <c r="D907" t="s">
        <v>51</v>
      </c>
      <c r="E907">
        <v>3355.4786508699999</v>
      </c>
      <c r="F907">
        <v>536.35</v>
      </c>
      <c r="G907">
        <v>55.011127077712601</v>
      </c>
      <c r="H907">
        <v>-3.4668475197384199</v>
      </c>
      <c r="I907">
        <v>18.997874909074799</v>
      </c>
      <c r="J907">
        <v>-1.95585549463582</v>
      </c>
      <c r="K907">
        <v>525.17488368668205</v>
      </c>
      <c r="L907">
        <v>453.04231864688802</v>
      </c>
      <c r="M907">
        <v>42.174930055705403</v>
      </c>
      <c r="N907">
        <v>0.99906322315783302</v>
      </c>
      <c r="O907">
        <v>8.25020975109536</v>
      </c>
      <c r="P907">
        <v>80.985321410494294</v>
      </c>
      <c r="Q907">
        <v>3.5352805750714998E-2</v>
      </c>
    </row>
    <row r="908" spans="1:17" hidden="1" x14ac:dyDescent="0.3">
      <c r="A908" t="s">
        <v>1961</v>
      </c>
      <c r="B908" t="s">
        <v>1962</v>
      </c>
      <c r="C908" t="str">
        <f>IFERROR(VLOOKUP(Table1[[#This Row],[Ticker]],[1]!Table1[[Symbol]:[Industry]],2,FALSE),"-")</f>
        <v>-</v>
      </c>
      <c r="D908" t="s">
        <v>60</v>
      </c>
      <c r="E908">
        <v>3348.65436705</v>
      </c>
      <c r="F908">
        <v>2024.7</v>
      </c>
      <c r="G908">
        <v>78.704049921192393</v>
      </c>
      <c r="H908">
        <v>18.677552218575201</v>
      </c>
      <c r="I908">
        <v>15.4921642214644</v>
      </c>
      <c r="J908">
        <v>4.52548075806813</v>
      </c>
      <c r="K908">
        <v>1617.2465511599801</v>
      </c>
      <c r="L908">
        <v>1456.5498615602901</v>
      </c>
      <c r="M908">
        <v>86.488396045706807</v>
      </c>
      <c r="N908">
        <v>3.9031747569805102</v>
      </c>
      <c r="O908">
        <v>2.0398083666716098</v>
      </c>
      <c r="P908">
        <v>103.897280966767</v>
      </c>
      <c r="Q908">
        <v>0.14744053379208399</v>
      </c>
    </row>
    <row r="909" spans="1:17" x14ac:dyDescent="0.3">
      <c r="A909" t="s">
        <v>1963</v>
      </c>
      <c r="B909" t="s">
        <v>1964</v>
      </c>
      <c r="C909" t="str">
        <f>IFERROR(VLOOKUP(Table1[[#This Row],[Ticker]],[1]!Table1[[Symbol]:[Industry]],2,FALSE),"-")</f>
        <v>-</v>
      </c>
      <c r="D909" t="s">
        <v>286</v>
      </c>
      <c r="E909">
        <v>3344.39593917</v>
      </c>
      <c r="F909">
        <v>1065.3499999999999</v>
      </c>
      <c r="G909">
        <v>-40.382845601719097</v>
      </c>
      <c r="H909">
        <v>0.23941760855709801</v>
      </c>
      <c r="I909">
        <v>-9.8329536416118408</v>
      </c>
      <c r="J909">
        <v>-2.0951131055915302</v>
      </c>
      <c r="K909">
        <v>968.34349458775102</v>
      </c>
      <c r="L909">
        <v>1005.04391010541</v>
      </c>
      <c r="M909">
        <v>61.4989888007727</v>
      </c>
      <c r="N909">
        <v>0.75420774598041096</v>
      </c>
      <c r="O909">
        <v>24.184540291922801</v>
      </c>
      <c r="P909">
        <v>41.734849996673901</v>
      </c>
      <c r="Q909">
        <v>-6.1428029405728002E-2</v>
      </c>
    </row>
    <row r="910" spans="1:17" hidden="1" x14ac:dyDescent="0.3">
      <c r="A910" t="s">
        <v>1965</v>
      </c>
      <c r="B910" t="s">
        <v>1966</v>
      </c>
      <c r="C910" t="str">
        <f>IFERROR(VLOOKUP(Table1[[#This Row],[Ticker]],[1]!Table1[[Symbol]:[Industry]],2,FALSE),"-")</f>
        <v>-</v>
      </c>
      <c r="D910" t="s">
        <v>1967</v>
      </c>
      <c r="E910">
        <v>3306.79642384</v>
      </c>
      <c r="F910">
        <v>286.7</v>
      </c>
      <c r="G910">
        <v>26.794159127698901</v>
      </c>
      <c r="H910">
        <v>-14.783301274626901</v>
      </c>
      <c r="I910">
        <v>42.487470188569297</v>
      </c>
      <c r="J910">
        <v>-3.34269297169886</v>
      </c>
      <c r="K910">
        <v>278.97517530483401</v>
      </c>
      <c r="M910">
        <v>50.355712551197001</v>
      </c>
      <c r="N910">
        <v>0.98542739866084905</v>
      </c>
      <c r="O910">
        <v>15.102895012207799</v>
      </c>
      <c r="P910">
        <v>164.84988452655799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21</v>
      </c>
      <c r="E911">
        <v>3293.5184030700002</v>
      </c>
      <c r="F911">
        <v>614.70000000000005</v>
      </c>
      <c r="G911">
        <v>281.50813228229401</v>
      </c>
      <c r="H911">
        <v>6.7004355178508597</v>
      </c>
      <c r="I911">
        <v>15.916013895902999</v>
      </c>
      <c r="J911">
        <v>3.7878420857964401</v>
      </c>
      <c r="K911">
        <v>514.96528768107896</v>
      </c>
      <c r="L911">
        <v>434.70665370680899</v>
      </c>
      <c r="M911">
        <v>70.644899710380798</v>
      </c>
      <c r="N911">
        <v>3.3563836336841399</v>
      </c>
      <c r="O911">
        <v>7.6948104766552703</v>
      </c>
      <c r="P911">
        <v>307.22093408413298</v>
      </c>
      <c r="Q911">
        <v>5.8536250077668002E-2</v>
      </c>
    </row>
    <row r="912" spans="1:17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46</v>
      </c>
      <c r="E912">
        <v>3293.3470192</v>
      </c>
      <c r="F912">
        <v>1943.2</v>
      </c>
      <c r="G912">
        <v>-1.9558797447035801</v>
      </c>
      <c r="H912">
        <v>7.94683369786725</v>
      </c>
      <c r="I912">
        <v>3.3712183797264799</v>
      </c>
      <c r="J912">
        <v>-4.1720714999595803</v>
      </c>
      <c r="K912">
        <v>1805.99998370146</v>
      </c>
      <c r="L912">
        <v>1670.5790574044399</v>
      </c>
      <c r="M912">
        <v>52.314424305461699</v>
      </c>
      <c r="N912">
        <v>1.4985211814118</v>
      </c>
      <c r="O912">
        <v>7.5545491972004797</v>
      </c>
      <c r="P912">
        <v>37.425742574257399</v>
      </c>
      <c r="Q912">
        <v>2.1386012652819E-2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399</v>
      </c>
      <c r="E913">
        <v>3277.71510825</v>
      </c>
      <c r="F913">
        <v>4280.6499999999996</v>
      </c>
      <c r="G913">
        <v>11.765037317412499</v>
      </c>
      <c r="H913">
        <v>-6.5465376013635801</v>
      </c>
      <c r="I913">
        <v>-16.811570552614999</v>
      </c>
      <c r="J913">
        <v>-6.5047182149587002</v>
      </c>
      <c r="K913">
        <v>4295.99800299241</v>
      </c>
      <c r="L913">
        <v>4080.9853220845098</v>
      </c>
      <c r="M913">
        <v>42.022066707620901</v>
      </c>
      <c r="N913">
        <v>1.26075816353008</v>
      </c>
      <c r="O913">
        <v>19.0707018793874</v>
      </c>
      <c r="P913">
        <v>55.377495462794897</v>
      </c>
      <c r="Q913">
        <v>5.6213683688645003E-2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138</v>
      </c>
      <c r="E914">
        <v>3276.6721364250002</v>
      </c>
      <c r="F914">
        <v>720.75</v>
      </c>
      <c r="G914">
        <v>95.172315501291905</v>
      </c>
      <c r="H914">
        <v>-2.2461899117324999</v>
      </c>
      <c r="I914">
        <v>38.358365979278403</v>
      </c>
      <c r="J914">
        <v>-1.7969423260138999</v>
      </c>
      <c r="K914">
        <v>687.45364648033899</v>
      </c>
      <c r="L914">
        <v>577.16184170806105</v>
      </c>
      <c r="M914">
        <v>59.139250474682697</v>
      </c>
      <c r="N914">
        <v>0.79772334610016604</v>
      </c>
      <c r="O914">
        <v>6.0006937218175498</v>
      </c>
      <c r="P914">
        <v>133.252427184466</v>
      </c>
      <c r="Q914">
        <v>0.16917153388438799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486</v>
      </c>
      <c r="E915">
        <v>3275.1613713500001</v>
      </c>
      <c r="F915">
        <v>310.75</v>
      </c>
      <c r="G915">
        <v>-55.182857599081302</v>
      </c>
      <c r="H915">
        <v>-1.3331798746549199</v>
      </c>
      <c r="I915">
        <v>-18.091169061884901</v>
      </c>
      <c r="J915">
        <v>-4.12500758519628</v>
      </c>
      <c r="K915">
        <v>304.07967932262602</v>
      </c>
      <c r="M915">
        <v>49.544853197636002</v>
      </c>
      <c r="N915">
        <v>0.78631218847838402</v>
      </c>
      <c r="O915">
        <v>65.534995977473798</v>
      </c>
      <c r="P915">
        <v>26.269809020723201</v>
      </c>
    </row>
    <row r="916" spans="1:17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286</v>
      </c>
      <c r="E916">
        <v>3269.7646122000001</v>
      </c>
      <c r="F916">
        <v>319.35000000000002</v>
      </c>
      <c r="G916">
        <v>48.427785332595299</v>
      </c>
      <c r="H916">
        <v>-5.1926702604239798</v>
      </c>
      <c r="I916">
        <v>20.9803734654324</v>
      </c>
      <c r="J916">
        <v>-1.81219381251259</v>
      </c>
      <c r="K916">
        <v>292.73413067386599</v>
      </c>
      <c r="L916">
        <v>254.32001570987501</v>
      </c>
      <c r="M916">
        <v>62.950233320811499</v>
      </c>
      <c r="N916">
        <v>0.82997282299966502</v>
      </c>
      <c r="O916">
        <v>4.2586503835916503</v>
      </c>
      <c r="P916">
        <v>72.808441558441501</v>
      </c>
      <c r="Q916">
        <v>3.7564426189079E-2</v>
      </c>
    </row>
    <row r="917" spans="1:17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983</v>
      </c>
      <c r="E917">
        <v>3246.0707468149999</v>
      </c>
      <c r="F917">
        <v>401.05</v>
      </c>
      <c r="G917">
        <v>-21.227677881137001</v>
      </c>
      <c r="H917">
        <v>-12.409769429105699</v>
      </c>
      <c r="I917">
        <v>-11.8114245042894</v>
      </c>
      <c r="J917">
        <v>-3.9859643561400202</v>
      </c>
      <c r="K917">
        <v>402.38971697979798</v>
      </c>
      <c r="L917">
        <v>396.19008023045501</v>
      </c>
      <c r="M917">
        <v>44.045542496013901</v>
      </c>
      <c r="N917">
        <v>0.85870224206339796</v>
      </c>
      <c r="O917">
        <v>22.179279391596999</v>
      </c>
      <c r="P917">
        <v>18.636296405857099</v>
      </c>
      <c r="Q917">
        <v>-4.9331872956973E-2</v>
      </c>
    </row>
    <row r="918" spans="1:17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1102</v>
      </c>
      <c r="E918">
        <v>3228.3955187249999</v>
      </c>
      <c r="F918">
        <v>446.55</v>
      </c>
      <c r="G918">
        <v>-48.923810037638503</v>
      </c>
      <c r="H918">
        <v>0.89021905561259096</v>
      </c>
      <c r="I918">
        <v>-20.4915107061247</v>
      </c>
      <c r="J918">
        <v>-2.05455863681722</v>
      </c>
      <c r="K918">
        <v>419.77341645879602</v>
      </c>
      <c r="L918">
        <v>431.55781980245303</v>
      </c>
      <c r="M918">
        <v>55.8384298923568</v>
      </c>
      <c r="N918">
        <v>1.0539670088869899</v>
      </c>
      <c r="O918">
        <v>48.717948717948701</v>
      </c>
      <c r="P918">
        <v>41.761904761904702</v>
      </c>
      <c r="Q918">
        <v>-3.2867923055729998E-3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626</v>
      </c>
      <c r="E919">
        <v>3220.3054567499998</v>
      </c>
      <c r="F919">
        <v>234.03</v>
      </c>
      <c r="G919">
        <v>56.757227540616903</v>
      </c>
      <c r="H919">
        <v>20.295154130489902</v>
      </c>
      <c r="I919">
        <v>13.915882047524001</v>
      </c>
      <c r="J919">
        <v>-2.13702250477421</v>
      </c>
      <c r="K919">
        <v>193.29569306699901</v>
      </c>
      <c r="L919">
        <v>170.657261574134</v>
      </c>
      <c r="M919">
        <v>74.254222622110305</v>
      </c>
      <c r="N919">
        <v>3.3958420543861698</v>
      </c>
      <c r="O919">
        <v>6.3966158184847997</v>
      </c>
      <c r="P919">
        <v>97.410375369042598</v>
      </c>
      <c r="Q919">
        <v>0.19673036093447699</v>
      </c>
    </row>
    <row r="920" spans="1:17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138</v>
      </c>
      <c r="E920">
        <v>3209.6661920699999</v>
      </c>
      <c r="F920">
        <v>422.3</v>
      </c>
      <c r="G920">
        <v>-14.607244381072899</v>
      </c>
      <c r="H920">
        <v>-8.9262270639558494</v>
      </c>
      <c r="I920">
        <v>-32.151589633768701</v>
      </c>
      <c r="J920">
        <v>-3.4338557133076701</v>
      </c>
      <c r="K920">
        <v>445.42502398688799</v>
      </c>
      <c r="L920">
        <v>460.95835360596499</v>
      </c>
      <c r="M920">
        <v>52.138624948182603</v>
      </c>
      <c r="N920">
        <v>1.09008929973338</v>
      </c>
      <c r="O920">
        <v>38.527113426474003</v>
      </c>
      <c r="P920">
        <v>15.1465576005453</v>
      </c>
      <c r="Q920">
        <v>4.6131023673542E-2</v>
      </c>
    </row>
    <row r="921" spans="1:17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278</v>
      </c>
      <c r="E921">
        <v>3203.2919299999999</v>
      </c>
      <c r="F921">
        <v>330.5</v>
      </c>
      <c r="G921">
        <v>8.3378113859744101</v>
      </c>
      <c r="H921">
        <v>-9.1959812221355008</v>
      </c>
      <c r="I921">
        <v>-19.3123341149761</v>
      </c>
      <c r="J921">
        <v>-2.2404545497266501</v>
      </c>
      <c r="K921">
        <v>328.87135270993798</v>
      </c>
      <c r="L921">
        <v>302.48427243999902</v>
      </c>
      <c r="M921">
        <v>50.345815808889398</v>
      </c>
      <c r="N921">
        <v>0.41210936815078902</v>
      </c>
      <c r="O921">
        <v>21.497730711043801</v>
      </c>
      <c r="P921">
        <v>55.164319248826303</v>
      </c>
      <c r="Q921">
        <v>7.7176441395288994E-2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101</v>
      </c>
      <c r="E922">
        <v>3192.73456704</v>
      </c>
      <c r="F922">
        <v>303.2</v>
      </c>
      <c r="G922">
        <v>14313.9946603808</v>
      </c>
      <c r="H922">
        <v>17.822353517797801</v>
      </c>
      <c r="I922">
        <v>1005.02429261321</v>
      </c>
      <c r="J922">
        <v>0.81054727176695196</v>
      </c>
      <c r="K922">
        <v>107.67430381285</v>
      </c>
      <c r="L922">
        <v>34.682211442469203</v>
      </c>
      <c r="M922">
        <v>99.556191605492401</v>
      </c>
      <c r="N922">
        <v>0.317563729912131</v>
      </c>
      <c r="O922">
        <v>0</v>
      </c>
      <c r="P922">
        <v>15060</v>
      </c>
      <c r="Q922">
        <v>0.10890655697408699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1429</v>
      </c>
      <c r="E923">
        <v>3181.04884128</v>
      </c>
      <c r="F923">
        <v>216.2</v>
      </c>
      <c r="G923">
        <v>-13.738147903278101</v>
      </c>
      <c r="K923">
        <v>198.53034696656701</v>
      </c>
      <c r="L923">
        <v>172.215069946667</v>
      </c>
      <c r="M923">
        <v>81.1750791682543</v>
      </c>
      <c r="N923">
        <v>1</v>
      </c>
      <c r="O923">
        <v>2.8445883441258202</v>
      </c>
      <c r="P923">
        <v>14.1499472016895</v>
      </c>
      <c r="Q923">
        <v>0.14788253940821999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709</v>
      </c>
      <c r="E924">
        <v>3133.9066766000001</v>
      </c>
      <c r="F924">
        <v>764.3</v>
      </c>
      <c r="G924">
        <v>-21.5650263325978</v>
      </c>
      <c r="H924">
        <v>-4.59872439087522</v>
      </c>
      <c r="I924">
        <v>-0.81632942937180697</v>
      </c>
      <c r="J924">
        <v>-3.9758986471919999</v>
      </c>
      <c r="K924">
        <v>746.85684060928702</v>
      </c>
      <c r="L924">
        <v>694.16701772993099</v>
      </c>
      <c r="M924">
        <v>46.706702160901997</v>
      </c>
      <c r="N924">
        <v>0.46209881908930101</v>
      </c>
      <c r="O924">
        <v>14.169828601334499</v>
      </c>
      <c r="P924">
        <v>36.1903064861012</v>
      </c>
      <c r="Q924">
        <v>-2.8826424581146998E-2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46</v>
      </c>
      <c r="E925">
        <v>3133.1362859549999</v>
      </c>
      <c r="F925">
        <v>466.05</v>
      </c>
      <c r="G925">
        <v>170.58800907029101</v>
      </c>
      <c r="H925">
        <v>15.6318465710795</v>
      </c>
      <c r="I925">
        <v>78.232298488079394</v>
      </c>
      <c r="J925">
        <v>1.6315999033458899</v>
      </c>
      <c r="K925">
        <v>421.29451390558501</v>
      </c>
      <c r="L925">
        <v>311.08372792662601</v>
      </c>
      <c r="M925">
        <v>43.731512278232998</v>
      </c>
      <c r="N925">
        <v>1.3697158577606801</v>
      </c>
      <c r="O925">
        <v>38.611736938096698</v>
      </c>
      <c r="P925">
        <v>199.71061093247499</v>
      </c>
      <c r="Q925">
        <v>2.9388934368509E-2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399</v>
      </c>
      <c r="E926">
        <v>3124.8490375000001</v>
      </c>
      <c r="F926">
        <v>1824.25</v>
      </c>
      <c r="G926">
        <v>336.394184370662</v>
      </c>
      <c r="H926">
        <v>-3.7920732119942002</v>
      </c>
      <c r="I926">
        <v>212.31343477528</v>
      </c>
      <c r="J926">
        <v>0.30944484643121301</v>
      </c>
      <c r="K926">
        <v>1533.5374340973101</v>
      </c>
      <c r="L926">
        <v>979.92113983822605</v>
      </c>
      <c r="M926">
        <v>60.032097188228299</v>
      </c>
      <c r="N926">
        <v>1.19217902790974</v>
      </c>
      <c r="O926">
        <v>19.457311223790501</v>
      </c>
      <c r="P926">
        <v>412.42977528089801</v>
      </c>
      <c r="Q926">
        <v>0.28364113066476798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138</v>
      </c>
      <c r="E927">
        <v>3123.4404992999998</v>
      </c>
      <c r="F927">
        <v>609.95000000000005</v>
      </c>
      <c r="G927">
        <v>67.106318837317801</v>
      </c>
      <c r="H927">
        <v>-2.0012960479059299</v>
      </c>
      <c r="I927">
        <v>42.542410585626101</v>
      </c>
      <c r="J927">
        <v>2.8144531900823</v>
      </c>
      <c r="K927">
        <v>538.88075435908297</v>
      </c>
      <c r="L927">
        <v>458.94396195947701</v>
      </c>
      <c r="M927">
        <v>61.363145885499399</v>
      </c>
      <c r="N927">
        <v>0.90390929262592701</v>
      </c>
      <c r="O927">
        <v>6.1398475284859302</v>
      </c>
      <c r="P927">
        <v>94.189748487742705</v>
      </c>
      <c r="Q927">
        <v>0.184575411853314</v>
      </c>
    </row>
    <row r="928" spans="1:17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80</v>
      </c>
      <c r="E928">
        <v>3121.2962462400001</v>
      </c>
      <c r="F928">
        <v>238.8</v>
      </c>
      <c r="G928">
        <v>-7.9527177922272596</v>
      </c>
      <c r="H928">
        <v>-9.7748736259084996</v>
      </c>
      <c r="I928">
        <v>-28.858029137268201</v>
      </c>
      <c r="J928">
        <v>-1.2031542021794801</v>
      </c>
      <c r="K928">
        <v>238.47264369942599</v>
      </c>
      <c r="L928">
        <v>236.307811429894</v>
      </c>
      <c r="M928">
        <v>43.680456765499201</v>
      </c>
      <c r="N928">
        <v>0.67495674388440396</v>
      </c>
      <c r="O928">
        <v>27.7219430485762</v>
      </c>
      <c r="P928">
        <v>25.453112687155201</v>
      </c>
      <c r="Q928">
        <v>-5.6888895282039997E-2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119</v>
      </c>
      <c r="E929">
        <v>3107.9817528499998</v>
      </c>
      <c r="F929">
        <v>4323.95</v>
      </c>
      <c r="G929">
        <v>21.643995563199201</v>
      </c>
      <c r="H929">
        <v>-6.6776644878225904</v>
      </c>
      <c r="I929">
        <v>33.233225064670798</v>
      </c>
      <c r="J929">
        <v>-1.3741090112499701</v>
      </c>
      <c r="K929">
        <v>4339.6915152267102</v>
      </c>
      <c r="L929">
        <v>3704.4211174637499</v>
      </c>
      <c r="M929">
        <v>52.136162553694803</v>
      </c>
      <c r="N929">
        <v>0.69560811256781796</v>
      </c>
      <c r="O929">
        <v>18.9421709316712</v>
      </c>
      <c r="P929">
        <v>102.697824864054</v>
      </c>
      <c r="Q929">
        <v>0.13453231393897999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235</v>
      </c>
      <c r="E930">
        <v>3107.1160030999999</v>
      </c>
      <c r="F930">
        <v>1990.9</v>
      </c>
      <c r="G930">
        <v>106.862299315756</v>
      </c>
      <c r="H930">
        <v>-13.159565030483</v>
      </c>
      <c r="I930">
        <v>53.859841263435598</v>
      </c>
      <c r="J930">
        <v>-3.8552787055344302</v>
      </c>
      <c r="K930">
        <v>1938.7174789492201</v>
      </c>
      <c r="L930">
        <v>1468.33469219379</v>
      </c>
      <c r="M930">
        <v>43.2104989719871</v>
      </c>
      <c r="N930">
        <v>0.57979127134724795</v>
      </c>
      <c r="O930">
        <v>26.575920437992799</v>
      </c>
      <c r="P930">
        <v>151.61453396524399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200</v>
      </c>
      <c r="E931">
        <v>3103.7729853750002</v>
      </c>
      <c r="F931">
        <v>2053.85</v>
      </c>
      <c r="G931">
        <v>-29.722763175301399</v>
      </c>
      <c r="H931">
        <v>-5.5251616745624998</v>
      </c>
      <c r="I931">
        <v>-16.8351410643299</v>
      </c>
      <c r="J931">
        <v>-1.43554647823304</v>
      </c>
      <c r="K931">
        <v>2014.9451973448499</v>
      </c>
      <c r="L931">
        <v>2039.23954526595</v>
      </c>
      <c r="M931">
        <v>55.083653672465701</v>
      </c>
      <c r="N931">
        <v>0.91029795592455798</v>
      </c>
      <c r="O931">
        <v>19.775056601017599</v>
      </c>
      <c r="P931">
        <v>17.891685560944801</v>
      </c>
      <c r="Q931">
        <v>1.0356201854325E-2</v>
      </c>
    </row>
    <row r="932" spans="1:17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60</v>
      </c>
      <c r="E932">
        <v>3094.1612460000001</v>
      </c>
      <c r="F932">
        <v>384.45</v>
      </c>
      <c r="G932">
        <v>35.521593761616103</v>
      </c>
      <c r="H932">
        <v>-8.0103597143909493</v>
      </c>
      <c r="I932">
        <v>13.5907903060221</v>
      </c>
      <c r="J932">
        <v>-7.0521860214299101</v>
      </c>
      <c r="K932">
        <v>386.81145694645602</v>
      </c>
      <c r="L932">
        <v>344.40042899111398</v>
      </c>
      <c r="M932">
        <v>40.086900426418701</v>
      </c>
      <c r="N932">
        <v>0.98698978400766701</v>
      </c>
      <c r="O932">
        <v>10.469501885810899</v>
      </c>
      <c r="P932">
        <v>63.665389527458402</v>
      </c>
      <c r="Q932">
        <v>-5.2353862796530003E-2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130</v>
      </c>
      <c r="E933">
        <v>3087.4652785200001</v>
      </c>
      <c r="F933">
        <v>17.88</v>
      </c>
      <c r="G933">
        <v>46.023114007762999</v>
      </c>
      <c r="H933">
        <v>-15.0170375202384</v>
      </c>
      <c r="I933">
        <v>-32.411190526325498</v>
      </c>
      <c r="J933">
        <v>-3.0862694131946098</v>
      </c>
      <c r="K933">
        <v>19.2656682818447</v>
      </c>
      <c r="L933">
        <v>17.891527752746502</v>
      </c>
      <c r="M933">
        <v>39.060208584363203</v>
      </c>
      <c r="N933">
        <v>0.75806930550804497</v>
      </c>
      <c r="O933">
        <v>89.876957494407094</v>
      </c>
      <c r="P933">
        <v>104.810996563573</v>
      </c>
      <c r="Q933">
        <v>7.7384103856960998E-2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286</v>
      </c>
      <c r="E934">
        <v>3082.1123244999999</v>
      </c>
      <c r="F934">
        <v>2545</v>
      </c>
      <c r="G934">
        <v>8.4120132201208797</v>
      </c>
      <c r="H934">
        <v>15.5139194421242</v>
      </c>
      <c r="I934">
        <v>6.47352273804505</v>
      </c>
      <c r="J934">
        <v>3.12082594913241</v>
      </c>
      <c r="K934">
        <v>2222.5650969431399</v>
      </c>
      <c r="L934">
        <v>2070.6425613014799</v>
      </c>
      <c r="M934">
        <v>66.161519001065102</v>
      </c>
      <c r="N934">
        <v>0.76061418765517297</v>
      </c>
      <c r="O934">
        <v>12.2180746561886</v>
      </c>
      <c r="P934">
        <v>68.693865376329796</v>
      </c>
      <c r="Q934">
        <v>7.4290885609720997E-2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534</v>
      </c>
      <c r="E935">
        <v>3073.1433720750001</v>
      </c>
      <c r="F935">
        <v>885.75</v>
      </c>
      <c r="G935">
        <v>72.492475220895003</v>
      </c>
      <c r="H935">
        <v>16.070537289104401</v>
      </c>
      <c r="I935">
        <v>67.266020202196998</v>
      </c>
      <c r="J935">
        <v>-3.2935737154709099</v>
      </c>
      <c r="K935">
        <v>726.21463073795496</v>
      </c>
      <c r="L935">
        <v>570.62963461322897</v>
      </c>
      <c r="M935">
        <v>71.886787338498806</v>
      </c>
      <c r="N935">
        <v>1.28896055728054</v>
      </c>
      <c r="O935">
        <v>2.7265029635901801</v>
      </c>
      <c r="P935">
        <v>133.49149861605301</v>
      </c>
      <c r="Q935">
        <v>0.167800627618165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130</v>
      </c>
      <c r="E936">
        <v>3073.1238400000002</v>
      </c>
      <c r="F936">
        <v>636.5</v>
      </c>
      <c r="G936">
        <v>13.476424338981801</v>
      </c>
      <c r="H936">
        <v>2.4451360923530898</v>
      </c>
      <c r="I936">
        <v>24.162297593912299</v>
      </c>
      <c r="J936">
        <v>-1.6046556355619199</v>
      </c>
      <c r="K936">
        <v>609.82517390003602</v>
      </c>
      <c r="L936">
        <v>527.353404064448</v>
      </c>
      <c r="M936">
        <v>46.160546174735501</v>
      </c>
      <c r="N936">
        <v>0.76897556475815498</v>
      </c>
      <c r="O936">
        <v>14.658287509819299</v>
      </c>
      <c r="P936">
        <v>54.303030303030297</v>
      </c>
      <c r="Q936">
        <v>3.2620420913022002E-2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130</v>
      </c>
      <c r="E937">
        <v>3064.3244424</v>
      </c>
      <c r="F937">
        <v>936</v>
      </c>
      <c r="G937">
        <v>68.511830969614707</v>
      </c>
      <c r="H937">
        <v>-3.6428302847405098</v>
      </c>
      <c r="I937">
        <v>-23.176249049479999</v>
      </c>
      <c r="J937">
        <v>-1.28652331519661</v>
      </c>
      <c r="K937">
        <v>911.31453084783698</v>
      </c>
      <c r="L937">
        <v>860.15622078219201</v>
      </c>
      <c r="M937">
        <v>59.206894705240202</v>
      </c>
      <c r="N937">
        <v>1.0553987542707299</v>
      </c>
      <c r="O937">
        <v>24.866452991452899</v>
      </c>
      <c r="P937">
        <v>101.767622332399</v>
      </c>
      <c r="Q937">
        <v>0.11163136467752401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46</v>
      </c>
      <c r="E938">
        <v>3060.0822012019999</v>
      </c>
      <c r="F938">
        <v>19.57</v>
      </c>
      <c r="G938">
        <v>39.911677451846103</v>
      </c>
      <c r="H938">
        <v>-11.7993510005841</v>
      </c>
      <c r="I938">
        <v>-23.7817731288213</v>
      </c>
      <c r="J938">
        <v>2.25740314266289</v>
      </c>
      <c r="K938">
        <v>18.766624480680001</v>
      </c>
      <c r="L938">
        <v>18.248868418017199</v>
      </c>
      <c r="M938">
        <v>68.173279122749094</v>
      </c>
      <c r="N938">
        <v>1.05412868794918</v>
      </c>
      <c r="O938">
        <v>36.466921854337699</v>
      </c>
      <c r="P938">
        <v>64.670938921940106</v>
      </c>
      <c r="Q938">
        <v>0.108764189244401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92</v>
      </c>
      <c r="E939">
        <v>3055.3179149849998</v>
      </c>
      <c r="F939">
        <v>2251.9</v>
      </c>
      <c r="G939">
        <v>679.00213269928804</v>
      </c>
      <c r="H939">
        <v>36.584675763837403</v>
      </c>
      <c r="I939">
        <v>73.177870944080198</v>
      </c>
      <c r="J939">
        <v>11.934899603373101</v>
      </c>
      <c r="K939">
        <v>1640.30704003759</v>
      </c>
      <c r="L939">
        <v>1151.73181020845</v>
      </c>
      <c r="M939">
        <v>91.212089067363905</v>
      </c>
      <c r="N939">
        <v>1.1754140562286</v>
      </c>
      <c r="O939">
        <v>0</v>
      </c>
      <c r="P939">
        <v>811.70040485829895</v>
      </c>
    </row>
    <row r="940" spans="1:17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572</v>
      </c>
      <c r="E940">
        <v>3054.3463009900001</v>
      </c>
      <c r="F940">
        <v>1021.7</v>
      </c>
      <c r="G940">
        <v>11.5743442695257</v>
      </c>
      <c r="H940">
        <v>-9.4221362242874491</v>
      </c>
      <c r="I940">
        <v>-10.363026779317501</v>
      </c>
      <c r="J940">
        <v>-1.67002081191022</v>
      </c>
      <c r="K940">
        <v>1068.8614635398001</v>
      </c>
      <c r="L940">
        <v>1014.47932673221</v>
      </c>
      <c r="M940">
        <v>37.823143430503201</v>
      </c>
      <c r="N940">
        <v>1.8540240702358</v>
      </c>
      <c r="O940">
        <v>23.710482529118099</v>
      </c>
      <c r="P940">
        <v>46.019722738316403</v>
      </c>
      <c r="Q940">
        <v>6.9109563567210002E-3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101</v>
      </c>
      <c r="E941">
        <v>3053.71460196</v>
      </c>
      <c r="F941">
        <v>810.7</v>
      </c>
      <c r="G941">
        <v>93.888128927164004</v>
      </c>
      <c r="H941">
        <v>-15.5187713826679</v>
      </c>
      <c r="I941">
        <v>24.173109867211899</v>
      </c>
      <c r="J941">
        <v>-2.8615640409977199</v>
      </c>
      <c r="K941">
        <v>851.657024356688</v>
      </c>
      <c r="L941">
        <v>751.497980432644</v>
      </c>
      <c r="M941">
        <v>42.102076609755201</v>
      </c>
      <c r="N941">
        <v>0.38486793861950402</v>
      </c>
      <c r="O941">
        <v>25.323794251881001</v>
      </c>
      <c r="P941">
        <v>119.52342269157801</v>
      </c>
      <c r="Q941">
        <v>4.0506833204530003E-2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807</v>
      </c>
      <c r="E942">
        <v>3042.7109999999998</v>
      </c>
      <c r="F942">
        <v>35.700000000000003</v>
      </c>
      <c r="G942">
        <v>189.33225810648901</v>
      </c>
      <c r="H942">
        <v>-11.0645031909353</v>
      </c>
      <c r="I942">
        <v>-23.830805614579599</v>
      </c>
      <c r="J942">
        <v>-9.8333423471555097</v>
      </c>
      <c r="K942">
        <v>37.0120652121457</v>
      </c>
      <c r="L942">
        <v>31.620022547442499</v>
      </c>
      <c r="M942">
        <v>43.100210299826699</v>
      </c>
      <c r="N942">
        <v>0.89166460463453201</v>
      </c>
      <c r="O942">
        <v>26.750700280112</v>
      </c>
      <c r="P942">
        <v>223.809523809523</v>
      </c>
      <c r="Q942">
        <v>0.124300573939716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286</v>
      </c>
      <c r="E943">
        <v>3040.8089838299902</v>
      </c>
      <c r="F943">
        <v>251.97</v>
      </c>
      <c r="G943">
        <v>56.860353052614599</v>
      </c>
      <c r="H943">
        <v>37.216736077443301</v>
      </c>
      <c r="I943">
        <v>61.257209465098498</v>
      </c>
      <c r="J943">
        <v>1.09944900073267</v>
      </c>
      <c r="K943">
        <v>186.54014911233699</v>
      </c>
      <c r="L943">
        <v>146.85163536392801</v>
      </c>
      <c r="M943">
        <v>77.805393288433095</v>
      </c>
      <c r="N943">
        <v>1.3266058073090401</v>
      </c>
      <c r="O943">
        <v>1.2025241100130899</v>
      </c>
      <c r="P943">
        <v>146.01640304628</v>
      </c>
      <c r="Q943">
        <v>0.18049009312822101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472</v>
      </c>
      <c r="E944">
        <v>3037.1482259999998</v>
      </c>
      <c r="F944">
        <v>535.5</v>
      </c>
      <c r="G944">
        <v>17.378946724167001</v>
      </c>
      <c r="H944">
        <v>-12.063035493896001</v>
      </c>
      <c r="I944">
        <v>2.1895098794200099</v>
      </c>
      <c r="J944">
        <v>-0.64502928777936996</v>
      </c>
      <c r="K944">
        <v>542.82437490909797</v>
      </c>
      <c r="L944">
        <v>506.27926769989898</v>
      </c>
      <c r="M944">
        <v>57.114203747855399</v>
      </c>
      <c r="N944">
        <v>0.64541404645335698</v>
      </c>
      <c r="O944">
        <v>23.2399626517273</v>
      </c>
      <c r="P944">
        <v>48.543689320388303</v>
      </c>
      <c r="Q944">
        <v>2.4858713712866E-2</v>
      </c>
    </row>
    <row r="945" spans="1:17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278</v>
      </c>
      <c r="E945">
        <v>3007.4357214000001</v>
      </c>
      <c r="F945">
        <v>440.55</v>
      </c>
      <c r="G945">
        <v>-57.127333567249003</v>
      </c>
      <c r="H945">
        <v>-13.5118450177055</v>
      </c>
      <c r="I945">
        <v>-32.9970964039791</v>
      </c>
      <c r="J945">
        <v>-3.5516835399392801</v>
      </c>
      <c r="K945">
        <v>456.12765654123399</v>
      </c>
      <c r="L945">
        <v>493.30584515454501</v>
      </c>
      <c r="M945">
        <v>38.579474985162697</v>
      </c>
      <c r="N945">
        <v>1.0042576856462799</v>
      </c>
      <c r="O945">
        <v>51.356259221427699</v>
      </c>
      <c r="P945">
        <v>10.137499999999999</v>
      </c>
      <c r="Q945">
        <v>-7.7645548472746004E-2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193</v>
      </c>
      <c r="E946">
        <v>2999.1762752700001</v>
      </c>
      <c r="F946">
        <v>2072.4499999999998</v>
      </c>
      <c r="G946">
        <v>70.440866010365994</v>
      </c>
      <c r="H946">
        <v>-10.0214103149907</v>
      </c>
      <c r="I946">
        <v>46.574213761266797</v>
      </c>
      <c r="J946">
        <v>-3.56078345230349</v>
      </c>
      <c r="K946">
        <v>2059.4252584303299</v>
      </c>
      <c r="L946">
        <v>1786.39001446621</v>
      </c>
      <c r="M946">
        <v>59.7469064228438</v>
      </c>
      <c r="N946">
        <v>0.393410499551272</v>
      </c>
      <c r="O946">
        <v>19.665130642476299</v>
      </c>
      <c r="P946">
        <v>99.2644584394981</v>
      </c>
      <c r="Q946">
        <v>0.117184365778137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130</v>
      </c>
      <c r="E947">
        <v>2990.1580450000001</v>
      </c>
      <c r="F947">
        <v>588.95000000000005</v>
      </c>
      <c r="G947">
        <v>-44.0530072081201</v>
      </c>
      <c r="H947">
        <v>-6.07895110550428</v>
      </c>
      <c r="I947">
        <v>-29.005088495456199</v>
      </c>
      <c r="J947">
        <v>-6.3032738664444299</v>
      </c>
      <c r="K947">
        <v>589.63668205390695</v>
      </c>
      <c r="L947">
        <v>651.06553118561499</v>
      </c>
      <c r="M947">
        <v>49.433715931581197</v>
      </c>
      <c r="N947">
        <v>0.73233476679948095</v>
      </c>
      <c r="O947">
        <v>45.852788861533199</v>
      </c>
      <c r="P947">
        <v>17.5548902195608</v>
      </c>
      <c r="Q947">
        <v>8.9021326679700006E-3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293</v>
      </c>
      <c r="E948">
        <v>2987.581200525</v>
      </c>
      <c r="F948">
        <v>278.55</v>
      </c>
      <c r="G948">
        <v>26.223221530062101</v>
      </c>
      <c r="H948">
        <v>-4.2984219361490803</v>
      </c>
      <c r="I948">
        <v>-24.985713369200401</v>
      </c>
      <c r="J948">
        <v>-7.7333357069564403</v>
      </c>
      <c r="K948">
        <v>278.77589155084002</v>
      </c>
      <c r="L948">
        <v>264.886703692521</v>
      </c>
      <c r="M948">
        <v>44.013958860214402</v>
      </c>
      <c r="N948">
        <v>2.3423762803500399</v>
      </c>
      <c r="O948">
        <v>21.8811703464369</v>
      </c>
      <c r="P948">
        <v>51.5918367346938</v>
      </c>
      <c r="Q948">
        <v>1.5043079662639999E-2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92</v>
      </c>
      <c r="E949">
        <v>2971.4140517999999</v>
      </c>
      <c r="F949">
        <v>1314.15</v>
      </c>
      <c r="G949">
        <v>363.97741671456299</v>
      </c>
      <c r="H949">
        <v>3.05464636769586</v>
      </c>
      <c r="I949">
        <v>73.592812962610793</v>
      </c>
      <c r="J949">
        <v>-1.1543466239626701</v>
      </c>
      <c r="K949">
        <v>1267.1810627902801</v>
      </c>
      <c r="L949">
        <v>945.48738888475498</v>
      </c>
      <c r="M949">
        <v>42.973432995575102</v>
      </c>
      <c r="N949">
        <v>1.1131413708690301</v>
      </c>
      <c r="O949">
        <v>10.6456644979644</v>
      </c>
      <c r="P949">
        <v>415.35294117646998</v>
      </c>
      <c r="Q949">
        <v>0.17268346935505499</v>
      </c>
    </row>
    <row r="950" spans="1:17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469</v>
      </c>
      <c r="E950">
        <v>2969.6380073</v>
      </c>
      <c r="F950">
        <v>408.55</v>
      </c>
      <c r="G950">
        <v>-3.4954116627457399</v>
      </c>
      <c r="H950">
        <v>13.1119384372822</v>
      </c>
      <c r="I950">
        <v>5.1598285442012104</v>
      </c>
      <c r="J950">
        <v>6.2519174957458601</v>
      </c>
      <c r="K950">
        <v>362.18042884475301</v>
      </c>
      <c r="L950">
        <v>350.10816665238599</v>
      </c>
      <c r="M950">
        <v>69.411974407328202</v>
      </c>
      <c r="N950">
        <v>1.48487193468104</v>
      </c>
      <c r="O950">
        <v>8.1630155427732092</v>
      </c>
      <c r="P950">
        <v>38.468056261650503</v>
      </c>
      <c r="Q950">
        <v>-2.7665108410261E-2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407</v>
      </c>
      <c r="E951">
        <v>2969.0793976199998</v>
      </c>
      <c r="F951">
        <v>458.65</v>
      </c>
      <c r="G951">
        <v>211.712506397743</v>
      </c>
      <c r="H951">
        <v>10.5673534555769</v>
      </c>
      <c r="I951">
        <v>20.5096432207446</v>
      </c>
      <c r="J951">
        <v>-5.2348454695780999</v>
      </c>
      <c r="K951">
        <v>424.22273802753398</v>
      </c>
      <c r="L951">
        <v>346.12256942161702</v>
      </c>
      <c r="M951">
        <v>50.141343439428297</v>
      </c>
      <c r="N951">
        <v>1.2174611299881299</v>
      </c>
      <c r="O951">
        <v>12.0026163741415</v>
      </c>
      <c r="P951">
        <v>254.58059528411201</v>
      </c>
      <c r="Q951">
        <v>0.117437153573532</v>
      </c>
    </row>
    <row r="952" spans="1:17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60</v>
      </c>
      <c r="E952">
        <v>2968.2670010000002</v>
      </c>
      <c r="F952">
        <v>322</v>
      </c>
      <c r="G952">
        <v>-26.465647453642099</v>
      </c>
      <c r="H952">
        <v>-5.9991627499376001</v>
      </c>
      <c r="I952">
        <v>-27.072568619337499</v>
      </c>
      <c r="J952">
        <v>-5.5091008220746902</v>
      </c>
      <c r="K952">
        <v>329.51489198183299</v>
      </c>
      <c r="L952">
        <v>339.45086581715299</v>
      </c>
      <c r="M952">
        <v>34.745577008675298</v>
      </c>
      <c r="N952">
        <v>0.88539703936834802</v>
      </c>
      <c r="O952">
        <v>28.881987577639698</v>
      </c>
      <c r="P952">
        <v>12.351709699930201</v>
      </c>
      <c r="Q952">
        <v>-0.106668488370286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278</v>
      </c>
      <c r="E953">
        <v>2963.38</v>
      </c>
      <c r="F953">
        <v>14816.9</v>
      </c>
      <c r="G953">
        <v>-2.53100108165274</v>
      </c>
      <c r="H953">
        <v>-11.7871252852817</v>
      </c>
      <c r="I953">
        <v>0.28832097840698601</v>
      </c>
      <c r="J953">
        <v>-7.3211090217298098</v>
      </c>
      <c r="K953">
        <v>14973.6975948457</v>
      </c>
      <c r="L953">
        <v>13461.8982952143</v>
      </c>
      <c r="M953">
        <v>34.187579447038999</v>
      </c>
      <c r="N953">
        <v>0.84165228237724998</v>
      </c>
      <c r="O953">
        <v>14.7341886629456</v>
      </c>
      <c r="P953">
        <v>49.590106007067099</v>
      </c>
      <c r="Q953">
        <v>0.123913687718031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21</v>
      </c>
      <c r="E954">
        <v>2960.7600179999999</v>
      </c>
      <c r="F954">
        <v>292.7</v>
      </c>
      <c r="G954">
        <v>-30.705555378732999</v>
      </c>
      <c r="H954">
        <v>-6.9211369268690603</v>
      </c>
      <c r="I954">
        <v>-21.562344767262701</v>
      </c>
      <c r="J954">
        <v>-7.4470776471168803</v>
      </c>
      <c r="K954">
        <v>282.77828643276098</v>
      </c>
      <c r="L954">
        <v>282.02513797939599</v>
      </c>
      <c r="M954">
        <v>50.297624776904698</v>
      </c>
      <c r="N954">
        <v>1.78761767031184</v>
      </c>
      <c r="O954">
        <v>37.410317731465597</v>
      </c>
      <c r="P954">
        <v>39.414146225291702</v>
      </c>
      <c r="Q954">
        <v>0.14164719004533</v>
      </c>
    </row>
    <row r="955" spans="1:17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122</v>
      </c>
      <c r="E955">
        <v>2942.0001122399999</v>
      </c>
      <c r="F955">
        <v>18.309999999999999</v>
      </c>
      <c r="G955">
        <v>-47.808911047739599</v>
      </c>
      <c r="H955">
        <v>-25.338155879128699</v>
      </c>
      <c r="I955">
        <v>-43.775775119778601</v>
      </c>
      <c r="J955">
        <v>-9.2461830015698094</v>
      </c>
      <c r="K955">
        <v>21.572537617177101</v>
      </c>
      <c r="L955">
        <v>24.9299930177094</v>
      </c>
      <c r="M955">
        <v>24.000701306903402</v>
      </c>
      <c r="N955">
        <v>1.2040049142723299</v>
      </c>
      <c r="O955">
        <v>146.58656471873201</v>
      </c>
      <c r="P955">
        <v>9.64071856287425</v>
      </c>
    </row>
    <row r="956" spans="1:17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1803</v>
      </c>
      <c r="E956">
        <v>2929.4385410139998</v>
      </c>
      <c r="F956">
        <v>15.91</v>
      </c>
      <c r="G956">
        <v>-38.332383644325397</v>
      </c>
      <c r="H956">
        <v>-11.6116703362423</v>
      </c>
      <c r="I956">
        <v>-31.145544929319001</v>
      </c>
      <c r="J956">
        <v>-0.96460065722713895</v>
      </c>
      <c r="K956">
        <v>15.880155769132701</v>
      </c>
      <c r="L956">
        <v>17.422805557831399</v>
      </c>
      <c r="M956">
        <v>69.503270697596506</v>
      </c>
      <c r="N956">
        <v>0.708351562407876</v>
      </c>
      <c r="O956">
        <v>63.733500942803197</v>
      </c>
      <c r="P956">
        <v>23.813229571984401</v>
      </c>
      <c r="Q956">
        <v>1.1191939073658E-2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46</v>
      </c>
      <c r="E957">
        <v>2926.8094009500001</v>
      </c>
      <c r="F957">
        <v>2339.1</v>
      </c>
      <c r="G957">
        <v>65.101072370524506</v>
      </c>
      <c r="H957">
        <v>-9.0646324238291491</v>
      </c>
      <c r="I957">
        <v>19.9023408535557</v>
      </c>
      <c r="J957">
        <v>5.4043137293721699</v>
      </c>
      <c r="K957">
        <v>2135.0875901888198</v>
      </c>
      <c r="L957">
        <v>1815.5548707927901</v>
      </c>
      <c r="M957">
        <v>76.183985962197497</v>
      </c>
      <c r="N957">
        <v>0.85999500819482599</v>
      </c>
      <c r="O957">
        <v>9.1017912872472397</v>
      </c>
      <c r="P957">
        <v>94.600665557404298</v>
      </c>
      <c r="Q957">
        <v>0.14271060564559901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60</v>
      </c>
      <c r="E958">
        <v>2924.804692404</v>
      </c>
      <c r="F958">
        <v>134.12</v>
      </c>
      <c r="G958">
        <v>87.779359094440494</v>
      </c>
      <c r="H958">
        <v>29.329821648961101</v>
      </c>
      <c r="I958">
        <v>8.5215658896385893</v>
      </c>
      <c r="J958">
        <v>-1.64546445843832</v>
      </c>
      <c r="K958">
        <v>114.573027506893</v>
      </c>
      <c r="L958">
        <v>99.293933662880406</v>
      </c>
      <c r="M958">
        <v>62.145110632248802</v>
      </c>
      <c r="N958">
        <v>1.1275468193027101</v>
      </c>
      <c r="O958">
        <v>7.9630181926632897</v>
      </c>
      <c r="P958">
        <v>120.77366255144</v>
      </c>
      <c r="Q958">
        <v>4.5960908651918E-2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60</v>
      </c>
      <c r="E959">
        <v>2897.304236944</v>
      </c>
      <c r="F959">
        <v>56.68</v>
      </c>
      <c r="G959">
        <v>70.676054587999204</v>
      </c>
      <c r="H959">
        <v>-2.4606858524280102</v>
      </c>
      <c r="I959">
        <v>11.7422029816847</v>
      </c>
      <c r="J959">
        <v>-4.7680364933453001</v>
      </c>
      <c r="K959">
        <v>53.332351176988197</v>
      </c>
      <c r="L959">
        <v>47.073719004134198</v>
      </c>
      <c r="M959">
        <v>54.172132528594901</v>
      </c>
      <c r="N959">
        <v>0.83769289884554399</v>
      </c>
      <c r="O959">
        <v>7.1806633733239202</v>
      </c>
      <c r="P959">
        <v>98.181818181818102</v>
      </c>
      <c r="Q959">
        <v>-2.6704727724178E-2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359</v>
      </c>
      <c r="E960">
        <v>2896.1636520000002</v>
      </c>
      <c r="F960">
        <v>1940.8</v>
      </c>
      <c r="G960">
        <v>-47.475432127419197</v>
      </c>
      <c r="H960">
        <v>-9.7446282287894697</v>
      </c>
      <c r="I960">
        <v>-24.730602980808101</v>
      </c>
      <c r="J960">
        <v>0.30834690935431702</v>
      </c>
      <c r="K960">
        <v>1926.7633428503</v>
      </c>
      <c r="L960">
        <v>2010.6235660861801</v>
      </c>
      <c r="M960">
        <v>53.394648779859899</v>
      </c>
      <c r="N960">
        <v>1.55806458204207</v>
      </c>
      <c r="O960">
        <v>44.528029678483101</v>
      </c>
      <c r="P960">
        <v>14.840236686390501</v>
      </c>
      <c r="Q960">
        <v>-9.4509936366620001E-2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E961">
        <v>2893.8053086499999</v>
      </c>
      <c r="F961">
        <v>5860.5</v>
      </c>
      <c r="G961">
        <v>79.625979218136706</v>
      </c>
      <c r="H961">
        <v>22.882343506524499</v>
      </c>
      <c r="I961">
        <v>62.497857782940201</v>
      </c>
      <c r="J961">
        <v>-4.4241379647270298</v>
      </c>
      <c r="K961">
        <v>5012.0214289879004</v>
      </c>
      <c r="L961">
        <v>3781.74207268181</v>
      </c>
      <c r="M961">
        <v>54.380505103531704</v>
      </c>
      <c r="N961">
        <v>0.48954280341054901</v>
      </c>
      <c r="O961">
        <v>9.9394249637402901</v>
      </c>
      <c r="P961">
        <v>146.86183656276299</v>
      </c>
      <c r="Q961">
        <v>0.16049718007206401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555</v>
      </c>
      <c r="E962">
        <v>2878.8879880200002</v>
      </c>
      <c r="F962">
        <v>4507.8</v>
      </c>
      <c r="G962">
        <v>43.734558276062302</v>
      </c>
      <c r="H962">
        <v>-4.7266718575323798</v>
      </c>
      <c r="I962">
        <v>11.135472328210399</v>
      </c>
      <c r="J962">
        <v>-3.6893483223027999</v>
      </c>
      <c r="K962">
        <v>4008.6183571357101</v>
      </c>
      <c r="L962">
        <v>3571.8911147675399</v>
      </c>
      <c r="M962">
        <v>66.902278685878301</v>
      </c>
      <c r="N962">
        <v>1.4099798397518699</v>
      </c>
      <c r="O962">
        <v>2.5999378854430102</v>
      </c>
      <c r="P962">
        <v>69.141870849123805</v>
      </c>
      <c r="Q962">
        <v>0.102107815640889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138</v>
      </c>
      <c r="E963">
        <v>2872.6985496060001</v>
      </c>
      <c r="F963">
        <v>10.98</v>
      </c>
      <c r="G963">
        <v>689.23275561892694</v>
      </c>
      <c r="H963">
        <v>-13.8576353957124</v>
      </c>
      <c r="I963">
        <v>-32.761685246566302</v>
      </c>
      <c r="J963">
        <v>-4.5288192440701502</v>
      </c>
      <c r="K963">
        <v>10.921740589755</v>
      </c>
      <c r="L963">
        <v>9.3443700823474405</v>
      </c>
      <c r="M963">
        <v>53.118914462156098</v>
      </c>
      <c r="N963">
        <v>0.691564413301471</v>
      </c>
      <c r="O963">
        <v>80.327868852459005</v>
      </c>
      <c r="P963">
        <v>744.61538461538396</v>
      </c>
      <c r="Q963">
        <v>0.13486838608538401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21</v>
      </c>
      <c r="E964">
        <v>2851.6913066099901</v>
      </c>
      <c r="F964">
        <v>720.15</v>
      </c>
      <c r="G964">
        <v>113.220232962805</v>
      </c>
      <c r="H964">
        <v>7.72531927929289</v>
      </c>
      <c r="I964">
        <v>38.908666762297202</v>
      </c>
      <c r="J964">
        <v>5.3139173924987597</v>
      </c>
      <c r="K964">
        <v>601.42831458585601</v>
      </c>
      <c r="L964">
        <v>522.04055366665295</v>
      </c>
      <c r="M964">
        <v>72.4937207667396</v>
      </c>
      <c r="N964">
        <v>2.2112485702720401</v>
      </c>
      <c r="O964">
        <v>6.7416510449212099</v>
      </c>
      <c r="P964">
        <v>170.733082706766</v>
      </c>
      <c r="Q964">
        <v>0.122699118223701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E965">
        <v>2827.114554796</v>
      </c>
      <c r="F965">
        <v>57.82</v>
      </c>
      <c r="G965">
        <v>109.51558390175499</v>
      </c>
      <c r="H965">
        <v>12.747711557218</v>
      </c>
      <c r="I965">
        <v>-0.26652330299716598</v>
      </c>
      <c r="J965">
        <v>0.30114288305222198</v>
      </c>
      <c r="K965">
        <v>45.7918147705577</v>
      </c>
      <c r="L965">
        <v>40.4025586190007</v>
      </c>
      <c r="M965">
        <v>76.966879559473995</v>
      </c>
      <c r="N965">
        <v>2.58721530767333</v>
      </c>
      <c r="O965">
        <v>19.128329297820802</v>
      </c>
      <c r="P965">
        <v>135.040650406504</v>
      </c>
      <c r="Q965">
        <v>5.7785952751168997E-2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298</v>
      </c>
      <c r="E966">
        <v>2815.2567828000001</v>
      </c>
      <c r="F966">
        <v>924</v>
      </c>
      <c r="G966">
        <v>53.131607957407198</v>
      </c>
      <c r="H966">
        <v>-9.1487650006579493</v>
      </c>
      <c r="I966">
        <v>33.432637882133299</v>
      </c>
      <c r="J966">
        <v>-3.1028492099651102</v>
      </c>
      <c r="K966">
        <v>860.90267069649099</v>
      </c>
      <c r="L966">
        <v>704.43389245077196</v>
      </c>
      <c r="M966">
        <v>58.178990670885</v>
      </c>
      <c r="N966">
        <v>0.49600504464676498</v>
      </c>
      <c r="O966">
        <v>7.4080086580086499</v>
      </c>
      <c r="P966">
        <v>123.29627839536001</v>
      </c>
      <c r="Q966">
        <v>9.5812759247559998E-2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72</v>
      </c>
      <c r="E967">
        <v>2812.3690000000001</v>
      </c>
      <c r="F967">
        <v>1049</v>
      </c>
      <c r="G967">
        <v>364.14703690044098</v>
      </c>
      <c r="H967">
        <v>-22.665529053225601</v>
      </c>
      <c r="I967">
        <v>90.052753080483001</v>
      </c>
      <c r="J967">
        <v>-6.9242347561085298</v>
      </c>
      <c r="K967">
        <v>1198.5169107389099</v>
      </c>
      <c r="L967">
        <v>906.05689152867706</v>
      </c>
      <c r="M967">
        <v>21.0941668068273</v>
      </c>
      <c r="N967">
        <v>0.48259287885657598</v>
      </c>
      <c r="O967">
        <v>51.382268827454702</v>
      </c>
      <c r="P967">
        <v>407.99031476997499</v>
      </c>
      <c r="Q967">
        <v>0.15844480656714999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1429</v>
      </c>
      <c r="E968">
        <v>2807.9055061200002</v>
      </c>
      <c r="F968">
        <v>371.8</v>
      </c>
      <c r="G968">
        <v>19.8405759828449</v>
      </c>
      <c r="H968">
        <v>-2.2893566130498799</v>
      </c>
      <c r="I968">
        <v>-2.2771991179617799</v>
      </c>
      <c r="J968">
        <v>1.17423086703907</v>
      </c>
      <c r="K968">
        <v>355.71237084700499</v>
      </c>
      <c r="L968">
        <v>318.772048612699</v>
      </c>
      <c r="M968">
        <v>42.670103183134501</v>
      </c>
      <c r="N968">
        <v>1.1036997687986501</v>
      </c>
      <c r="O968">
        <v>9.5212479827864396</v>
      </c>
      <c r="P968">
        <v>52.314625153625499</v>
      </c>
      <c r="Q968">
        <v>-1.0329057199063E-2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235</v>
      </c>
      <c r="E969">
        <v>2807.7887350999999</v>
      </c>
      <c r="F969">
        <v>157.16</v>
      </c>
      <c r="G969">
        <v>38.254794186420099</v>
      </c>
      <c r="H969">
        <v>-6.3481174935008298</v>
      </c>
      <c r="I969">
        <v>5.0406431736932804</v>
      </c>
      <c r="J969">
        <v>-4.9515458222397397</v>
      </c>
      <c r="K969">
        <v>149.15577016881201</v>
      </c>
      <c r="L969">
        <v>130.94020531770801</v>
      </c>
      <c r="M969">
        <v>51.056033474889603</v>
      </c>
      <c r="N969">
        <v>0.71901700394700896</v>
      </c>
      <c r="O969">
        <v>11.669636039704701</v>
      </c>
      <c r="P969">
        <v>78.489494605337796</v>
      </c>
      <c r="Q969">
        <v>0.13905791456487401</v>
      </c>
    </row>
    <row r="970" spans="1:17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283</v>
      </c>
      <c r="E970">
        <v>2803.5996036299998</v>
      </c>
      <c r="F970">
        <v>1878.3</v>
      </c>
      <c r="G970">
        <v>6.0612323406853701</v>
      </c>
      <c r="H970">
        <v>-1.1343095775755401</v>
      </c>
      <c r="I970">
        <v>-11.516042356420201</v>
      </c>
      <c r="J970">
        <v>-3.51126297620148</v>
      </c>
      <c r="K970">
        <v>1764.2782664629599</v>
      </c>
      <c r="L970">
        <v>1663.9318948084399</v>
      </c>
      <c r="M970">
        <v>59.948717706700499</v>
      </c>
      <c r="N970">
        <v>2.1346227129628801</v>
      </c>
      <c r="O970">
        <v>13.2619922270137</v>
      </c>
      <c r="P970">
        <v>43.3816793893129</v>
      </c>
      <c r="Q970">
        <v>1.0592685077264E-2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46</v>
      </c>
      <c r="E971">
        <v>2782.9265879999998</v>
      </c>
      <c r="F971">
        <v>223.27</v>
      </c>
      <c r="G971">
        <v>29.1389555731709</v>
      </c>
      <c r="H971">
        <v>6.3207521706957497</v>
      </c>
      <c r="I971">
        <v>-8.9486875486156396</v>
      </c>
      <c r="J971">
        <v>2.6811405855949402</v>
      </c>
      <c r="K971">
        <v>191.55943568968701</v>
      </c>
      <c r="L971">
        <v>188.822910505094</v>
      </c>
      <c r="M971">
        <v>74.509515009906394</v>
      </c>
      <c r="N971">
        <v>1.0339589344162601</v>
      </c>
      <c r="O971">
        <v>8.3889461190486792</v>
      </c>
      <c r="P971">
        <v>58.347517730496399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146</v>
      </c>
      <c r="E972">
        <v>2780.810069695</v>
      </c>
      <c r="F972">
        <v>803.95</v>
      </c>
      <c r="G972">
        <v>512.43940645028101</v>
      </c>
      <c r="H972">
        <v>2.6270438711833601</v>
      </c>
      <c r="I972">
        <v>133.955489629342</v>
      </c>
      <c r="J972">
        <v>-2.63207567905271</v>
      </c>
      <c r="K972">
        <v>659.61622826986195</v>
      </c>
      <c r="L972">
        <v>444.58163428868198</v>
      </c>
      <c r="M972">
        <v>66.186730233890103</v>
      </c>
      <c r="N972">
        <v>0.79385643473220202</v>
      </c>
      <c r="O972">
        <v>1.80359475091733</v>
      </c>
      <c r="P972">
        <v>569.95833333333303</v>
      </c>
      <c r="Q972">
        <v>0.15482010099648899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101</v>
      </c>
      <c r="E973">
        <v>2773.3036499999998</v>
      </c>
      <c r="F973">
        <v>415.85</v>
      </c>
      <c r="G973">
        <v>218.962807408651</v>
      </c>
      <c r="H973">
        <v>-3.4396905461608198</v>
      </c>
      <c r="I973">
        <v>13.9689428155133</v>
      </c>
      <c r="J973">
        <v>-3.6509375661556698</v>
      </c>
      <c r="K973">
        <v>420.825025748332</v>
      </c>
      <c r="L973">
        <v>338.902565407682</v>
      </c>
      <c r="M973">
        <v>39.495889569787003</v>
      </c>
      <c r="N973">
        <v>0.41658393350570899</v>
      </c>
      <c r="O973">
        <v>23.578213298064199</v>
      </c>
      <c r="P973">
        <v>275.03381932962498</v>
      </c>
      <c r="Q973">
        <v>0.237824899005699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60</v>
      </c>
      <c r="E974">
        <v>2764.6968366599999</v>
      </c>
      <c r="F974">
        <v>1112.0999999999999</v>
      </c>
      <c r="G974">
        <v>193.64227942845</v>
      </c>
      <c r="H974">
        <v>-0.33853583896157002</v>
      </c>
      <c r="I974">
        <v>61.850686037061202</v>
      </c>
      <c r="J974">
        <v>-0.93417265477115596</v>
      </c>
      <c r="K974">
        <v>1074.56751301705</v>
      </c>
      <c r="L974">
        <v>862.39603766612595</v>
      </c>
      <c r="M974">
        <v>59.2719406697192</v>
      </c>
      <c r="N974">
        <v>0.54023327813377398</v>
      </c>
      <c r="O974">
        <v>10.313820699577301</v>
      </c>
      <c r="P974">
        <v>230.59950454170101</v>
      </c>
      <c r="Q974">
        <v>0.222052889690349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E975">
        <v>2756.850939035</v>
      </c>
      <c r="F975">
        <v>1116.55</v>
      </c>
      <c r="G975">
        <v>18.5555123572416</v>
      </c>
      <c r="H975">
        <v>-1.06864579279244</v>
      </c>
      <c r="I975">
        <v>8.3258525346410703</v>
      </c>
      <c r="J975">
        <v>-3.8826859392578701</v>
      </c>
      <c r="K975">
        <v>1102.0519419029699</v>
      </c>
      <c r="L975">
        <v>962.45214298806695</v>
      </c>
      <c r="M975">
        <v>32.893448604745103</v>
      </c>
      <c r="N975">
        <v>0.95837701669334996</v>
      </c>
      <c r="O975">
        <v>9.6233934888719794</v>
      </c>
      <c r="P975">
        <v>86.107175597966403</v>
      </c>
      <c r="Q975">
        <v>-2.3651993244817999E-2</v>
      </c>
    </row>
    <row r="976" spans="1:17" hidden="1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235</v>
      </c>
      <c r="E976">
        <v>2754.42831153</v>
      </c>
      <c r="F976">
        <v>123.57</v>
      </c>
      <c r="G976">
        <v>19.878449375602401</v>
      </c>
      <c r="H976">
        <v>29.052836089394301</v>
      </c>
      <c r="I976">
        <v>39.8036128116348</v>
      </c>
      <c r="J976">
        <v>-5.0374527282330401</v>
      </c>
      <c r="K976">
        <v>95.835563962486205</v>
      </c>
      <c r="L976">
        <v>84.134539685712596</v>
      </c>
      <c r="M976">
        <v>73.940095649529695</v>
      </c>
      <c r="N976">
        <v>2.8527454590354302</v>
      </c>
      <c r="O976">
        <v>5.0497693614955201</v>
      </c>
      <c r="P976">
        <v>77.798561151079099</v>
      </c>
      <c r="Q976">
        <v>0.26665893264464202</v>
      </c>
    </row>
    <row r="977" spans="1:17" hidden="1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911</v>
      </c>
      <c r="E977">
        <v>2747.6865321750001</v>
      </c>
      <c r="F977">
        <v>416.95</v>
      </c>
      <c r="G977">
        <v>5.5883802949249803</v>
      </c>
      <c r="H977">
        <v>18.562266695633799</v>
      </c>
      <c r="I977">
        <v>15.894062430661499</v>
      </c>
      <c r="J977">
        <v>-3.86081423058046</v>
      </c>
      <c r="K977">
        <v>368.90004884797003</v>
      </c>
      <c r="M977">
        <v>57.306395500702997</v>
      </c>
      <c r="N977">
        <v>1.7561781870658599</v>
      </c>
      <c r="O977">
        <v>13.898548986689001</v>
      </c>
      <c r="P977">
        <v>47.749822820694497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E978">
        <v>2742.75</v>
      </c>
      <c r="F978">
        <v>548.54999999999995</v>
      </c>
      <c r="G978">
        <v>137.11370799987901</v>
      </c>
      <c r="H978">
        <v>-8.0145506454111501</v>
      </c>
      <c r="I978">
        <v>147.419390135616</v>
      </c>
      <c r="J978">
        <v>-1.64268251997324</v>
      </c>
      <c r="K978">
        <v>558.15613805767396</v>
      </c>
      <c r="M978">
        <v>41.2494193529566</v>
      </c>
      <c r="N978">
        <v>0.32189781021897801</v>
      </c>
      <c r="O978">
        <v>30.662656093336899</v>
      </c>
      <c r="P978">
        <v>174.27499999999901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278</v>
      </c>
      <c r="E979">
        <v>2739.8240143500002</v>
      </c>
      <c r="F979">
        <v>18840.7</v>
      </c>
      <c r="G979">
        <v>34.959113886726698</v>
      </c>
      <c r="H979">
        <v>15.886221648961101</v>
      </c>
      <c r="I979">
        <v>11.0445055590229</v>
      </c>
      <c r="J979">
        <v>-3.86987188242701</v>
      </c>
      <c r="K979">
        <v>16299.5179243441</v>
      </c>
      <c r="L979">
        <v>14515.6811862634</v>
      </c>
      <c r="M979">
        <v>69.257074719065599</v>
      </c>
      <c r="N979">
        <v>2.0604335494327302</v>
      </c>
      <c r="O979">
        <v>6.1531684066940198</v>
      </c>
      <c r="P979">
        <v>66.731120658758101</v>
      </c>
      <c r="Q979">
        <v>0.13790876233385199</v>
      </c>
    </row>
    <row r="980" spans="1:17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814</v>
      </c>
      <c r="E980">
        <v>2716.1806450499998</v>
      </c>
      <c r="F980">
        <v>510.5</v>
      </c>
      <c r="G980">
        <v>-38.604010975166602</v>
      </c>
      <c r="H980">
        <v>-9.9875050837121293</v>
      </c>
      <c r="I980">
        <v>-9.8657424842071109</v>
      </c>
      <c r="J980">
        <v>-5.4196429025595103</v>
      </c>
      <c r="K980">
        <v>476.32904802495301</v>
      </c>
      <c r="L980">
        <v>485.59235965115403</v>
      </c>
      <c r="M980">
        <v>64.994105936451504</v>
      </c>
      <c r="N980">
        <v>0.80159804183527505</v>
      </c>
      <c r="O980">
        <v>20.568070519098899</v>
      </c>
      <c r="P980">
        <v>31.200205602672799</v>
      </c>
      <c r="Q980">
        <v>-9.5348401860870999E-2</v>
      </c>
    </row>
    <row r="981" spans="1:17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404</v>
      </c>
      <c r="E981">
        <v>2712.2348000799998</v>
      </c>
      <c r="F981">
        <v>1925.3</v>
      </c>
      <c r="G981">
        <v>-24.100577714406199</v>
      </c>
      <c r="H981">
        <v>-12.331135460055499</v>
      </c>
      <c r="I981">
        <v>-16.446899118045199</v>
      </c>
      <c r="J981">
        <v>-3.4099318239201302</v>
      </c>
      <c r="K981">
        <v>1872.57448699273</v>
      </c>
      <c r="L981">
        <v>1857.2319808706</v>
      </c>
      <c r="M981">
        <v>59.773534163229101</v>
      </c>
      <c r="N981">
        <v>1.1220541651217499</v>
      </c>
      <c r="O981">
        <v>20.2358074066379</v>
      </c>
      <c r="P981">
        <v>25.754408883082899</v>
      </c>
      <c r="Q981">
        <v>-0.10010791775952201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E982">
        <v>2712.1598930599998</v>
      </c>
      <c r="F982">
        <v>1175.8</v>
      </c>
      <c r="G982">
        <v>-41.853795397674297</v>
      </c>
      <c r="H982">
        <v>-2.6516005465585502</v>
      </c>
      <c r="I982">
        <v>-25.828711461660699</v>
      </c>
      <c r="J982">
        <v>-1.8270152566550599</v>
      </c>
      <c r="K982">
        <v>1184.02992677525</v>
      </c>
      <c r="L982">
        <v>1217.6750254538199</v>
      </c>
      <c r="M982">
        <v>37.846348010998902</v>
      </c>
      <c r="N982">
        <v>1.25983739213538</v>
      </c>
      <c r="O982">
        <v>23.4053410443953</v>
      </c>
      <c r="P982">
        <v>7.7726856095325196</v>
      </c>
      <c r="Q982">
        <v>-6.7486403832425004E-2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170</v>
      </c>
      <c r="E983">
        <v>2711.5153291000001</v>
      </c>
      <c r="F983">
        <v>413.8</v>
      </c>
      <c r="G983">
        <v>-6.3262785824865304</v>
      </c>
      <c r="H983">
        <v>-7.2482157342164397</v>
      </c>
      <c r="I983">
        <v>14.914280160055</v>
      </c>
      <c r="J983">
        <v>-7.4338971726774901</v>
      </c>
      <c r="K983">
        <v>396.85525380545698</v>
      </c>
      <c r="L983">
        <v>345.001509476737</v>
      </c>
      <c r="M983">
        <v>31.4218082339289</v>
      </c>
      <c r="N983">
        <v>0.56900030506458599</v>
      </c>
      <c r="O983">
        <v>16.964717254712401</v>
      </c>
      <c r="P983">
        <v>67.530364372469606</v>
      </c>
      <c r="Q983">
        <v>0.113032903588362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200</v>
      </c>
      <c r="E984">
        <v>2710.4683707200002</v>
      </c>
      <c r="F984">
        <v>2899.6</v>
      </c>
      <c r="G984">
        <v>15.437439609944001</v>
      </c>
      <c r="H984">
        <v>-1.5466510266953499</v>
      </c>
      <c r="I984">
        <v>5.5670474078488104</v>
      </c>
      <c r="J984">
        <v>3.5528395926347698</v>
      </c>
      <c r="K984">
        <v>2777.6914197911701</v>
      </c>
      <c r="L984">
        <v>2511.8487431112899</v>
      </c>
      <c r="M984">
        <v>52.242326620148397</v>
      </c>
      <c r="N984">
        <v>0.48669137622624098</v>
      </c>
      <c r="O984">
        <v>4.6282245827010602</v>
      </c>
      <c r="P984">
        <v>46.071887358001</v>
      </c>
      <c r="Q984">
        <v>5.0531208318854999E-2</v>
      </c>
    </row>
    <row r="985" spans="1:17" hidden="1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539</v>
      </c>
      <c r="E985">
        <v>2710.4635589879999</v>
      </c>
      <c r="F985">
        <v>113.34</v>
      </c>
      <c r="G985">
        <v>116.79208966072601</v>
      </c>
      <c r="H985">
        <v>-2.7832581284043498</v>
      </c>
      <c r="I985">
        <v>19.467891017450199</v>
      </c>
      <c r="J985">
        <v>-7.7140428921674697</v>
      </c>
      <c r="K985">
        <v>102.811166677839</v>
      </c>
      <c r="L985">
        <v>84.343989093411395</v>
      </c>
      <c r="M985">
        <v>59.161628194996197</v>
      </c>
      <c r="N985">
        <v>1.7892773893418199</v>
      </c>
      <c r="O985">
        <v>10.7287806599611</v>
      </c>
      <c r="P985">
        <v>147.467248908296</v>
      </c>
      <c r="Q985">
        <v>6.7662765981500001E-4</v>
      </c>
    </row>
    <row r="986" spans="1:17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46</v>
      </c>
      <c r="E986">
        <v>2704.3629820199999</v>
      </c>
      <c r="F986">
        <v>682.2</v>
      </c>
      <c r="G986">
        <v>-32.2897978207248</v>
      </c>
      <c r="H986">
        <v>0.99383316527592103</v>
      </c>
      <c r="I986">
        <v>-22.390058705888698</v>
      </c>
      <c r="J986">
        <v>0.59107254793931296</v>
      </c>
      <c r="K986">
        <v>675.927348058142</v>
      </c>
      <c r="L986">
        <v>698.09361098096997</v>
      </c>
      <c r="M986">
        <v>50.335967159584598</v>
      </c>
      <c r="N986">
        <v>0.55714132756038903</v>
      </c>
      <c r="O986">
        <v>24.0105540897097</v>
      </c>
      <c r="P986">
        <v>13.718953158859801</v>
      </c>
      <c r="Q986">
        <v>1.1149114348733001E-2</v>
      </c>
    </row>
    <row r="987" spans="1:17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444</v>
      </c>
      <c r="E987">
        <v>2694.4748587300001</v>
      </c>
      <c r="F987">
        <v>81.099999999999994</v>
      </c>
      <c r="G987">
        <v>-17.319800887546499</v>
      </c>
      <c r="H987">
        <v>-8.0767785409723896</v>
      </c>
      <c r="I987">
        <v>-18.607102151439602</v>
      </c>
      <c r="J987">
        <v>-3.2385178705457802</v>
      </c>
      <c r="K987">
        <v>83.034934910868401</v>
      </c>
      <c r="L987">
        <v>85.707959560603101</v>
      </c>
      <c r="M987">
        <v>48.494563687317402</v>
      </c>
      <c r="N987">
        <v>0.92361489927578999</v>
      </c>
      <c r="O987">
        <v>47.9654747225647</v>
      </c>
      <c r="P987">
        <v>29.656274980015901</v>
      </c>
      <c r="Q987">
        <v>2.0842920631040001E-3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250</v>
      </c>
      <c r="E988">
        <v>2676.6528534899999</v>
      </c>
      <c r="F988">
        <v>6131.65</v>
      </c>
      <c r="G988">
        <v>212.55723980690101</v>
      </c>
      <c r="H988">
        <v>12.701352379536999</v>
      </c>
      <c r="I988">
        <v>60.417028902457702</v>
      </c>
      <c r="J988">
        <v>-5.30902319719491</v>
      </c>
      <c r="K988">
        <v>5457.9070075525497</v>
      </c>
      <c r="L988">
        <v>4132.7766323652904</v>
      </c>
      <c r="M988">
        <v>47.576807583940699</v>
      </c>
      <c r="N988">
        <v>0.304121000353545</v>
      </c>
      <c r="O988">
        <v>10.2500958143403</v>
      </c>
      <c r="P988">
        <v>243.50018206772901</v>
      </c>
      <c r="Q988">
        <v>0.10957811198263</v>
      </c>
    </row>
    <row r="989" spans="1:17" hidden="1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555</v>
      </c>
      <c r="E989">
        <v>2669.8604096879999</v>
      </c>
      <c r="F989">
        <v>192.88</v>
      </c>
      <c r="G989">
        <v>46.8165689404453</v>
      </c>
      <c r="H989">
        <v>-12.664488278399601</v>
      </c>
      <c r="I989">
        <v>1.5294691447982001</v>
      </c>
      <c r="J989">
        <v>-1.7140768858276501</v>
      </c>
      <c r="K989">
        <v>194.66180337883799</v>
      </c>
      <c r="L989">
        <v>181.773599237795</v>
      </c>
      <c r="M989">
        <v>52.805829319351197</v>
      </c>
      <c r="N989">
        <v>0.68586646522827099</v>
      </c>
      <c r="O989">
        <v>20.2820406470344</v>
      </c>
      <c r="P989">
        <v>71.448888888888803</v>
      </c>
      <c r="Q989">
        <v>-1.4736655625854999E-2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539</v>
      </c>
      <c r="E990">
        <v>2663.752864</v>
      </c>
      <c r="F990">
        <v>531.20000000000005</v>
      </c>
      <c r="G990">
        <v>71.986539302943299</v>
      </c>
      <c r="H990">
        <v>3.1278709302753001</v>
      </c>
      <c r="I990">
        <v>50.536117569048798</v>
      </c>
      <c r="J990">
        <v>-1.5628110772011401</v>
      </c>
      <c r="K990">
        <v>469.58795565691901</v>
      </c>
      <c r="L990">
        <v>380.38242789793901</v>
      </c>
      <c r="M990">
        <v>59.585087487382701</v>
      </c>
      <c r="N990">
        <v>1.0873713756185599</v>
      </c>
      <c r="O990">
        <v>5.8829066265060099</v>
      </c>
      <c r="P990">
        <v>105.69215876089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2130</v>
      </c>
      <c r="E991">
        <v>2659.0049933400001</v>
      </c>
      <c r="F991">
        <v>599.4</v>
      </c>
      <c r="G991">
        <v>55.0922473977013</v>
      </c>
      <c r="H991">
        <v>25.369702937824801</v>
      </c>
      <c r="I991">
        <v>68.282868698365505</v>
      </c>
      <c r="J991">
        <v>-4.4342660062413497</v>
      </c>
      <c r="K991">
        <v>496.66350044596902</v>
      </c>
      <c r="M991">
        <v>57.479524634348699</v>
      </c>
      <c r="N991">
        <v>0.386544920156081</v>
      </c>
      <c r="O991">
        <v>15.448782115448701</v>
      </c>
      <c r="P991">
        <v>134.323690383111</v>
      </c>
    </row>
    <row r="992" spans="1:17" hidden="1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631</v>
      </c>
      <c r="E992">
        <v>2649.0232019999999</v>
      </c>
      <c r="F992">
        <v>602.70000000000005</v>
      </c>
      <c r="G992">
        <v>-7.5012677094777196</v>
      </c>
      <c r="H992">
        <v>-12.454072340700099</v>
      </c>
      <c r="I992">
        <v>-5.1905168058072304</v>
      </c>
      <c r="J992">
        <v>-2.60253348270352</v>
      </c>
      <c r="K992">
        <v>597.27832515793398</v>
      </c>
      <c r="L992">
        <v>548.382803768852</v>
      </c>
      <c r="M992">
        <v>39.931568049797903</v>
      </c>
      <c r="N992">
        <v>0.63931723385435302</v>
      </c>
      <c r="O992">
        <v>15.455450472872</v>
      </c>
      <c r="P992">
        <v>32.461538461538403</v>
      </c>
      <c r="Q992">
        <v>-1.1523376986810999E-2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E993">
        <v>2647.6052838599999</v>
      </c>
      <c r="F993">
        <v>1987.1</v>
      </c>
      <c r="G993">
        <v>382.10245374655398</v>
      </c>
      <c r="H993">
        <v>-8.5166607630991606</v>
      </c>
      <c r="I993">
        <v>123.69763459940999</v>
      </c>
      <c r="J993">
        <v>-4.6274362570576004</v>
      </c>
      <c r="K993">
        <v>1834.16778723671</v>
      </c>
      <c r="L993">
        <v>1318.6065756523001</v>
      </c>
      <c r="M993">
        <v>53.343729044226698</v>
      </c>
      <c r="N993">
        <v>0.959580945388119</v>
      </c>
      <c r="O993">
        <v>12.998842534346499</v>
      </c>
      <c r="P993">
        <v>412.13917525773098</v>
      </c>
      <c r="Q993">
        <v>0.22827091195153901</v>
      </c>
    </row>
    <row r="994" spans="1:17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1535</v>
      </c>
      <c r="E994">
        <v>2646.4181672999998</v>
      </c>
      <c r="F994">
        <v>640.29999999999995</v>
      </c>
      <c r="G994">
        <v>-37.919673191793201</v>
      </c>
      <c r="H994">
        <v>-15.027747014118001</v>
      </c>
      <c r="I994">
        <v>-34.998439757847599</v>
      </c>
      <c r="J994">
        <v>-3.0382291506893</v>
      </c>
      <c r="K994">
        <v>694.396227200976</v>
      </c>
      <c r="L994">
        <v>722.31166422767899</v>
      </c>
      <c r="M994">
        <v>36.624682640765698</v>
      </c>
      <c r="N994">
        <v>1.4968699448448799</v>
      </c>
      <c r="O994">
        <v>41.339996876464099</v>
      </c>
      <c r="P994">
        <v>3.0498108956304701</v>
      </c>
    </row>
    <row r="995" spans="1:17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1638</v>
      </c>
      <c r="E995">
        <v>2644.090741</v>
      </c>
      <c r="F995">
        <v>61.67</v>
      </c>
      <c r="G995">
        <v>-5.7320556414696</v>
      </c>
      <c r="H995">
        <v>-3.8000122964324499</v>
      </c>
      <c r="I995">
        <v>-0.78408377731359902</v>
      </c>
      <c r="J995">
        <v>-2.49600402613168</v>
      </c>
      <c r="K995">
        <v>62.812573995177203</v>
      </c>
      <c r="L995">
        <v>58.657675442517302</v>
      </c>
      <c r="M995">
        <v>53.860821394049402</v>
      </c>
      <c r="N995">
        <v>1.20512284645263</v>
      </c>
      <c r="O995">
        <v>6.9401653964650398</v>
      </c>
      <c r="P995">
        <v>25.5752392588067</v>
      </c>
      <c r="Q995">
        <v>-2.7484158448541001E-2</v>
      </c>
    </row>
    <row r="996" spans="1:17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404</v>
      </c>
      <c r="E996">
        <v>2637.0536088200001</v>
      </c>
      <c r="F996">
        <v>52.66</v>
      </c>
      <c r="G996">
        <v>-39.137686459162602</v>
      </c>
      <c r="H996">
        <v>-11.0684211625404</v>
      </c>
      <c r="I996">
        <v>-33.764500441891499</v>
      </c>
      <c r="J996">
        <v>-2.5227860615663702</v>
      </c>
      <c r="K996">
        <v>54.578903012160701</v>
      </c>
      <c r="L996">
        <v>61.537212188488603</v>
      </c>
      <c r="M996">
        <v>46.142793903812603</v>
      </c>
      <c r="N996">
        <v>0.96914385296234895</v>
      </c>
      <c r="O996">
        <v>59.608811241929303</v>
      </c>
      <c r="P996">
        <v>9.4802494802494799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24</v>
      </c>
      <c r="E997">
        <v>2628.9807348059999</v>
      </c>
      <c r="F997">
        <v>51.07</v>
      </c>
      <c r="G997">
        <v>-50.139679814333803</v>
      </c>
      <c r="H997">
        <v>-11.4940945756593</v>
      </c>
      <c r="I997">
        <v>-39.8339976785972</v>
      </c>
      <c r="J997">
        <v>-1.7406703548275499</v>
      </c>
      <c r="K997">
        <v>53.777482899347298</v>
      </c>
      <c r="M997">
        <v>39.759945352418001</v>
      </c>
      <c r="N997">
        <v>0.77143246983279901</v>
      </c>
      <c r="O997">
        <v>61.347170550225101</v>
      </c>
      <c r="P997">
        <v>4.2244897959183598</v>
      </c>
    </row>
    <row r="998" spans="1:17" hidden="1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359</v>
      </c>
      <c r="E998">
        <v>2619.6014351899998</v>
      </c>
      <c r="F998">
        <v>788.35</v>
      </c>
      <c r="G998">
        <v>-46.853015125606099</v>
      </c>
      <c r="H998">
        <v>-5.9284391124222902</v>
      </c>
      <c r="I998">
        <v>-21.917965329849601</v>
      </c>
      <c r="J998">
        <v>-1.57986623872603</v>
      </c>
      <c r="K998">
        <v>798.26459931171496</v>
      </c>
      <c r="L998">
        <v>842.56324529508095</v>
      </c>
      <c r="M998">
        <v>45.261628723268402</v>
      </c>
      <c r="N998">
        <v>1.07410014932725</v>
      </c>
      <c r="O998">
        <v>32.910509291558299</v>
      </c>
      <c r="P998">
        <v>10.320458998040801</v>
      </c>
      <c r="Q998">
        <v>1.6915349366470999E-2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375</v>
      </c>
      <c r="E999">
        <v>2616.1664525189999</v>
      </c>
      <c r="F999">
        <v>273.08999999999997</v>
      </c>
      <c r="G999">
        <v>7.4456650601601897</v>
      </c>
      <c r="H999">
        <v>14.2875354406887</v>
      </c>
      <c r="I999">
        <v>17.751347195896798</v>
      </c>
      <c r="J999">
        <v>6.0239860069448099</v>
      </c>
      <c r="K999">
        <v>229.53471543887801</v>
      </c>
      <c r="M999">
        <v>79.232647132969404</v>
      </c>
      <c r="N999">
        <v>0.74150687938451099</v>
      </c>
      <c r="O999">
        <v>1.43176242264455</v>
      </c>
      <c r="P999">
        <v>81.334661354581598</v>
      </c>
    </row>
    <row r="1000" spans="1:17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269</v>
      </c>
      <c r="E1000">
        <v>2616.1133110000001</v>
      </c>
      <c r="F1000">
        <v>906.2</v>
      </c>
      <c r="G1000">
        <v>-46.281771359747601</v>
      </c>
      <c r="H1000">
        <v>5.5609921324217</v>
      </c>
      <c r="I1000">
        <v>-1.8769012597861201</v>
      </c>
      <c r="J1000">
        <v>1.1551734399912501</v>
      </c>
      <c r="K1000">
        <v>807.66595576271095</v>
      </c>
      <c r="L1000">
        <v>821.01732095730301</v>
      </c>
      <c r="M1000">
        <v>78.303293077074798</v>
      </c>
      <c r="N1000">
        <v>1.49723508755477</v>
      </c>
      <c r="O1000">
        <v>32.823879938203397</v>
      </c>
      <c r="P1000">
        <v>37.033116588537702</v>
      </c>
      <c r="Q1000">
        <v>1.175336103669E-2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555</v>
      </c>
      <c r="E1001">
        <v>2613.0209656099901</v>
      </c>
      <c r="F1001">
        <v>431.95</v>
      </c>
      <c r="G1001">
        <v>24.719405059064801</v>
      </c>
      <c r="H1001">
        <v>-2.2661216550466801</v>
      </c>
      <c r="I1001">
        <v>22.963059146674599</v>
      </c>
      <c r="J1001">
        <v>4.4425991938837601</v>
      </c>
      <c r="K1001">
        <v>386.84569984106997</v>
      </c>
      <c r="L1001">
        <v>349.30487988477</v>
      </c>
      <c r="M1001">
        <v>73.303119166683501</v>
      </c>
      <c r="N1001">
        <v>1.1794229547495301</v>
      </c>
      <c r="O1001">
        <v>2.0951499016089898</v>
      </c>
      <c r="P1001">
        <v>51.988036593947903</v>
      </c>
      <c r="Q1001">
        <v>3.1293571422473999E-2</v>
      </c>
    </row>
    <row r="1002" spans="1:17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211</v>
      </c>
      <c r="E1002">
        <v>2610.5953148449998</v>
      </c>
      <c r="F1002">
        <v>166.51</v>
      </c>
      <c r="G1002">
        <v>-15.836598520648099</v>
      </c>
      <c r="H1002">
        <v>-11.5247760521882</v>
      </c>
      <c r="I1002">
        <v>-27.048346998310102</v>
      </c>
      <c r="J1002">
        <v>-3.7013574901378101</v>
      </c>
      <c r="K1002">
        <v>177.13648131020099</v>
      </c>
      <c r="L1002">
        <v>183.83215978877701</v>
      </c>
      <c r="M1002">
        <v>51.376221485265198</v>
      </c>
      <c r="N1002">
        <v>0.51804837859841801</v>
      </c>
      <c r="O1002">
        <v>69.959762176445807</v>
      </c>
      <c r="P1002">
        <v>25.195488721804502</v>
      </c>
      <c r="Q1002">
        <v>-3.5872659034424E-2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60</v>
      </c>
      <c r="E1003">
        <v>2609.8676501349901</v>
      </c>
      <c r="F1003">
        <v>620.29999999999995</v>
      </c>
      <c r="G1003">
        <v>47.030031582346197</v>
      </c>
      <c r="H1003">
        <v>29.7236400115729</v>
      </c>
      <c r="I1003">
        <v>55.166512972729898</v>
      </c>
      <c r="J1003">
        <v>7.6955030239793301</v>
      </c>
      <c r="K1003">
        <v>515.18546372112405</v>
      </c>
      <c r="L1003">
        <v>429.481212231798</v>
      </c>
      <c r="M1003">
        <v>70.084428060681702</v>
      </c>
      <c r="N1003">
        <v>0.59617239082919704</v>
      </c>
      <c r="O1003">
        <v>3.1275189424472201</v>
      </c>
      <c r="P1003">
        <v>135.36442366041101</v>
      </c>
      <c r="Q1003">
        <v>-7.6349972372108998E-2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E1004">
        <v>2605.8096168000002</v>
      </c>
      <c r="F1004">
        <v>523.5</v>
      </c>
      <c r="G1004">
        <v>103.615752799582</v>
      </c>
      <c r="H1004">
        <v>-19.405494744881999</v>
      </c>
      <c r="I1004">
        <v>5.1958988297858504</v>
      </c>
      <c r="J1004">
        <v>-4.4598342818976198</v>
      </c>
      <c r="K1004">
        <v>500.87584256514901</v>
      </c>
      <c r="L1004">
        <v>393.974441993227</v>
      </c>
      <c r="M1004">
        <v>40.892894902608703</v>
      </c>
      <c r="N1004">
        <v>0.71742269836391204</v>
      </c>
      <c r="O1004">
        <v>18.051575931232101</v>
      </c>
      <c r="P1004">
        <v>169.84536082474199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407</v>
      </c>
      <c r="E1005">
        <v>2598.517805</v>
      </c>
      <c r="F1005">
        <v>147.55000000000001</v>
      </c>
      <c r="G1005">
        <v>60.567757704867802</v>
      </c>
      <c r="H1005">
        <v>2.3242660934055701</v>
      </c>
      <c r="I1005">
        <v>-13.1468737505659</v>
      </c>
      <c r="J1005">
        <v>-1.9141928247200899</v>
      </c>
      <c r="K1005">
        <v>134.80086405217099</v>
      </c>
      <c r="L1005">
        <v>123.312146107887</v>
      </c>
      <c r="M1005">
        <v>62.112745453639597</v>
      </c>
      <c r="N1005">
        <v>2.4921213826673401</v>
      </c>
      <c r="O1005">
        <v>15.2151812944764</v>
      </c>
      <c r="P1005">
        <v>99.7968855788761</v>
      </c>
      <c r="Q1005">
        <v>6.3132456674936999E-2</v>
      </c>
    </row>
    <row r="1006" spans="1:17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1803</v>
      </c>
      <c r="E1006">
        <v>2591.6995085039998</v>
      </c>
      <c r="F1006">
        <v>54.36</v>
      </c>
      <c r="G1006">
        <v>21.832308191633999</v>
      </c>
      <c r="H1006">
        <v>-10.0284220786374</v>
      </c>
      <c r="I1006">
        <v>-21.815200147197501</v>
      </c>
      <c r="J1006">
        <v>-3.6659738318325199</v>
      </c>
      <c r="K1006">
        <v>53.234689992685396</v>
      </c>
      <c r="L1006">
        <v>51.525155685266299</v>
      </c>
      <c r="M1006">
        <v>54.921562983636697</v>
      </c>
      <c r="N1006">
        <v>1.19516661388016</v>
      </c>
      <c r="O1006">
        <v>27.6674025018396</v>
      </c>
      <c r="P1006">
        <v>49.546079779917399</v>
      </c>
      <c r="Q1006">
        <v>-3.0404490496725001E-2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138</v>
      </c>
      <c r="E1007">
        <v>2585.4279925000001</v>
      </c>
      <c r="F1007">
        <v>728.6</v>
      </c>
      <c r="G1007">
        <v>70.816490236369503</v>
      </c>
      <c r="H1007">
        <v>-4.2496150304120102</v>
      </c>
      <c r="I1007">
        <v>13.6049995078839</v>
      </c>
      <c r="J1007">
        <v>-3.8511577349989499</v>
      </c>
      <c r="K1007">
        <v>720.49404265074702</v>
      </c>
      <c r="L1007">
        <v>628.81851724385103</v>
      </c>
      <c r="M1007">
        <v>54.190611491385901</v>
      </c>
      <c r="N1007">
        <v>0.60452134116353196</v>
      </c>
      <c r="O1007">
        <v>21.802086192698301</v>
      </c>
      <c r="P1007">
        <v>123.25723916040999</v>
      </c>
      <c r="Q1007">
        <v>7.5314720134120994E-2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1321</v>
      </c>
      <c r="E1008">
        <v>2580.8388</v>
      </c>
      <c r="F1008">
        <v>1000</v>
      </c>
      <c r="G1008">
        <v>-24.101577714406201</v>
      </c>
      <c r="H1008">
        <v>-3.72017835103886</v>
      </c>
      <c r="I1008">
        <v>-13.7948955786696</v>
      </c>
      <c r="J1008">
        <v>0.81054727176695196</v>
      </c>
      <c r="K1008">
        <v>999.99644203210403</v>
      </c>
      <c r="L1008">
        <v>999.99678753936405</v>
      </c>
      <c r="M1008">
        <v>55.379180563809697</v>
      </c>
      <c r="N1008">
        <v>0.90756824189074503</v>
      </c>
      <c r="O1008">
        <v>3</v>
      </c>
      <c r="P1008">
        <v>3.0927835051546202</v>
      </c>
      <c r="Q1008">
        <v>-0.101916752053546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407</v>
      </c>
      <c r="E1009">
        <v>2575.9938978</v>
      </c>
      <c r="F1009">
        <v>625.5</v>
      </c>
      <c r="G1009">
        <v>-41.5317703749567</v>
      </c>
      <c r="H1009">
        <v>-8.9301976188615892</v>
      </c>
      <c r="I1009">
        <v>-24.609752640051202</v>
      </c>
      <c r="J1009">
        <v>-2.0946394338460501</v>
      </c>
      <c r="K1009">
        <v>639.15292229046395</v>
      </c>
      <c r="L1009">
        <v>656.69360191748797</v>
      </c>
      <c r="M1009">
        <v>50.685844216962501</v>
      </c>
      <c r="N1009">
        <v>0.52510310691296702</v>
      </c>
      <c r="O1009">
        <v>27.6818545163868</v>
      </c>
      <c r="P1009">
        <v>6.3233044365119797</v>
      </c>
      <c r="Q1009">
        <v>2.5032666833310999E-2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404</v>
      </c>
      <c r="E1010">
        <v>2564.4603999999999</v>
      </c>
      <c r="F1010">
        <v>9994</v>
      </c>
      <c r="G1010">
        <v>-49.594384396405502</v>
      </c>
      <c r="H1010">
        <v>-11.5518791322071</v>
      </c>
      <c r="I1010">
        <v>-40.397300793027497</v>
      </c>
      <c r="J1010">
        <v>2.2648669115924802</v>
      </c>
      <c r="K1010">
        <v>10642.7408857378</v>
      </c>
      <c r="L1010">
        <v>12193.0723434309</v>
      </c>
      <c r="M1010">
        <v>39.098554765040298</v>
      </c>
      <c r="N1010">
        <v>1.50402847208401</v>
      </c>
      <c r="O1010">
        <v>98.0383229937962</v>
      </c>
      <c r="P1010">
        <v>1.7718940936863401</v>
      </c>
      <c r="Q1010">
        <v>-0.11322318239265899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156</v>
      </c>
      <c r="E1011">
        <v>2560.0816384</v>
      </c>
      <c r="F1011">
        <v>1408</v>
      </c>
      <c r="G1011">
        <v>412.28037466654598</v>
      </c>
      <c r="H1011">
        <v>-8.5639119456911601</v>
      </c>
      <c r="I1011">
        <v>422.58605680228197</v>
      </c>
      <c r="J1011">
        <v>15.9206234783715</v>
      </c>
      <c r="K1011">
        <v>1196.05504576106</v>
      </c>
      <c r="M1011">
        <v>65.663603245535697</v>
      </c>
      <c r="N1011">
        <v>0.55995946728430801</v>
      </c>
      <c r="O1011">
        <v>11.434659090908999</v>
      </c>
      <c r="P1011">
        <v>508.60168575750998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46</v>
      </c>
      <c r="E1012">
        <v>2557.5802198900001</v>
      </c>
      <c r="F1012">
        <v>302.3</v>
      </c>
      <c r="G1012">
        <v>17.326322870388999</v>
      </c>
      <c r="H1012">
        <v>-11.1146562945488</v>
      </c>
      <c r="I1012">
        <v>-0.27630752008911003</v>
      </c>
      <c r="J1012">
        <v>2.02456045248148</v>
      </c>
      <c r="K1012">
        <v>298.57783237506601</v>
      </c>
      <c r="L1012">
        <v>270.329522704358</v>
      </c>
      <c r="M1012">
        <v>60.1812056247377</v>
      </c>
      <c r="N1012">
        <v>0.72232676987824995</v>
      </c>
      <c r="O1012">
        <v>10.155474694012501</v>
      </c>
      <c r="P1012">
        <v>61.398825413774603</v>
      </c>
      <c r="Q1012">
        <v>2.2447759983506999E-2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200</v>
      </c>
      <c r="E1013">
        <v>2541.0732004799902</v>
      </c>
      <c r="F1013">
        <v>818.7</v>
      </c>
      <c r="G1013">
        <v>9.1947658219011199</v>
      </c>
      <c r="H1013">
        <v>-0.205217721117608</v>
      </c>
      <c r="I1013">
        <v>28.118780968392201</v>
      </c>
      <c r="J1013">
        <v>1.81239115621685</v>
      </c>
      <c r="K1013">
        <v>765.74390142944003</v>
      </c>
      <c r="L1013">
        <v>670.88097031400696</v>
      </c>
      <c r="M1013">
        <v>53.812646961448401</v>
      </c>
      <c r="N1013">
        <v>0.91576549632137405</v>
      </c>
      <c r="O1013">
        <v>5.6553071943324698</v>
      </c>
      <c r="P1013">
        <v>48.3017842586722</v>
      </c>
      <c r="Q1013">
        <v>6.3118532191261997E-2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1328</v>
      </c>
      <c r="E1014">
        <v>2539.7881317000001</v>
      </c>
      <c r="F1014">
        <v>482.1</v>
      </c>
      <c r="G1014">
        <v>52.687101053470499</v>
      </c>
      <c r="H1014">
        <v>7.5604559593888103</v>
      </c>
      <c r="I1014">
        <v>85.009228132670501</v>
      </c>
      <c r="J1014">
        <v>5.4535657986535204</v>
      </c>
      <c r="K1014">
        <v>384.302253987668</v>
      </c>
      <c r="L1014">
        <v>302.647158208787</v>
      </c>
      <c r="M1014">
        <v>73.159807674025004</v>
      </c>
      <c r="N1014">
        <v>1.17354900975842</v>
      </c>
      <c r="O1014">
        <v>2.1779713752333398</v>
      </c>
      <c r="P1014">
        <v>127.78171509567601</v>
      </c>
      <c r="Q1014">
        <v>6.1981672175813997E-2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404</v>
      </c>
      <c r="E1015">
        <v>2538.94768045</v>
      </c>
      <c r="F1015">
        <v>231.1</v>
      </c>
      <c r="G1015">
        <v>-18.565825682257199</v>
      </c>
      <c r="H1015">
        <v>-12.7070930082687</v>
      </c>
      <c r="I1015">
        <v>3.8431802676016602</v>
      </c>
      <c r="J1015">
        <v>-4.3478936184178503</v>
      </c>
      <c r="K1015">
        <v>226.832495199607</v>
      </c>
      <c r="L1015">
        <v>212.19280699349301</v>
      </c>
      <c r="M1015">
        <v>53.141574656371098</v>
      </c>
      <c r="N1015">
        <v>0.76406256480619805</v>
      </c>
      <c r="O1015">
        <v>13.3491994807442</v>
      </c>
      <c r="P1015">
        <v>29.106145251396601</v>
      </c>
      <c r="Q1015">
        <v>-3.4108918644559999E-3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130</v>
      </c>
      <c r="E1016">
        <v>2538.7731776700002</v>
      </c>
      <c r="F1016">
        <v>367.65</v>
      </c>
      <c r="G1016">
        <v>-14.459041271605299</v>
      </c>
      <c r="H1016">
        <v>1.4159713242277501</v>
      </c>
      <c r="I1016">
        <v>-4.1533591358687501</v>
      </c>
      <c r="J1016">
        <v>-4.7806779823796504</v>
      </c>
      <c r="M1016">
        <v>60.486567247668702</v>
      </c>
      <c r="O1016">
        <v>8.7991296069631399</v>
      </c>
      <c r="P1016">
        <v>18.596774193548299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130</v>
      </c>
      <c r="E1017">
        <v>2519.5137584680001</v>
      </c>
      <c r="F1017">
        <v>47.53</v>
      </c>
      <c r="G1017">
        <v>46.013953423746898</v>
      </c>
      <c r="H1017">
        <v>16.792016770912301</v>
      </c>
      <c r="I1017">
        <v>-5.3779247757499498</v>
      </c>
      <c r="J1017">
        <v>-1.2508997054382101</v>
      </c>
      <c r="K1017">
        <v>42.603302785445102</v>
      </c>
      <c r="L1017">
        <v>38.233444814656401</v>
      </c>
      <c r="M1017">
        <v>51.7666089704502</v>
      </c>
      <c r="N1017">
        <v>2.3486271752202801</v>
      </c>
      <c r="O1017">
        <v>10.456553755522799</v>
      </c>
      <c r="P1017">
        <v>71.588447653429597</v>
      </c>
      <c r="Q1017">
        <v>7.3221246504832999E-2</v>
      </c>
    </row>
    <row r="1018" spans="1:17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386</v>
      </c>
      <c r="E1018">
        <v>2516.8749130799902</v>
      </c>
      <c r="F1018">
        <v>474.65</v>
      </c>
      <c r="G1018">
        <v>-62.083200044059303</v>
      </c>
      <c r="H1018">
        <v>-8.3699057453398602</v>
      </c>
      <c r="I1018">
        <v>-22.656262706165801</v>
      </c>
      <c r="J1018">
        <v>-0.61452983128526195</v>
      </c>
      <c r="K1018">
        <v>485.12168252429802</v>
      </c>
      <c r="L1018">
        <v>503.74686091279</v>
      </c>
      <c r="M1018">
        <v>50.936781000145302</v>
      </c>
      <c r="N1018">
        <v>0.58120975113420303</v>
      </c>
      <c r="O1018">
        <v>78.447276940903805</v>
      </c>
      <c r="P1018">
        <v>7.8749999999999796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404</v>
      </c>
      <c r="E1019">
        <v>2516.3519706900001</v>
      </c>
      <c r="F1019">
        <v>170.55</v>
      </c>
      <c r="G1019">
        <v>20.863298188696099</v>
      </c>
      <c r="H1019">
        <v>0.840939373414472</v>
      </c>
      <c r="I1019">
        <v>24.246383255810301</v>
      </c>
      <c r="J1019">
        <v>-1.6614022373494599</v>
      </c>
      <c r="K1019">
        <v>160.296468965158</v>
      </c>
      <c r="L1019">
        <v>135.12322617850299</v>
      </c>
      <c r="M1019">
        <v>52.188032395218599</v>
      </c>
      <c r="N1019">
        <v>0.26216823190179001</v>
      </c>
      <c r="O1019">
        <v>8.0914687774845895</v>
      </c>
      <c r="P1019">
        <v>79.5263157894736</v>
      </c>
      <c r="Q1019">
        <v>0.113190929524803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283</v>
      </c>
      <c r="E1020">
        <v>2510.2510073849999</v>
      </c>
      <c r="F1020">
        <v>1664.85</v>
      </c>
      <c r="G1020">
        <v>45.237773503617397</v>
      </c>
      <c r="H1020">
        <v>1.8594532849308101</v>
      </c>
      <c r="I1020">
        <v>2.1175182624498801</v>
      </c>
      <c r="J1020">
        <v>-6.2732183974890496</v>
      </c>
      <c r="K1020">
        <v>1651.1711864613401</v>
      </c>
      <c r="L1020">
        <v>1466.2860812772501</v>
      </c>
      <c r="M1020">
        <v>38.425384122556302</v>
      </c>
      <c r="N1020">
        <v>0.62173543950621701</v>
      </c>
      <c r="O1020">
        <v>17.4400096104754</v>
      </c>
      <c r="P1020">
        <v>83.890208206770794</v>
      </c>
      <c r="Q1020">
        <v>2.8597284386319998E-3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555</v>
      </c>
      <c r="E1021">
        <v>2503.8855672</v>
      </c>
      <c r="F1021">
        <v>1070.4000000000001</v>
      </c>
      <c r="G1021">
        <v>-60.352141051908397</v>
      </c>
      <c r="H1021">
        <v>-7.8776210146357801</v>
      </c>
      <c r="I1021">
        <v>-35.094799997462303</v>
      </c>
      <c r="J1021">
        <v>-6.7599053328444896</v>
      </c>
      <c r="K1021">
        <v>1122.62296970018</v>
      </c>
      <c r="L1021">
        <v>1302.1719601841501</v>
      </c>
      <c r="M1021">
        <v>28.4895501136555</v>
      </c>
      <c r="N1021">
        <v>0.82008530084121001</v>
      </c>
      <c r="O1021">
        <v>65.582959641255599</v>
      </c>
      <c r="P1021">
        <v>11.884603323925999</v>
      </c>
      <c r="Q1021">
        <v>-0.15594738688332899</v>
      </c>
    </row>
    <row r="1022" spans="1:17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631</v>
      </c>
      <c r="E1022">
        <v>2500.823639924</v>
      </c>
      <c r="F1022">
        <v>169.72</v>
      </c>
      <c r="G1022">
        <v>-54.798821895704698</v>
      </c>
      <c r="H1022">
        <v>-9.2133480662507097</v>
      </c>
      <c r="I1022">
        <v>-43.342425674144899</v>
      </c>
      <c r="J1022">
        <v>-3.8214620740274201</v>
      </c>
      <c r="K1022">
        <v>180.37876375744901</v>
      </c>
      <c r="L1022">
        <v>223.923314804396</v>
      </c>
      <c r="M1022">
        <v>44.399000904511603</v>
      </c>
      <c r="N1022">
        <v>0.70445662443716095</v>
      </c>
      <c r="O1022">
        <v>83.832194202215405</v>
      </c>
      <c r="P1022">
        <v>17.8611111111111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80</v>
      </c>
      <c r="E1023">
        <v>2499.3669017099901</v>
      </c>
      <c r="F1023">
        <v>908.95</v>
      </c>
      <c r="G1023">
        <v>192.715133314876</v>
      </c>
      <c r="H1023">
        <v>-0.62763013695692704</v>
      </c>
      <c r="I1023">
        <v>25.326555404723599</v>
      </c>
      <c r="J1023">
        <v>0.85484406024978399</v>
      </c>
      <c r="K1023">
        <v>876.18443863506502</v>
      </c>
      <c r="L1023">
        <v>717.35088570243897</v>
      </c>
      <c r="M1023">
        <v>57.619226244586201</v>
      </c>
      <c r="N1023">
        <v>0.88854282524610295</v>
      </c>
      <c r="O1023">
        <v>4.3951812530942096</v>
      </c>
      <c r="P1023">
        <v>219.827586206896</v>
      </c>
      <c r="Q1023">
        <v>6.141477038965E-2</v>
      </c>
    </row>
    <row r="1024" spans="1:17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80</v>
      </c>
      <c r="E1024">
        <v>2495.9458119999999</v>
      </c>
      <c r="F1024">
        <v>96.62</v>
      </c>
      <c r="G1024">
        <v>-21.039244381072901</v>
      </c>
      <c r="H1024">
        <v>-6.9173543470045704</v>
      </c>
      <c r="I1024">
        <v>-33.412200071182099</v>
      </c>
      <c r="J1024">
        <v>-4.8602143989947102</v>
      </c>
      <c r="K1024">
        <v>97.354403077828096</v>
      </c>
      <c r="L1024">
        <v>100.441303118691</v>
      </c>
      <c r="M1024">
        <v>44.8664448056862</v>
      </c>
      <c r="N1024">
        <v>0.81936120483500496</v>
      </c>
      <c r="O1024">
        <v>61.457255226661097</v>
      </c>
      <c r="P1024">
        <v>16.550060313630802</v>
      </c>
      <c r="Q1024">
        <v>3.1208416210425E-2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315</v>
      </c>
      <c r="E1025">
        <v>2492.0737586149999</v>
      </c>
      <c r="F1025">
        <v>590.45000000000005</v>
      </c>
      <c r="G1025">
        <v>577.14645316445296</v>
      </c>
      <c r="H1025">
        <v>-11.9678533388019</v>
      </c>
      <c r="I1025">
        <v>78.722222125927701</v>
      </c>
      <c r="J1025">
        <v>-0.35816977568471298</v>
      </c>
      <c r="K1025">
        <v>574.963105061551</v>
      </c>
      <c r="L1025">
        <v>436.06520170630301</v>
      </c>
      <c r="M1025">
        <v>64.874492258516199</v>
      </c>
      <c r="N1025">
        <v>0.64572756665656295</v>
      </c>
      <c r="O1025">
        <v>25.997120840037201</v>
      </c>
      <c r="P1025">
        <v>618.30900243308997</v>
      </c>
      <c r="Q1025">
        <v>0.16856733821409201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370</v>
      </c>
      <c r="E1026">
        <v>2491.48416825</v>
      </c>
      <c r="F1026">
        <v>1270.5</v>
      </c>
      <c r="G1026">
        <v>-25.190495970537</v>
      </c>
      <c r="H1026">
        <v>-9.0628431820010906</v>
      </c>
      <c r="I1026">
        <v>15.7422169825048</v>
      </c>
      <c r="J1026">
        <v>-5.7894527282330497</v>
      </c>
      <c r="K1026">
        <v>1272.2784253283801</v>
      </c>
      <c r="L1026">
        <v>1216.27098021492</v>
      </c>
      <c r="M1026">
        <v>39.883935825720599</v>
      </c>
      <c r="N1026">
        <v>0.61066018772265696</v>
      </c>
      <c r="O1026">
        <v>17.276662731208098</v>
      </c>
      <c r="P1026">
        <v>53.990667232288899</v>
      </c>
      <c r="Q1026">
        <v>-5.0495462908986002E-2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24</v>
      </c>
      <c r="E1027">
        <v>2481.8665571500001</v>
      </c>
      <c r="F1027">
        <v>298.25</v>
      </c>
      <c r="G1027">
        <v>-22.947449004892899</v>
      </c>
      <c r="H1027">
        <v>-13.254339841722</v>
      </c>
      <c r="I1027">
        <v>-21.514573796491401</v>
      </c>
      <c r="J1027">
        <v>-3.0508388668469002</v>
      </c>
      <c r="K1027">
        <v>297.75450639765501</v>
      </c>
      <c r="L1027">
        <v>292.636152332714</v>
      </c>
      <c r="M1027">
        <v>46.409821796827899</v>
      </c>
      <c r="N1027">
        <v>0.45982081848465101</v>
      </c>
      <c r="O1027">
        <v>28.751047778709101</v>
      </c>
      <c r="P1027">
        <v>19.587008821170802</v>
      </c>
      <c r="Q1027">
        <v>-7.2880018042948996E-2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283</v>
      </c>
      <c r="E1028">
        <v>2472.7006563999998</v>
      </c>
      <c r="F1028">
        <v>1706.45</v>
      </c>
      <c r="G1028">
        <v>569.29641537783198</v>
      </c>
      <c r="H1028">
        <v>-6.6472053780658902</v>
      </c>
      <c r="I1028">
        <v>93.5501834006742</v>
      </c>
      <c r="J1028">
        <v>6.94198158415983</v>
      </c>
      <c r="K1028">
        <v>1538.7510801769099</v>
      </c>
      <c r="L1028">
        <v>1049.10809992851</v>
      </c>
      <c r="M1028">
        <v>51.465461745188797</v>
      </c>
      <c r="N1028">
        <v>1.3784742526231399</v>
      </c>
      <c r="O1028">
        <v>17.202379208297899</v>
      </c>
      <c r="P1028">
        <v>634.58889367197503</v>
      </c>
      <c r="Q1028">
        <v>0.247609634638393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130</v>
      </c>
      <c r="E1029">
        <v>2466.6821564490001</v>
      </c>
      <c r="F1029">
        <v>182.79</v>
      </c>
      <c r="G1029">
        <v>95.863321202561195</v>
      </c>
      <c r="H1029">
        <v>-5.4466740775345901</v>
      </c>
      <c r="I1029">
        <v>13.010515451507199</v>
      </c>
      <c r="J1029">
        <v>-5.3333360543105304</v>
      </c>
      <c r="K1029">
        <v>163.54675821496099</v>
      </c>
      <c r="L1029">
        <v>136.41855350066399</v>
      </c>
      <c r="M1029">
        <v>64.223248982532098</v>
      </c>
      <c r="N1029">
        <v>0.90933087690894199</v>
      </c>
      <c r="O1029">
        <v>4.8744460856720897</v>
      </c>
      <c r="P1029">
        <v>135.705996131528</v>
      </c>
      <c r="Q1029">
        <v>0.13576331647079901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138</v>
      </c>
      <c r="E1030">
        <v>2450.6843354600001</v>
      </c>
      <c r="F1030">
        <v>133.99</v>
      </c>
      <c r="G1030">
        <v>149.62771646332601</v>
      </c>
      <c r="H1030">
        <v>14.313040736754401</v>
      </c>
      <c r="I1030">
        <v>33.043460585713902</v>
      </c>
      <c r="J1030">
        <v>5.00759925004468</v>
      </c>
      <c r="K1030">
        <v>113.34852569641799</v>
      </c>
      <c r="L1030">
        <v>94.417019376663703</v>
      </c>
      <c r="M1030">
        <v>63.422093460344101</v>
      </c>
      <c r="N1030">
        <v>0.85724451973974103</v>
      </c>
      <c r="O1030">
        <v>6.7169191730726201</v>
      </c>
      <c r="P1030">
        <v>218.644470868014</v>
      </c>
      <c r="Q1030">
        <v>3.4945434841246001E-2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51</v>
      </c>
      <c r="E1031">
        <v>2448.2233149210001</v>
      </c>
      <c r="F1031">
        <v>222.59</v>
      </c>
      <c r="G1031">
        <v>-11.0533456168948</v>
      </c>
      <c r="H1031">
        <v>-15.0627128554303</v>
      </c>
      <c r="I1031">
        <v>-26.298826396279701</v>
      </c>
      <c r="J1031">
        <v>-2.4479412276854</v>
      </c>
      <c r="K1031">
        <v>225.37986580313901</v>
      </c>
      <c r="L1031">
        <v>227.06823038364399</v>
      </c>
      <c r="M1031">
        <v>60.035173605194601</v>
      </c>
      <c r="N1031">
        <v>0.79587979888354399</v>
      </c>
      <c r="O1031">
        <v>27.386675052787599</v>
      </c>
      <c r="P1031">
        <v>21.6006555585905</v>
      </c>
      <c r="Q1031">
        <v>8.3845025248921998E-2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130</v>
      </c>
      <c r="E1032">
        <v>2439.2295990029902</v>
      </c>
      <c r="F1032">
        <v>168.81</v>
      </c>
      <c r="G1032">
        <v>2.63365651982798</v>
      </c>
      <c r="H1032">
        <v>-7.7264581510155903</v>
      </c>
      <c r="I1032">
        <v>-19.645425416929498</v>
      </c>
      <c r="J1032">
        <v>-4.87925564168635</v>
      </c>
      <c r="K1032">
        <v>165.477433479144</v>
      </c>
      <c r="L1032">
        <v>164.16626677393401</v>
      </c>
      <c r="M1032">
        <v>51.409156563803897</v>
      </c>
      <c r="N1032">
        <v>1.47388402980444</v>
      </c>
      <c r="O1032">
        <v>26.058882767608502</v>
      </c>
      <c r="P1032">
        <v>34.189189189189101</v>
      </c>
      <c r="Q1032">
        <v>-3.160278270903E-3</v>
      </c>
    </row>
    <row r="1033" spans="1:17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286</v>
      </c>
      <c r="E1033">
        <v>2438.3330255699998</v>
      </c>
      <c r="F1033">
        <v>415.35</v>
      </c>
      <c r="G1033">
        <v>-11.6310407525866</v>
      </c>
      <c r="H1033">
        <v>-8.0701000283493798</v>
      </c>
      <c r="I1033">
        <v>-18.5311341107797</v>
      </c>
      <c r="J1033">
        <v>-5.13732002681125</v>
      </c>
      <c r="K1033">
        <v>403.368956952715</v>
      </c>
      <c r="L1033">
        <v>406.07968410082998</v>
      </c>
      <c r="M1033">
        <v>52.439245309063303</v>
      </c>
      <c r="N1033">
        <v>0.68225525754334004</v>
      </c>
      <c r="O1033">
        <v>29.0237149392078</v>
      </c>
      <c r="P1033">
        <v>25.540275049115898</v>
      </c>
      <c r="Q1033">
        <v>-7.5731154680898E-2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539</v>
      </c>
      <c r="E1034">
        <v>2435.2295952599902</v>
      </c>
      <c r="F1034">
        <v>265.64999999999998</v>
      </c>
      <c r="G1034">
        <v>-21.095537000951399</v>
      </c>
      <c r="H1034">
        <v>-10.9296475045539</v>
      </c>
      <c r="I1034">
        <v>-17.3001625601444</v>
      </c>
      <c r="J1034">
        <v>-1.5668112187990799</v>
      </c>
      <c r="K1034">
        <v>269.76087349564602</v>
      </c>
      <c r="L1034">
        <v>262.31376406014601</v>
      </c>
      <c r="M1034">
        <v>47.664187761050002</v>
      </c>
      <c r="N1034">
        <v>0.43749181899374601</v>
      </c>
      <c r="O1034">
        <v>20.139281008846201</v>
      </c>
      <c r="P1034">
        <v>24.7183098591549</v>
      </c>
      <c r="Q1034">
        <v>7.2023467952567005E-2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631</v>
      </c>
      <c r="E1035">
        <v>2429.5473000000002</v>
      </c>
      <c r="F1035">
        <v>432.15</v>
      </c>
      <c r="G1035">
        <v>55.811995141547101</v>
      </c>
      <c r="H1035">
        <v>17.925224200654899</v>
      </c>
      <c r="I1035">
        <v>19.2766979548176</v>
      </c>
      <c r="J1035">
        <v>3.8924411452601699</v>
      </c>
      <c r="K1035">
        <v>364.23372661706298</v>
      </c>
      <c r="L1035">
        <v>335.72443108848699</v>
      </c>
      <c r="M1035">
        <v>71.101575812946095</v>
      </c>
      <c r="N1035">
        <v>3.6606271368189902</v>
      </c>
      <c r="O1035">
        <v>2.4759921323614398</v>
      </c>
      <c r="P1035">
        <v>90.374449339207004</v>
      </c>
      <c r="Q1035">
        <v>4.1361633821574997E-2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278</v>
      </c>
      <c r="E1036">
        <v>2427.8930586500001</v>
      </c>
      <c r="F1036">
        <v>394.75</v>
      </c>
      <c r="G1036">
        <v>679.70720074211897</v>
      </c>
      <c r="H1036">
        <v>24.828208745735299</v>
      </c>
      <c r="I1036">
        <v>90.632862059859605</v>
      </c>
      <c r="J1036">
        <v>8.6881866870349604</v>
      </c>
      <c r="K1036">
        <v>308.65106314892</v>
      </c>
      <c r="L1036">
        <v>221.25820436094301</v>
      </c>
      <c r="M1036">
        <v>85.796021135632301</v>
      </c>
      <c r="N1036">
        <v>1.62717661880454</v>
      </c>
      <c r="O1036">
        <v>3.1032298923369099</v>
      </c>
      <c r="P1036">
        <v>753.51351351351298</v>
      </c>
      <c r="Q1036">
        <v>0.22764374658216199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886</v>
      </c>
      <c r="E1037">
        <v>2420.8246129220001</v>
      </c>
      <c r="F1037">
        <v>22.46</v>
      </c>
      <c r="G1037">
        <v>19.413799282398799</v>
      </c>
      <c r="H1037">
        <v>-11.703371628349799</v>
      </c>
      <c r="I1037">
        <v>-4.5004916857256196</v>
      </c>
      <c r="J1037">
        <v>2.29340176666964</v>
      </c>
      <c r="K1037">
        <v>22.7712995046708</v>
      </c>
      <c r="L1037">
        <v>22.356902981430501</v>
      </c>
      <c r="M1037">
        <v>61.2689930316808</v>
      </c>
      <c r="N1037">
        <v>0.857428374669433</v>
      </c>
      <c r="O1037">
        <v>43.365983971504903</v>
      </c>
      <c r="P1037">
        <v>54.3642611683848</v>
      </c>
      <c r="Q1037">
        <v>-3.3522344223010002E-2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200</v>
      </c>
      <c r="E1038">
        <v>2413.2352771800001</v>
      </c>
      <c r="F1038">
        <v>1690.2</v>
      </c>
      <c r="G1038">
        <v>26.192859952319601</v>
      </c>
      <c r="H1038">
        <v>24.549301277211001</v>
      </c>
      <c r="I1038">
        <v>18.676301223587501</v>
      </c>
      <c r="J1038">
        <v>-4.3558681289056604</v>
      </c>
      <c r="K1038">
        <v>1484.05505822691</v>
      </c>
      <c r="L1038">
        <v>1268.56937839481</v>
      </c>
      <c r="M1038">
        <v>53.245826981040302</v>
      </c>
      <c r="N1038">
        <v>0.42525935873999998</v>
      </c>
      <c r="O1038">
        <v>11.5252632824517</v>
      </c>
      <c r="P1038">
        <v>88.838612368024101</v>
      </c>
      <c r="Q1038">
        <v>7.4518566093621993E-2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250</v>
      </c>
      <c r="E1039">
        <v>2407.3381054799902</v>
      </c>
      <c r="F1039">
        <v>639.1</v>
      </c>
      <c r="G1039">
        <v>45.556974714582303</v>
      </c>
      <c r="H1039">
        <v>-1.2444067083969601</v>
      </c>
      <c r="I1039">
        <v>9.2390826675522995</v>
      </c>
      <c r="J1039">
        <v>-4.4236747496218101</v>
      </c>
      <c r="K1039">
        <v>622.244188101605</v>
      </c>
      <c r="L1039">
        <v>554.22562020334999</v>
      </c>
      <c r="M1039">
        <v>43.522552972941</v>
      </c>
      <c r="N1039">
        <v>0.41962754484185999</v>
      </c>
      <c r="O1039">
        <v>13.9101861993428</v>
      </c>
      <c r="P1039">
        <v>70.699786324786302</v>
      </c>
      <c r="Q1039">
        <v>3.8377740949697002E-2</v>
      </c>
    </row>
    <row r="1040" spans="1:17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370</v>
      </c>
      <c r="E1040">
        <v>2403.1169214360002</v>
      </c>
      <c r="F1040">
        <v>208.67</v>
      </c>
      <c r="G1040">
        <v>-30.861078161233799</v>
      </c>
      <c r="H1040">
        <v>-14.647615019136699</v>
      </c>
      <c r="I1040">
        <v>-58.400682677156503</v>
      </c>
      <c r="J1040">
        <v>-4.0725338836663303</v>
      </c>
      <c r="K1040">
        <v>227.33276563804799</v>
      </c>
      <c r="L1040">
        <v>263.95178048314398</v>
      </c>
      <c r="M1040">
        <v>31.219328801044099</v>
      </c>
      <c r="N1040">
        <v>0.54009463460233798</v>
      </c>
      <c r="O1040">
        <v>106.905640484976</v>
      </c>
      <c r="P1040">
        <v>8.9660574412532501</v>
      </c>
      <c r="Q1040">
        <v>-5.8789225662292999E-2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298</v>
      </c>
      <c r="E1041">
        <v>2398.94418576</v>
      </c>
      <c r="F1041">
        <v>134.32</v>
      </c>
      <c r="G1041">
        <v>28.709433662157899</v>
      </c>
      <c r="H1041">
        <v>-10.026996532857</v>
      </c>
      <c r="I1041">
        <v>-2.1406977399331701</v>
      </c>
      <c r="J1041">
        <v>-1.4709342097145299</v>
      </c>
      <c r="K1041">
        <v>136.84795334083401</v>
      </c>
      <c r="L1041">
        <v>124.664764938095</v>
      </c>
      <c r="M1041">
        <v>47.880730262439798</v>
      </c>
      <c r="N1041">
        <v>0.58590923981864895</v>
      </c>
      <c r="O1041">
        <v>15.247170935080399</v>
      </c>
      <c r="P1041">
        <v>69.917773561037293</v>
      </c>
      <c r="Q1041">
        <v>0.129948479855413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1833</v>
      </c>
      <c r="E1042">
        <v>2392.4739069000002</v>
      </c>
      <c r="F1042">
        <v>598.04999999999995</v>
      </c>
      <c r="G1042">
        <v>5101.3253724821798</v>
      </c>
      <c r="H1042">
        <v>-19.104793735654201</v>
      </c>
      <c r="I1042">
        <v>212.90126961307001</v>
      </c>
      <c r="J1042">
        <v>-1.8443199848702101</v>
      </c>
      <c r="K1042">
        <v>650.13583703308905</v>
      </c>
      <c r="L1042">
        <v>352.22521749798398</v>
      </c>
      <c r="M1042">
        <v>26.352776135559999</v>
      </c>
      <c r="N1042">
        <v>0.60952544255374697</v>
      </c>
      <c r="O1042">
        <v>58.6322213861717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46</v>
      </c>
      <c r="E1043">
        <v>2389.57944086</v>
      </c>
      <c r="F1043">
        <v>569.65</v>
      </c>
      <c r="G1043">
        <v>2.6291219518896098</v>
      </c>
      <c r="H1043">
        <v>-5.8952307619403204</v>
      </c>
      <c r="I1043">
        <v>-42.686419732957503</v>
      </c>
      <c r="J1043">
        <v>-3.47150401028432</v>
      </c>
      <c r="K1043">
        <v>567.18907351447399</v>
      </c>
      <c r="L1043">
        <v>572.51200427689196</v>
      </c>
      <c r="M1043">
        <v>51.560538627384197</v>
      </c>
      <c r="N1043">
        <v>0.71571467384485998</v>
      </c>
      <c r="O1043">
        <v>49.214429913104503</v>
      </c>
      <c r="P1043">
        <v>31.695757715870901</v>
      </c>
      <c r="Q1043">
        <v>0.150466354485562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130</v>
      </c>
      <c r="E1044">
        <v>2389.0282115700002</v>
      </c>
      <c r="F1044">
        <v>293.14999999999998</v>
      </c>
      <c r="G1044">
        <v>32.329518336821003</v>
      </c>
      <c r="H1044">
        <v>-14.294570671831501</v>
      </c>
      <c r="I1044">
        <v>24.679360444003901</v>
      </c>
      <c r="J1044">
        <v>-4.4387965602540396</v>
      </c>
      <c r="K1044">
        <v>295.65106000724302</v>
      </c>
      <c r="L1044">
        <v>251.144094944877</v>
      </c>
      <c r="M1044">
        <v>39.640528254369002</v>
      </c>
      <c r="N1044">
        <v>0.26607384910915899</v>
      </c>
      <c r="O1044">
        <v>16.049803854681901</v>
      </c>
      <c r="P1044">
        <v>67.705949656750505</v>
      </c>
      <c r="Q1044">
        <v>7.1997296039610997E-2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119</v>
      </c>
      <c r="E1045">
        <v>2388.0493140839999</v>
      </c>
      <c r="F1045">
        <v>200.34</v>
      </c>
      <c r="G1045">
        <v>1.46507568578175</v>
      </c>
      <c r="H1045">
        <v>8.7468546159940992</v>
      </c>
      <c r="I1045">
        <v>-14.469164294584299</v>
      </c>
      <c r="J1045">
        <v>1.55868922185801</v>
      </c>
      <c r="K1045">
        <v>189.76986822683199</v>
      </c>
      <c r="L1045">
        <v>195.66812440328999</v>
      </c>
      <c r="M1045">
        <v>62.943646018128099</v>
      </c>
      <c r="N1045">
        <v>2.2761703171888299</v>
      </c>
      <c r="O1045">
        <v>44.629130478187001</v>
      </c>
      <c r="P1045">
        <v>33.738317757009298</v>
      </c>
      <c r="Q1045">
        <v>2.5599841139991999E-2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404</v>
      </c>
      <c r="E1046">
        <v>2385.0337927649998</v>
      </c>
      <c r="F1046">
        <v>720.85</v>
      </c>
      <c r="G1046">
        <v>31.004317390488801</v>
      </c>
      <c r="H1046">
        <v>-5.6892360162990601</v>
      </c>
      <c r="I1046">
        <v>-18.958689816269899</v>
      </c>
      <c r="J1046">
        <v>-5.3553116404570504</v>
      </c>
      <c r="K1046">
        <v>708.222133543827</v>
      </c>
      <c r="L1046">
        <v>671.11816511181098</v>
      </c>
      <c r="M1046">
        <v>48.630155198724403</v>
      </c>
      <c r="N1046">
        <v>0.99641620538438502</v>
      </c>
      <c r="O1046">
        <v>17.500173406395199</v>
      </c>
      <c r="P1046">
        <v>56.706521739130402</v>
      </c>
      <c r="Q1046">
        <v>-2.6067756238236001E-2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539</v>
      </c>
      <c r="E1047">
        <v>2379.913981614</v>
      </c>
      <c r="F1047">
        <v>132.21</v>
      </c>
      <c r="G1047">
        <v>76.826473957326201</v>
      </c>
      <c r="H1047">
        <v>11.5731356272721</v>
      </c>
      <c r="I1047">
        <v>4.1444442964418604</v>
      </c>
      <c r="J1047">
        <v>3.68292822414791</v>
      </c>
      <c r="K1047">
        <v>121.373709738324</v>
      </c>
      <c r="L1047">
        <v>105.25300858773601</v>
      </c>
      <c r="M1047">
        <v>56.276445934052099</v>
      </c>
      <c r="N1047">
        <v>0.48901103502395399</v>
      </c>
      <c r="O1047">
        <v>12.699493230466601</v>
      </c>
      <c r="P1047">
        <v>114.800974817221</v>
      </c>
      <c r="Q1047">
        <v>4.6278972413567002E-2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283</v>
      </c>
      <c r="E1048">
        <v>2377.1649888000002</v>
      </c>
      <c r="F1048">
        <v>3729.6</v>
      </c>
      <c r="G1048">
        <v>1965.3111869914701</v>
      </c>
      <c r="H1048">
        <v>3.1068893181340602</v>
      </c>
      <c r="I1048">
        <v>267.28204321769198</v>
      </c>
      <c r="J1048">
        <v>-2.5363915037432498</v>
      </c>
      <c r="K1048">
        <v>2895.3593436728202</v>
      </c>
      <c r="L1048">
        <v>1254.1104799950001</v>
      </c>
      <c r="M1048">
        <v>57.324746443967399</v>
      </c>
      <c r="N1048">
        <v>0.464432989690721</v>
      </c>
      <c r="O1048">
        <v>11.942299442299401</v>
      </c>
      <c r="P1048">
        <v>2106.8639053254401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472</v>
      </c>
      <c r="E1049">
        <v>2356.9199672</v>
      </c>
      <c r="F1049">
        <v>281.8</v>
      </c>
      <c r="G1049">
        <v>16.926346517402301</v>
      </c>
      <c r="H1049">
        <v>11.517471110686101</v>
      </c>
      <c r="I1049">
        <v>-1.20999745641636</v>
      </c>
      <c r="J1049">
        <v>-7.3206647774884503</v>
      </c>
      <c r="K1049">
        <v>247.38958990636701</v>
      </c>
      <c r="L1049">
        <v>229.744849356798</v>
      </c>
      <c r="M1049">
        <v>60.5521837560132</v>
      </c>
      <c r="N1049">
        <v>2.7384438296918598</v>
      </c>
      <c r="O1049">
        <v>9.82966643009226</v>
      </c>
      <c r="P1049">
        <v>56.078648573802198</v>
      </c>
      <c r="Q1049">
        <v>0.11372025337845799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46</v>
      </c>
      <c r="E1050">
        <v>2353.8190399999999</v>
      </c>
      <c r="F1050">
        <v>104.41</v>
      </c>
      <c r="G1050">
        <v>116.75294016333299</v>
      </c>
      <c r="H1050">
        <v>4.9281732973127799</v>
      </c>
      <c r="I1050">
        <v>44.4020741183</v>
      </c>
      <c r="J1050">
        <v>-7.5328290145035499</v>
      </c>
      <c r="K1050">
        <v>88.9317651145425</v>
      </c>
      <c r="L1050">
        <v>72.268032054309799</v>
      </c>
      <c r="M1050">
        <v>61.059739048900198</v>
      </c>
      <c r="N1050">
        <v>1.1867533403266699</v>
      </c>
      <c r="O1050">
        <v>5.6316444784982398</v>
      </c>
      <c r="P1050">
        <v>169.09793814432899</v>
      </c>
      <c r="Q1050">
        <v>0.13252996425785599</v>
      </c>
    </row>
    <row r="1051" spans="1:17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235</v>
      </c>
      <c r="E1051">
        <v>2348.9469068950002</v>
      </c>
      <c r="F1051">
        <v>303.95</v>
      </c>
      <c r="G1051">
        <v>-49.612157177707303</v>
      </c>
      <c r="H1051">
        <v>-10.0661191644587</v>
      </c>
      <c r="I1051">
        <v>-22.941510434445998</v>
      </c>
      <c r="J1051">
        <v>-5.1335086722890004</v>
      </c>
      <c r="K1051">
        <v>298.21923159892998</v>
      </c>
      <c r="L1051">
        <v>320.89233219008599</v>
      </c>
      <c r="M1051">
        <v>48.670218119608698</v>
      </c>
      <c r="N1051">
        <v>1.2542049598609999</v>
      </c>
      <c r="O1051">
        <v>44.003948017766</v>
      </c>
      <c r="P1051">
        <v>23.8337746995314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E1052">
        <v>2344.7290736099999</v>
      </c>
      <c r="F1052">
        <v>41.83</v>
      </c>
      <c r="G1052">
        <v>37.094027295227598</v>
      </c>
      <c r="H1052">
        <v>-9.2809042700709501</v>
      </c>
      <c r="I1052">
        <v>1.09112474541713</v>
      </c>
      <c r="J1052">
        <v>-3.05018224031262</v>
      </c>
      <c r="K1052">
        <v>41.710583880412003</v>
      </c>
      <c r="L1052">
        <v>37.262769676450603</v>
      </c>
      <c r="M1052">
        <v>39.9426552501508</v>
      </c>
      <c r="N1052">
        <v>0.93317611788343402</v>
      </c>
      <c r="O1052">
        <v>16.184556538369598</v>
      </c>
      <c r="P1052">
        <v>67.319999999999993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654</v>
      </c>
      <c r="E1053">
        <v>2342.2024900000001</v>
      </c>
      <c r="F1053">
        <v>381.1</v>
      </c>
      <c r="G1053">
        <v>429.904364864456</v>
      </c>
      <c r="H1053">
        <v>38.405596671104597</v>
      </c>
      <c r="I1053">
        <v>37.285381923808004</v>
      </c>
      <c r="J1053">
        <v>-2.7939222704654099</v>
      </c>
      <c r="K1053">
        <v>316.59354537685198</v>
      </c>
      <c r="L1053">
        <v>239.87693103311</v>
      </c>
      <c r="M1053">
        <v>51.483541645926501</v>
      </c>
      <c r="N1053">
        <v>1.9535650581898201</v>
      </c>
      <c r="O1053">
        <v>16.767252689582701</v>
      </c>
      <c r="P1053">
        <v>535.16666666666595</v>
      </c>
      <c r="Q1053">
        <v>0.149380221051506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200</v>
      </c>
      <c r="E1054">
        <v>2323.47590945</v>
      </c>
      <c r="F1054">
        <v>417.65</v>
      </c>
      <c r="G1054">
        <v>-13.362144730182401</v>
      </c>
      <c r="H1054">
        <v>-5.84167151125218</v>
      </c>
      <c r="I1054">
        <v>0.66111976800066297</v>
      </c>
      <c r="J1054">
        <v>-0.13971082302422799</v>
      </c>
      <c r="K1054">
        <v>413.94923661948701</v>
      </c>
      <c r="L1054">
        <v>380.25242263280899</v>
      </c>
      <c r="M1054">
        <v>34.480061704152199</v>
      </c>
      <c r="N1054">
        <v>0.55180888017202601</v>
      </c>
      <c r="O1054">
        <v>9.8048605291512096</v>
      </c>
      <c r="P1054">
        <v>33.413192780705899</v>
      </c>
      <c r="Q1054">
        <v>-8.8427069884089993E-3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60</v>
      </c>
      <c r="E1055">
        <v>2312.7781116299998</v>
      </c>
      <c r="F1055">
        <v>273.20999999999998</v>
      </c>
      <c r="G1055">
        <v>121.702391246457</v>
      </c>
      <c r="H1055">
        <v>14.590901933337699</v>
      </c>
      <c r="I1055">
        <v>105.827290916507</v>
      </c>
      <c r="J1055">
        <v>11.6095079732934</v>
      </c>
      <c r="K1055">
        <v>228.606668077222</v>
      </c>
      <c r="L1055">
        <v>178.193721958362</v>
      </c>
      <c r="M1055">
        <v>74.396550434447093</v>
      </c>
      <c r="N1055">
        <v>1.2294972977862699</v>
      </c>
      <c r="O1055">
        <v>3.5101204201896099</v>
      </c>
      <c r="P1055">
        <v>152.27146814404401</v>
      </c>
      <c r="Q1055">
        <v>2.7947564953751999E-2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500</v>
      </c>
      <c r="E1056">
        <v>2309.3586415499999</v>
      </c>
      <c r="F1056">
        <v>2714.7</v>
      </c>
      <c r="G1056">
        <v>30.994117632238599</v>
      </c>
      <c r="H1056">
        <v>-6.3322152221690802</v>
      </c>
      <c r="I1056">
        <v>65.814089171073903</v>
      </c>
      <c r="J1056">
        <v>-13.939979906218801</v>
      </c>
      <c r="K1056">
        <v>2270.93702129643</v>
      </c>
      <c r="L1056">
        <v>1839.5321369303799</v>
      </c>
      <c r="M1056">
        <v>58.030382700047099</v>
      </c>
      <c r="N1056">
        <v>0.85731014014428697</v>
      </c>
      <c r="O1056">
        <v>6.1056470328212997</v>
      </c>
      <c r="P1056">
        <v>109.977955679313</v>
      </c>
      <c r="Q1056">
        <v>-2.2674092337227999E-2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293</v>
      </c>
      <c r="E1057">
        <v>2308.6928320000002</v>
      </c>
      <c r="F1057">
        <v>251.84</v>
      </c>
      <c r="G1057">
        <v>94.890726633419803</v>
      </c>
      <c r="H1057">
        <v>-3.7731746820621099</v>
      </c>
      <c r="I1057">
        <v>35.002741053531203</v>
      </c>
      <c r="J1057">
        <v>-0.33456784455900301</v>
      </c>
      <c r="K1057">
        <v>241.86914166499901</v>
      </c>
      <c r="L1057">
        <v>206.53875661938099</v>
      </c>
      <c r="M1057">
        <v>62.237665138791201</v>
      </c>
      <c r="N1057">
        <v>0.83310060201450797</v>
      </c>
      <c r="O1057">
        <v>12.293519695044401</v>
      </c>
      <c r="P1057">
        <v>130.51716247139501</v>
      </c>
      <c r="Q1057">
        <v>0.10054298233966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682</v>
      </c>
      <c r="E1058">
        <v>2306.4634118049999</v>
      </c>
      <c r="F1058">
        <v>579.95000000000005</v>
      </c>
      <c r="G1058">
        <v>14.7098579007205</v>
      </c>
      <c r="H1058">
        <v>-2.6368596968200899</v>
      </c>
      <c r="I1058">
        <v>-17.305418829647099</v>
      </c>
      <c r="J1058">
        <v>0.88902651836619295</v>
      </c>
      <c r="K1058">
        <v>557.59128514403403</v>
      </c>
      <c r="L1058">
        <v>534.16903922941503</v>
      </c>
      <c r="M1058">
        <v>52.241512397671102</v>
      </c>
      <c r="N1058">
        <v>0.84573367116960996</v>
      </c>
      <c r="O1058">
        <v>16.3721010431933</v>
      </c>
      <c r="P1058">
        <v>42.476354256233797</v>
      </c>
      <c r="Q1058">
        <v>7.7537398382682005E-2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283</v>
      </c>
      <c r="E1059">
        <v>2303.4270000000001</v>
      </c>
      <c r="F1059">
        <v>3670.8</v>
      </c>
      <c r="G1059">
        <v>1727.5009355264499</v>
      </c>
      <c r="H1059">
        <v>37.412597879230397</v>
      </c>
      <c r="I1059">
        <v>373.01632383648803</v>
      </c>
      <c r="J1059">
        <v>22.3344627333909</v>
      </c>
      <c r="K1059">
        <v>2604.0382388273201</v>
      </c>
      <c r="L1059">
        <v>1592.30452722725</v>
      </c>
      <c r="M1059">
        <v>90.245756817008996</v>
      </c>
      <c r="N1059">
        <v>1.0221999228097201</v>
      </c>
      <c r="O1059">
        <v>0</v>
      </c>
      <c r="P1059">
        <v>2152.0245398773</v>
      </c>
      <c r="Q1059">
        <v>0.21607225555897699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631</v>
      </c>
      <c r="E1060">
        <v>2300.2634616</v>
      </c>
      <c r="F1060">
        <v>507</v>
      </c>
      <c r="G1060">
        <v>-32.302641810006399</v>
      </c>
      <c r="H1060">
        <v>-5.99060202831435</v>
      </c>
      <c r="I1060">
        <v>-18.851075353950499</v>
      </c>
      <c r="J1060">
        <v>-5.2860635579953996</v>
      </c>
      <c r="K1060">
        <v>490.02430749613399</v>
      </c>
      <c r="L1060">
        <v>497.72607195184798</v>
      </c>
      <c r="M1060">
        <v>53.908085400541701</v>
      </c>
      <c r="N1060">
        <v>1.0528446063502199</v>
      </c>
      <c r="O1060">
        <v>25.246548323471298</v>
      </c>
      <c r="P1060">
        <v>23.779296875</v>
      </c>
      <c r="Q1060">
        <v>1.0821121296600001E-3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200</v>
      </c>
      <c r="E1061">
        <v>2296.9044614999998</v>
      </c>
      <c r="F1061">
        <v>372.1</v>
      </c>
      <c r="G1061">
        <v>90.613790433314406</v>
      </c>
      <c r="H1061">
        <v>6.0798216489611399</v>
      </c>
      <c r="I1061">
        <v>28.7448477655172</v>
      </c>
      <c r="J1061">
        <v>1.2892182558581899</v>
      </c>
      <c r="K1061">
        <v>326.97636475887998</v>
      </c>
      <c r="L1061">
        <v>277.45523850878402</v>
      </c>
      <c r="M1061">
        <v>67.045721132026202</v>
      </c>
      <c r="N1061">
        <v>2.4855163537611502</v>
      </c>
      <c r="O1061">
        <v>6.3155065842515503</v>
      </c>
      <c r="P1061">
        <v>121.87108699540801</v>
      </c>
      <c r="Q1061">
        <v>0.14515234909920899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539</v>
      </c>
      <c r="E1062">
        <v>2292.576</v>
      </c>
      <c r="F1062">
        <v>130.26</v>
      </c>
      <c r="G1062">
        <v>173.29668255956599</v>
      </c>
      <c r="H1062">
        <v>-12.8839565139504</v>
      </c>
      <c r="I1062">
        <v>91.338962689046795</v>
      </c>
      <c r="J1062">
        <v>-2.5320069006627199</v>
      </c>
      <c r="K1062">
        <v>129.54415798913001</v>
      </c>
      <c r="L1062">
        <v>98.918658707104797</v>
      </c>
      <c r="M1062">
        <v>52.4540343575514</v>
      </c>
      <c r="N1062">
        <v>0.44282672870328699</v>
      </c>
      <c r="O1062">
        <v>29.8556732688469</v>
      </c>
      <c r="P1062">
        <v>200.13824884792601</v>
      </c>
      <c r="Q1062">
        <v>-2.947618031914E-3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1429</v>
      </c>
      <c r="E1063">
        <v>2288.518638775</v>
      </c>
      <c r="F1063">
        <v>883.55</v>
      </c>
      <c r="G1063">
        <v>11.746593257303401</v>
      </c>
      <c r="H1063">
        <v>1.8368015233362101</v>
      </c>
      <c r="I1063">
        <v>26.707608993167799</v>
      </c>
      <c r="J1063">
        <v>2.1390645260933799E-2</v>
      </c>
      <c r="K1063">
        <v>746.28146385458001</v>
      </c>
      <c r="L1063">
        <v>654.41998148943503</v>
      </c>
      <c r="M1063">
        <v>63.662230986974002</v>
      </c>
      <c r="N1063">
        <v>0.93636733915974801</v>
      </c>
      <c r="O1063">
        <v>5.1496802671042898</v>
      </c>
      <c r="P1063">
        <v>95.692137320044296</v>
      </c>
      <c r="Q1063">
        <v>-3.1939585065830002E-3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170</v>
      </c>
      <c r="E1064">
        <v>2287.9392868499999</v>
      </c>
      <c r="F1064">
        <v>1518.5</v>
      </c>
      <c r="G1064">
        <v>174.11230523924601</v>
      </c>
      <c r="H1064">
        <v>-4.6050176655351001</v>
      </c>
      <c r="I1064">
        <v>148.399699949259</v>
      </c>
      <c r="J1064">
        <v>-0.37981180349129201</v>
      </c>
      <c r="K1064">
        <v>1428.02248218656</v>
      </c>
      <c r="L1064">
        <v>1076.7483109157799</v>
      </c>
      <c r="M1064">
        <v>51.168004786445699</v>
      </c>
      <c r="N1064">
        <v>0.57100256282427198</v>
      </c>
      <c r="O1064">
        <v>17.421797826802699</v>
      </c>
      <c r="P1064">
        <v>207.29535566123599</v>
      </c>
      <c r="Q1064">
        <v>0.107586708526982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555</v>
      </c>
      <c r="E1065">
        <v>2285.5850615999998</v>
      </c>
      <c r="F1065">
        <v>440.85</v>
      </c>
      <c r="G1065">
        <v>-43.403158713857103</v>
      </c>
      <c r="H1065">
        <v>-7.6502607380350804</v>
      </c>
      <c r="I1065">
        <v>-24.173021213961299</v>
      </c>
      <c r="J1065">
        <v>-3.7359129052241902</v>
      </c>
      <c r="K1065">
        <v>437.70974187189398</v>
      </c>
      <c r="L1065">
        <v>459.753532854338</v>
      </c>
      <c r="M1065">
        <v>48.904978912069701</v>
      </c>
      <c r="N1065">
        <v>0.77685161566104</v>
      </c>
      <c r="O1065">
        <v>27.787229216286701</v>
      </c>
      <c r="P1065">
        <v>15.1044386422976</v>
      </c>
      <c r="Q1065">
        <v>1.78893674883E-3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80</v>
      </c>
      <c r="E1066">
        <v>2272.035164205</v>
      </c>
      <c r="F1066">
        <v>3012.95</v>
      </c>
      <c r="G1066">
        <v>-19.296848824203298</v>
      </c>
      <c r="H1066">
        <v>-3.4717083592100102</v>
      </c>
      <c r="I1066">
        <v>-7.7349828780219596</v>
      </c>
      <c r="J1066">
        <v>-1.4732257488276399</v>
      </c>
      <c r="K1066">
        <v>2833.75565397935</v>
      </c>
      <c r="L1066">
        <v>2793.8405327041</v>
      </c>
      <c r="M1066">
        <v>60.791257100532199</v>
      </c>
      <c r="N1066">
        <v>1.6178373934986301</v>
      </c>
      <c r="O1066">
        <v>6.7392422708641098</v>
      </c>
      <c r="P1066">
        <v>28.448404493423901</v>
      </c>
      <c r="Q1066">
        <v>-0.180302376683975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89</v>
      </c>
      <c r="E1067">
        <v>2262.4202814</v>
      </c>
      <c r="F1067">
        <v>26.7</v>
      </c>
      <c r="G1067">
        <v>186.48919129884999</v>
      </c>
      <c r="H1067">
        <v>-15.5254941950153</v>
      </c>
      <c r="I1067">
        <v>-15.541541585020701</v>
      </c>
      <c r="J1067">
        <v>-4.5598230986034096</v>
      </c>
      <c r="K1067">
        <v>26.129289486057399</v>
      </c>
      <c r="L1067">
        <v>22.288233498188301</v>
      </c>
      <c r="M1067">
        <v>55.325215484497903</v>
      </c>
      <c r="N1067">
        <v>0.72629043607653598</v>
      </c>
      <c r="O1067">
        <v>25.6554307116104</v>
      </c>
      <c r="P1067">
        <v>215.854002386362</v>
      </c>
      <c r="Q1067">
        <v>7.2708711945954005E-2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404</v>
      </c>
      <c r="E1068">
        <v>2252.69476416</v>
      </c>
      <c r="F1068">
        <v>924.4</v>
      </c>
      <c r="G1068">
        <v>-13.061538675367199</v>
      </c>
      <c r="H1068">
        <v>13.823445810034899</v>
      </c>
      <c r="I1068">
        <v>-1.73282744919941</v>
      </c>
      <c r="J1068">
        <v>7.6032301985962203</v>
      </c>
      <c r="K1068">
        <v>780.01065902738196</v>
      </c>
      <c r="L1068">
        <v>784.00462810942201</v>
      </c>
      <c r="M1068">
        <v>73.011783487210806</v>
      </c>
      <c r="N1068">
        <v>1.15564340957237</v>
      </c>
      <c r="O1068">
        <v>17.914322803980902</v>
      </c>
      <c r="P1068">
        <v>43.440142757389999</v>
      </c>
      <c r="Q1068">
        <v>-6.9027998285184994E-2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1102</v>
      </c>
      <c r="E1069">
        <v>2251.3684633799999</v>
      </c>
      <c r="F1069">
        <v>792.3</v>
      </c>
      <c r="G1069">
        <v>-9.5980847597130197</v>
      </c>
      <c r="H1069">
        <v>-15.5959899435308</v>
      </c>
      <c r="I1069">
        <v>-22.7782384850453</v>
      </c>
      <c r="J1069">
        <v>-2.9661993124042199</v>
      </c>
      <c r="K1069">
        <v>831.31829130651204</v>
      </c>
      <c r="L1069">
        <v>838.66505355960305</v>
      </c>
      <c r="M1069">
        <v>53.461917183202502</v>
      </c>
      <c r="N1069">
        <v>1.2431177715624699</v>
      </c>
      <c r="O1069">
        <v>45.2669443392654</v>
      </c>
      <c r="P1069">
        <v>33.597504426270902</v>
      </c>
      <c r="Q1069">
        <v>4.4791153367339997E-3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176</v>
      </c>
      <c r="E1070">
        <v>2246.39953758</v>
      </c>
      <c r="F1070">
        <v>83.71</v>
      </c>
      <c r="G1070">
        <v>430.82153033995201</v>
      </c>
      <c r="H1070">
        <v>-16.841595755937199</v>
      </c>
      <c r="I1070">
        <v>-21.5854939869532</v>
      </c>
      <c r="J1070">
        <v>-3.3733607742100502</v>
      </c>
      <c r="K1070">
        <v>92.209114719818999</v>
      </c>
      <c r="L1070">
        <v>80.802689084019704</v>
      </c>
      <c r="M1070">
        <v>29.3077093385251</v>
      </c>
      <c r="N1070">
        <v>0.62456073394227296</v>
      </c>
      <c r="O1070">
        <v>67.244056862979306</v>
      </c>
      <c r="P1070">
        <v>539.86241161857401</v>
      </c>
      <c r="Q1070">
        <v>0.170962477883154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80</v>
      </c>
      <c r="E1071">
        <v>2243.60446</v>
      </c>
      <c r="F1071">
        <v>723.65</v>
      </c>
      <c r="G1071">
        <v>57.629708573891001</v>
      </c>
      <c r="H1071">
        <v>-2.9587570312419</v>
      </c>
      <c r="I1071">
        <v>39.895239283812998</v>
      </c>
      <c r="J1071">
        <v>3.10875745353448</v>
      </c>
      <c r="K1071">
        <v>657.34187786783195</v>
      </c>
      <c r="L1071">
        <v>545.07776178871802</v>
      </c>
      <c r="M1071">
        <v>53.491552254387003</v>
      </c>
      <c r="N1071">
        <v>0.63284913935178799</v>
      </c>
      <c r="O1071">
        <v>10.073930767636201</v>
      </c>
      <c r="P1071">
        <v>88.4505208333333</v>
      </c>
      <c r="Q1071">
        <v>5.0247406427303999E-2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370</v>
      </c>
      <c r="E1072">
        <v>2240.8522392700002</v>
      </c>
      <c r="F1072">
        <v>757.1</v>
      </c>
      <c r="G1072">
        <v>53.518190614039398</v>
      </c>
      <c r="H1072">
        <v>4.7782866224470304</v>
      </c>
      <c r="I1072">
        <v>7.0993159981766496</v>
      </c>
      <c r="J1072">
        <v>-0.37145577856349399</v>
      </c>
      <c r="K1072">
        <v>668.72196679855097</v>
      </c>
      <c r="L1072">
        <v>595.02887746885096</v>
      </c>
      <c r="M1072">
        <v>56.270692310669503</v>
      </c>
      <c r="N1072">
        <v>1.57386120447885</v>
      </c>
      <c r="O1072">
        <v>6.8551050059437202</v>
      </c>
      <c r="P1072">
        <v>79.4075829383886</v>
      </c>
      <c r="Q1072">
        <v>1.443468702013E-2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1429</v>
      </c>
      <c r="E1073">
        <v>2240.7521828650001</v>
      </c>
      <c r="F1073">
        <v>2468.15</v>
      </c>
      <c r="G1073">
        <v>27.780902855422301</v>
      </c>
      <c r="H1073">
        <v>-6.0017520979698196</v>
      </c>
      <c r="I1073">
        <v>2.0752513627884901</v>
      </c>
      <c r="J1073">
        <v>-1.3597165172018799</v>
      </c>
      <c r="K1073">
        <v>2365.6422075221299</v>
      </c>
      <c r="L1073">
        <v>2164.7775347224901</v>
      </c>
      <c r="M1073">
        <v>47.203501460445302</v>
      </c>
      <c r="N1073">
        <v>0.452186283720306</v>
      </c>
      <c r="O1073">
        <v>11.064967688349499</v>
      </c>
      <c r="P1073">
        <v>56.058929531156103</v>
      </c>
      <c r="Q1073">
        <v>0.1434218282137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1310</v>
      </c>
      <c r="E1074">
        <v>2238.8279584849902</v>
      </c>
      <c r="F1074">
        <v>789.35</v>
      </c>
      <c r="G1074">
        <v>127.004877987836</v>
      </c>
      <c r="H1074">
        <v>42.3818732007759</v>
      </c>
      <c r="I1074">
        <v>40.375026296330297</v>
      </c>
      <c r="J1074">
        <v>11.835491307584</v>
      </c>
      <c r="K1074">
        <v>542.33868120324598</v>
      </c>
      <c r="L1074">
        <v>475.42925188020598</v>
      </c>
      <c r="M1074">
        <v>87.227915154292106</v>
      </c>
      <c r="N1074">
        <v>3.2918591375861999</v>
      </c>
      <c r="O1074">
        <v>5.0231202888452398</v>
      </c>
      <c r="P1074">
        <v>154.79341510652</v>
      </c>
      <c r="Q1074">
        <v>6.9682970647671996E-2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E1075">
        <v>2238.4228992499998</v>
      </c>
      <c r="F1075">
        <v>2072.5</v>
      </c>
      <c r="G1075">
        <v>435.65634328491802</v>
      </c>
      <c r="H1075">
        <v>19.2055359346754</v>
      </c>
      <c r="I1075">
        <v>69.126551905884597</v>
      </c>
      <c r="J1075">
        <v>0.84774965271932001</v>
      </c>
      <c r="K1075">
        <v>1793.42096932351</v>
      </c>
      <c r="L1075">
        <v>1262.68586758025</v>
      </c>
      <c r="M1075">
        <v>54.984388805076797</v>
      </c>
      <c r="N1075">
        <v>1.3461411572763899</v>
      </c>
      <c r="O1075">
        <v>9.0470446320868501</v>
      </c>
      <c r="P1075">
        <v>488.36053938963801</v>
      </c>
      <c r="Q1075">
        <v>0.25752542823901498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472</v>
      </c>
      <c r="E1076">
        <v>2233.8448904000002</v>
      </c>
      <c r="F1076">
        <v>280.89999999999998</v>
      </c>
      <c r="G1076">
        <v>-18.756493709155901</v>
      </c>
      <c r="H1076">
        <v>-6.6422677868344602</v>
      </c>
      <c r="I1076">
        <v>-9.23505936054198</v>
      </c>
      <c r="J1076">
        <v>-4.8417015650415802</v>
      </c>
      <c r="K1076">
        <v>273.323310252738</v>
      </c>
      <c r="L1076">
        <v>268.56278337721199</v>
      </c>
      <c r="M1076">
        <v>50.399925010853501</v>
      </c>
      <c r="N1076">
        <v>1.2344770065688</v>
      </c>
      <c r="O1076">
        <v>9.8789604841580605</v>
      </c>
      <c r="P1076">
        <v>23.826316949526099</v>
      </c>
      <c r="Q1076">
        <v>-0.103679858682518</v>
      </c>
    </row>
    <row r="1077" spans="1:17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278</v>
      </c>
      <c r="E1077">
        <v>2225.9372779599998</v>
      </c>
      <c r="F1077">
        <v>497.3</v>
      </c>
      <c r="G1077">
        <v>-48.136322005248701</v>
      </c>
      <c r="H1077">
        <v>-11.5600602916402</v>
      </c>
      <c r="I1077">
        <v>-27.525487997786598</v>
      </c>
      <c r="J1077">
        <v>-1.0747630188850399</v>
      </c>
      <c r="K1077">
        <v>518.16560618546202</v>
      </c>
      <c r="L1077">
        <v>542.35333426273598</v>
      </c>
      <c r="M1077">
        <v>20.287765989068902</v>
      </c>
      <c r="N1077">
        <v>1.10748919402199</v>
      </c>
      <c r="O1077">
        <v>45.314699376633797</v>
      </c>
      <c r="P1077">
        <v>9.5374449339206997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250</v>
      </c>
      <c r="E1078">
        <v>2222.5461341750001</v>
      </c>
      <c r="F1078">
        <v>4327.25</v>
      </c>
      <c r="G1078">
        <v>55.297042616425699</v>
      </c>
      <c r="H1078">
        <v>16.319253713754499</v>
      </c>
      <c r="I1078">
        <v>26.2636880567524</v>
      </c>
      <c r="J1078">
        <v>-4.8826930500588004</v>
      </c>
      <c r="K1078">
        <v>4004.9579211891</v>
      </c>
      <c r="L1078">
        <v>3401.4127239695799</v>
      </c>
      <c r="M1078">
        <v>48.834038583225997</v>
      </c>
      <c r="N1078">
        <v>0.38671236491534</v>
      </c>
      <c r="O1078">
        <v>10.3472182101796</v>
      </c>
      <c r="P1078">
        <v>84.099127845139293</v>
      </c>
      <c r="Q1078">
        <v>6.8995359677682999E-2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218</v>
      </c>
      <c r="E1079">
        <v>2217.872106625</v>
      </c>
      <c r="F1079">
        <v>588.35</v>
      </c>
      <c r="G1079">
        <v>10.057443035793201</v>
      </c>
      <c r="H1079">
        <v>22.093154982294401</v>
      </c>
      <c r="I1079">
        <v>16.327851297367001</v>
      </c>
      <c r="J1079">
        <v>0.30443170871338798</v>
      </c>
      <c r="K1079">
        <v>526.61780266206404</v>
      </c>
      <c r="L1079">
        <v>458.87115950222898</v>
      </c>
      <c r="M1079">
        <v>56.244647614210301</v>
      </c>
      <c r="N1079">
        <v>0.65322205629335195</v>
      </c>
      <c r="O1079">
        <v>12.9259794340103</v>
      </c>
      <c r="P1079">
        <v>72.233606557377001</v>
      </c>
      <c r="Q1079">
        <v>0.101112764759637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60</v>
      </c>
      <c r="E1080">
        <v>2216.9901733199999</v>
      </c>
      <c r="F1080">
        <v>767.35</v>
      </c>
      <c r="G1080">
        <v>-6.9479059586810701</v>
      </c>
      <c r="H1080">
        <v>-4.5895704402344997</v>
      </c>
      <c r="I1080">
        <v>16.099306706560899</v>
      </c>
      <c r="J1080">
        <v>1.0655979463088601</v>
      </c>
      <c r="K1080">
        <v>740.12108551003496</v>
      </c>
      <c r="L1080">
        <v>682.25754779035901</v>
      </c>
      <c r="M1080">
        <v>62.942173402478701</v>
      </c>
      <c r="N1080">
        <v>0.39821122954576699</v>
      </c>
      <c r="O1080">
        <v>7.5324167589756899</v>
      </c>
      <c r="P1080">
        <v>36.079092037595302</v>
      </c>
      <c r="Q1080">
        <v>-3.7542714093693003E-2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278</v>
      </c>
      <c r="E1081">
        <v>2214.3675039999998</v>
      </c>
      <c r="F1081">
        <v>1625.2</v>
      </c>
      <c r="G1081">
        <v>5.8322652660862202</v>
      </c>
      <c r="H1081">
        <v>17.453339540735801</v>
      </c>
      <c r="I1081">
        <v>14.9899215693948</v>
      </c>
      <c r="J1081">
        <v>1.71621242899168</v>
      </c>
      <c r="K1081">
        <v>1405.5649252548401</v>
      </c>
      <c r="L1081">
        <v>1303.14017877689</v>
      </c>
      <c r="M1081">
        <v>71.492466622967498</v>
      </c>
      <c r="N1081">
        <v>3.6526095287631399</v>
      </c>
      <c r="O1081">
        <v>5.2178193453113302</v>
      </c>
      <c r="P1081">
        <v>58.070320478529297</v>
      </c>
      <c r="Q1081">
        <v>4.1373158987435002E-2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60</v>
      </c>
      <c r="E1082">
        <v>2212.3683644399998</v>
      </c>
      <c r="F1082">
        <v>240.37</v>
      </c>
      <c r="G1082">
        <v>35.380579398120197</v>
      </c>
      <c r="H1082">
        <v>0.53144458029512998</v>
      </c>
      <c r="I1082">
        <v>-4.4363878443657496</v>
      </c>
      <c r="J1082">
        <v>-0.44946571805768298</v>
      </c>
      <c r="K1082">
        <v>218.995892035575</v>
      </c>
      <c r="L1082">
        <v>203.60873020158201</v>
      </c>
      <c r="M1082">
        <v>69.266133417888199</v>
      </c>
      <c r="N1082">
        <v>1.21270533528261</v>
      </c>
      <c r="O1082">
        <v>9.7682739110537895</v>
      </c>
      <c r="P1082">
        <v>69.274647887323894</v>
      </c>
      <c r="Q1082">
        <v>8.9774479957693998E-2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359</v>
      </c>
      <c r="E1083">
        <v>2202.4725411549998</v>
      </c>
      <c r="F1083">
        <v>999.55</v>
      </c>
      <c r="G1083">
        <v>-18.283300560055199</v>
      </c>
      <c r="H1083">
        <v>-6.3533086320370904</v>
      </c>
      <c r="I1083">
        <v>-28.527247892595799</v>
      </c>
      <c r="J1083">
        <v>-5.69888669049719</v>
      </c>
      <c r="K1083">
        <v>1019.8012136206301</v>
      </c>
      <c r="L1083">
        <v>1017.30280112462</v>
      </c>
      <c r="M1083">
        <v>43.510384069849003</v>
      </c>
      <c r="N1083">
        <v>1.0390440090817701</v>
      </c>
      <c r="O1083">
        <v>29.838427292281501</v>
      </c>
      <c r="P1083">
        <v>20.8572637688168</v>
      </c>
      <c r="Q1083">
        <v>0.132577374731596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278</v>
      </c>
      <c r="E1084">
        <v>2201.8217666400001</v>
      </c>
      <c r="F1084">
        <v>610.95000000000005</v>
      </c>
      <c r="G1084">
        <v>30.1602479389203</v>
      </c>
      <c r="H1084">
        <v>-11.955736231615701</v>
      </c>
      <c r="I1084">
        <v>-31.239662824126</v>
      </c>
      <c r="J1084">
        <v>-3.71476180217751</v>
      </c>
      <c r="K1084">
        <v>637.24976010115995</v>
      </c>
      <c r="L1084">
        <v>607.91824182125697</v>
      </c>
      <c r="M1084">
        <v>33.563049351044299</v>
      </c>
      <c r="N1084">
        <v>0.87218182478130901</v>
      </c>
      <c r="O1084">
        <v>53.040347000572801</v>
      </c>
      <c r="P1084">
        <v>68.120528343423203</v>
      </c>
      <c r="Q1084">
        <v>2.7594331896047999E-2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286</v>
      </c>
      <c r="E1085">
        <v>2201.325875</v>
      </c>
      <c r="F1085">
        <v>440.75</v>
      </c>
      <c r="G1085">
        <v>-10.738952200002901</v>
      </c>
      <c r="H1085">
        <v>-7.2797992459033001</v>
      </c>
      <c r="I1085">
        <v>-6.3865855993836798</v>
      </c>
      <c r="J1085">
        <v>0.25372908994877302</v>
      </c>
      <c r="K1085">
        <v>447.11470321085397</v>
      </c>
      <c r="L1085">
        <v>436.877838299725</v>
      </c>
      <c r="M1085">
        <v>55.618551471702403</v>
      </c>
      <c r="N1085">
        <v>0.39463964552300701</v>
      </c>
      <c r="O1085">
        <v>12.7396483267158</v>
      </c>
      <c r="P1085">
        <v>15.5156598086751</v>
      </c>
      <c r="Q1085">
        <v>-5.9565333743040001E-3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D1086" t="s">
        <v>555</v>
      </c>
      <c r="E1086">
        <v>2201.0145320000001</v>
      </c>
      <c r="F1086">
        <v>1930.85</v>
      </c>
      <c r="G1086">
        <v>-11.6326140610977</v>
      </c>
      <c r="H1086">
        <v>-4.3624927717809099</v>
      </c>
      <c r="I1086">
        <v>3.4465884215732001</v>
      </c>
      <c r="J1086">
        <v>4.6471505407930698</v>
      </c>
      <c r="K1086">
        <v>1877.85101553751</v>
      </c>
      <c r="L1086">
        <v>1788.9414529108401</v>
      </c>
      <c r="M1086">
        <v>61.486706394327697</v>
      </c>
      <c r="N1086">
        <v>1.03584183922603</v>
      </c>
      <c r="O1086">
        <v>25.677810290804501</v>
      </c>
      <c r="P1086">
        <v>27.448844884488398</v>
      </c>
    </row>
    <row r="1087" spans="1:17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293</v>
      </c>
      <c r="E1087">
        <v>2199.0943091150002</v>
      </c>
      <c r="F1087">
        <v>681.05</v>
      </c>
      <c r="G1087">
        <v>18.577246553376099</v>
      </c>
      <c r="H1087">
        <v>-9.7627371430712095E-2</v>
      </c>
      <c r="I1087">
        <v>-16.723914962934199</v>
      </c>
      <c r="J1087">
        <v>-2.6320756790527202</v>
      </c>
      <c r="K1087">
        <v>634.90799773974504</v>
      </c>
      <c r="L1087">
        <v>624.67329990604901</v>
      </c>
      <c r="M1087">
        <v>62.826208184670499</v>
      </c>
      <c r="N1087">
        <v>0.58633172454071103</v>
      </c>
      <c r="O1087">
        <v>12.7523676675721</v>
      </c>
      <c r="P1087">
        <v>51.630858287877103</v>
      </c>
      <c r="Q1087">
        <v>-5.7565528052838003E-2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21</v>
      </c>
      <c r="E1088">
        <v>2197.52016693</v>
      </c>
      <c r="F1088">
        <v>337.15</v>
      </c>
      <c r="G1088">
        <v>7.9080362245130598</v>
      </c>
      <c r="H1088">
        <v>-18.578668917076602</v>
      </c>
      <c r="I1088">
        <v>-30.310928759306002</v>
      </c>
      <c r="J1088">
        <v>-4.2033395868794496</v>
      </c>
      <c r="K1088">
        <v>365.03260507102999</v>
      </c>
      <c r="L1088">
        <v>373.41575888783501</v>
      </c>
      <c r="M1088">
        <v>43.942898307166097</v>
      </c>
      <c r="N1088">
        <v>1.0132049263860201</v>
      </c>
      <c r="O1088">
        <v>104.879133916654</v>
      </c>
      <c r="P1088">
        <v>51.188340807174797</v>
      </c>
      <c r="Q1088">
        <v>0.102325622732335</v>
      </c>
    </row>
    <row r="1089" spans="1:17" hidden="1" x14ac:dyDescent="0.3">
      <c r="A1089" t="s">
        <v>2325</v>
      </c>
      <c r="B1089" t="s">
        <v>2326</v>
      </c>
      <c r="C1089" t="str">
        <f>IFERROR(VLOOKUP(Table1[[#This Row],[Ticker]],[1]!Table1[[Symbol]:[Industry]],2,FALSE),"-")</f>
        <v>-</v>
      </c>
      <c r="D1089" t="s">
        <v>534</v>
      </c>
      <c r="E1089">
        <v>2185.0344988699999</v>
      </c>
      <c r="F1089">
        <v>72.010000000000005</v>
      </c>
      <c r="G1089">
        <v>47.3518032379746</v>
      </c>
      <c r="H1089">
        <v>-3.1784364424404399</v>
      </c>
      <c r="I1089">
        <v>-45.1158302472438</v>
      </c>
      <c r="J1089">
        <v>-2.5152173869748702</v>
      </c>
      <c r="K1089">
        <v>75.058197617011501</v>
      </c>
      <c r="L1089">
        <v>72.671901126003903</v>
      </c>
      <c r="M1089">
        <v>39.387926593598401</v>
      </c>
      <c r="N1089">
        <v>1.51744586274614</v>
      </c>
      <c r="O1089">
        <v>62.269129287598901</v>
      </c>
      <c r="P1089">
        <v>94.097035040431194</v>
      </c>
      <c r="Q1089">
        <v>0.109478428089392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Row],[Ticker]],[1]!Table1[[Symbol]:[Industry]],2,FALSE),"-")</f>
        <v>-</v>
      </c>
      <c r="D1090" t="s">
        <v>714</v>
      </c>
      <c r="E1090">
        <v>2180.653534008</v>
      </c>
      <c r="F1090">
        <v>270.60000000000002</v>
      </c>
      <c r="G1090">
        <v>1.3979845710960099</v>
      </c>
      <c r="H1090">
        <v>0.80173553935302899</v>
      </c>
      <c r="I1090">
        <v>0.83212183142058105</v>
      </c>
      <c r="J1090">
        <v>0.21874429437308501</v>
      </c>
      <c r="K1090">
        <v>261.69672074211701</v>
      </c>
      <c r="L1090">
        <v>242.68390481597899</v>
      </c>
      <c r="M1090">
        <v>58.290846172297002</v>
      </c>
      <c r="N1090">
        <v>0.52402024372386402</v>
      </c>
      <c r="O1090">
        <v>3.5476718403547598</v>
      </c>
      <c r="P1090">
        <v>30.598455598455601</v>
      </c>
      <c r="Q1090">
        <v>3.2968413234804997E-2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Row],[Ticker]],[1]!Table1[[Symbol]:[Industry]],2,FALSE),"-")</f>
        <v>-</v>
      </c>
      <c r="D1091" t="s">
        <v>682</v>
      </c>
      <c r="E1091">
        <v>2178.3735556000001</v>
      </c>
      <c r="F1091">
        <v>345.4</v>
      </c>
      <c r="G1091">
        <v>2.5587548855203899</v>
      </c>
      <c r="H1091">
        <v>-5.4062248626667699</v>
      </c>
      <c r="I1091">
        <v>-8.2486770912747005</v>
      </c>
      <c r="J1091">
        <v>-6.2646004133546302</v>
      </c>
      <c r="K1091">
        <v>342.26941350352502</v>
      </c>
      <c r="L1091">
        <v>330.880485206358</v>
      </c>
      <c r="M1091">
        <v>44.156247965419098</v>
      </c>
      <c r="N1091">
        <v>1.0741538664621999</v>
      </c>
      <c r="O1091">
        <v>22.133757961783399</v>
      </c>
      <c r="P1091">
        <v>35.903993704505197</v>
      </c>
      <c r="Q1091">
        <v>3.8493026559721998E-2</v>
      </c>
    </row>
    <row r="1092" spans="1:17" hidden="1" x14ac:dyDescent="0.3">
      <c r="A1092" t="s">
        <v>2331</v>
      </c>
      <c r="B1092" t="s">
        <v>2332</v>
      </c>
      <c r="C1092" t="str">
        <f>IFERROR(VLOOKUP(Table1[[#This Row],[Ticker]],[1]!Table1[[Symbol]:[Industry]],2,FALSE),"-")</f>
        <v>-</v>
      </c>
      <c r="D1092" t="s">
        <v>472</v>
      </c>
      <c r="E1092">
        <v>2169.5061959999998</v>
      </c>
      <c r="F1092">
        <v>864.6</v>
      </c>
      <c r="G1092">
        <v>63.917254187300799</v>
      </c>
      <c r="H1092">
        <v>16.545626246662199</v>
      </c>
      <c r="I1092">
        <v>28.7137577920242</v>
      </c>
      <c r="J1092">
        <v>-2.4661826681106801E-2</v>
      </c>
      <c r="K1092">
        <v>721.08971117025305</v>
      </c>
      <c r="L1092">
        <v>613.35208879632205</v>
      </c>
      <c r="M1092">
        <v>67.028641452475298</v>
      </c>
      <c r="N1092">
        <v>0.66936927076818598</v>
      </c>
      <c r="O1092">
        <v>2.3594725884802101</v>
      </c>
      <c r="P1092">
        <v>100.952934340499</v>
      </c>
      <c r="Q1092">
        <v>9.2529846271326002E-2</v>
      </c>
    </row>
    <row r="1093" spans="1:17" hidden="1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80</v>
      </c>
      <c r="E1093">
        <v>2168.7507459799999</v>
      </c>
      <c r="F1093">
        <v>249.83</v>
      </c>
      <c r="G1093">
        <v>19.810712608174299</v>
      </c>
      <c r="H1093">
        <v>-3.9267899212867898</v>
      </c>
      <c r="I1093">
        <v>-8.40362791362009</v>
      </c>
      <c r="J1093">
        <v>-2.2948932674723301</v>
      </c>
      <c r="K1093">
        <v>244.28361685706699</v>
      </c>
      <c r="L1093">
        <v>223.607839270239</v>
      </c>
      <c r="M1093">
        <v>51.6595325187144</v>
      </c>
      <c r="N1093">
        <v>0.83635387792251403</v>
      </c>
      <c r="O1093">
        <v>9.8747148060681198</v>
      </c>
      <c r="P1093">
        <v>47.218621096051798</v>
      </c>
      <c r="Q1093">
        <v>-9.6121861382660004E-2</v>
      </c>
    </row>
    <row r="1094" spans="1:17" hidden="1" x14ac:dyDescent="0.3">
      <c r="A1094" t="s">
        <v>2335</v>
      </c>
      <c r="B1094" t="s">
        <v>2336</v>
      </c>
      <c r="C1094" t="str">
        <f>IFERROR(VLOOKUP(Table1[[#This Row],[Ticker]],[1]!Table1[[Symbol]:[Industry]],2,FALSE),"-")</f>
        <v>-</v>
      </c>
      <c r="D1094" t="s">
        <v>269</v>
      </c>
      <c r="E1094">
        <v>2160.0818496960001</v>
      </c>
      <c r="F1094">
        <v>110.78</v>
      </c>
      <c r="G1094">
        <v>-41.465936508975801</v>
      </c>
      <c r="H1094">
        <v>-7.27577411689429</v>
      </c>
      <c r="I1094">
        <v>-14.387142527700499</v>
      </c>
      <c r="J1094">
        <v>-3.3864510206748499</v>
      </c>
      <c r="K1094">
        <v>116.47758512451099</v>
      </c>
      <c r="L1094">
        <v>113.96080258093799</v>
      </c>
      <c r="M1094">
        <v>45.776186879998797</v>
      </c>
      <c r="N1094">
        <v>0.64033986597297898</v>
      </c>
      <c r="O1094">
        <v>40.819642534753498</v>
      </c>
      <c r="P1094">
        <v>28.128614388156301</v>
      </c>
      <c r="Q1094">
        <v>0.15646640528300401</v>
      </c>
    </row>
    <row r="1095" spans="1:17" hidden="1" x14ac:dyDescent="0.3">
      <c r="A1095" t="s">
        <v>2337</v>
      </c>
      <c r="B1095" t="s">
        <v>2338</v>
      </c>
      <c r="C1095" t="str">
        <f>IFERROR(VLOOKUP(Table1[[#This Row],[Ticker]],[1]!Table1[[Symbol]:[Industry]],2,FALSE),"-")</f>
        <v>-</v>
      </c>
      <c r="D1095" t="s">
        <v>138</v>
      </c>
      <c r="E1095">
        <v>2152.5736070599901</v>
      </c>
      <c r="F1095">
        <v>69.73</v>
      </c>
      <c r="G1095">
        <v>93.805672285593701</v>
      </c>
      <c r="H1095">
        <v>-13.198532747381901</v>
      </c>
      <c r="I1095">
        <v>9.0773511173655894</v>
      </c>
      <c r="J1095">
        <v>-0.37818181540651702</v>
      </c>
      <c r="K1095">
        <v>65.6826141192184</v>
      </c>
      <c r="L1095">
        <v>54.229172851291104</v>
      </c>
      <c r="M1095">
        <v>57.907072439732197</v>
      </c>
      <c r="N1095">
        <v>0.36808273982124501</v>
      </c>
      <c r="O1095">
        <v>12.1898752330417</v>
      </c>
      <c r="P1095">
        <v>147.708703374778</v>
      </c>
      <c r="Q1095">
        <v>0.12755365029291499</v>
      </c>
    </row>
    <row r="1096" spans="1:17" hidden="1" x14ac:dyDescent="0.3">
      <c r="A1096" t="s">
        <v>2339</v>
      </c>
      <c r="B1096" t="s">
        <v>2340</v>
      </c>
      <c r="C1096" t="str">
        <f>IFERROR(VLOOKUP(Table1[[#This Row],[Ticker]],[1]!Table1[[Symbol]:[Industry]],2,FALSE),"-")</f>
        <v>-</v>
      </c>
      <c r="D1096" t="s">
        <v>170</v>
      </c>
      <c r="E1096">
        <v>2144.4254999999998</v>
      </c>
      <c r="F1096">
        <v>2149.8000000000002</v>
      </c>
      <c r="G1096">
        <v>-8.1398755079317908</v>
      </c>
      <c r="H1096">
        <v>-9.4582111524967001</v>
      </c>
      <c r="I1096">
        <v>-14.693803060345701</v>
      </c>
      <c r="J1096">
        <v>-8.2908821262571699</v>
      </c>
      <c r="K1096">
        <v>2175.3497619121399</v>
      </c>
      <c r="L1096">
        <v>2063.3255393034801</v>
      </c>
      <c r="M1096">
        <v>41.775672791722201</v>
      </c>
      <c r="N1096">
        <v>0.826342283711331</v>
      </c>
      <c r="O1096">
        <v>29.253884082240099</v>
      </c>
      <c r="P1096">
        <v>28.036687412524898</v>
      </c>
      <c r="Q1096">
        <v>0.165256579780759</v>
      </c>
    </row>
    <row r="1097" spans="1:17" hidden="1" x14ac:dyDescent="0.3">
      <c r="A1097" t="s">
        <v>2341</v>
      </c>
      <c r="B1097" t="s">
        <v>2342</v>
      </c>
      <c r="C1097" t="str">
        <f>IFERROR(VLOOKUP(Table1[[#This Row],[Ticker]],[1]!Table1[[Symbol]:[Industry]],2,FALSE),"-")</f>
        <v>-</v>
      </c>
      <c r="D1097" t="s">
        <v>1538</v>
      </c>
      <c r="E1097">
        <v>2138.6708766719998</v>
      </c>
      <c r="F1097">
        <v>98.26</v>
      </c>
      <c r="G1097">
        <v>-35.776982208788198</v>
      </c>
      <c r="H1097">
        <v>-1.1505852032872601</v>
      </c>
      <c r="I1097">
        <v>-13.221712364749401</v>
      </c>
      <c r="J1097">
        <v>1.49367916877167</v>
      </c>
      <c r="K1097">
        <v>94.866726500621297</v>
      </c>
      <c r="L1097">
        <v>96.687111030745996</v>
      </c>
      <c r="M1097">
        <v>62.486839963673198</v>
      </c>
      <c r="N1097">
        <v>1.9381069129917501</v>
      </c>
      <c r="O1097">
        <v>31.793201709749599</v>
      </c>
      <c r="P1097">
        <v>18.385542168674601</v>
      </c>
      <c r="Q1097">
        <v>1.9055400514839001E-2</v>
      </c>
    </row>
    <row r="1098" spans="1:17" hidden="1" x14ac:dyDescent="0.3">
      <c r="A1098" t="s">
        <v>2343</v>
      </c>
      <c r="B1098" t="s">
        <v>2344</v>
      </c>
      <c r="C1098" t="str">
        <f>IFERROR(VLOOKUP(Table1[[#This Row],[Ticker]],[1]!Table1[[Symbol]:[Industry]],2,FALSE),"-")</f>
        <v>-</v>
      </c>
      <c r="D1098" t="s">
        <v>286</v>
      </c>
      <c r="E1098">
        <v>2133.8478320499999</v>
      </c>
      <c r="F1098">
        <v>430.45</v>
      </c>
      <c r="G1098">
        <v>-7.3842002740592001</v>
      </c>
      <c r="H1098">
        <v>-9.1426382440869993</v>
      </c>
      <c r="I1098">
        <v>-26.455948637409598</v>
      </c>
      <c r="J1098">
        <v>-4.1647374907518602</v>
      </c>
      <c r="K1098">
        <v>443.024658793855</v>
      </c>
      <c r="L1098">
        <v>443.942358399314</v>
      </c>
      <c r="M1098">
        <v>27.311036499252001</v>
      </c>
      <c r="N1098">
        <v>1.0726177155023</v>
      </c>
      <c r="O1098">
        <v>48.879080032524101</v>
      </c>
      <c r="P1098">
        <v>30.439393939393899</v>
      </c>
      <c r="Q1098">
        <v>3.2206162066852999E-2</v>
      </c>
    </row>
    <row r="1099" spans="1:17" hidden="1" x14ac:dyDescent="0.3">
      <c r="A1099" t="s">
        <v>2345</v>
      </c>
      <c r="B1099" t="s">
        <v>2346</v>
      </c>
      <c r="C1099" t="str">
        <f>IFERROR(VLOOKUP(Table1[[#This Row],[Ticker]],[1]!Table1[[Symbol]:[Industry]],2,FALSE),"-")</f>
        <v>-</v>
      </c>
      <c r="D1099" t="s">
        <v>65</v>
      </c>
      <c r="E1099">
        <v>2130.6517323200001</v>
      </c>
      <c r="F1099">
        <v>21.88</v>
      </c>
      <c r="G1099">
        <v>60.540772496564102</v>
      </c>
      <c r="H1099">
        <v>9.0100491679210304</v>
      </c>
      <c r="I1099">
        <v>-19.4845507510834</v>
      </c>
      <c r="J1099">
        <v>-4.4262468994534503</v>
      </c>
      <c r="K1099">
        <v>18.7526541127834</v>
      </c>
      <c r="L1099">
        <v>17.975992818870999</v>
      </c>
      <c r="M1099">
        <v>69.472943819383801</v>
      </c>
      <c r="N1099">
        <v>3.1300864145160898</v>
      </c>
      <c r="O1099">
        <v>28.199268738573998</v>
      </c>
      <c r="P1099">
        <v>85.423728813559293</v>
      </c>
      <c r="Q1099">
        <v>2.7392887408834998E-2</v>
      </c>
    </row>
    <row r="1100" spans="1:17" hidden="1" x14ac:dyDescent="0.3">
      <c r="A1100" t="s">
        <v>2347</v>
      </c>
      <c r="B1100" t="s">
        <v>2348</v>
      </c>
      <c r="C1100" t="str">
        <f>IFERROR(VLOOKUP(Table1[[#This Row],[Ticker]],[1]!Table1[[Symbol]:[Industry]],2,FALSE),"-")</f>
        <v>-</v>
      </c>
      <c r="D1100" t="s">
        <v>278</v>
      </c>
      <c r="E1100">
        <v>2130.3781862999999</v>
      </c>
      <c r="F1100">
        <v>678.3</v>
      </c>
      <c r="G1100">
        <v>80.422262629329595</v>
      </c>
      <c r="H1100">
        <v>22.149641820970501</v>
      </c>
      <c r="I1100">
        <v>56.141218664096201</v>
      </c>
      <c r="J1100">
        <v>-1.32471108689565</v>
      </c>
      <c r="K1100">
        <v>554.27884839305398</v>
      </c>
      <c r="L1100">
        <v>442.89975010872098</v>
      </c>
      <c r="M1100">
        <v>62.060337126876597</v>
      </c>
      <c r="N1100">
        <v>0.71659909235466701</v>
      </c>
      <c r="O1100">
        <v>10.0692908742444</v>
      </c>
      <c r="P1100">
        <v>127.464788732394</v>
      </c>
      <c r="Q1100">
        <v>0.14799539498797101</v>
      </c>
    </row>
    <row r="1101" spans="1:17" hidden="1" x14ac:dyDescent="0.3">
      <c r="A1101" t="s">
        <v>2349</v>
      </c>
      <c r="B1101" t="s">
        <v>2350</v>
      </c>
      <c r="C1101" t="str">
        <f>IFERROR(VLOOKUP(Table1[[#This Row],[Ticker]],[1]!Table1[[Symbol]:[Industry]],2,FALSE),"-")</f>
        <v>-</v>
      </c>
      <c r="D1101" t="s">
        <v>407</v>
      </c>
      <c r="E1101">
        <v>2129.9758287999998</v>
      </c>
      <c r="F1101">
        <v>688</v>
      </c>
      <c r="G1101">
        <v>-10.372170408017301</v>
      </c>
      <c r="H1101">
        <v>11.576431818452599</v>
      </c>
      <c r="I1101">
        <v>3.0330887989835902</v>
      </c>
      <c r="J1101">
        <v>-2.0108812996616101</v>
      </c>
      <c r="K1101">
        <v>604.45152260854104</v>
      </c>
      <c r="L1101">
        <v>576.38413145094705</v>
      </c>
      <c r="M1101">
        <v>67.524207925270204</v>
      </c>
      <c r="N1101">
        <v>2.5467299291210899</v>
      </c>
      <c r="O1101">
        <v>7.9505813953488502</v>
      </c>
      <c r="P1101">
        <v>56.345869787524101</v>
      </c>
      <c r="Q1101">
        <v>0.147463041597894</v>
      </c>
    </row>
    <row r="1102" spans="1:17" hidden="1" x14ac:dyDescent="0.3">
      <c r="A1102" t="s">
        <v>2351</v>
      </c>
      <c r="B1102" t="s">
        <v>2352</v>
      </c>
      <c r="C1102" t="str">
        <f>IFERROR(VLOOKUP(Table1[[#This Row],[Ticker]],[1]!Table1[[Symbol]:[Industry]],2,FALSE),"-")</f>
        <v>-</v>
      </c>
      <c r="D1102" t="s">
        <v>264</v>
      </c>
      <c r="E1102">
        <v>2125.4394491399999</v>
      </c>
      <c r="F1102">
        <v>826.9</v>
      </c>
      <c r="G1102">
        <v>26.4775885425362</v>
      </c>
      <c r="H1102">
        <v>-12.472790017423099</v>
      </c>
      <c r="I1102">
        <v>46.286413103936098</v>
      </c>
      <c r="J1102">
        <v>1.8042972717669501</v>
      </c>
      <c r="K1102">
        <v>803.15588382883595</v>
      </c>
      <c r="L1102">
        <v>645.39593078943903</v>
      </c>
      <c r="M1102">
        <v>58.145453389097497</v>
      </c>
      <c r="N1102">
        <v>0.67534123947490898</v>
      </c>
      <c r="O1102">
        <v>19.7242713750151</v>
      </c>
      <c r="P1102">
        <v>105.69651741293499</v>
      </c>
      <c r="Q1102">
        <v>0.22198337653630401</v>
      </c>
    </row>
    <row r="1103" spans="1:17" hidden="1" x14ac:dyDescent="0.3">
      <c r="A1103" t="s">
        <v>2353</v>
      </c>
      <c r="B1103" t="s">
        <v>2354</v>
      </c>
      <c r="C1103" t="str">
        <f>IFERROR(VLOOKUP(Table1[[#This Row],[Ticker]],[1]!Table1[[Symbol]:[Industry]],2,FALSE),"-")</f>
        <v>-</v>
      </c>
      <c r="D1103" t="s">
        <v>911</v>
      </c>
      <c r="E1103">
        <v>2120.3496420000001</v>
      </c>
      <c r="F1103">
        <v>597.20000000000005</v>
      </c>
      <c r="G1103">
        <v>60.220409939914703</v>
      </c>
      <c r="H1103">
        <v>30.8147318149834</v>
      </c>
      <c r="I1103">
        <v>74.358853633680695</v>
      </c>
      <c r="J1103">
        <v>-5.2105822857832997</v>
      </c>
      <c r="K1103">
        <v>495.62281327351599</v>
      </c>
      <c r="L1103">
        <v>376.77274399824603</v>
      </c>
      <c r="M1103">
        <v>57.2400677247334</v>
      </c>
      <c r="N1103">
        <v>1.3246337430875601</v>
      </c>
      <c r="O1103">
        <v>14.526121902210299</v>
      </c>
      <c r="P1103">
        <v>134.10427283418201</v>
      </c>
      <c r="Q1103">
        <v>0.12629448482894901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101</v>
      </c>
      <c r="E1104">
        <v>2118.3637903200001</v>
      </c>
      <c r="F1104">
        <v>21.6</v>
      </c>
      <c r="G1104">
        <v>68.973476627628898</v>
      </c>
      <c r="H1104">
        <v>-5.0624602302334996</v>
      </c>
      <c r="I1104">
        <v>-19.8818521004087</v>
      </c>
      <c r="J1104">
        <v>-3.2453967841771001</v>
      </c>
      <c r="K1104">
        <v>20.937530919598402</v>
      </c>
      <c r="L1104">
        <v>19.794585116156</v>
      </c>
      <c r="M1104">
        <v>59.488719862293301</v>
      </c>
      <c r="N1104">
        <v>1.1315199772522799</v>
      </c>
      <c r="O1104">
        <v>59.490740740740698</v>
      </c>
      <c r="P1104">
        <v>106.68279826041601</v>
      </c>
      <c r="Q1104">
        <v>0.14507525703177701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E1105">
        <v>2117.3026</v>
      </c>
      <c r="F1105">
        <v>378.8</v>
      </c>
      <c r="G1105">
        <v>-59.014667061485298</v>
      </c>
      <c r="H1105">
        <v>-7.6738672289794998</v>
      </c>
      <c r="I1105">
        <v>-39.044032233825</v>
      </c>
      <c r="J1105">
        <v>-2.6556572342989</v>
      </c>
      <c r="K1105">
        <v>400.76882955184197</v>
      </c>
      <c r="L1105">
        <v>444.037260418985</v>
      </c>
      <c r="M1105">
        <v>46.313396858205003</v>
      </c>
      <c r="N1105">
        <v>2.2994898740130401</v>
      </c>
      <c r="O1105">
        <v>62.354804646251303</v>
      </c>
      <c r="P1105">
        <v>16.553846153846099</v>
      </c>
      <c r="Q1105">
        <v>0.29412748320431698</v>
      </c>
    </row>
    <row r="1106" spans="1:17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138</v>
      </c>
      <c r="E1106">
        <v>2115.3337351199998</v>
      </c>
      <c r="F1106">
        <v>121.98</v>
      </c>
      <c r="G1106">
        <v>451.41251499613799</v>
      </c>
      <c r="H1106">
        <v>-8.1030897434439293</v>
      </c>
      <c r="I1106">
        <v>64.577554520036202</v>
      </c>
      <c r="J1106">
        <v>-2.9709987834834202</v>
      </c>
      <c r="K1106">
        <v>119.32753960173901</v>
      </c>
      <c r="L1106">
        <v>88.228641163652199</v>
      </c>
      <c r="M1106">
        <v>50.346424721606198</v>
      </c>
      <c r="N1106">
        <v>0.818042641949696</v>
      </c>
      <c r="O1106">
        <v>12.8709624528611</v>
      </c>
      <c r="P1106">
        <v>482.10450966356399</v>
      </c>
    </row>
    <row r="1107" spans="1:17" hidden="1" x14ac:dyDescent="0.3">
      <c r="A1107" t="s">
        <v>2361</v>
      </c>
      <c r="B1107" t="s">
        <v>2362</v>
      </c>
      <c r="C1107" t="str">
        <f>IFERROR(VLOOKUP(Table1[[#This Row],[Ticker]],[1]!Table1[[Symbol]:[Industry]],2,FALSE),"-")</f>
        <v>-</v>
      </c>
      <c r="D1107" t="s">
        <v>286</v>
      </c>
      <c r="E1107">
        <v>2110.3768070000001</v>
      </c>
      <c r="F1107">
        <v>919.45</v>
      </c>
      <c r="G1107">
        <v>51.752917551922501</v>
      </c>
      <c r="H1107">
        <v>18.468397010282501</v>
      </c>
      <c r="I1107">
        <v>23.703235122691101</v>
      </c>
      <c r="J1107">
        <v>-0.97625363546322697</v>
      </c>
      <c r="K1107">
        <v>782.59396965312806</v>
      </c>
      <c r="L1107">
        <v>676.22967458273502</v>
      </c>
      <c r="M1107">
        <v>73.099631960100496</v>
      </c>
      <c r="N1107">
        <v>1.3518423171919201</v>
      </c>
      <c r="O1107">
        <v>3.3172005002990801</v>
      </c>
      <c r="P1107">
        <v>91.034697693746097</v>
      </c>
      <c r="Q1107">
        <v>8.8393577195916007E-2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631</v>
      </c>
      <c r="E1108">
        <v>2105.0703760000001</v>
      </c>
      <c r="F1108">
        <v>24.8</v>
      </c>
      <c r="G1108">
        <v>-19.104811414660201</v>
      </c>
      <c r="H1108">
        <v>1.2575994267389099</v>
      </c>
      <c r="I1108">
        <v>-8.7991292789236795</v>
      </c>
      <c r="J1108">
        <v>5.7883250495447296</v>
      </c>
      <c r="M1108">
        <v>100</v>
      </c>
      <c r="O1108">
        <v>0</v>
      </c>
      <c r="P1108">
        <v>10.2222222222222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626</v>
      </c>
      <c r="E1109">
        <v>2101.5092087399998</v>
      </c>
      <c r="F1109">
        <v>313.89999999999998</v>
      </c>
      <c r="G1109">
        <v>-13.533476622472399</v>
      </c>
      <c r="H1109">
        <v>2.6028113052841202</v>
      </c>
      <c r="I1109">
        <v>-20.400072609315298</v>
      </c>
      <c r="J1109">
        <v>-1.18853007714893</v>
      </c>
      <c r="K1109">
        <v>305.58261000380003</v>
      </c>
      <c r="M1109">
        <v>53.464867919312397</v>
      </c>
      <c r="N1109">
        <v>1.41876001119921</v>
      </c>
      <c r="O1109">
        <v>22.618668365721501</v>
      </c>
      <c r="P1109">
        <v>33.4041648958775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51</v>
      </c>
      <c r="E1110">
        <v>2094.3221776599999</v>
      </c>
      <c r="F1110">
        <v>1998.65</v>
      </c>
      <c r="G1110">
        <v>-32.0986443687977</v>
      </c>
      <c r="H1110">
        <v>-23.057626910709601</v>
      </c>
      <c r="I1110">
        <v>-28.7423401507791</v>
      </c>
      <c r="J1110">
        <v>-3.3433853949160102</v>
      </c>
      <c r="K1110">
        <v>2103.99240476154</v>
      </c>
      <c r="L1110">
        <v>2108.7521630661299</v>
      </c>
      <c r="M1110">
        <v>38.444603603268803</v>
      </c>
      <c r="N1110">
        <v>0.71275318135408705</v>
      </c>
      <c r="O1110">
        <v>34.090511094989097</v>
      </c>
      <c r="P1110">
        <v>17.803253565955401</v>
      </c>
      <c r="Q1110">
        <v>9.1393672531772996E-2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278</v>
      </c>
      <c r="E1111">
        <v>2092.9426092449999</v>
      </c>
      <c r="F1111">
        <v>684.35</v>
      </c>
      <c r="G1111">
        <v>-49.271426765852297</v>
      </c>
      <c r="H1111">
        <v>-1.05321286470986</v>
      </c>
      <c r="I1111">
        <v>-39.5059246711577</v>
      </c>
      <c r="J1111">
        <v>-2.0177069882910201</v>
      </c>
      <c r="K1111">
        <v>720.91921874671095</v>
      </c>
      <c r="L1111">
        <v>805.265908703082</v>
      </c>
      <c r="M1111">
        <v>42.2493627570922</v>
      </c>
      <c r="N1111">
        <v>0.590962721225053</v>
      </c>
      <c r="O1111">
        <v>68.042668225323297</v>
      </c>
      <c r="P1111">
        <v>7.0718923570366901</v>
      </c>
    </row>
    <row r="1112" spans="1:17" hidden="1" x14ac:dyDescent="0.3">
      <c r="A1112" t="s">
        <v>1661</v>
      </c>
      <c r="B1112" t="s">
        <v>2371</v>
      </c>
      <c r="C1112" t="str">
        <f>IFERROR(VLOOKUP(Table1[[#This Row],[Ticker]],[1]!Table1[[Symbol]:[Industry]],2,FALSE),"-")</f>
        <v>-</v>
      </c>
      <c r="D1112" t="s">
        <v>1663</v>
      </c>
      <c r="E1112">
        <v>2091.9342556299998</v>
      </c>
      <c r="F1112">
        <v>41.32</v>
      </c>
      <c r="G1112">
        <v>61.607287454133001</v>
      </c>
      <c r="H1112">
        <v>-11.743035493896</v>
      </c>
      <c r="I1112">
        <v>1.30259745754204</v>
      </c>
      <c r="J1112">
        <v>-2.3189664499470499</v>
      </c>
      <c r="K1112">
        <v>39.119460742532702</v>
      </c>
      <c r="L1112">
        <v>34.350898133321103</v>
      </c>
      <c r="M1112">
        <v>49.333103027404697</v>
      </c>
      <c r="N1112">
        <v>1.03457360461536</v>
      </c>
      <c r="O1112">
        <v>11.205227492739599</v>
      </c>
      <c r="P1112">
        <v>104.55445544554399</v>
      </c>
      <c r="Q1112">
        <v>7.0291434656782004E-2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127</v>
      </c>
      <c r="E1113">
        <v>2090.3789625949998</v>
      </c>
      <c r="F1113">
        <v>1620.85</v>
      </c>
      <c r="G1113">
        <v>-7.2446604799878997</v>
      </c>
      <c r="H1113">
        <v>-9.6172283209365101</v>
      </c>
      <c r="I1113">
        <v>-5.9216134915510903</v>
      </c>
      <c r="J1113">
        <v>-4.3556946891601198</v>
      </c>
      <c r="K1113">
        <v>1679.7703622118299</v>
      </c>
      <c r="L1113">
        <v>1591.756529665</v>
      </c>
      <c r="M1113">
        <v>48.502632800130002</v>
      </c>
      <c r="N1113">
        <v>0.49234519243713598</v>
      </c>
      <c r="O1113">
        <v>29.499953727982199</v>
      </c>
      <c r="P1113">
        <v>30.272464234045898</v>
      </c>
      <c r="Q1113">
        <v>9.8012157920174994E-2</v>
      </c>
    </row>
    <row r="1114" spans="1:17" hidden="1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386</v>
      </c>
      <c r="E1114">
        <v>2085.1422143929999</v>
      </c>
      <c r="F1114">
        <v>138.53</v>
      </c>
      <c r="G1114">
        <v>98.795641111016096</v>
      </c>
      <c r="H1114">
        <v>15.2839857315339</v>
      </c>
      <c r="I1114">
        <v>16.770608662612101</v>
      </c>
      <c r="J1114">
        <v>16.1066846108227</v>
      </c>
      <c r="K1114">
        <v>112.832228558504</v>
      </c>
      <c r="L1114">
        <v>97.774828145053306</v>
      </c>
      <c r="M1114">
        <v>76.399170351672097</v>
      </c>
      <c r="N1114">
        <v>2.3083715402671698</v>
      </c>
      <c r="O1114">
        <v>3.5515772756803399</v>
      </c>
      <c r="P1114">
        <v>148.93081761006201</v>
      </c>
      <c r="Q1114">
        <v>8.7415243049602007E-2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298</v>
      </c>
      <c r="E1115">
        <v>2084.8247087499999</v>
      </c>
      <c r="F1115">
        <v>332.5</v>
      </c>
      <c r="G1115">
        <v>0.96995077910510097</v>
      </c>
      <c r="H1115">
        <v>-10.450130178752</v>
      </c>
      <c r="I1115">
        <v>15.0061890620431</v>
      </c>
      <c r="J1115">
        <v>1.3297105027945799</v>
      </c>
      <c r="K1115">
        <v>338.13912787612202</v>
      </c>
      <c r="L1115">
        <v>312.08929650936</v>
      </c>
      <c r="M1115">
        <v>58.582957351686098</v>
      </c>
      <c r="N1115">
        <v>0.4354955616417</v>
      </c>
      <c r="O1115">
        <v>27.1127819548872</v>
      </c>
      <c r="P1115">
        <v>56.3234602726845</v>
      </c>
      <c r="Q1115">
        <v>9.4394280418338E-2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21</v>
      </c>
      <c r="E1116">
        <v>2084.7020483249999</v>
      </c>
      <c r="F1116">
        <v>229.45</v>
      </c>
      <c r="G1116">
        <v>-61.409320883805101</v>
      </c>
      <c r="H1116">
        <v>-20.668387001493599</v>
      </c>
      <c r="I1116">
        <v>-51.103638748068498</v>
      </c>
      <c r="J1116">
        <v>-4.1597161097113897</v>
      </c>
      <c r="K1116">
        <v>256.86910841354302</v>
      </c>
      <c r="M1116">
        <v>36.668558559185101</v>
      </c>
      <c r="N1116">
        <v>0.95581776409484198</v>
      </c>
      <c r="O1116">
        <v>84.658967095227695</v>
      </c>
      <c r="P1116">
        <v>6.2268518518518503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286</v>
      </c>
      <c r="E1117">
        <v>2075.4582759709901</v>
      </c>
      <c r="F1117">
        <v>81.61</v>
      </c>
      <c r="G1117">
        <v>-24.3937970180104</v>
      </c>
      <c r="H1117">
        <v>-11.5523461832066</v>
      </c>
      <c r="I1117">
        <v>-15.5287908224986</v>
      </c>
      <c r="J1117">
        <v>-2.2776880223506799</v>
      </c>
      <c r="K1117">
        <v>82.205984596550707</v>
      </c>
      <c r="L1117">
        <v>83.845673595554103</v>
      </c>
      <c r="M1117">
        <v>53.193738708430402</v>
      </c>
      <c r="N1117">
        <v>0.919192223157966</v>
      </c>
      <c r="O1117">
        <v>28.048033329248799</v>
      </c>
      <c r="P1117">
        <v>14.299719887955099</v>
      </c>
      <c r="Q1117">
        <v>-3.6382938814687002E-2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D1118" t="s">
        <v>1603</v>
      </c>
      <c r="E1118">
        <v>2075.44952384</v>
      </c>
      <c r="F1118">
        <v>197.78</v>
      </c>
      <c r="G1118">
        <v>-57.135959464871803</v>
      </c>
      <c r="H1118">
        <v>-5.8551783510388704</v>
      </c>
      <c r="I1118">
        <v>-36.807741043831101</v>
      </c>
      <c r="J1118">
        <v>-3.3842642798728</v>
      </c>
      <c r="K1118">
        <v>204.30732942893599</v>
      </c>
      <c r="L1118">
        <v>225.98974478914801</v>
      </c>
      <c r="M1118">
        <v>39.799675782201803</v>
      </c>
      <c r="N1118">
        <v>0.88348609307651405</v>
      </c>
      <c r="O1118">
        <v>54.161189200121299</v>
      </c>
      <c r="P1118">
        <v>8.0765027322404297</v>
      </c>
      <c r="Q1118">
        <v>0.13532225149480201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E1119">
        <v>2073.669522915</v>
      </c>
      <c r="F1119">
        <v>802.95</v>
      </c>
      <c r="G1119">
        <v>46.392619564505203</v>
      </c>
      <c r="H1119">
        <v>-12.982000727048</v>
      </c>
      <c r="I1119">
        <v>-33.9112961159029</v>
      </c>
      <c r="J1119">
        <v>-2.7860460742289899</v>
      </c>
      <c r="K1119">
        <v>840.30419061016198</v>
      </c>
      <c r="L1119">
        <v>799.15032510927699</v>
      </c>
      <c r="M1119">
        <v>49.614726389780998</v>
      </c>
      <c r="N1119">
        <v>0.79736943913501501</v>
      </c>
      <c r="O1119">
        <v>61.902982751105199</v>
      </c>
      <c r="P1119">
        <v>76.4337508239947</v>
      </c>
      <c r="Q1119">
        <v>0.17245916593496499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122</v>
      </c>
      <c r="E1120">
        <v>2068.6744844549999</v>
      </c>
      <c r="F1120">
        <v>931.95</v>
      </c>
      <c r="G1120">
        <v>99.791314177485603</v>
      </c>
      <c r="H1120">
        <v>1.6582620159335999</v>
      </c>
      <c r="I1120">
        <v>48.495047825770897</v>
      </c>
      <c r="J1120">
        <v>-1.2152550525746599</v>
      </c>
      <c r="K1120">
        <v>862.69164387319699</v>
      </c>
      <c r="L1120">
        <v>684.13385530274104</v>
      </c>
      <c r="M1120">
        <v>63.461969703035798</v>
      </c>
      <c r="N1120">
        <v>0.90797601930410499</v>
      </c>
      <c r="O1120">
        <v>4.9412522131015502</v>
      </c>
      <c r="P1120">
        <v>141.375291375291</v>
      </c>
      <c r="Q1120">
        <v>5.4663154594726003E-2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D1121" t="s">
        <v>315</v>
      </c>
      <c r="E1121">
        <v>2066.411529</v>
      </c>
      <c r="F1121">
        <v>844.35</v>
      </c>
      <c r="G1121">
        <v>120.319743605611</v>
      </c>
      <c r="H1121">
        <v>-1.68493240076295</v>
      </c>
      <c r="I1121">
        <v>130.62542574134699</v>
      </c>
      <c r="J1121">
        <v>-2.8964747911740201</v>
      </c>
      <c r="K1121">
        <v>806.57927352833303</v>
      </c>
      <c r="M1121">
        <v>39.4694808708716</v>
      </c>
      <c r="N1121">
        <v>0.68222918984525105</v>
      </c>
      <c r="O1121">
        <v>34.032095694913203</v>
      </c>
      <c r="P1121">
        <v>259.29787234042499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404</v>
      </c>
      <c r="E1122">
        <v>2065.4093638750001</v>
      </c>
      <c r="F1122">
        <v>865.15</v>
      </c>
      <c r="G1122">
        <v>-19.947203850564598</v>
      </c>
      <c r="H1122">
        <v>-13.924366832714201</v>
      </c>
      <c r="I1122">
        <v>-48.297885964012998</v>
      </c>
      <c r="J1122">
        <v>-4.51623568252759</v>
      </c>
      <c r="K1122">
        <v>898.098345595252</v>
      </c>
      <c r="L1122">
        <v>938.20692245397197</v>
      </c>
      <c r="M1122">
        <v>33.237904266364701</v>
      </c>
      <c r="N1122">
        <v>0.79006245886779303</v>
      </c>
      <c r="O1122">
        <v>67.600994047274995</v>
      </c>
      <c r="P1122">
        <v>15.8631311102182</v>
      </c>
      <c r="Q1122">
        <v>-1.5867169290543E-2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60</v>
      </c>
      <c r="E1123">
        <v>2063.0286179999998</v>
      </c>
      <c r="F1123">
        <v>1460</v>
      </c>
      <c r="G1123">
        <v>-7.7241877737901001</v>
      </c>
      <c r="H1123">
        <v>-2.70061946631143</v>
      </c>
      <c r="I1123">
        <v>-13.3995027645042</v>
      </c>
      <c r="J1123">
        <v>1.8441210786482001</v>
      </c>
      <c r="K1123">
        <v>1464.8329244659801</v>
      </c>
      <c r="L1123">
        <v>1415.1479954658701</v>
      </c>
      <c r="M1123">
        <v>64.4384849942318</v>
      </c>
      <c r="N1123">
        <v>1.174055416544</v>
      </c>
      <c r="O1123">
        <v>19.4520547945205</v>
      </c>
      <c r="P1123">
        <v>32.582637123138298</v>
      </c>
      <c r="Q1123">
        <v>4.3542314439947001E-2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D1124" t="s">
        <v>375</v>
      </c>
      <c r="E1124">
        <v>2058.1330329299999</v>
      </c>
      <c r="F1124">
        <v>622.70000000000005</v>
      </c>
      <c r="G1124">
        <v>11.5786901796998</v>
      </c>
      <c r="H1124">
        <v>-2.5645078033890001</v>
      </c>
      <c r="I1124">
        <v>27.535108960594901</v>
      </c>
      <c r="J1124">
        <v>-1.07987514563161</v>
      </c>
      <c r="K1124">
        <v>561.80007977509399</v>
      </c>
      <c r="L1124">
        <v>506.33229319132499</v>
      </c>
      <c r="M1124">
        <v>63.039828117821997</v>
      </c>
      <c r="N1124">
        <v>0.60264063398878098</v>
      </c>
      <c r="O1124">
        <v>5.3958567528504799</v>
      </c>
      <c r="P1124">
        <v>52.063492063491999</v>
      </c>
      <c r="Q1124">
        <v>-5.3312283714076002E-2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555</v>
      </c>
      <c r="E1125">
        <v>2048.1145670800001</v>
      </c>
      <c r="F1125">
        <v>82.9</v>
      </c>
      <c r="G1125">
        <v>-34.089719951105401</v>
      </c>
      <c r="H1125">
        <v>11.206446386906601</v>
      </c>
      <c r="I1125">
        <v>-19.3757611823142</v>
      </c>
      <c r="J1125">
        <v>0.182148480226171</v>
      </c>
      <c r="K1125">
        <v>72.222445159832304</v>
      </c>
      <c r="L1125">
        <v>77.386866840682501</v>
      </c>
      <c r="M1125">
        <v>68.820455163400993</v>
      </c>
      <c r="N1125">
        <v>2.1025473869207199</v>
      </c>
      <c r="O1125">
        <v>32.689987937273798</v>
      </c>
      <c r="P1125">
        <v>68.839103869653698</v>
      </c>
    </row>
    <row r="1126" spans="1:17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527</v>
      </c>
      <c r="E1126">
        <v>2046.3997186250001</v>
      </c>
      <c r="F1126">
        <v>523.75</v>
      </c>
      <c r="G1126">
        <v>-46.834220850793301</v>
      </c>
      <c r="H1126">
        <v>-9.1459842297352392</v>
      </c>
      <c r="I1126">
        <v>-27.884947247660001</v>
      </c>
      <c r="J1126">
        <v>-2.7744608759788298</v>
      </c>
      <c r="K1126">
        <v>550.40566742234205</v>
      </c>
      <c r="L1126">
        <v>596.09535849842098</v>
      </c>
      <c r="M1126">
        <v>28.223316261100202</v>
      </c>
      <c r="N1126">
        <v>1.2252345533662199</v>
      </c>
      <c r="O1126">
        <v>51.159904534606198</v>
      </c>
      <c r="P1126">
        <v>13.599392690597501</v>
      </c>
      <c r="Q1126">
        <v>-8.2629400299512004E-2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D1127" t="s">
        <v>250</v>
      </c>
      <c r="E1127">
        <v>2042.55768815999</v>
      </c>
      <c r="F1127">
        <v>1873.6</v>
      </c>
      <c r="G1127">
        <v>98.522996430080397</v>
      </c>
      <c r="H1127">
        <v>11.677337176911401</v>
      </c>
      <c r="I1127">
        <v>29.238923796855101</v>
      </c>
      <c r="J1127">
        <v>-2.9725646679518301</v>
      </c>
      <c r="K1127">
        <v>1672.5476681421901</v>
      </c>
      <c r="L1127">
        <v>1360.1359632680901</v>
      </c>
      <c r="M1127">
        <v>54.904560758417198</v>
      </c>
      <c r="N1127">
        <v>0.58358306616784905</v>
      </c>
      <c r="O1127">
        <v>6.4795046968403103</v>
      </c>
      <c r="P1127">
        <v>125.46329723225</v>
      </c>
      <c r="Q1127">
        <v>9.3162759149547997E-2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200</v>
      </c>
      <c r="E1128">
        <v>2040.27145</v>
      </c>
      <c r="F1128">
        <v>835.15</v>
      </c>
      <c r="G1128">
        <v>-13.1687851926555</v>
      </c>
      <c r="H1128">
        <v>-3.97194377934711</v>
      </c>
      <c r="I1128">
        <v>4.2058108854772804</v>
      </c>
      <c r="J1128">
        <v>-4.7530827497434096</v>
      </c>
      <c r="K1128">
        <v>774.29791140926</v>
      </c>
      <c r="L1128">
        <v>692.41241062860797</v>
      </c>
      <c r="M1128">
        <v>48.204406344300402</v>
      </c>
      <c r="N1128">
        <v>0.40512446668712898</v>
      </c>
      <c r="O1128">
        <v>9.5551697299886396</v>
      </c>
      <c r="P1128">
        <v>52.399635036496299</v>
      </c>
      <c r="Q1128">
        <v>-3.6421394015027003E-2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D1129" t="s">
        <v>1522</v>
      </c>
      <c r="E1129">
        <v>2038.56453259199</v>
      </c>
      <c r="F1129">
        <v>286.02</v>
      </c>
      <c r="G1129">
        <v>32.751629579259699</v>
      </c>
      <c r="H1129">
        <v>59.5294489852757</v>
      </c>
      <c r="I1129">
        <v>-11.6266512493251</v>
      </c>
      <c r="J1129">
        <v>-2.58555111669784</v>
      </c>
      <c r="K1129">
        <v>230.69803210788299</v>
      </c>
      <c r="L1129">
        <v>218.906512082625</v>
      </c>
      <c r="M1129">
        <v>60.612616665120598</v>
      </c>
      <c r="N1129">
        <v>0.90376347013400105</v>
      </c>
      <c r="O1129">
        <v>17.788965806586901</v>
      </c>
      <c r="P1129">
        <v>111.86666666666601</v>
      </c>
      <c r="Q1129">
        <v>7.5261956695726995E-2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D1130" t="s">
        <v>18</v>
      </c>
      <c r="E1130">
        <v>2030.6030668559999</v>
      </c>
      <c r="F1130">
        <v>207.48</v>
      </c>
      <c r="G1130">
        <v>-55.261825226018701</v>
      </c>
      <c r="H1130">
        <v>-9.2845440226806595</v>
      </c>
      <c r="I1130">
        <v>-31.067622851396901</v>
      </c>
      <c r="J1130">
        <v>-1.7309689737204099</v>
      </c>
      <c r="K1130">
        <v>212.30814287345601</v>
      </c>
      <c r="M1130">
        <v>47.540114546688898</v>
      </c>
      <c r="N1130">
        <v>0.63090538148881703</v>
      </c>
      <c r="O1130">
        <v>65.823211875843398</v>
      </c>
      <c r="P1130">
        <v>13.7188270759112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165</v>
      </c>
      <c r="E1131">
        <v>2022.2603999999999</v>
      </c>
      <c r="F1131">
        <v>1904.2</v>
      </c>
      <c r="G1131">
        <v>333.97014636545902</v>
      </c>
      <c r="H1131">
        <v>24.356498965255</v>
      </c>
      <c r="I1131">
        <v>102.985614439545</v>
      </c>
      <c r="J1131">
        <v>-4.47922048876414</v>
      </c>
      <c r="K1131">
        <v>1715.7882182968899</v>
      </c>
      <c r="L1131">
        <v>1202.9154738479399</v>
      </c>
      <c r="M1131">
        <v>48.692006154429599</v>
      </c>
      <c r="N1131">
        <v>1.0676243324985799</v>
      </c>
      <c r="O1131">
        <v>16.697300703707501</v>
      </c>
      <c r="P1131">
        <v>406.23421507377299</v>
      </c>
      <c r="Q1131">
        <v>0.15001004547520699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Row],[Ticker]],[1]!Table1[[Symbol]:[Industry]],2,FALSE),"-")</f>
        <v>-</v>
      </c>
      <c r="D1132" t="s">
        <v>399</v>
      </c>
      <c r="E1132">
        <v>2020.61282818</v>
      </c>
      <c r="F1132">
        <v>15154.6</v>
      </c>
      <c r="G1132">
        <v>308.72722910020502</v>
      </c>
      <c r="H1132">
        <v>35.000378884778101</v>
      </c>
      <c r="I1132">
        <v>199.29403394088899</v>
      </c>
      <c r="J1132">
        <v>6.6553025165221902</v>
      </c>
      <c r="K1132">
        <v>11763.9757625816</v>
      </c>
      <c r="L1132">
        <v>7682.0177317474499</v>
      </c>
      <c r="M1132">
        <v>69.121434303388895</v>
      </c>
      <c r="N1132">
        <v>0.300974224228854</v>
      </c>
      <c r="O1132">
        <v>10.4879046626106</v>
      </c>
      <c r="P1132">
        <v>349.02518518518502</v>
      </c>
      <c r="Q1132">
        <v>0.24147028282916499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Row],[Ticker]],[1]!Table1[[Symbol]:[Industry]],2,FALSE),"-")</f>
        <v>-</v>
      </c>
      <c r="D1133" t="s">
        <v>631</v>
      </c>
      <c r="E1133">
        <v>2017.9747890000001</v>
      </c>
      <c r="F1133">
        <v>405</v>
      </c>
      <c r="G1133">
        <v>0.918715386380895</v>
      </c>
      <c r="H1133">
        <v>-6.4979561288166403</v>
      </c>
      <c r="I1133">
        <v>-25.655613750595599</v>
      </c>
      <c r="J1133">
        <v>-0.15711563857111399</v>
      </c>
      <c r="K1133">
        <v>407.04535953310699</v>
      </c>
      <c r="L1133">
        <v>398.06153193222798</v>
      </c>
      <c r="M1133">
        <v>52.180151498885401</v>
      </c>
      <c r="N1133">
        <v>0.81943434628154999</v>
      </c>
      <c r="O1133">
        <v>55.543209876543202</v>
      </c>
      <c r="P1133">
        <v>47.945205479452</v>
      </c>
      <c r="Q1133">
        <v>9.9018714518668005E-2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Row],[Ticker]],[1]!Table1[[Symbol]:[Industry]],2,FALSE),"-")</f>
        <v>-</v>
      </c>
      <c r="D1134" t="s">
        <v>130</v>
      </c>
      <c r="E1134">
        <v>2017.9150534799901</v>
      </c>
      <c r="F1134">
        <v>156.04</v>
      </c>
      <c r="G1134">
        <v>-28.517116764942202</v>
      </c>
      <c r="H1134">
        <v>-1.9189731328413899</v>
      </c>
      <c r="I1134">
        <v>-17.295204793264499</v>
      </c>
      <c r="J1134">
        <v>-1.6512254583897701</v>
      </c>
      <c r="K1134">
        <v>150.09462095303999</v>
      </c>
      <c r="L1134">
        <v>150.756980324805</v>
      </c>
      <c r="M1134">
        <v>55.8595480062178</v>
      </c>
      <c r="N1134">
        <v>0.93689183078704397</v>
      </c>
      <c r="O1134">
        <v>25.833119712894099</v>
      </c>
      <c r="P1134">
        <v>35.686956521739098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Row],[Ticker]],[1]!Table1[[Symbol]:[Industry]],2,FALSE),"-")</f>
        <v>-</v>
      </c>
      <c r="D1135" t="s">
        <v>200</v>
      </c>
      <c r="E1135">
        <v>2015.0859035999999</v>
      </c>
      <c r="F1135">
        <v>1239.1500000000001</v>
      </c>
      <c r="G1135">
        <v>23.206840259916099</v>
      </c>
      <c r="H1135">
        <v>-6.5543323080461802</v>
      </c>
      <c r="I1135">
        <v>13.167194585264699</v>
      </c>
      <c r="J1135">
        <v>-4.7419819111124104</v>
      </c>
      <c r="K1135">
        <v>1174.3687642412101</v>
      </c>
      <c r="L1135">
        <v>994.33542448866694</v>
      </c>
      <c r="M1135">
        <v>45.6927840269923</v>
      </c>
      <c r="N1135">
        <v>0.391182231549492</v>
      </c>
      <c r="O1135">
        <v>12.899971754831901</v>
      </c>
      <c r="P1135">
        <v>59.776932499516498</v>
      </c>
      <c r="Q1135">
        <v>2.7671914139956E-2</v>
      </c>
    </row>
    <row r="1136" spans="1:17" hidden="1" x14ac:dyDescent="0.3">
      <c r="A1136" t="s">
        <v>2418</v>
      </c>
      <c r="B1136" t="s">
        <v>2419</v>
      </c>
      <c r="C1136" t="str">
        <f>IFERROR(VLOOKUP(Table1[[#This Row],[Ticker]],[1]!Table1[[Symbol]:[Industry]],2,FALSE),"-")</f>
        <v>-</v>
      </c>
      <c r="D1136" t="s">
        <v>283</v>
      </c>
      <c r="E1136">
        <v>2009.5734044149999</v>
      </c>
      <c r="F1136">
        <v>1294.8499999999999</v>
      </c>
      <c r="G1136">
        <v>-43.4722891624588</v>
      </c>
      <c r="H1136">
        <v>-4.1515509000584698</v>
      </c>
      <c r="I1136">
        <v>-19.3423461585806</v>
      </c>
      <c r="J1136">
        <v>-0.54920408798440701</v>
      </c>
      <c r="K1136">
        <v>1274.4472309232899</v>
      </c>
      <c r="L1136">
        <v>1315.20999241513</v>
      </c>
      <c r="M1136">
        <v>60.976352758176198</v>
      </c>
      <c r="N1136">
        <v>0.94285141166842501</v>
      </c>
      <c r="O1136">
        <v>37.251419083291502</v>
      </c>
      <c r="P1136">
        <v>12.9985164499519</v>
      </c>
      <c r="Q1136">
        <v>-1.5605874993675E-2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Row],[Ticker]],[1]!Table1[[Symbol]:[Industry]],2,FALSE),"-")</f>
        <v>-</v>
      </c>
      <c r="E1137">
        <v>2007.2119997279999</v>
      </c>
      <c r="F1137">
        <v>115.6</v>
      </c>
      <c r="G1137">
        <v>126.386962913979</v>
      </c>
      <c r="H1137">
        <v>-13.3337203504</v>
      </c>
      <c r="I1137">
        <v>-55.631373566091</v>
      </c>
      <c r="J1137">
        <v>-0.36797738995281498</v>
      </c>
      <c r="K1137">
        <v>122.03956159454</v>
      </c>
      <c r="L1137">
        <v>127.235304141573</v>
      </c>
      <c r="M1137">
        <v>53.491979319153501</v>
      </c>
      <c r="N1137">
        <v>0.70539606978745295</v>
      </c>
      <c r="O1137">
        <v>137.370242214532</v>
      </c>
      <c r="P1137">
        <v>230.28571428571399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Row],[Ticker]],[1]!Table1[[Symbol]:[Industry]],2,FALSE),"-")</f>
        <v>-</v>
      </c>
      <c r="D1138" t="s">
        <v>143</v>
      </c>
      <c r="E1138">
        <v>2006.4873598910001</v>
      </c>
      <c r="F1138">
        <v>127.87</v>
      </c>
      <c r="G1138">
        <v>-30.009334152964001</v>
      </c>
      <c r="H1138">
        <v>-6.0374411815209701</v>
      </c>
      <c r="I1138">
        <v>-39.838851622625697</v>
      </c>
      <c r="J1138">
        <v>-0.46263726139871097</v>
      </c>
      <c r="K1138">
        <v>131.193548022198</v>
      </c>
      <c r="M1138">
        <v>60.044710527651901</v>
      </c>
      <c r="N1138">
        <v>1.4877310075289301</v>
      </c>
      <c r="O1138">
        <v>51.7165871588331</v>
      </c>
      <c r="P1138">
        <v>6.55833333333333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Row],[Ticker]],[1]!Table1[[Symbol]:[Industry]],2,FALSE),"-")</f>
        <v>-</v>
      </c>
      <c r="D1139" t="s">
        <v>92</v>
      </c>
      <c r="E1139">
        <v>1994.078517984</v>
      </c>
      <c r="F1139">
        <v>186.72</v>
      </c>
      <c r="G1139">
        <v>24.443575030223801</v>
      </c>
      <c r="H1139">
        <v>10.7287505530281</v>
      </c>
      <c r="I1139">
        <v>-3.08039809868152</v>
      </c>
      <c r="J1139">
        <v>7.7557169845606797</v>
      </c>
      <c r="K1139">
        <v>171.46854270469899</v>
      </c>
      <c r="L1139">
        <v>166.48176369446</v>
      </c>
      <c r="M1139">
        <v>65.928401419175898</v>
      </c>
      <c r="N1139">
        <v>1.75568417905518</v>
      </c>
      <c r="O1139">
        <v>15.949014567266399</v>
      </c>
      <c r="P1139">
        <v>55.276507276507203</v>
      </c>
      <c r="Q1139">
        <v>3.2972376979657998E-2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Row],[Ticker]],[1]!Table1[[Symbol]:[Industry]],2,FALSE),"-")</f>
        <v>-</v>
      </c>
      <c r="D1140" t="s">
        <v>2428</v>
      </c>
      <c r="E1140">
        <v>1987.8241863999999</v>
      </c>
      <c r="F1140">
        <v>716.3</v>
      </c>
      <c r="G1140">
        <v>65.647766656454607</v>
      </c>
      <c r="H1140">
        <v>23.4739106740106</v>
      </c>
      <c r="I1140">
        <v>15.407846124072</v>
      </c>
      <c r="J1140">
        <v>-2.4978985121908601</v>
      </c>
      <c r="K1140">
        <v>645.31964414016102</v>
      </c>
      <c r="L1140">
        <v>561.23149519632705</v>
      </c>
      <c r="M1140">
        <v>49.582305153136303</v>
      </c>
      <c r="N1140">
        <v>0.56261867235684404</v>
      </c>
      <c r="O1140">
        <v>17.8835683372888</v>
      </c>
      <c r="P1140">
        <v>118.68417035567001</v>
      </c>
      <c r="Q1140">
        <v>0.10087917975485999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386</v>
      </c>
      <c r="E1141">
        <v>1985.8003624999999</v>
      </c>
      <c r="F1141">
        <v>3328.25</v>
      </c>
      <c r="G1141">
        <v>271.88395530165502</v>
      </c>
      <c r="H1141">
        <v>12.3532694977576</v>
      </c>
      <c r="I1141">
        <v>102.87394108561</v>
      </c>
      <c r="J1141">
        <v>-9.3702910848540597</v>
      </c>
      <c r="K1141">
        <v>2806.14958188425</v>
      </c>
      <c r="L1141">
        <v>2024.4229233523899</v>
      </c>
      <c r="M1141">
        <v>55.1060821874838</v>
      </c>
      <c r="N1141">
        <v>1.5717100827798101</v>
      </c>
      <c r="O1141">
        <v>13.4229700292946</v>
      </c>
      <c r="P1141">
        <v>302.935835351089</v>
      </c>
      <c r="Q1141">
        <v>0.115529280510898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539</v>
      </c>
      <c r="E1142">
        <v>1985.26179757</v>
      </c>
      <c r="F1142">
        <v>586.15</v>
      </c>
      <c r="G1142">
        <v>71.8706693601507</v>
      </c>
      <c r="H1142">
        <v>1.36863585923477</v>
      </c>
      <c r="I1142">
        <v>-8.3437846674526099</v>
      </c>
      <c r="J1142">
        <v>-4.1972638721316802</v>
      </c>
      <c r="K1142">
        <v>540.51458553958605</v>
      </c>
      <c r="L1142">
        <v>505.62143074082201</v>
      </c>
      <c r="M1142">
        <v>70.335996887138094</v>
      </c>
      <c r="N1142">
        <v>3.46812388254954</v>
      </c>
      <c r="O1142">
        <v>17.708777616650998</v>
      </c>
      <c r="P1142">
        <v>98.897183576518401</v>
      </c>
      <c r="Q1142">
        <v>0.12974728398270499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1638</v>
      </c>
      <c r="E1143">
        <v>1984.1380216</v>
      </c>
      <c r="F1143">
        <v>59.84</v>
      </c>
      <c r="G1143">
        <v>-6.14276182637155</v>
      </c>
      <c r="H1143">
        <v>-5.05503102888356</v>
      </c>
      <c r="I1143">
        <v>-1.2502275327791099</v>
      </c>
      <c r="J1143">
        <v>-3.0593972167342298</v>
      </c>
      <c r="K1143">
        <v>61.300466137575803</v>
      </c>
      <c r="L1143">
        <v>57.233336947015701</v>
      </c>
      <c r="M1143">
        <v>58.880462682991599</v>
      </c>
      <c r="N1143">
        <v>1.3661733530011899</v>
      </c>
      <c r="O1143">
        <v>6.8683155080213796</v>
      </c>
      <c r="P1143">
        <v>24.6666666666666</v>
      </c>
      <c r="Q1143">
        <v>-2.8254867209200001E-2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98</v>
      </c>
      <c r="E1144">
        <v>1976.9534160000001</v>
      </c>
      <c r="F1144">
        <v>360.7</v>
      </c>
      <c r="G1144">
        <v>-26.072910271590199</v>
      </c>
      <c r="H1144">
        <v>6.4214036741996798</v>
      </c>
      <c r="I1144">
        <v>-21.319571902217898</v>
      </c>
      <c r="J1144">
        <v>-3.2253872951410498</v>
      </c>
      <c r="K1144">
        <v>336.64925901405002</v>
      </c>
      <c r="L1144">
        <v>344.18581574047198</v>
      </c>
      <c r="M1144">
        <v>58.399859353758202</v>
      </c>
      <c r="N1144">
        <v>2.3354588815307098</v>
      </c>
      <c r="O1144">
        <v>23.0939839201552</v>
      </c>
      <c r="P1144">
        <v>27.885126750576099</v>
      </c>
      <c r="Q1144">
        <v>6.8349731570694003E-2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370</v>
      </c>
      <c r="E1145">
        <v>1973.5339426799901</v>
      </c>
      <c r="F1145">
        <v>225.22</v>
      </c>
      <c r="G1145">
        <v>-51.101631113644501</v>
      </c>
      <c r="H1145">
        <v>-9.28367708947453</v>
      </c>
      <c r="I1145">
        <v>-30.672548282120399</v>
      </c>
      <c r="J1145">
        <v>0.61943616065583795</v>
      </c>
      <c r="K1145">
        <v>230.61452096655401</v>
      </c>
      <c r="L1145">
        <v>251.88999547048999</v>
      </c>
      <c r="M1145">
        <v>47.684309721339297</v>
      </c>
      <c r="N1145">
        <v>0.423465282329888</v>
      </c>
      <c r="O1145">
        <v>54.670988366930104</v>
      </c>
      <c r="P1145">
        <v>7.2476190476190299</v>
      </c>
      <c r="Q1145">
        <v>0.149567364384535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278</v>
      </c>
      <c r="E1146">
        <v>1973.28</v>
      </c>
      <c r="F1146">
        <v>616.65</v>
      </c>
      <c r="G1146">
        <v>73.290587458448996</v>
      </c>
      <c r="H1146">
        <v>-3.7033362457757</v>
      </c>
      <c r="I1146">
        <v>30.433849597333101</v>
      </c>
      <c r="J1146">
        <v>-5.8461644541054101</v>
      </c>
      <c r="K1146">
        <v>557.89050927395704</v>
      </c>
      <c r="L1146">
        <v>458.27941688884601</v>
      </c>
      <c r="M1146">
        <v>56.397133815525102</v>
      </c>
      <c r="N1146">
        <v>1.38886639802333</v>
      </c>
      <c r="O1146">
        <v>6.3812535473931797</v>
      </c>
      <c r="P1146">
        <v>115.687303252885</v>
      </c>
      <c r="Q1146">
        <v>0.13643621236346501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286</v>
      </c>
      <c r="E1147">
        <v>1965.8879302</v>
      </c>
      <c r="F1147">
        <v>59.9</v>
      </c>
      <c r="G1147">
        <v>70.506309874937401</v>
      </c>
      <c r="H1147">
        <v>-10.205366501559199</v>
      </c>
      <c r="I1147">
        <v>-38.543639297262601</v>
      </c>
      <c r="J1147">
        <v>-2.5647009082462802</v>
      </c>
      <c r="K1147">
        <v>62.666776447041599</v>
      </c>
      <c r="L1147">
        <v>59.387250931527603</v>
      </c>
      <c r="M1147">
        <v>47.975149677334102</v>
      </c>
      <c r="N1147">
        <v>0.87864331946372098</v>
      </c>
      <c r="O1147">
        <v>60.100166944908104</v>
      </c>
      <c r="P1147">
        <v>105.13698630136901</v>
      </c>
      <c r="Q1147">
        <v>6.0920827596159998E-3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895</v>
      </c>
      <c r="E1148">
        <v>1959.7654978</v>
      </c>
      <c r="F1148">
        <v>294.25</v>
      </c>
      <c r="G1148">
        <v>390.11654071874801</v>
      </c>
      <c r="H1148">
        <v>-0.619267348936544</v>
      </c>
      <c r="I1148">
        <v>117.256871720776</v>
      </c>
      <c r="J1148">
        <v>2.4513072026823202</v>
      </c>
      <c r="K1148">
        <v>271.15288557338198</v>
      </c>
      <c r="L1148">
        <v>184.63591127011301</v>
      </c>
      <c r="M1148">
        <v>48.992804921094802</v>
      </c>
      <c r="N1148">
        <v>1.1295768184139201</v>
      </c>
      <c r="O1148">
        <v>13.542905692438399</v>
      </c>
      <c r="Q1148">
        <v>0.14051380540101299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1379</v>
      </c>
      <c r="E1149">
        <v>1949.427289625</v>
      </c>
      <c r="F1149">
        <v>275.39</v>
      </c>
      <c r="G1149">
        <v>57.674999843349497</v>
      </c>
      <c r="H1149">
        <v>10.1441034274547</v>
      </c>
      <c r="I1149">
        <v>42.410436242090299</v>
      </c>
      <c r="J1149">
        <v>-4.5145628603916403</v>
      </c>
      <c r="K1149">
        <v>247.758608364217</v>
      </c>
      <c r="L1149">
        <v>211.626711525612</v>
      </c>
      <c r="M1149">
        <v>61.530418453581298</v>
      </c>
      <c r="N1149">
        <v>1.67144477244735</v>
      </c>
      <c r="O1149">
        <v>6.9900867860125597</v>
      </c>
      <c r="P1149">
        <v>99.197106690777503</v>
      </c>
      <c r="Q1149">
        <v>0.20646944445875201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E1150">
        <v>1939.43590175999</v>
      </c>
      <c r="F1150">
        <v>375.9</v>
      </c>
      <c r="G1150">
        <v>47.191288314301801</v>
      </c>
      <c r="H1150">
        <v>8.2742643781985592</v>
      </c>
      <c r="I1150">
        <v>57.496970450038397</v>
      </c>
      <c r="J1150">
        <v>-6.2243066492991597</v>
      </c>
      <c r="M1150">
        <v>54.579383029514197</v>
      </c>
      <c r="O1150">
        <v>10.8672519287044</v>
      </c>
      <c r="P1150">
        <v>79.856459330143494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555</v>
      </c>
      <c r="E1151">
        <v>1930.8370950000001</v>
      </c>
      <c r="F1151">
        <v>627</v>
      </c>
      <c r="G1151">
        <v>9.2752997584718297</v>
      </c>
      <c r="H1151">
        <v>-5.8418888773546502</v>
      </c>
      <c r="I1151">
        <v>12.501811038310899</v>
      </c>
      <c r="J1151">
        <v>-1.95883431470473</v>
      </c>
      <c r="K1151">
        <v>569.03288463734305</v>
      </c>
      <c r="L1151">
        <v>515.57614266449696</v>
      </c>
      <c r="M1151">
        <v>63.451083784633902</v>
      </c>
      <c r="N1151">
        <v>0.61080517331475304</v>
      </c>
      <c r="O1151">
        <v>5.0877192982455997</v>
      </c>
      <c r="P1151">
        <v>55.776397515527897</v>
      </c>
      <c r="Q1151">
        <v>-4.2072555739712997E-2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24</v>
      </c>
      <c r="E1152">
        <v>1930.2414015750001</v>
      </c>
      <c r="F1152">
        <v>181.69</v>
      </c>
      <c r="G1152">
        <v>-20.5735121873407</v>
      </c>
      <c r="H1152">
        <v>-14.643998417457301</v>
      </c>
      <c r="I1152">
        <v>-2.7034862237323298</v>
      </c>
      <c r="J1152">
        <v>-2.9670372482895599</v>
      </c>
      <c r="K1152">
        <v>189.56534503259201</v>
      </c>
      <c r="L1152">
        <v>178.55513503823599</v>
      </c>
      <c r="M1152">
        <v>43.903559343981897</v>
      </c>
      <c r="N1152">
        <v>0.623118733865344</v>
      </c>
      <c r="O1152">
        <v>19.8194727282734</v>
      </c>
      <c r="P1152">
        <v>27.680955727336599</v>
      </c>
      <c r="Q1152">
        <v>-1.5991648372187001E-2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370</v>
      </c>
      <c r="E1153">
        <v>1926.2882440999999</v>
      </c>
      <c r="F1153">
        <v>119.57</v>
      </c>
      <c r="G1153">
        <v>21.5388863538032</v>
      </c>
      <c r="H1153">
        <v>2.4125324328347002</v>
      </c>
      <c r="I1153">
        <v>-12.593033538889699</v>
      </c>
      <c r="J1153">
        <v>-3.7128776070698701</v>
      </c>
      <c r="K1153">
        <v>108.291463396401</v>
      </c>
      <c r="L1153">
        <v>95.394597237943501</v>
      </c>
      <c r="M1153">
        <v>51.495361029055204</v>
      </c>
      <c r="N1153">
        <v>1.3664071330786001</v>
      </c>
      <c r="O1153">
        <v>12.0682445429455</v>
      </c>
      <c r="P1153">
        <v>69.242745930643906</v>
      </c>
      <c r="Q1153">
        <v>0.109920391591771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444</v>
      </c>
      <c r="E1154">
        <v>1925.703</v>
      </c>
      <c r="F1154">
        <v>1275.3</v>
      </c>
      <c r="G1154">
        <v>8.6878437766391308</v>
      </c>
      <c r="H1154">
        <v>-9.3230419531488806</v>
      </c>
      <c r="I1154">
        <v>-20.917464947251599</v>
      </c>
      <c r="J1154">
        <v>-6.6165672388194503</v>
      </c>
      <c r="K1154">
        <v>1305.45847182087</v>
      </c>
      <c r="L1154">
        <v>1242.6706791689201</v>
      </c>
      <c r="M1154">
        <v>37.274096831083803</v>
      </c>
      <c r="N1154">
        <v>0.62510186127328304</v>
      </c>
      <c r="O1154">
        <v>25.852740531639601</v>
      </c>
      <c r="P1154">
        <v>36.403016204075001</v>
      </c>
      <c r="Q1154">
        <v>4.9866307227853998E-2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235</v>
      </c>
      <c r="E1155">
        <v>1924.811613356</v>
      </c>
      <c r="F1155">
        <v>86.92</v>
      </c>
      <c r="G1155">
        <v>238.71632369404401</v>
      </c>
      <c r="H1155">
        <v>29.534329482245202</v>
      </c>
      <c r="I1155">
        <v>140.35715120495601</v>
      </c>
      <c r="J1155">
        <v>-5.2727860615663804</v>
      </c>
      <c r="K1155">
        <v>71.767038935314503</v>
      </c>
      <c r="L1155">
        <v>49.550601631386797</v>
      </c>
      <c r="M1155">
        <v>48.825492441316399</v>
      </c>
      <c r="N1155">
        <v>1.0881760467757899</v>
      </c>
      <c r="O1155">
        <v>14.979291302346899</v>
      </c>
      <c r="P1155">
        <v>280.39387308533901</v>
      </c>
      <c r="Q1155">
        <v>0.14311358102157101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1833</v>
      </c>
      <c r="E1156">
        <v>1920.32</v>
      </c>
      <c r="F1156">
        <v>300.05</v>
      </c>
      <c r="G1156">
        <v>11.3927616398497</v>
      </c>
      <c r="H1156">
        <v>-2.49983936798801</v>
      </c>
      <c r="I1156">
        <v>7.0224992270480797</v>
      </c>
      <c r="J1156">
        <v>-6.1386580881582402</v>
      </c>
      <c r="K1156">
        <v>296.33971097142</v>
      </c>
      <c r="L1156">
        <v>270.435682987728</v>
      </c>
      <c r="M1156">
        <v>45.596441240442097</v>
      </c>
      <c r="N1156">
        <v>1.7729515796544899</v>
      </c>
      <c r="O1156">
        <v>12.7812031328111</v>
      </c>
      <c r="P1156">
        <v>41.767068273092299</v>
      </c>
      <c r="Q1156">
        <v>0.17403900887204801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278</v>
      </c>
      <c r="E1157">
        <v>1912.4503629000001</v>
      </c>
      <c r="F1157">
        <v>3315.4</v>
      </c>
      <c r="G1157">
        <v>297.54510459514398</v>
      </c>
      <c r="H1157">
        <v>30.975767594907001</v>
      </c>
      <c r="I1157">
        <v>112.604995161565</v>
      </c>
      <c r="J1157">
        <v>5.8352426948818596</v>
      </c>
      <c r="K1157">
        <v>2427.4330393680598</v>
      </c>
      <c r="L1157">
        <v>1793.08575403649</v>
      </c>
      <c r="M1157">
        <v>79.016461663542401</v>
      </c>
      <c r="N1157">
        <v>1.5734547714042699</v>
      </c>
      <c r="O1157">
        <v>0.71182964348193101</v>
      </c>
      <c r="P1157">
        <v>368.276836158192</v>
      </c>
      <c r="Q1157">
        <v>0.16233620820281</v>
      </c>
    </row>
    <row r="1158" spans="1:17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555</v>
      </c>
      <c r="E1158">
        <v>1910.28283583499</v>
      </c>
      <c r="F1158">
        <v>114.05</v>
      </c>
      <c r="G1158">
        <v>-51.526603804129401</v>
      </c>
      <c r="H1158">
        <v>-2.04107387342692</v>
      </c>
      <c r="I1158">
        <v>-25.0745532994009</v>
      </c>
      <c r="J1158">
        <v>-9.6543779787669699</v>
      </c>
      <c r="K1158">
        <v>106.37970514412901</v>
      </c>
      <c r="L1158">
        <v>118.18980320149301</v>
      </c>
      <c r="M1158">
        <v>58.186871510665597</v>
      </c>
      <c r="N1158">
        <v>2.87920309756751</v>
      </c>
      <c r="O1158">
        <v>63.393248575186298</v>
      </c>
      <c r="P1158">
        <v>42.651657285803601</v>
      </c>
      <c r="Q1158">
        <v>-8.0200221822168002E-2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1638</v>
      </c>
      <c r="E1159">
        <v>1906.0882018</v>
      </c>
      <c r="F1159">
        <v>61.89</v>
      </c>
      <c r="G1159">
        <v>-4.9897232109420599</v>
      </c>
      <c r="H1159">
        <v>-4.2779472753416501</v>
      </c>
      <c r="I1159">
        <v>-4.7422687656967E-2</v>
      </c>
      <c r="J1159">
        <v>-2.89315643193674</v>
      </c>
      <c r="K1159">
        <v>62.815478051195903</v>
      </c>
      <c r="L1159">
        <v>58.661900322070103</v>
      </c>
      <c r="M1159">
        <v>59.453032016997597</v>
      </c>
      <c r="N1159">
        <v>1.59353218996493</v>
      </c>
      <c r="O1159">
        <v>6.4953950557440496</v>
      </c>
      <c r="P1159">
        <v>25.030303030302999</v>
      </c>
      <c r="Q1159">
        <v>-2.8326200589973E-2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2469</v>
      </c>
      <c r="E1160">
        <v>1905.8772493649999</v>
      </c>
      <c r="F1160">
        <v>1206.6500000000001</v>
      </c>
      <c r="G1160">
        <v>11.401948956003601</v>
      </c>
      <c r="H1160">
        <v>0.35722938973520701</v>
      </c>
      <c r="I1160">
        <v>-20.274260042920702</v>
      </c>
      <c r="J1160">
        <v>-6.3027595523483999</v>
      </c>
      <c r="K1160">
        <v>1167.44817550069</v>
      </c>
      <c r="L1160">
        <v>1145.1831909893999</v>
      </c>
      <c r="M1160">
        <v>56.640403039033799</v>
      </c>
      <c r="N1160">
        <v>0.89252565002265105</v>
      </c>
      <c r="O1160">
        <v>20.246135996353502</v>
      </c>
      <c r="P1160">
        <v>41.958823529411703</v>
      </c>
      <c r="Q1160">
        <v>8.3965702710984996E-2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1638</v>
      </c>
      <c r="E1161">
        <v>1905.052968</v>
      </c>
      <c r="F1161">
        <v>61.01</v>
      </c>
      <c r="G1161">
        <v>-7.0213222931819299</v>
      </c>
      <c r="H1161">
        <v>-5.7208134732998897</v>
      </c>
      <c r="I1161">
        <v>-2.13676966358913</v>
      </c>
      <c r="J1161">
        <v>-4.0453183055415103</v>
      </c>
      <c r="K1161">
        <v>62.767989820190103</v>
      </c>
      <c r="L1161">
        <v>58.645587775661397</v>
      </c>
      <c r="M1161">
        <v>55.931821315525497</v>
      </c>
      <c r="N1161">
        <v>1.5695722132577801</v>
      </c>
      <c r="O1161">
        <v>9.2443861662022595</v>
      </c>
      <c r="P1161">
        <v>23.978866084129201</v>
      </c>
      <c r="Q1161">
        <v>-2.9924776916618E-2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714</v>
      </c>
      <c r="E1162">
        <v>1901.11000107</v>
      </c>
      <c r="F1162">
        <v>766.04</v>
      </c>
      <c r="G1162">
        <v>39.688175760043102</v>
      </c>
      <c r="H1162">
        <v>-2.1449266287283</v>
      </c>
      <c r="I1162">
        <v>19.147383411993601</v>
      </c>
      <c r="J1162">
        <v>-1.8665960931318599</v>
      </c>
      <c r="K1162">
        <v>748.76968307012896</v>
      </c>
      <c r="L1162">
        <v>643.98625746585799</v>
      </c>
      <c r="M1162">
        <v>43.078312623575101</v>
      </c>
      <c r="N1162">
        <v>1.0283581913491899</v>
      </c>
      <c r="O1162">
        <v>5.9866325518249601</v>
      </c>
      <c r="P1162">
        <v>72.706571976101799</v>
      </c>
      <c r="Q1162">
        <v>-3.6227040049000002E-5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278</v>
      </c>
      <c r="E1163">
        <v>1899.30272322</v>
      </c>
      <c r="F1163">
        <v>342.79</v>
      </c>
      <c r="G1163">
        <v>243.69985147014299</v>
      </c>
      <c r="H1163">
        <v>34.585265410875898</v>
      </c>
      <c r="I1163">
        <v>81.638399746301801</v>
      </c>
      <c r="J1163">
        <v>3.1490319587673699</v>
      </c>
      <c r="K1163">
        <v>268.60914443111398</v>
      </c>
      <c r="L1163">
        <v>208.19566870805099</v>
      </c>
      <c r="M1163">
        <v>66.849444252717205</v>
      </c>
      <c r="N1163">
        <v>2.54558873057608</v>
      </c>
      <c r="O1163">
        <v>11.447241751509599</v>
      </c>
      <c r="P1163">
        <v>268.39333691563598</v>
      </c>
      <c r="Q1163">
        <v>0.12849549437396801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404</v>
      </c>
      <c r="E1164">
        <v>1898.082484515</v>
      </c>
      <c r="F1164">
        <v>218.19</v>
      </c>
      <c r="G1164">
        <v>65.300463952260401</v>
      </c>
      <c r="H1164">
        <v>-11.385502503305901</v>
      </c>
      <c r="I1164">
        <v>3.9229355516243798</v>
      </c>
      <c r="J1164">
        <v>-4.8445702113075102</v>
      </c>
      <c r="K1164">
        <v>215.00093014746901</v>
      </c>
      <c r="L1164">
        <v>184.02885707079599</v>
      </c>
      <c r="M1164">
        <v>51.095021273912401</v>
      </c>
      <c r="N1164">
        <v>0.81746119695888397</v>
      </c>
      <c r="O1164">
        <v>11.141665520876201</v>
      </c>
      <c r="P1164">
        <v>109.596541786743</v>
      </c>
      <c r="Q1164">
        <v>9.1697983634934005E-2</v>
      </c>
    </row>
    <row r="1165" spans="1:17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122</v>
      </c>
      <c r="E1165">
        <v>1894.9478340799999</v>
      </c>
      <c r="F1165">
        <v>7.72</v>
      </c>
      <c r="G1165">
        <v>-24.487674488599801</v>
      </c>
      <c r="H1165">
        <v>-32.950947581808002</v>
      </c>
      <c r="I1165">
        <v>-75.671438788546197</v>
      </c>
      <c r="J1165">
        <v>-0.92510025827309905</v>
      </c>
      <c r="K1165">
        <v>11.0063413414788</v>
      </c>
      <c r="L1165">
        <v>14.837334320879</v>
      </c>
      <c r="M1165">
        <v>47.462750616308099</v>
      </c>
      <c r="N1165">
        <v>1.0294661127140901</v>
      </c>
      <c r="O1165">
        <v>251.68393782383399</v>
      </c>
      <c r="P1165">
        <v>15.0521609538002</v>
      </c>
      <c r="Q1165">
        <v>-9.0383257829640008E-3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278</v>
      </c>
      <c r="E1166">
        <v>1893.45054508</v>
      </c>
      <c r="F1166">
        <v>1392.4</v>
      </c>
      <c r="G1166">
        <v>-11.419506256932699</v>
      </c>
      <c r="H1166">
        <v>-1.8898525087568601</v>
      </c>
      <c r="I1166">
        <v>-24.6242263503635</v>
      </c>
      <c r="J1166">
        <v>-5.9536518024635301</v>
      </c>
      <c r="K1166">
        <v>1385.43012065885</v>
      </c>
      <c r="L1166">
        <v>1355.1674882908301</v>
      </c>
      <c r="M1166">
        <v>44.715685455480497</v>
      </c>
      <c r="N1166">
        <v>0.70002934026322405</v>
      </c>
      <c r="O1166">
        <v>27.118644067796598</v>
      </c>
      <c r="P1166">
        <v>36.2426614481409</v>
      </c>
      <c r="Q1166">
        <v>5.3574961155762997E-2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46</v>
      </c>
      <c r="E1167">
        <v>1889.4265600000001</v>
      </c>
      <c r="F1167">
        <v>162.4</v>
      </c>
      <c r="G1167">
        <v>308.96608895226001</v>
      </c>
      <c r="H1167">
        <v>6.8114021005187002</v>
      </c>
      <c r="I1167">
        <v>62.7268435517651</v>
      </c>
      <c r="J1167">
        <v>-9.0379375767178995</v>
      </c>
      <c r="K1167">
        <v>142.90002330684001</v>
      </c>
      <c r="L1167">
        <v>100.734043798892</v>
      </c>
      <c r="M1167">
        <v>47.119408282725203</v>
      </c>
      <c r="N1167">
        <v>0.83305048928894698</v>
      </c>
      <c r="O1167">
        <v>25.615763546798</v>
      </c>
      <c r="P1167">
        <v>358.757062146892</v>
      </c>
      <c r="Q1167">
        <v>0.17245650279576999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269</v>
      </c>
      <c r="E1168">
        <v>1889.21206287</v>
      </c>
      <c r="F1168">
        <v>826.9</v>
      </c>
      <c r="G1168">
        <v>50.115670389419698</v>
      </c>
      <c r="H1168">
        <v>18.643304838055101</v>
      </c>
      <c r="I1168">
        <v>45.5921514529417</v>
      </c>
      <c r="J1168">
        <v>-2.7099841291992202</v>
      </c>
      <c r="K1168">
        <v>727.68986637421801</v>
      </c>
      <c r="L1168">
        <v>606.66147013591899</v>
      </c>
      <c r="M1168">
        <v>55.462772411085098</v>
      </c>
      <c r="N1168">
        <v>0.36924905320262302</v>
      </c>
      <c r="O1168">
        <v>14.6450598621356</v>
      </c>
      <c r="P1168">
        <v>81.020140105078795</v>
      </c>
      <c r="Q1168">
        <v>4.2977629078086999E-2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235</v>
      </c>
      <c r="E1169">
        <v>1888.3267332</v>
      </c>
      <c r="F1169">
        <v>1245.7</v>
      </c>
      <c r="G1169">
        <v>129.81299749961701</v>
      </c>
      <c r="H1169">
        <v>-10.2588913784629</v>
      </c>
      <c r="I1169">
        <v>48.416185871945601</v>
      </c>
      <c r="J1169">
        <v>-1.2096140185556199</v>
      </c>
      <c r="K1169">
        <v>1220.2806841588899</v>
      </c>
      <c r="L1169">
        <v>980.93041348033296</v>
      </c>
      <c r="M1169">
        <v>57.259277067413102</v>
      </c>
      <c r="N1169">
        <v>0.82443609259661998</v>
      </c>
      <c r="O1169">
        <v>19.832222846592199</v>
      </c>
      <c r="P1169">
        <v>175.59734513274299</v>
      </c>
      <c r="Q1169">
        <v>0.13275717322949401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807</v>
      </c>
      <c r="E1170">
        <v>1879.219341321</v>
      </c>
      <c r="F1170">
        <v>16.59</v>
      </c>
      <c r="G1170">
        <v>10.111990167672801</v>
      </c>
      <c r="H1170">
        <v>-19.668896299756799</v>
      </c>
      <c r="I1170">
        <v>-31.909406931088199</v>
      </c>
      <c r="J1170">
        <v>-7.0072255066357396</v>
      </c>
      <c r="K1170">
        <v>17.737534808797299</v>
      </c>
      <c r="L1170">
        <v>18.232069537216201</v>
      </c>
      <c r="M1170">
        <v>25.5277978911903</v>
      </c>
      <c r="N1170">
        <v>0.40454585674318</v>
      </c>
      <c r="O1170">
        <v>76.612417118746194</v>
      </c>
      <c r="P1170">
        <v>34.878048780487703</v>
      </c>
      <c r="Q1170">
        <v>7.0226964952782994E-2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1803</v>
      </c>
      <c r="E1171">
        <v>1855.4152009239999</v>
      </c>
      <c r="F1171">
        <v>164.98</v>
      </c>
      <c r="G1171">
        <v>-1.1188408526843201</v>
      </c>
      <c r="H1171">
        <v>-11.584896035189001</v>
      </c>
      <c r="I1171">
        <v>-24.640612952352399</v>
      </c>
      <c r="J1171">
        <v>-5.04665415739019</v>
      </c>
      <c r="K1171">
        <v>172.036572464795</v>
      </c>
      <c r="L1171">
        <v>171.85768749560799</v>
      </c>
      <c r="M1171">
        <v>38.192985531611498</v>
      </c>
      <c r="N1171">
        <v>1.02983081513078</v>
      </c>
      <c r="O1171">
        <v>32.016001939629</v>
      </c>
      <c r="P1171">
        <v>27.348514087224899</v>
      </c>
      <c r="Q1171">
        <v>-3.7015129689305003E-2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179</v>
      </c>
      <c r="E1172">
        <v>1851.7914327000001</v>
      </c>
      <c r="F1172">
        <v>451</v>
      </c>
      <c r="G1172">
        <v>-28.781968393894701</v>
      </c>
      <c r="H1172">
        <v>-8.6483316240564196</v>
      </c>
      <c r="I1172">
        <v>-25.743353212406401</v>
      </c>
      <c r="J1172">
        <v>-3.0120003754818798</v>
      </c>
      <c r="K1172">
        <v>475.24613443858101</v>
      </c>
      <c r="M1172">
        <v>41.407505573462601</v>
      </c>
      <c r="N1172">
        <v>0.80536366234345003</v>
      </c>
      <c r="O1172">
        <v>42.1286031042128</v>
      </c>
      <c r="P1172">
        <v>4.4949026876737603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21</v>
      </c>
      <c r="E1173">
        <v>1847.3732352</v>
      </c>
      <c r="F1173">
        <v>1569</v>
      </c>
      <c r="G1173">
        <v>167.94223289517899</v>
      </c>
      <c r="H1173">
        <v>5.3050660674639802</v>
      </c>
      <c r="I1173">
        <v>227.03273557154199</v>
      </c>
      <c r="J1173">
        <v>-1.8789552028358001</v>
      </c>
      <c r="K1173">
        <v>1254.3401529794801</v>
      </c>
      <c r="L1173">
        <v>919.92643925001005</v>
      </c>
      <c r="M1173">
        <v>66.949222042259507</v>
      </c>
      <c r="N1173">
        <v>2.0614033503798899</v>
      </c>
      <c r="O1173">
        <v>6.9439133205863701</v>
      </c>
      <c r="P1173">
        <v>276.57506300251998</v>
      </c>
      <c r="Q1173">
        <v>0.13587360309629001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916</v>
      </c>
      <c r="E1174">
        <v>1846.6931119999999</v>
      </c>
      <c r="F1174">
        <v>809.3</v>
      </c>
      <c r="G1174">
        <v>-20.477018175353699</v>
      </c>
      <c r="H1174">
        <v>-3.49724841473313</v>
      </c>
      <c r="I1174">
        <v>-10.462413454052699</v>
      </c>
      <c r="J1174">
        <v>-4.4002961017270197</v>
      </c>
      <c r="K1174">
        <v>795.79698933874602</v>
      </c>
      <c r="L1174">
        <v>766.43403278125697</v>
      </c>
      <c r="M1174">
        <v>45.219157597968596</v>
      </c>
      <c r="N1174">
        <v>0.89577041551502201</v>
      </c>
      <c r="O1174">
        <v>18.250339799827</v>
      </c>
      <c r="P1174">
        <v>25.951287837522301</v>
      </c>
      <c r="Q1174">
        <v>6.8716976112064995E-2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119</v>
      </c>
      <c r="E1175">
        <v>1846.2466916999999</v>
      </c>
      <c r="F1175">
        <v>62.55</v>
      </c>
      <c r="G1175">
        <v>5.9274858964449697</v>
      </c>
      <c r="H1175">
        <v>5.9930832977066499</v>
      </c>
      <c r="I1175">
        <v>-22.347527157617002</v>
      </c>
      <c r="J1175">
        <v>11.4557668633086</v>
      </c>
      <c r="K1175">
        <v>55.382883991123101</v>
      </c>
      <c r="L1175">
        <v>57.481190854017299</v>
      </c>
      <c r="M1175">
        <v>82.529919820040504</v>
      </c>
      <c r="N1175">
        <v>2.5499569174808698</v>
      </c>
      <c r="O1175">
        <v>37.969624300559502</v>
      </c>
      <c r="P1175">
        <v>44.7916666666666</v>
      </c>
      <c r="Q1175">
        <v>7.3252953851553004E-2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283</v>
      </c>
      <c r="E1176">
        <v>1842.2468450639999</v>
      </c>
      <c r="F1176">
        <v>33.24</v>
      </c>
      <c r="G1176">
        <v>-21.6660630765018</v>
      </c>
      <c r="H1176">
        <v>-0.76563289649341004</v>
      </c>
      <c r="I1176">
        <v>-19.4970232382441</v>
      </c>
      <c r="J1176">
        <v>1.57317834898335</v>
      </c>
      <c r="K1176">
        <v>30.734991481871099</v>
      </c>
      <c r="L1176">
        <v>32.057125465686198</v>
      </c>
      <c r="M1176">
        <v>69.583724665315799</v>
      </c>
      <c r="N1176">
        <v>1.7968966675345699</v>
      </c>
      <c r="O1176">
        <v>37.785800240673801</v>
      </c>
      <c r="P1176">
        <v>47.733333333333299</v>
      </c>
      <c r="Q1176">
        <v>-4.8645546054635003E-2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235</v>
      </c>
      <c r="E1177">
        <v>1833.92</v>
      </c>
      <c r="F1177">
        <v>416.8</v>
      </c>
      <c r="G1177">
        <v>5.2199311282868699</v>
      </c>
      <c r="H1177">
        <v>8.96176234976976</v>
      </c>
      <c r="I1177">
        <v>20.7001028079066</v>
      </c>
      <c r="J1177">
        <v>-0.82474684588010305</v>
      </c>
      <c r="K1177">
        <v>391.057215461608</v>
      </c>
      <c r="L1177">
        <v>328.39531348740297</v>
      </c>
      <c r="M1177">
        <v>47.5478033717852</v>
      </c>
      <c r="N1177">
        <v>0.51314009371417302</v>
      </c>
      <c r="O1177">
        <v>11.564299424184201</v>
      </c>
      <c r="P1177">
        <v>83.249065728731594</v>
      </c>
      <c r="Q1177">
        <v>0.164607296180316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682</v>
      </c>
      <c r="E1178">
        <v>1821.6229920000001</v>
      </c>
      <c r="F1178">
        <v>263.2</v>
      </c>
      <c r="G1178">
        <v>5.55459469938683</v>
      </c>
      <c r="H1178">
        <v>-10.7491638582852</v>
      </c>
      <c r="I1178">
        <v>-25.040891194923201</v>
      </c>
      <c r="J1178">
        <v>-4.7991639660480097</v>
      </c>
      <c r="K1178">
        <v>269.14276738512899</v>
      </c>
      <c r="L1178">
        <v>266.67402361906898</v>
      </c>
      <c r="M1178">
        <v>40.411133455016603</v>
      </c>
      <c r="N1178">
        <v>0.69585678940186102</v>
      </c>
      <c r="O1178">
        <v>25.7598784194528</v>
      </c>
      <c r="P1178">
        <v>30.361565131252998</v>
      </c>
      <c r="Q1178">
        <v>3.7603115067114001E-2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119</v>
      </c>
      <c r="E1179">
        <v>1804.65630929399</v>
      </c>
      <c r="F1179">
        <v>16.98</v>
      </c>
      <c r="G1179">
        <v>-0.91640939905469998</v>
      </c>
      <c r="H1179">
        <v>-8.6363794683572905</v>
      </c>
      <c r="I1179">
        <v>-18.3064966496555</v>
      </c>
      <c r="J1179">
        <v>-2.6494640725325298</v>
      </c>
      <c r="K1179">
        <v>17.562421863169501</v>
      </c>
      <c r="L1179">
        <v>16.893264599380199</v>
      </c>
      <c r="M1179">
        <v>39.373957093133498</v>
      </c>
      <c r="N1179">
        <v>1.18331363925207</v>
      </c>
      <c r="O1179">
        <v>55.212876632186102</v>
      </c>
      <c r="P1179">
        <v>44.078698130866798</v>
      </c>
      <c r="Q1179">
        <v>0.100550391423574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200</v>
      </c>
      <c r="E1180">
        <v>1801.8056759999999</v>
      </c>
      <c r="F1180">
        <v>419.7</v>
      </c>
      <c r="G1180">
        <v>-34.612304793297497</v>
      </c>
      <c r="H1180">
        <v>-0.93858922792548705</v>
      </c>
      <c r="I1180">
        <v>-27.1516255538967</v>
      </c>
      <c r="J1180">
        <v>-3.9733676808561098</v>
      </c>
      <c r="K1180">
        <v>414.09443446025898</v>
      </c>
      <c r="L1180">
        <v>420.43844561190502</v>
      </c>
      <c r="M1180">
        <v>48.227776250601899</v>
      </c>
      <c r="N1180">
        <v>2.1839279173783002</v>
      </c>
      <c r="O1180">
        <v>38.968310698117698</v>
      </c>
      <c r="P1180">
        <v>17.4972004479283</v>
      </c>
      <c r="Q1180">
        <v>5.5321926852599998E-3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555</v>
      </c>
      <c r="E1181">
        <v>1801.24647817</v>
      </c>
      <c r="F1181">
        <v>1383.35</v>
      </c>
      <c r="G1181">
        <v>-5.8250989182366304</v>
      </c>
      <c r="H1181">
        <v>-3.0418661085969401</v>
      </c>
      <c r="I1181">
        <v>-1.30455201290426</v>
      </c>
      <c r="J1181">
        <v>2.06490267246381</v>
      </c>
      <c r="K1181">
        <v>1363.3457225309101</v>
      </c>
      <c r="L1181">
        <v>1304.49733637295</v>
      </c>
      <c r="M1181">
        <v>52.061132243166199</v>
      </c>
      <c r="N1181">
        <v>0.77508341191344099</v>
      </c>
      <c r="O1181">
        <v>12.263707666172699</v>
      </c>
      <c r="P1181">
        <v>38.473473473473398</v>
      </c>
      <c r="Q1181">
        <v>-4.0475754601917997E-2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555</v>
      </c>
      <c r="E1182">
        <v>1800.46131908499</v>
      </c>
      <c r="F1182">
        <v>347.35</v>
      </c>
      <c r="G1182">
        <v>1.2394632768365099</v>
      </c>
      <c r="H1182">
        <v>-5.2282310596772099</v>
      </c>
      <c r="I1182">
        <v>-25.556612840196301</v>
      </c>
      <c r="J1182">
        <v>-0.81273438953750898</v>
      </c>
      <c r="K1182">
        <v>338.22286237064901</v>
      </c>
      <c r="L1182">
        <v>340.203959789446</v>
      </c>
      <c r="M1182">
        <v>59.262215585019298</v>
      </c>
      <c r="N1182">
        <v>0.46164294156194902</v>
      </c>
      <c r="O1182">
        <v>30.272059881963401</v>
      </c>
      <c r="P1182">
        <v>33.084291187739403</v>
      </c>
      <c r="Q1182">
        <v>-7.4632852793678997E-2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46</v>
      </c>
      <c r="E1183">
        <v>1792.8880121529901</v>
      </c>
      <c r="F1183">
        <v>186.17</v>
      </c>
      <c r="G1183">
        <v>237.745875152454</v>
      </c>
      <c r="H1183">
        <v>-2.0923913389450899</v>
      </c>
      <c r="I1183">
        <v>26.923169425109599</v>
      </c>
      <c r="J1183">
        <v>4.3190119536116596</v>
      </c>
      <c r="K1183">
        <v>158.637658753854</v>
      </c>
      <c r="L1183">
        <v>128.88247101465299</v>
      </c>
      <c r="M1183">
        <v>70.758439599429593</v>
      </c>
      <c r="N1183">
        <v>0.44732456774488599</v>
      </c>
      <c r="O1183">
        <v>5.8226352258688303</v>
      </c>
      <c r="P1183">
        <v>279.93877551020398</v>
      </c>
      <c r="Q1183">
        <v>0.148382253490941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278</v>
      </c>
      <c r="E1184">
        <v>1790.4033301500001</v>
      </c>
      <c r="F1184">
        <v>414.25</v>
      </c>
      <c r="G1184">
        <v>157.032778240802</v>
      </c>
      <c r="H1184">
        <v>-10.038360169220599</v>
      </c>
      <c r="I1184">
        <v>39.6310303472562</v>
      </c>
      <c r="J1184">
        <v>-1.24481687222735</v>
      </c>
      <c r="K1184">
        <v>415.28075095784101</v>
      </c>
      <c r="L1184">
        <v>328.70338449323998</v>
      </c>
      <c r="M1184">
        <v>35.004400708089896</v>
      </c>
      <c r="N1184">
        <v>0.62892143030713998</v>
      </c>
      <c r="O1184">
        <v>12.975256487628201</v>
      </c>
      <c r="P1184">
        <v>191.52005629838101</v>
      </c>
      <c r="Q1184">
        <v>0.19732799656465599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278</v>
      </c>
      <c r="E1185">
        <v>1789.97</v>
      </c>
      <c r="F1185">
        <v>1376.9</v>
      </c>
      <c r="G1185">
        <v>91.444193732055794</v>
      </c>
      <c r="H1185">
        <v>2.1245416552797498</v>
      </c>
      <c r="I1185">
        <v>84.505673298697602</v>
      </c>
      <c r="J1185">
        <v>-8.65438989888567</v>
      </c>
      <c r="K1185">
        <v>1266.1452532839401</v>
      </c>
      <c r="L1185">
        <v>978.22541718830098</v>
      </c>
      <c r="M1185">
        <v>52.283493535053097</v>
      </c>
      <c r="N1185">
        <v>1.2113387233142401</v>
      </c>
      <c r="O1185">
        <v>14.0169946982351</v>
      </c>
      <c r="P1185">
        <v>128.341625207296</v>
      </c>
      <c r="Q1185">
        <v>8.4868388144096002E-2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293</v>
      </c>
      <c r="E1186">
        <v>1784.684</v>
      </c>
      <c r="F1186">
        <v>3797.2</v>
      </c>
      <c r="G1186">
        <v>144.21485473330401</v>
      </c>
      <c r="H1186">
        <v>10.085492265150901</v>
      </c>
      <c r="I1186">
        <v>11.0513973688891</v>
      </c>
      <c r="J1186">
        <v>7.0896902617065303</v>
      </c>
      <c r="K1186">
        <v>3269.6481055130398</v>
      </c>
      <c r="L1186">
        <v>2963.9296353531699</v>
      </c>
      <c r="M1186">
        <v>89.407802201897297</v>
      </c>
      <c r="N1186">
        <v>2.17829328914664</v>
      </c>
      <c r="O1186">
        <v>1.12714631833983</v>
      </c>
      <c r="P1186">
        <v>177.167883211678</v>
      </c>
      <c r="Q1186">
        <v>0.186278560429082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138</v>
      </c>
      <c r="E1187">
        <v>1784.6170537319999</v>
      </c>
      <c r="F1187">
        <v>104.76</v>
      </c>
      <c r="G1187">
        <v>32.491350536714798</v>
      </c>
      <c r="H1187">
        <v>-11.808609497269799</v>
      </c>
      <c r="I1187">
        <v>-29.582676929151901</v>
      </c>
      <c r="J1187">
        <v>-0.24087693010650199</v>
      </c>
      <c r="K1187">
        <v>110.52163516584299</v>
      </c>
      <c r="L1187">
        <v>109.561161469892</v>
      </c>
      <c r="M1187">
        <v>45.961114424619801</v>
      </c>
      <c r="N1187">
        <v>0.69364612600821496</v>
      </c>
      <c r="O1187">
        <v>34.497899961817403</v>
      </c>
      <c r="P1187">
        <v>56.943820224719097</v>
      </c>
      <c r="Q1187">
        <v>7.1158927581649999E-3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286</v>
      </c>
      <c r="E1188">
        <v>1774.59208696</v>
      </c>
      <c r="F1188">
        <v>1186.4000000000001</v>
      </c>
      <c r="G1188">
        <v>18.7359260178354</v>
      </c>
      <c r="H1188">
        <v>-3.1444706201064698</v>
      </c>
      <c r="I1188">
        <v>1.68106315210705</v>
      </c>
      <c r="J1188">
        <v>-6.8441564363527503</v>
      </c>
      <c r="K1188">
        <v>1097.8956404607</v>
      </c>
      <c r="L1188">
        <v>957.68075415153305</v>
      </c>
      <c r="M1188">
        <v>49.418663932803703</v>
      </c>
      <c r="N1188">
        <v>0.69432100564419597</v>
      </c>
      <c r="O1188">
        <v>9.4066082265677498</v>
      </c>
      <c r="P1188">
        <v>55.074831710345698</v>
      </c>
      <c r="Q1188">
        <v>0.11258521951608801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200</v>
      </c>
      <c r="E1189">
        <v>1773.5196415999999</v>
      </c>
      <c r="F1189">
        <v>784</v>
      </c>
      <c r="G1189">
        <v>40.847875893841099</v>
      </c>
      <c r="H1189">
        <v>-8.3295197860109305</v>
      </c>
      <c r="I1189">
        <v>2.7936983688357202</v>
      </c>
      <c r="J1189">
        <v>0.56664483274256505</v>
      </c>
      <c r="K1189">
        <v>757.83779133376902</v>
      </c>
      <c r="L1189">
        <v>655.72491938218695</v>
      </c>
      <c r="M1189">
        <v>45.868059141700002</v>
      </c>
      <c r="N1189">
        <v>0.99186367954886701</v>
      </c>
      <c r="O1189">
        <v>8.2653061224489797</v>
      </c>
      <c r="P1189">
        <v>83.134781593085705</v>
      </c>
      <c r="Q1189">
        <v>5.1222959176064002E-2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814</v>
      </c>
      <c r="E1190">
        <v>1771.310427616</v>
      </c>
      <c r="F1190">
        <v>199.48</v>
      </c>
      <c r="G1190">
        <v>3.1999966314775801</v>
      </c>
      <c r="H1190">
        <v>3.2809817417685498</v>
      </c>
      <c r="I1190">
        <v>13.5056787672141</v>
      </c>
      <c r="J1190">
        <v>-3.8314790916344301</v>
      </c>
      <c r="M1190">
        <v>58.183030516602102</v>
      </c>
      <c r="O1190">
        <v>15.2997794265089</v>
      </c>
      <c r="P1190">
        <v>44.5507246376811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370</v>
      </c>
      <c r="E1191">
        <v>1750.6959685919901</v>
      </c>
      <c r="F1191">
        <v>85.97</v>
      </c>
      <c r="G1191">
        <v>4.5970270760128997</v>
      </c>
      <c r="H1191">
        <v>-8.9024106972803203</v>
      </c>
      <c r="I1191">
        <v>-11.813875412596101</v>
      </c>
      <c r="J1191">
        <v>-2.70127470319827</v>
      </c>
      <c r="K1191">
        <v>82.430097244853201</v>
      </c>
      <c r="L1191">
        <v>78.570786629150007</v>
      </c>
      <c r="M1191">
        <v>52.581346695551403</v>
      </c>
      <c r="N1191">
        <v>1.10565770885214</v>
      </c>
      <c r="O1191">
        <v>25.043619867395599</v>
      </c>
      <c r="P1191">
        <v>38.661290322580598</v>
      </c>
      <c r="Q1191">
        <v>2.1845891718593E-2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116</v>
      </c>
      <c r="E1192">
        <v>1749.0354172719999</v>
      </c>
      <c r="F1192">
        <v>188.89</v>
      </c>
      <c r="G1192">
        <v>89.093553211101593</v>
      </c>
      <c r="H1192">
        <v>-7.6625867280022097</v>
      </c>
      <c r="I1192">
        <v>-19.0181770638678</v>
      </c>
      <c r="J1192">
        <v>-1.4274236346112501</v>
      </c>
      <c r="K1192">
        <v>186.16628436302801</v>
      </c>
      <c r="L1192">
        <v>162.564867218123</v>
      </c>
      <c r="M1192">
        <v>46.873978433869397</v>
      </c>
      <c r="N1192">
        <v>0.96256300532915895</v>
      </c>
      <c r="O1192">
        <v>41.643284451267903</v>
      </c>
      <c r="P1192">
        <v>126.622675464906</v>
      </c>
      <c r="Q1192">
        <v>8.1049710168123998E-2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1833</v>
      </c>
      <c r="E1193">
        <v>1746.69113808</v>
      </c>
      <c r="F1193">
        <v>602.70000000000005</v>
      </c>
      <c r="G1193">
        <v>23.096882292920601</v>
      </c>
      <c r="H1193">
        <v>-10.3209936536415</v>
      </c>
      <c r="I1193">
        <v>-33.877107340255499</v>
      </c>
      <c r="J1193">
        <v>-5.8122288078631099</v>
      </c>
      <c r="K1193">
        <v>649.49575763572295</v>
      </c>
      <c r="L1193">
        <v>644.36600474677005</v>
      </c>
      <c r="M1193">
        <v>33.9437672166166</v>
      </c>
      <c r="N1193">
        <v>0.75818287892508196</v>
      </c>
      <c r="O1193">
        <v>51.816824290691798</v>
      </c>
      <c r="P1193">
        <v>60.122210414452702</v>
      </c>
      <c r="Q1193">
        <v>0.134291251317331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422</v>
      </c>
      <c r="E1194">
        <v>1744.8452275</v>
      </c>
      <c r="F1194">
        <v>790.75</v>
      </c>
      <c r="G1194">
        <v>112.26034251266201</v>
      </c>
      <c r="H1194">
        <v>-11.4374095734247</v>
      </c>
      <c r="I1194">
        <v>78.181312238761706</v>
      </c>
      <c r="J1194">
        <v>4.5728841598904104</v>
      </c>
      <c r="K1194">
        <v>767.76534083787806</v>
      </c>
      <c r="L1194">
        <v>616.57448763247805</v>
      </c>
      <c r="M1194">
        <v>56.593313372021299</v>
      </c>
      <c r="N1194">
        <v>1.07049592905729</v>
      </c>
      <c r="O1194">
        <v>9.3898197913373203</v>
      </c>
      <c r="P1194">
        <v>179.26893872505701</v>
      </c>
      <c r="Q1194">
        <v>0.12402178724700599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422</v>
      </c>
      <c r="E1195">
        <v>1735.0710868599999</v>
      </c>
      <c r="F1195">
        <v>1336.7</v>
      </c>
      <c r="G1195">
        <v>410.36563580018799</v>
      </c>
      <c r="H1195">
        <v>19.067557498017699</v>
      </c>
      <c r="I1195">
        <v>50.016378931134199</v>
      </c>
      <c r="J1195">
        <v>-1.0518466961878099</v>
      </c>
      <c r="K1195">
        <v>1130.8572629991399</v>
      </c>
      <c r="L1195">
        <v>812.31259810265897</v>
      </c>
      <c r="M1195">
        <v>53.528132422121999</v>
      </c>
      <c r="N1195">
        <v>2.2444047347254101</v>
      </c>
      <c r="O1195">
        <v>23.924590409216702</v>
      </c>
      <c r="P1195">
        <v>481.17391304347802</v>
      </c>
      <c r="Q1195">
        <v>0.136382250398938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57</v>
      </c>
      <c r="E1196">
        <v>1734.8864906659901</v>
      </c>
      <c r="F1196">
        <v>243.67</v>
      </c>
      <c r="G1196">
        <v>-35.862301415293402</v>
      </c>
      <c r="H1196">
        <v>-12.5945037172686</v>
      </c>
      <c r="I1196">
        <v>-25.556619279556799</v>
      </c>
      <c r="J1196">
        <v>-1.89771746316884</v>
      </c>
      <c r="K1196">
        <v>242.573047036525</v>
      </c>
      <c r="M1196">
        <v>51.670860468286797</v>
      </c>
      <c r="N1196">
        <v>0.76688956986888102</v>
      </c>
      <c r="O1196">
        <v>21.7014815118808</v>
      </c>
      <c r="P1196">
        <v>22.4472361809045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E1197">
        <v>1733.726484</v>
      </c>
      <c r="F1197">
        <v>701.55</v>
      </c>
      <c r="G1197">
        <v>2160.0157013553599</v>
      </c>
      <c r="H1197">
        <v>-32.260285302910503</v>
      </c>
      <c r="I1197">
        <v>270.64615655848303</v>
      </c>
      <c r="J1197">
        <v>-14.0748030467043</v>
      </c>
      <c r="K1197">
        <v>717.57482144553796</v>
      </c>
      <c r="L1197">
        <v>453.77242979736701</v>
      </c>
      <c r="M1197">
        <v>34.612841374287903</v>
      </c>
      <c r="N1197">
        <v>0.38248686514886099</v>
      </c>
      <c r="O1197">
        <v>35.699522485924</v>
      </c>
      <c r="P1197">
        <v>2706.2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179</v>
      </c>
      <c r="E1198">
        <v>1729.793625712</v>
      </c>
      <c r="F1198">
        <v>154.16</v>
      </c>
      <c r="G1198">
        <v>4.2057060974955096</v>
      </c>
      <c r="H1198">
        <v>9.0749891393510307</v>
      </c>
      <c r="I1198">
        <v>4.97243878188503</v>
      </c>
      <c r="J1198">
        <v>-7.01687756315836</v>
      </c>
      <c r="K1198">
        <v>139.854099914242</v>
      </c>
      <c r="L1198">
        <v>135.464682511321</v>
      </c>
      <c r="M1198">
        <v>60.625353468240398</v>
      </c>
      <c r="N1198">
        <v>1.8765163006602601</v>
      </c>
      <c r="O1198">
        <v>16.113129216398502</v>
      </c>
      <c r="P1198">
        <v>44.074766355140099</v>
      </c>
      <c r="Q1198">
        <v>4.3370136773914998E-2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200</v>
      </c>
      <c r="E1199">
        <v>1729.2128700000001</v>
      </c>
      <c r="F1199">
        <v>127.82</v>
      </c>
      <c r="G1199">
        <v>0.78462013610668102</v>
      </c>
      <c r="H1199">
        <v>-15.7447868521574</v>
      </c>
      <c r="I1199">
        <v>23.4246428002889</v>
      </c>
      <c r="J1199">
        <v>-1.4496469029903201</v>
      </c>
      <c r="K1199">
        <v>130.96305130471501</v>
      </c>
      <c r="L1199">
        <v>116.158654578975</v>
      </c>
      <c r="M1199">
        <v>46.4112294470685</v>
      </c>
      <c r="N1199">
        <v>0.72375817277370502</v>
      </c>
      <c r="O1199">
        <v>22.828978250664999</v>
      </c>
      <c r="P1199">
        <v>62.414231257941502</v>
      </c>
      <c r="Q1199">
        <v>6.5193239558829996E-2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200</v>
      </c>
      <c r="E1200">
        <v>1724.6853599999999</v>
      </c>
      <c r="F1200">
        <v>918.95</v>
      </c>
      <c r="G1200">
        <v>106.44382770455999</v>
      </c>
      <c r="H1200">
        <v>-9.6840958768120604</v>
      </c>
      <c r="I1200">
        <v>84.961457833247707</v>
      </c>
      <c r="J1200">
        <v>-1.1825761836966799</v>
      </c>
      <c r="K1200">
        <v>965.190421166845</v>
      </c>
      <c r="L1200">
        <v>742.11724562434199</v>
      </c>
      <c r="M1200">
        <v>33.317028246558102</v>
      </c>
      <c r="N1200">
        <v>0.49594883835297499</v>
      </c>
      <c r="O1200">
        <v>39.338375319658297</v>
      </c>
      <c r="P1200">
        <v>162.66971559239599</v>
      </c>
      <c r="Q1200">
        <v>8.2919648069396001E-2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46</v>
      </c>
      <c r="E1201">
        <v>1724.55675</v>
      </c>
      <c r="F1201">
        <v>437.15</v>
      </c>
      <c r="G1201">
        <v>23.581876356047101</v>
      </c>
      <c r="H1201">
        <v>-2.6823554728100798</v>
      </c>
      <c r="I1201">
        <v>56.170112197380099</v>
      </c>
      <c r="J1201">
        <v>-1.97431903246026</v>
      </c>
      <c r="K1201">
        <v>413.32038880067199</v>
      </c>
      <c r="L1201">
        <v>334.42045247413699</v>
      </c>
      <c r="M1201">
        <v>42.1518697673107</v>
      </c>
      <c r="N1201">
        <v>0.60503704710828399</v>
      </c>
      <c r="O1201">
        <v>13.793892256662399</v>
      </c>
      <c r="P1201">
        <v>89.941342602650394</v>
      </c>
      <c r="Q1201">
        <v>6.6463939159197002E-2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130</v>
      </c>
      <c r="E1202">
        <v>1722.744954</v>
      </c>
      <c r="F1202">
        <v>252</v>
      </c>
      <c r="G1202">
        <v>-0.20677240467176</v>
      </c>
      <c r="H1202">
        <v>-9.8992217160118603</v>
      </c>
      <c r="I1202">
        <v>-46.603854384162197</v>
      </c>
      <c r="J1202">
        <v>-0.44312559796859602</v>
      </c>
      <c r="K1202">
        <v>266.04950940174598</v>
      </c>
      <c r="L1202">
        <v>272.370360833245</v>
      </c>
      <c r="M1202">
        <v>47.446500566880502</v>
      </c>
      <c r="N1202">
        <v>0.82722106227373604</v>
      </c>
      <c r="O1202">
        <v>58.968253968253897</v>
      </c>
      <c r="P1202">
        <v>29.3966623876765</v>
      </c>
      <c r="Q1202">
        <v>9.7437196034914006E-2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286</v>
      </c>
      <c r="E1203">
        <v>1717.56</v>
      </c>
      <c r="F1203">
        <v>1431.3</v>
      </c>
      <c r="G1203">
        <v>-21.906623594489101</v>
      </c>
      <c r="H1203">
        <v>-5.9846584626927397</v>
      </c>
      <c r="I1203">
        <v>-18.987980297487901</v>
      </c>
      <c r="J1203">
        <v>-0.614706106611426</v>
      </c>
      <c r="K1203">
        <v>1402.1536069097001</v>
      </c>
      <c r="L1203">
        <v>1416.1725199212499</v>
      </c>
      <c r="M1203">
        <v>58.184386901178598</v>
      </c>
      <c r="N1203">
        <v>0.78172186792840903</v>
      </c>
      <c r="O1203">
        <v>24.3659610144623</v>
      </c>
      <c r="P1203">
        <v>21.188772702256401</v>
      </c>
      <c r="Q1203">
        <v>0.15186584186233901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46</v>
      </c>
      <c r="E1204">
        <v>1710.7929999999999</v>
      </c>
      <c r="F1204">
        <v>175</v>
      </c>
      <c r="G1204">
        <v>994.11028490540195</v>
      </c>
      <c r="H1204">
        <v>-13.4517219751999</v>
      </c>
      <c r="I1204">
        <v>124.85231565820401</v>
      </c>
      <c r="J1204">
        <v>2.6154963256242998</v>
      </c>
      <c r="K1204">
        <v>183.950280708702</v>
      </c>
      <c r="L1204">
        <v>111.227742888546</v>
      </c>
      <c r="M1204">
        <v>41.175710660514298</v>
      </c>
      <c r="N1204">
        <v>0.356283311177647</v>
      </c>
      <c r="O1204">
        <v>31.657142857142802</v>
      </c>
      <c r="P1204">
        <v>1066.6666666666599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130</v>
      </c>
      <c r="E1205">
        <v>1710.22030956</v>
      </c>
      <c r="F1205">
        <v>14.28</v>
      </c>
      <c r="G1205">
        <v>-17.929573996934099</v>
      </c>
      <c r="H1205">
        <v>-15.728319463657501</v>
      </c>
      <c r="I1205">
        <v>-5.6130773968514696</v>
      </c>
      <c r="J1205">
        <v>-3.8218056694095099</v>
      </c>
      <c r="K1205">
        <v>13.664155272423599</v>
      </c>
      <c r="L1205">
        <v>13.3508109630594</v>
      </c>
      <c r="M1205">
        <v>65.475288939742796</v>
      </c>
      <c r="N1205">
        <v>0.95745259758920598</v>
      </c>
      <c r="O1205">
        <v>28.8515406162464</v>
      </c>
      <c r="P1205">
        <v>83.076923076922995</v>
      </c>
      <c r="Q1205">
        <v>5.8239811724421997E-2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138</v>
      </c>
      <c r="E1206">
        <v>1705.9871869200001</v>
      </c>
      <c r="F1206">
        <v>133.88</v>
      </c>
      <c r="G1206">
        <v>45.260586105960499</v>
      </c>
      <c r="H1206">
        <v>-10.0247576907619</v>
      </c>
      <c r="I1206">
        <v>3.6437009125583999</v>
      </c>
      <c r="J1206">
        <v>-1.78024103647041</v>
      </c>
      <c r="K1206">
        <v>127.430717749569</v>
      </c>
      <c r="L1206">
        <v>107.45009665891899</v>
      </c>
      <c r="M1206">
        <v>49.258862819923102</v>
      </c>
      <c r="N1206">
        <v>0.68474408406306797</v>
      </c>
      <c r="O1206">
        <v>12.750224081266801</v>
      </c>
      <c r="P1206">
        <v>102.388510959939</v>
      </c>
      <c r="Q1206">
        <v>6.2846051868524003E-2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631</v>
      </c>
      <c r="E1207">
        <v>1692.3029750000001</v>
      </c>
      <c r="F1207">
        <v>58.74</v>
      </c>
      <c r="G1207">
        <v>26.7081514255167</v>
      </c>
      <c r="H1207">
        <v>-4.0972134838580496</v>
      </c>
      <c r="I1207">
        <v>-15.894895578669599</v>
      </c>
      <c r="J1207">
        <v>-2.2091390812527201</v>
      </c>
      <c r="K1207">
        <v>57.056438346343</v>
      </c>
      <c r="L1207">
        <v>55.2549931048191</v>
      </c>
      <c r="M1207">
        <v>29.188193916460101</v>
      </c>
      <c r="N1207">
        <v>1.79323920135392</v>
      </c>
      <c r="O1207">
        <v>32.788559754851804</v>
      </c>
      <c r="P1207">
        <v>55.602649006622499</v>
      </c>
      <c r="Q1207">
        <v>7.1071011628524999E-2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1522</v>
      </c>
      <c r="E1208">
        <v>1689.7746854299901</v>
      </c>
      <c r="F1208">
        <v>124.9</v>
      </c>
      <c r="G1208">
        <v>31.151131421703099</v>
      </c>
      <c r="H1208">
        <v>10.793513811378499</v>
      </c>
      <c r="I1208">
        <v>-11.459787016604899</v>
      </c>
      <c r="J1208">
        <v>5.3987318340782799</v>
      </c>
      <c r="K1208">
        <v>110.013657846797</v>
      </c>
      <c r="L1208">
        <v>108.36728007855601</v>
      </c>
      <c r="M1208">
        <v>72.040109564010905</v>
      </c>
      <c r="N1208">
        <v>1.91812589910288</v>
      </c>
      <c r="O1208">
        <v>23.939151321056801</v>
      </c>
      <c r="P1208">
        <v>61.5782664941785</v>
      </c>
      <c r="Q1208">
        <v>4.2365663184957998E-2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235</v>
      </c>
      <c r="E1209">
        <v>1688.8942515599999</v>
      </c>
      <c r="F1209">
        <v>441.9</v>
      </c>
      <c r="G1209">
        <v>-24.3826492477471</v>
      </c>
      <c r="H1209">
        <v>-2.7656328964934098</v>
      </c>
      <c r="I1209">
        <v>-38.871192628517001</v>
      </c>
      <c r="J1209">
        <v>2.0527125139321898</v>
      </c>
      <c r="K1209">
        <v>444.84881861735602</v>
      </c>
      <c r="L1209">
        <v>487.52280661837898</v>
      </c>
      <c r="M1209">
        <v>54.507854010742598</v>
      </c>
      <c r="N1209">
        <v>0.49889979414845398</v>
      </c>
      <c r="O1209">
        <v>43.788187372708698</v>
      </c>
      <c r="P1209">
        <v>16.289473684210499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104</v>
      </c>
      <c r="E1210">
        <v>1684.88108614</v>
      </c>
      <c r="F1210">
        <v>114.1</v>
      </c>
      <c r="G1210">
        <v>20.128976071461501</v>
      </c>
      <c r="H1210">
        <v>1.6447322337847099</v>
      </c>
      <c r="I1210">
        <v>-25.8226519395023</v>
      </c>
      <c r="J1210">
        <v>-4.2003459744204097</v>
      </c>
      <c r="K1210">
        <v>112.054793896787</v>
      </c>
      <c r="L1210">
        <v>109.169662461128</v>
      </c>
      <c r="M1210">
        <v>54.6909299307381</v>
      </c>
      <c r="N1210">
        <v>2.0122493878337901</v>
      </c>
      <c r="O1210">
        <v>39.307624890446903</v>
      </c>
      <c r="P1210">
        <v>55.661664392905799</v>
      </c>
      <c r="Q1210">
        <v>0.14010211475314999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200</v>
      </c>
      <c r="E1211">
        <v>1683.90888288</v>
      </c>
      <c r="F1211">
        <v>177.28</v>
      </c>
      <c r="G1211">
        <v>-48.517546377804202</v>
      </c>
      <c r="H1211">
        <v>-14.227716039481001</v>
      </c>
      <c r="I1211">
        <v>-39.1663963153566</v>
      </c>
      <c r="J1211">
        <v>-2.9141797257462798</v>
      </c>
      <c r="K1211">
        <v>193.06076234547601</v>
      </c>
      <c r="L1211">
        <v>207.234406827106</v>
      </c>
      <c r="M1211">
        <v>24.773318343996699</v>
      </c>
      <c r="N1211">
        <v>0.79022367885372502</v>
      </c>
      <c r="O1211">
        <v>79.941335740072205</v>
      </c>
      <c r="P1211">
        <v>2.6817260353315802</v>
      </c>
      <c r="Q1211">
        <v>3.7740609039931997E-2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46</v>
      </c>
      <c r="E1212">
        <v>1676.7637985010001</v>
      </c>
      <c r="F1212">
        <v>74.91</v>
      </c>
      <c r="G1212">
        <v>49.704526693946299</v>
      </c>
      <c r="H1212">
        <v>-5.6395107571584804</v>
      </c>
      <c r="I1212">
        <v>-26.892343374493301</v>
      </c>
      <c r="J1212">
        <v>-10.929127321474599</v>
      </c>
      <c r="K1212">
        <v>71.724521110385595</v>
      </c>
      <c r="L1212">
        <v>67.983505919681804</v>
      </c>
      <c r="M1212">
        <v>53.923023474980702</v>
      </c>
      <c r="N1212">
        <v>1.51851481111856</v>
      </c>
      <c r="O1212">
        <v>24.349219062875399</v>
      </c>
      <c r="P1212">
        <v>75.228070175438603</v>
      </c>
      <c r="Q1212">
        <v>0.110529417714627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138</v>
      </c>
      <c r="E1213">
        <v>1676.1485957</v>
      </c>
      <c r="F1213">
        <v>98.9</v>
      </c>
      <c r="G1213">
        <v>29.4115947154278</v>
      </c>
      <c r="H1213">
        <v>-2.3503153373402301</v>
      </c>
      <c r="I1213">
        <v>-3.4031107812592301</v>
      </c>
      <c r="J1213">
        <v>-3.2771895178641399</v>
      </c>
      <c r="K1213">
        <v>96.3103871244153</v>
      </c>
      <c r="L1213">
        <v>88.325264596913996</v>
      </c>
      <c r="M1213">
        <v>49.567507463358901</v>
      </c>
      <c r="N1213">
        <v>1.3218046654104501</v>
      </c>
      <c r="O1213">
        <v>15.267947421638</v>
      </c>
      <c r="P1213">
        <v>81.467889908256794</v>
      </c>
      <c r="Q1213">
        <v>5.0171733808999003E-2</v>
      </c>
    </row>
    <row r="1214" spans="1:17" hidden="1" x14ac:dyDescent="0.3">
      <c r="A1214" t="s">
        <v>2576</v>
      </c>
      <c r="B1214" t="s">
        <v>2577</v>
      </c>
      <c r="C1214" t="str">
        <f>IFERROR(VLOOKUP(Table1[[#This Row],[Ticker]],[1]!Table1[[Symbol]:[Industry]],2,FALSE),"-")</f>
        <v>-</v>
      </c>
      <c r="E1214">
        <v>1675.8974320249999</v>
      </c>
      <c r="F1214">
        <v>721.15</v>
      </c>
      <c r="G1214">
        <v>214.467497402964</v>
      </c>
      <c r="H1214">
        <v>-22.369895865163102</v>
      </c>
      <c r="I1214">
        <v>47.1042565855427</v>
      </c>
      <c r="J1214">
        <v>0.831386393745292</v>
      </c>
      <c r="K1214">
        <v>793.13773916367802</v>
      </c>
      <c r="L1214">
        <v>625.86648733182994</v>
      </c>
      <c r="M1214">
        <v>32.783599191470501</v>
      </c>
      <c r="N1214">
        <v>1.80829614880496</v>
      </c>
      <c r="O1214">
        <v>35.894058101643203</v>
      </c>
      <c r="P1214">
        <v>294.17873735993402</v>
      </c>
      <c r="Q1214">
        <v>0.26273898651495697</v>
      </c>
    </row>
    <row r="1215" spans="1:17" hidden="1" x14ac:dyDescent="0.3">
      <c r="A1215" t="s">
        <v>2578</v>
      </c>
      <c r="B1215" t="s">
        <v>2579</v>
      </c>
      <c r="C1215" t="str">
        <f>IFERROR(VLOOKUP(Table1[[#This Row],[Ticker]],[1]!Table1[[Symbol]:[Industry]],2,FALSE),"-")</f>
        <v>-</v>
      </c>
      <c r="D1215" t="s">
        <v>370</v>
      </c>
      <c r="E1215">
        <v>1673.98227</v>
      </c>
      <c r="F1215">
        <v>270.75</v>
      </c>
      <c r="G1215">
        <v>-2.57903372876893</v>
      </c>
      <c r="H1215">
        <v>-11.716867092760699</v>
      </c>
      <c r="I1215">
        <v>2.0339814266779301</v>
      </c>
      <c r="J1215">
        <v>3.4139446129781801</v>
      </c>
      <c r="K1215">
        <v>270.79563923465901</v>
      </c>
      <c r="L1215">
        <v>248.55658530728499</v>
      </c>
      <c r="M1215">
        <v>37.807559113144301</v>
      </c>
      <c r="N1215">
        <v>0.53726151635048902</v>
      </c>
      <c r="O1215">
        <v>15.2169898430286</v>
      </c>
      <c r="P1215">
        <v>34.1841159707595</v>
      </c>
      <c r="Q1215">
        <v>0.122848707024397</v>
      </c>
    </row>
    <row r="1216" spans="1:17" hidden="1" x14ac:dyDescent="0.3">
      <c r="A1216" t="s">
        <v>2580</v>
      </c>
      <c r="B1216" t="s">
        <v>2581</v>
      </c>
      <c r="C1216" t="str">
        <f>IFERROR(VLOOKUP(Table1[[#This Row],[Ticker]],[1]!Table1[[Symbol]:[Industry]],2,FALSE),"-")</f>
        <v>-</v>
      </c>
      <c r="D1216" t="s">
        <v>375</v>
      </c>
      <c r="E1216">
        <v>1671.5487880000001</v>
      </c>
      <c r="F1216">
        <v>1247.3499999999999</v>
      </c>
      <c r="G1216">
        <v>444.29769068386202</v>
      </c>
      <c r="H1216">
        <v>33.279821648961097</v>
      </c>
      <c r="I1216">
        <v>237.027773525535</v>
      </c>
      <c r="J1216">
        <v>2.41608924405709</v>
      </c>
      <c r="K1216">
        <v>1035.73532717844</v>
      </c>
      <c r="L1216">
        <v>704.382098587374</v>
      </c>
      <c r="M1216">
        <v>74.442543596896996</v>
      </c>
      <c r="N1216">
        <v>2.2443082713875899</v>
      </c>
      <c r="O1216">
        <v>2.60953220828157</v>
      </c>
      <c r="P1216">
        <v>478.14600231749699</v>
      </c>
      <c r="Q1216">
        <v>0.21728830532045601</v>
      </c>
    </row>
    <row r="1217" spans="1:17" hidden="1" x14ac:dyDescent="0.3">
      <c r="A1217" t="s">
        <v>2582</v>
      </c>
      <c r="B1217" t="s">
        <v>2583</v>
      </c>
      <c r="C1217" t="str">
        <f>IFERROR(VLOOKUP(Table1[[#This Row],[Ticker]],[1]!Table1[[Symbol]:[Industry]],2,FALSE),"-")</f>
        <v>-</v>
      </c>
      <c r="D1217" t="s">
        <v>555</v>
      </c>
      <c r="E1217">
        <v>1670.9725097349999</v>
      </c>
      <c r="F1217">
        <v>97.15</v>
      </c>
      <c r="G1217">
        <v>21.836683188424601</v>
      </c>
      <c r="H1217">
        <v>-2.6712273020878001</v>
      </c>
      <c r="I1217">
        <v>13.2816250230308</v>
      </c>
      <c r="J1217">
        <v>-3.7621963744207498</v>
      </c>
      <c r="K1217">
        <v>89.835203292383596</v>
      </c>
      <c r="L1217">
        <v>78.771528725636898</v>
      </c>
      <c r="M1217">
        <v>51.9092844536939</v>
      </c>
      <c r="N1217">
        <v>1.0232082624327301</v>
      </c>
      <c r="O1217">
        <v>8.0288214101904298</v>
      </c>
      <c r="P1217">
        <v>73.637176050044701</v>
      </c>
      <c r="Q1217">
        <v>1.6675842073209999E-3</v>
      </c>
    </row>
    <row r="1218" spans="1:17" hidden="1" x14ac:dyDescent="0.3">
      <c r="A1218" t="s">
        <v>2584</v>
      </c>
      <c r="B1218" t="s">
        <v>2585</v>
      </c>
      <c r="C1218" t="str">
        <f>IFERROR(VLOOKUP(Table1[[#This Row],[Ticker]],[1]!Table1[[Symbol]:[Industry]],2,FALSE),"-")</f>
        <v>-</v>
      </c>
      <c r="D1218" t="s">
        <v>21</v>
      </c>
      <c r="E1218">
        <v>1670.0603224500001</v>
      </c>
      <c r="F1218">
        <v>1313.65</v>
      </c>
      <c r="G1218">
        <v>107.665477331465</v>
      </c>
      <c r="H1218">
        <v>9.0158403506334803</v>
      </c>
      <c r="I1218">
        <v>87.099736628089801</v>
      </c>
      <c r="J1218">
        <v>-2.7023423011457099</v>
      </c>
      <c r="K1218">
        <v>1213.9742059174</v>
      </c>
      <c r="L1218">
        <v>959.88044095086798</v>
      </c>
      <c r="M1218">
        <v>59.942341608394898</v>
      </c>
      <c r="N1218">
        <v>0.62373044942122402</v>
      </c>
      <c r="O1218">
        <v>11.8106040421725</v>
      </c>
      <c r="P1218">
        <v>145.519110363517</v>
      </c>
      <c r="Q1218">
        <v>0.15964439812402201</v>
      </c>
    </row>
    <row r="1219" spans="1:17" hidden="1" x14ac:dyDescent="0.3">
      <c r="A1219" t="s">
        <v>2586</v>
      </c>
      <c r="B1219" t="s">
        <v>2587</v>
      </c>
      <c r="C1219" t="str">
        <f>IFERROR(VLOOKUP(Table1[[#This Row],[Ticker]],[1]!Table1[[Symbol]:[Industry]],2,FALSE),"-")</f>
        <v>-</v>
      </c>
      <c r="D1219" t="s">
        <v>555</v>
      </c>
      <c r="E1219">
        <v>1669.5965643699999</v>
      </c>
      <c r="F1219">
        <v>5417.05</v>
      </c>
      <c r="G1219">
        <v>-42.622800772238797</v>
      </c>
      <c r="H1219">
        <v>-15.7722956148825</v>
      </c>
      <c r="I1219">
        <v>-15.2071784356305</v>
      </c>
      <c r="J1219">
        <v>-4.32695942570074</v>
      </c>
      <c r="K1219">
        <v>5564.6455257631696</v>
      </c>
      <c r="L1219">
        <v>5736.7007996537104</v>
      </c>
      <c r="M1219">
        <v>22.135424209490001</v>
      </c>
      <c r="N1219">
        <v>0.60766607556949903</v>
      </c>
      <c r="O1219">
        <v>27.117157862674301</v>
      </c>
      <c r="P1219">
        <v>21.349686379928301</v>
      </c>
      <c r="Q1219">
        <v>-0.12439059248970299</v>
      </c>
    </row>
    <row r="1220" spans="1:17" hidden="1" x14ac:dyDescent="0.3">
      <c r="A1220" t="s">
        <v>2588</v>
      </c>
      <c r="B1220" t="s">
        <v>2589</v>
      </c>
      <c r="C1220" t="str">
        <f>IFERROR(VLOOKUP(Table1[[#This Row],[Ticker]],[1]!Table1[[Symbol]:[Industry]],2,FALSE),"-")</f>
        <v>-</v>
      </c>
      <c r="D1220" t="s">
        <v>407</v>
      </c>
      <c r="E1220">
        <v>1665.80744957</v>
      </c>
      <c r="F1220">
        <v>686.95</v>
      </c>
      <c r="G1220">
        <v>-31.942005135924902</v>
      </c>
      <c r="H1220">
        <v>-7.1953556560034002</v>
      </c>
      <c r="I1220">
        <v>-22.426936544287798</v>
      </c>
      <c r="J1220">
        <v>-1.5567411069991799</v>
      </c>
      <c r="K1220">
        <v>690.74203297785402</v>
      </c>
      <c r="L1220">
        <v>704.61034562755299</v>
      </c>
      <c r="M1220">
        <v>48.027503689962501</v>
      </c>
      <c r="N1220">
        <v>0.72501087934594199</v>
      </c>
      <c r="O1220">
        <v>33.925322075842402</v>
      </c>
      <c r="P1220">
        <v>9.7364217252396301</v>
      </c>
      <c r="Q1220">
        <v>-2.1525049481713E-2</v>
      </c>
    </row>
    <row r="1221" spans="1:17" hidden="1" x14ac:dyDescent="0.3">
      <c r="A1221" t="s">
        <v>2590</v>
      </c>
      <c r="B1221" t="s">
        <v>2591</v>
      </c>
      <c r="C1221" t="str">
        <f>IFERROR(VLOOKUP(Table1[[#This Row],[Ticker]],[1]!Table1[[Symbol]:[Industry]],2,FALSE),"-")</f>
        <v>-</v>
      </c>
      <c r="D1221" t="s">
        <v>92</v>
      </c>
      <c r="E1221">
        <v>1664.16075</v>
      </c>
      <c r="F1221">
        <v>164.85</v>
      </c>
      <c r="G1221">
        <v>-21.741062036045498</v>
      </c>
      <c r="H1221">
        <v>-1.2439878748483799</v>
      </c>
      <c r="I1221">
        <v>-8.3246460585161195</v>
      </c>
      <c r="J1221">
        <v>-0.11026304130855399</v>
      </c>
      <c r="K1221">
        <v>149.19819752956599</v>
      </c>
      <c r="L1221">
        <v>148.89599563115601</v>
      </c>
      <c r="M1221">
        <v>68.121788832653607</v>
      </c>
      <c r="N1221">
        <v>1.9575189062988301</v>
      </c>
      <c r="O1221">
        <v>23.1422505307855</v>
      </c>
      <c r="P1221">
        <v>45.306302335830701</v>
      </c>
      <c r="Q1221">
        <v>0.106725807856404</v>
      </c>
    </row>
    <row r="1222" spans="1:17" hidden="1" x14ac:dyDescent="0.3">
      <c r="A1222" t="s">
        <v>2592</v>
      </c>
      <c r="B1222" t="s">
        <v>2593</v>
      </c>
      <c r="C1222" t="str">
        <f>IFERROR(VLOOKUP(Table1[[#This Row],[Ticker]],[1]!Table1[[Symbol]:[Industry]],2,FALSE),"-")</f>
        <v>-</v>
      </c>
      <c r="D1222" t="s">
        <v>21</v>
      </c>
      <c r="E1222">
        <v>1651.6821551399901</v>
      </c>
      <c r="F1222">
        <v>1083.9000000000001</v>
      </c>
      <c r="G1222">
        <v>71.531585447763206</v>
      </c>
      <c r="H1222">
        <v>-11.6136576507478</v>
      </c>
      <c r="I1222">
        <v>27.715646884937598</v>
      </c>
      <c r="J1222">
        <v>-6.1982246580576099</v>
      </c>
      <c r="K1222">
        <v>1071.1794188152901</v>
      </c>
      <c r="L1222">
        <v>854.90837116353805</v>
      </c>
      <c r="M1222">
        <v>38.755410976376602</v>
      </c>
      <c r="N1222">
        <v>0.32406064825637498</v>
      </c>
      <c r="O1222">
        <v>15.4995848325491</v>
      </c>
      <c r="P1222">
        <v>103.53018495915801</v>
      </c>
      <c r="Q1222">
        <v>8.1081440549318998E-2</v>
      </c>
    </row>
    <row r="1223" spans="1:17" hidden="1" x14ac:dyDescent="0.3">
      <c r="A1223" t="s">
        <v>2594</v>
      </c>
      <c r="B1223" t="s">
        <v>2595</v>
      </c>
      <c r="C1223" t="str">
        <f>IFERROR(VLOOKUP(Table1[[#This Row],[Ticker]],[1]!Table1[[Symbol]:[Industry]],2,FALSE),"-")</f>
        <v>-</v>
      </c>
      <c r="D1223" t="s">
        <v>170</v>
      </c>
      <c r="E1223">
        <v>1643.7458992500001</v>
      </c>
      <c r="F1223">
        <v>1340.5</v>
      </c>
      <c r="G1223">
        <v>28.3762464907919</v>
      </c>
      <c r="H1223">
        <v>-9.7531108992564803</v>
      </c>
      <c r="I1223">
        <v>-1.2376933451585901</v>
      </c>
      <c r="J1223">
        <v>-6.1670086638677999</v>
      </c>
      <c r="K1223">
        <v>1267.2095462679399</v>
      </c>
      <c r="L1223">
        <v>1147.27272751642</v>
      </c>
      <c r="M1223">
        <v>45.111422511448097</v>
      </c>
      <c r="N1223">
        <v>0.60350156707854796</v>
      </c>
      <c r="O1223">
        <v>17.493472584856399</v>
      </c>
      <c r="P1223">
        <v>60.9050534149561</v>
      </c>
      <c r="Q1223">
        <v>-2.7358789723397E-2</v>
      </c>
    </row>
    <row r="1224" spans="1:17" hidden="1" x14ac:dyDescent="0.3">
      <c r="A1224" t="s">
        <v>2596</v>
      </c>
      <c r="B1224" t="s">
        <v>2597</v>
      </c>
      <c r="C1224" t="str">
        <f>IFERROR(VLOOKUP(Table1[[#This Row],[Ticker]],[1]!Table1[[Symbol]:[Industry]],2,FALSE),"-")</f>
        <v>-</v>
      </c>
      <c r="D1224" t="s">
        <v>404</v>
      </c>
      <c r="E1224">
        <v>1618.2</v>
      </c>
      <c r="F1224">
        <v>53.94</v>
      </c>
      <c r="G1224">
        <v>3.5680613388481599</v>
      </c>
      <c r="H1224">
        <v>43.9314268808279</v>
      </c>
      <c r="I1224">
        <v>13.8737434745847</v>
      </c>
      <c r="J1224">
        <v>-3.2458560506205298</v>
      </c>
      <c r="K1224">
        <v>39.069308627029102</v>
      </c>
      <c r="M1224">
        <v>75.398126560286101</v>
      </c>
      <c r="N1224">
        <v>4.6669294659412204</v>
      </c>
      <c r="O1224">
        <v>4.8572487949573597</v>
      </c>
      <c r="P1224">
        <v>79.799999999999898</v>
      </c>
    </row>
    <row r="1225" spans="1:17" hidden="1" x14ac:dyDescent="0.3">
      <c r="A1225" t="s">
        <v>2598</v>
      </c>
      <c r="B1225" t="s">
        <v>2599</v>
      </c>
      <c r="C1225" t="str">
        <f>IFERROR(VLOOKUP(Table1[[#This Row],[Ticker]],[1]!Table1[[Symbol]:[Industry]],2,FALSE),"-")</f>
        <v>-</v>
      </c>
      <c r="D1225" t="s">
        <v>278</v>
      </c>
      <c r="E1225">
        <v>1611.6201552</v>
      </c>
      <c r="F1225">
        <v>1610.95</v>
      </c>
      <c r="G1225">
        <v>437.30384814375702</v>
      </c>
      <c r="H1225">
        <v>13.027114067733701</v>
      </c>
      <c r="I1225">
        <v>88.319149964269897</v>
      </c>
      <c r="J1225">
        <v>9.9337748344397996E-3</v>
      </c>
      <c r="K1225">
        <v>1415.6161637785201</v>
      </c>
      <c r="L1225">
        <v>1041.03757188994</v>
      </c>
      <c r="M1225">
        <v>62.256836110724002</v>
      </c>
      <c r="N1225">
        <v>1.5760567462681701</v>
      </c>
      <c r="O1225">
        <v>7.8214718023526402</v>
      </c>
      <c r="P1225">
        <v>676.73577627772397</v>
      </c>
      <c r="Q1225">
        <v>0.188831247521835</v>
      </c>
    </row>
    <row r="1226" spans="1:17" hidden="1" x14ac:dyDescent="0.3">
      <c r="A1226" t="s">
        <v>2600</v>
      </c>
      <c r="B1226" t="s">
        <v>2601</v>
      </c>
      <c r="C1226" t="str">
        <f>IFERROR(VLOOKUP(Table1[[#This Row],[Ticker]],[1]!Table1[[Symbol]:[Industry]],2,FALSE),"-")</f>
        <v>-</v>
      </c>
      <c r="D1226" t="s">
        <v>2602</v>
      </c>
      <c r="E1226">
        <v>1602.897772</v>
      </c>
      <c r="F1226">
        <v>162.82</v>
      </c>
      <c r="G1226">
        <v>33.137471537163002</v>
      </c>
      <c r="H1226">
        <v>-13.2169600947486</v>
      </c>
      <c r="I1226">
        <v>-27.5554887990086</v>
      </c>
      <c r="J1226">
        <v>-2.9303991215482699E-2</v>
      </c>
      <c r="K1226">
        <v>162.71932341547199</v>
      </c>
      <c r="M1226">
        <v>64.184950017298803</v>
      </c>
      <c r="N1226">
        <v>0.75606353946323201</v>
      </c>
      <c r="O1226">
        <v>52.4075666380051</v>
      </c>
      <c r="P1226">
        <v>83.252673044456898</v>
      </c>
    </row>
    <row r="1227" spans="1:17" hidden="1" x14ac:dyDescent="0.3">
      <c r="A1227" t="s">
        <v>2603</v>
      </c>
      <c r="B1227" t="s">
        <v>2604</v>
      </c>
      <c r="C1227" t="str">
        <f>IFERROR(VLOOKUP(Table1[[#This Row],[Ticker]],[1]!Table1[[Symbol]:[Industry]],2,FALSE),"-")</f>
        <v>-</v>
      </c>
      <c r="D1227" t="s">
        <v>235</v>
      </c>
      <c r="E1227">
        <v>1601.260249035</v>
      </c>
      <c r="F1227">
        <v>905.55</v>
      </c>
      <c r="G1227">
        <v>148.57331569119401</v>
      </c>
      <c r="H1227">
        <v>-2.94431628207334</v>
      </c>
      <c r="I1227">
        <v>102.043502705205</v>
      </c>
      <c r="J1227">
        <v>-3.8335334286517799</v>
      </c>
      <c r="K1227">
        <v>846.34541425176701</v>
      </c>
      <c r="L1227">
        <v>661.97659064135701</v>
      </c>
      <c r="M1227">
        <v>55.935772871584199</v>
      </c>
      <c r="N1227">
        <v>0.84743514214330795</v>
      </c>
      <c r="O1227">
        <v>6.6699795704268299</v>
      </c>
      <c r="P1227">
        <v>187.248215701823</v>
      </c>
      <c r="Q1227">
        <v>0.14883407133641599</v>
      </c>
    </row>
    <row r="1228" spans="1:17" hidden="1" x14ac:dyDescent="0.3">
      <c r="A1228" t="s">
        <v>2605</v>
      </c>
      <c r="B1228" t="s">
        <v>2606</v>
      </c>
      <c r="C1228" t="str">
        <f>IFERROR(VLOOKUP(Table1[[#This Row],[Ticker]],[1]!Table1[[Symbol]:[Industry]],2,FALSE),"-")</f>
        <v>-</v>
      </c>
      <c r="D1228" t="s">
        <v>138</v>
      </c>
      <c r="E1228">
        <v>1598.8772917419999</v>
      </c>
      <c r="F1228">
        <v>200.02</v>
      </c>
      <c r="G1228">
        <v>307.44203285732999</v>
      </c>
      <c r="H1228">
        <v>28.2507257016109</v>
      </c>
      <c r="I1228">
        <v>52.059167439572398</v>
      </c>
      <c r="J1228">
        <v>5.4866283751242699</v>
      </c>
      <c r="K1228">
        <v>160.672080459765</v>
      </c>
      <c r="L1228">
        <v>123.859611439318</v>
      </c>
      <c r="M1228">
        <v>74.438955652729305</v>
      </c>
      <c r="N1228">
        <v>1.34622011305338</v>
      </c>
      <c r="O1228">
        <v>0</v>
      </c>
      <c r="P1228">
        <v>375.67181926278198</v>
      </c>
      <c r="Q1228">
        <v>0.12789493440223401</v>
      </c>
    </row>
    <row r="1229" spans="1:17" hidden="1" x14ac:dyDescent="0.3">
      <c r="A1229" t="s">
        <v>2607</v>
      </c>
      <c r="B1229" t="s">
        <v>2608</v>
      </c>
      <c r="C1229" t="str">
        <f>IFERROR(VLOOKUP(Table1[[#This Row],[Ticker]],[1]!Table1[[Symbol]:[Industry]],2,FALSE),"-")</f>
        <v>-</v>
      </c>
      <c r="D1229" t="s">
        <v>286</v>
      </c>
      <c r="E1229">
        <v>1598.50438966</v>
      </c>
      <c r="F1229">
        <v>117.94</v>
      </c>
      <c r="G1229">
        <v>-19.171752091630399</v>
      </c>
      <c r="H1229">
        <v>-6.9876115547777999</v>
      </c>
      <c r="I1229">
        <v>-7.3988649065902603</v>
      </c>
      <c r="J1229">
        <v>-1.7394527282330401</v>
      </c>
      <c r="K1229">
        <v>114.308238471444</v>
      </c>
      <c r="L1229">
        <v>111.361503062125</v>
      </c>
      <c r="M1229">
        <v>50.0845641930349</v>
      </c>
      <c r="N1229">
        <v>0.854068016448428</v>
      </c>
      <c r="O1229">
        <v>9.3691707647956601</v>
      </c>
      <c r="P1229">
        <v>28.195652173913</v>
      </c>
      <c r="Q1229">
        <v>-3.0098880900067002E-2</v>
      </c>
    </row>
    <row r="1230" spans="1:17" hidden="1" x14ac:dyDescent="0.3">
      <c r="A1230" t="s">
        <v>2609</v>
      </c>
      <c r="B1230" t="s">
        <v>2610</v>
      </c>
      <c r="C1230" t="str">
        <f>IFERROR(VLOOKUP(Table1[[#This Row],[Ticker]],[1]!Table1[[Symbol]:[Industry]],2,FALSE),"-")</f>
        <v>-</v>
      </c>
      <c r="D1230" t="s">
        <v>407</v>
      </c>
      <c r="E1230">
        <v>1593.0868518750001</v>
      </c>
      <c r="F1230">
        <v>10.25</v>
      </c>
      <c r="G1230">
        <v>-48.361661458248598</v>
      </c>
      <c r="H1230">
        <v>-18.221435685489801</v>
      </c>
      <c r="I1230">
        <v>-47.019651278995298</v>
      </c>
      <c r="J1230">
        <v>-2.5069882732567499</v>
      </c>
      <c r="K1230">
        <v>11.4889116646972</v>
      </c>
      <c r="L1230">
        <v>12.282986251013799</v>
      </c>
      <c r="M1230">
        <v>26.061458585896599</v>
      </c>
      <c r="N1230">
        <v>1.18933503770448</v>
      </c>
      <c r="O1230">
        <v>64.227642276422699</v>
      </c>
      <c r="P1230">
        <v>3.5353535353535199</v>
      </c>
      <c r="Q1230">
        <v>0.12062473427491099</v>
      </c>
    </row>
    <row r="1231" spans="1:17" hidden="1" x14ac:dyDescent="0.3">
      <c r="A1231" t="s">
        <v>2611</v>
      </c>
      <c r="B1231" t="s">
        <v>2612</v>
      </c>
      <c r="C1231" t="str">
        <f>IFERROR(VLOOKUP(Table1[[#This Row],[Ticker]],[1]!Table1[[Symbol]:[Industry]],2,FALSE),"-")</f>
        <v>-</v>
      </c>
      <c r="D1231" t="s">
        <v>21</v>
      </c>
      <c r="E1231">
        <v>1592.905815462</v>
      </c>
      <c r="F1231">
        <v>163.54</v>
      </c>
      <c r="G1231">
        <v>63.552893312558702</v>
      </c>
      <c r="H1231">
        <v>36.043145788119404</v>
      </c>
      <c r="I1231">
        <v>46.146424714728802</v>
      </c>
      <c r="J1231">
        <v>1.15550702646225</v>
      </c>
      <c r="K1231">
        <v>121.96733901393</v>
      </c>
      <c r="L1231">
        <v>102.06073225480399</v>
      </c>
      <c r="M1231">
        <v>66.049946149626095</v>
      </c>
      <c r="N1231">
        <v>2.70291229823389</v>
      </c>
      <c r="O1231">
        <v>12.694142105906799</v>
      </c>
      <c r="P1231">
        <v>125.572413793103</v>
      </c>
      <c r="Q1231">
        <v>9.2453804517105997E-2</v>
      </c>
    </row>
    <row r="1232" spans="1:17" hidden="1" x14ac:dyDescent="0.3">
      <c r="A1232" t="s">
        <v>2613</v>
      </c>
      <c r="B1232" t="s">
        <v>2614</v>
      </c>
      <c r="C1232" t="str">
        <f>IFERROR(VLOOKUP(Table1[[#This Row],[Ticker]],[1]!Table1[[Symbol]:[Industry]],2,FALSE),"-")</f>
        <v>-</v>
      </c>
      <c r="D1232" t="s">
        <v>60</v>
      </c>
      <c r="E1232">
        <v>1591.02652072</v>
      </c>
      <c r="F1232">
        <v>2575.3000000000002</v>
      </c>
      <c r="G1232">
        <v>2.1984340803020599</v>
      </c>
      <c r="H1232">
        <v>1.80949123045939</v>
      </c>
      <c r="I1232">
        <v>19.6956704590661</v>
      </c>
      <c r="J1232">
        <v>-8.9633417282876202</v>
      </c>
      <c r="K1232">
        <v>2415.0304104521501</v>
      </c>
      <c r="L1232">
        <v>2183.3912275303701</v>
      </c>
      <c r="M1232">
        <v>57.056824623467897</v>
      </c>
      <c r="N1232">
        <v>1.78296211539688</v>
      </c>
      <c r="O1232">
        <v>9.6532442822195392</v>
      </c>
      <c r="P1232">
        <v>49.024940686302898</v>
      </c>
      <c r="Q1232">
        <v>1.4358405056869E-2</v>
      </c>
    </row>
    <row r="1233" spans="1:17" hidden="1" x14ac:dyDescent="0.3">
      <c r="A1233" t="s">
        <v>2615</v>
      </c>
      <c r="B1233" t="s">
        <v>2616</v>
      </c>
      <c r="C1233" t="str">
        <f>IFERROR(VLOOKUP(Table1[[#This Row],[Ticker]],[1]!Table1[[Symbol]:[Industry]],2,FALSE),"-")</f>
        <v>-</v>
      </c>
      <c r="D1233" t="s">
        <v>143</v>
      </c>
      <c r="E1233">
        <v>1589.474149356</v>
      </c>
      <c r="F1233">
        <v>28.94</v>
      </c>
      <c r="G1233">
        <v>43.6675382276227</v>
      </c>
      <c r="H1233">
        <v>-15.8070816558124</v>
      </c>
      <c r="I1233">
        <v>-28.173593803521701</v>
      </c>
      <c r="J1233">
        <v>-8.9570406679315298</v>
      </c>
      <c r="K1233">
        <v>30.698403137082</v>
      </c>
      <c r="L1233">
        <v>28.912933925520498</v>
      </c>
      <c r="M1233">
        <v>28.087482272144999</v>
      </c>
      <c r="N1233">
        <v>1.1813991767724601</v>
      </c>
      <c r="O1233">
        <v>36.143745680718702</v>
      </c>
      <c r="P1233">
        <v>87.313915857605195</v>
      </c>
      <c r="Q1233">
        <v>0.206934842374662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D1234" t="s">
        <v>165</v>
      </c>
      <c r="E1234">
        <v>1587.229882829</v>
      </c>
      <c r="F1234">
        <v>238.99</v>
      </c>
      <c r="G1234">
        <v>72.114529017941805</v>
      </c>
      <c r="H1234">
        <v>14.398217052674999</v>
      </c>
      <c r="I1234">
        <v>84.126429473090099</v>
      </c>
      <c r="J1234">
        <v>2.53796056975678</v>
      </c>
      <c r="K1234">
        <v>198.0443105688</v>
      </c>
      <c r="L1234">
        <v>151.113862862302</v>
      </c>
      <c r="M1234">
        <v>64.298721160945405</v>
      </c>
      <c r="N1234">
        <v>1.3734293680633001</v>
      </c>
      <c r="O1234">
        <v>6.6111552784635199</v>
      </c>
      <c r="P1234">
        <v>148.043591074208</v>
      </c>
      <c r="Q1234">
        <v>0.195576925443149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72</v>
      </c>
      <c r="E1235">
        <v>1585.8497175</v>
      </c>
      <c r="F1235">
        <v>51595</v>
      </c>
      <c r="G1235">
        <v>259.79079133321198</v>
      </c>
      <c r="H1235">
        <v>33.0341847643557</v>
      </c>
      <c r="I1235">
        <v>80.903217628877499</v>
      </c>
      <c r="J1235">
        <v>-10.9541586105859</v>
      </c>
      <c r="K1235">
        <v>44954.418786531503</v>
      </c>
      <c r="L1235">
        <v>30958.2697360251</v>
      </c>
      <c r="M1235">
        <v>39.526172283202101</v>
      </c>
      <c r="N1235">
        <v>0.78562052505966495</v>
      </c>
      <c r="O1235">
        <v>29.8556061633879</v>
      </c>
      <c r="P1235">
        <v>304.63493059367801</v>
      </c>
      <c r="Q1235">
        <v>7.6454609964002995E-2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D1236" t="s">
        <v>80</v>
      </c>
      <c r="E1236">
        <v>1581.5273211619999</v>
      </c>
      <c r="F1236">
        <v>107.29</v>
      </c>
      <c r="G1236">
        <v>15.7820819987619</v>
      </c>
      <c r="H1236">
        <v>-6.1928060882651303</v>
      </c>
      <c r="I1236">
        <v>-21.621356059769301</v>
      </c>
      <c r="J1236">
        <v>-6.4834683396814397</v>
      </c>
      <c r="K1236">
        <v>110.192278151396</v>
      </c>
      <c r="L1236">
        <v>102.956146890231</v>
      </c>
      <c r="M1236">
        <v>31.479142820516198</v>
      </c>
      <c r="N1236">
        <v>0.94029678860786203</v>
      </c>
      <c r="O1236">
        <v>15.481405536396601</v>
      </c>
      <c r="P1236">
        <v>40.340091563113099</v>
      </c>
      <c r="Q1236">
        <v>-2.8166109862562998E-2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200</v>
      </c>
      <c r="E1237">
        <v>1578.6310324399999</v>
      </c>
      <c r="F1237">
        <v>501.55</v>
      </c>
      <c r="G1237">
        <v>-19.697996532058198</v>
      </c>
      <c r="H1237">
        <v>-6.0073203844811003</v>
      </c>
      <c r="I1237">
        <v>-17.850371427545699</v>
      </c>
      <c r="J1237">
        <v>-0.39427200534148998</v>
      </c>
      <c r="K1237">
        <v>500.76199306922803</v>
      </c>
      <c r="L1237">
        <v>500.46536386756497</v>
      </c>
      <c r="M1237">
        <v>45.7681559000007</v>
      </c>
      <c r="N1237">
        <v>1.1755614427183601</v>
      </c>
      <c r="O1237">
        <v>38.0719768716977</v>
      </c>
      <c r="P1237">
        <v>24.763681592039799</v>
      </c>
      <c r="Q1237">
        <v>-2.7247014208789E-2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D1238" t="s">
        <v>539</v>
      </c>
      <c r="E1238">
        <v>1569.453</v>
      </c>
      <c r="F1238">
        <v>149.9</v>
      </c>
      <c r="G1238">
        <v>84.811268015621195</v>
      </c>
      <c r="H1238">
        <v>-15.5245628367049</v>
      </c>
      <c r="I1238">
        <v>27.420365843845602</v>
      </c>
      <c r="J1238">
        <v>-1.6524752362716399</v>
      </c>
      <c r="K1238">
        <v>157.048503455901</v>
      </c>
      <c r="L1238">
        <v>132.15817271105101</v>
      </c>
      <c r="M1238">
        <v>38.646907004649201</v>
      </c>
      <c r="N1238">
        <v>0.35138249595508497</v>
      </c>
      <c r="O1238">
        <v>22.0813875917278</v>
      </c>
      <c r="P1238">
        <v>111.12676056338</v>
      </c>
      <c r="Q1238">
        <v>2.9778952462511998E-2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200</v>
      </c>
      <c r="E1239">
        <v>1558.914971205</v>
      </c>
      <c r="F1239">
        <v>982.65</v>
      </c>
      <c r="G1239">
        <v>132.700676695629</v>
      </c>
      <c r="H1239">
        <v>-12.7708758672008</v>
      </c>
      <c r="I1239">
        <v>88.147151277063898</v>
      </c>
      <c r="J1239">
        <v>-3.09762857046805</v>
      </c>
      <c r="K1239">
        <v>936.31171065233195</v>
      </c>
      <c r="L1239">
        <v>704.22046492403899</v>
      </c>
      <c r="M1239">
        <v>52.320868226696803</v>
      </c>
      <c r="N1239">
        <v>0.38637631409568701</v>
      </c>
      <c r="O1239">
        <v>11.3875744161196</v>
      </c>
      <c r="P1239">
        <v>163.44504021447699</v>
      </c>
      <c r="Q1239">
        <v>0.195973301774125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24</v>
      </c>
      <c r="E1240">
        <v>1556.44077335</v>
      </c>
      <c r="F1240">
        <v>345.5</v>
      </c>
      <c r="G1240">
        <v>-44.675290358084403</v>
      </c>
      <c r="H1240">
        <v>-4.2865901324039104</v>
      </c>
      <c r="I1240">
        <v>-34.3696082223478</v>
      </c>
      <c r="J1240">
        <v>0.25821757342394402</v>
      </c>
      <c r="K1240">
        <v>350.09812376502998</v>
      </c>
      <c r="M1240">
        <v>38.715817948510697</v>
      </c>
      <c r="N1240">
        <v>0.49333228859178102</v>
      </c>
      <c r="O1240">
        <v>35.7452966714906</v>
      </c>
      <c r="P1240">
        <v>10.9505459216441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286</v>
      </c>
      <c r="E1241">
        <v>1551.0396143349999</v>
      </c>
      <c r="F1241">
        <v>52.55</v>
      </c>
      <c r="G1241">
        <v>-3.2959800132568402</v>
      </c>
      <c r="H1241">
        <v>-15.8791142309843</v>
      </c>
      <c r="I1241">
        <v>-26.502536774682898</v>
      </c>
      <c r="J1241">
        <v>-3.8005638393441599</v>
      </c>
      <c r="K1241">
        <v>54.472116473852999</v>
      </c>
      <c r="L1241">
        <v>54.5362334916259</v>
      </c>
      <c r="M1241">
        <v>41.001675974412599</v>
      </c>
      <c r="N1241">
        <v>0.726098835348298</v>
      </c>
      <c r="O1241">
        <v>37.773549000951398</v>
      </c>
      <c r="P1241">
        <v>21.643518518518501</v>
      </c>
      <c r="Q1241">
        <v>7.9577212621229996E-3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E1242">
        <v>1539.527145</v>
      </c>
      <c r="F1242">
        <v>277.7</v>
      </c>
      <c r="G1242">
        <v>862.65069132112603</v>
      </c>
      <c r="H1242">
        <v>-38.500666155916903</v>
      </c>
      <c r="I1242">
        <v>254.26342118740001</v>
      </c>
      <c r="J1242">
        <v>-17.440752025084102</v>
      </c>
      <c r="K1242">
        <v>270.028047017875</v>
      </c>
      <c r="L1242">
        <v>163.01270274073701</v>
      </c>
      <c r="M1242">
        <v>42.0541106050458</v>
      </c>
      <c r="N1242">
        <v>1.0075983560971</v>
      </c>
      <c r="O1242">
        <v>47.785379906373699</v>
      </c>
      <c r="P1242">
        <v>1017.18390804597</v>
      </c>
      <c r="Q1242">
        <v>0.17403242531521601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807</v>
      </c>
      <c r="E1243">
        <v>1538.113667226</v>
      </c>
      <c r="F1243">
        <v>7.62</v>
      </c>
      <c r="G1243">
        <v>-93.802366978819705</v>
      </c>
      <c r="H1243">
        <v>-18.198292829153299</v>
      </c>
      <c r="I1243">
        <v>-72.716728462766696</v>
      </c>
      <c r="J1243">
        <v>0.81054727176695196</v>
      </c>
      <c r="K1243">
        <v>11.689663734509301</v>
      </c>
      <c r="L1243">
        <v>16.616093370987599</v>
      </c>
      <c r="M1243">
        <v>3.6178202059959501</v>
      </c>
      <c r="N1243">
        <v>0.31037186108831599</v>
      </c>
      <c r="O1243">
        <v>250.393700787401</v>
      </c>
      <c r="P1243">
        <v>0</v>
      </c>
      <c r="Q1243">
        <v>-1.3266141197284E-2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E1244">
        <v>1535.7275259999999</v>
      </c>
      <c r="F1244">
        <v>788.6</v>
      </c>
      <c r="G1244">
        <v>179.382200811666</v>
      </c>
      <c r="H1244">
        <v>-9.1454517410753091</v>
      </c>
      <c r="I1244">
        <v>40.018250510661296</v>
      </c>
      <c r="J1244">
        <v>-8.4515184778250205</v>
      </c>
      <c r="K1244">
        <v>702.76412455639195</v>
      </c>
      <c r="L1244">
        <v>515.28880748854294</v>
      </c>
      <c r="M1244">
        <v>39.940645629353099</v>
      </c>
      <c r="N1244">
        <v>0.52221782804714001</v>
      </c>
      <c r="O1244">
        <v>20.339842759320302</v>
      </c>
      <c r="P1244">
        <v>225.86776859504101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D1245" t="s">
        <v>83</v>
      </c>
      <c r="E1245">
        <v>1533.47473236</v>
      </c>
      <c r="F1245">
        <v>601.35</v>
      </c>
      <c r="G1245">
        <v>120.659203351882</v>
      </c>
      <c r="H1245">
        <v>-1.2628404670798199</v>
      </c>
      <c r="I1245">
        <v>34.8150142199217</v>
      </c>
      <c r="J1245">
        <v>-8.0402193898392493</v>
      </c>
      <c r="K1245">
        <v>557.61422299234403</v>
      </c>
      <c r="L1245">
        <v>423.902369482925</v>
      </c>
      <c r="M1245">
        <v>42.527674035524598</v>
      </c>
      <c r="N1245">
        <v>1.1238649397152201</v>
      </c>
      <c r="O1245">
        <v>18.067681050968599</v>
      </c>
      <c r="P1245">
        <v>201.731058705469</v>
      </c>
      <c r="Q1245">
        <v>0.188240937729552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422</v>
      </c>
      <c r="E1246">
        <v>1533.2351994379901</v>
      </c>
      <c r="F1246">
        <v>38.229999999999997</v>
      </c>
      <c r="G1246">
        <v>57.947041333212702</v>
      </c>
      <c r="H1246">
        <v>-7.4201783510388504</v>
      </c>
      <c r="I1246">
        <v>7.9566967780182303</v>
      </c>
      <c r="J1246">
        <v>-0.42022195900227</v>
      </c>
      <c r="K1246">
        <v>38.8516799974674</v>
      </c>
      <c r="L1246">
        <v>34.300876313449898</v>
      </c>
      <c r="M1246">
        <v>43.225345256892801</v>
      </c>
      <c r="N1246">
        <v>0.54294827763675702</v>
      </c>
      <c r="O1246">
        <v>21.632226000523101</v>
      </c>
      <c r="P1246">
        <v>87.401960784313701</v>
      </c>
      <c r="Q1246">
        <v>-3.6871639115536002E-2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D1247" t="s">
        <v>486</v>
      </c>
      <c r="E1247">
        <v>1532.14063665</v>
      </c>
      <c r="F1247">
        <v>152.75</v>
      </c>
      <c r="G1247">
        <v>-4.7997136138563699</v>
      </c>
      <c r="H1247">
        <v>-3.9697678420076601</v>
      </c>
      <c r="I1247">
        <v>-5.6533026583156696</v>
      </c>
      <c r="J1247">
        <v>-1.0885548534187499</v>
      </c>
      <c r="K1247">
        <v>150.28777724965201</v>
      </c>
      <c r="L1247">
        <v>139.49171252841501</v>
      </c>
      <c r="M1247">
        <v>44.704134257290796</v>
      </c>
      <c r="N1247">
        <v>0.317759308305472</v>
      </c>
      <c r="O1247">
        <v>16.792144026186499</v>
      </c>
      <c r="P1247">
        <v>39.370437956204299</v>
      </c>
      <c r="Q1247">
        <v>5.8590318202191002E-2</v>
      </c>
    </row>
    <row r="1248" spans="1:17" hidden="1" x14ac:dyDescent="0.3">
      <c r="A1248" t="s">
        <v>2645</v>
      </c>
      <c r="B1248" t="s">
        <v>2646</v>
      </c>
      <c r="C1248" t="str">
        <f>IFERROR(VLOOKUP(Table1[[#This Row],[Ticker]],[1]!Table1[[Symbol]:[Industry]],2,FALSE),"-")</f>
        <v>-</v>
      </c>
      <c r="D1248" t="s">
        <v>631</v>
      </c>
      <c r="E1248">
        <v>1529.6292000000001</v>
      </c>
      <c r="F1248">
        <v>1203.75</v>
      </c>
      <c r="G1248">
        <v>22.7608875451557</v>
      </c>
      <c r="H1248">
        <v>40.353895723035201</v>
      </c>
      <c r="I1248">
        <v>40.3048291861002</v>
      </c>
      <c r="J1248">
        <v>10.552883175471999</v>
      </c>
      <c r="K1248">
        <v>897.77102720583798</v>
      </c>
      <c r="L1248">
        <v>830.89587616534095</v>
      </c>
      <c r="M1248">
        <v>87.108645212450099</v>
      </c>
      <c r="N1248">
        <v>5.2075368717096904</v>
      </c>
      <c r="O1248">
        <v>9.6490134994807892</v>
      </c>
      <c r="P1248">
        <v>70.853736427506902</v>
      </c>
    </row>
    <row r="1249" spans="1:17" hidden="1" x14ac:dyDescent="0.3">
      <c r="A1249" t="s">
        <v>2647</v>
      </c>
      <c r="B1249" t="s">
        <v>2648</v>
      </c>
      <c r="C1249" t="str">
        <f>IFERROR(VLOOKUP(Table1[[#This Row],[Ticker]],[1]!Table1[[Symbol]:[Industry]],2,FALSE),"-")</f>
        <v>-</v>
      </c>
      <c r="E1249">
        <v>1528.9269999999999</v>
      </c>
      <c r="F1249">
        <v>1865</v>
      </c>
      <c r="G1249">
        <v>879.126963974673</v>
      </c>
      <c r="H1249">
        <v>22.468066393906899</v>
      </c>
      <c r="I1249">
        <v>71.151554242829704</v>
      </c>
      <c r="J1249">
        <v>-6.7421746507440803</v>
      </c>
      <c r="K1249">
        <v>1514.13206669584</v>
      </c>
      <c r="L1249">
        <v>931.76989734047095</v>
      </c>
      <c r="M1249">
        <v>53.5370105794239</v>
      </c>
      <c r="N1249">
        <v>0.63767885532591395</v>
      </c>
      <c r="O1249">
        <v>12.5469168900804</v>
      </c>
      <c r="P1249">
        <v>930.38674033149096</v>
      </c>
    </row>
    <row r="1250" spans="1:17" hidden="1" x14ac:dyDescent="0.3">
      <c r="A1250" t="s">
        <v>2649</v>
      </c>
      <c r="B1250" t="s">
        <v>2650</v>
      </c>
      <c r="C1250" t="str">
        <f>IFERROR(VLOOKUP(Table1[[#This Row],[Ticker]],[1]!Table1[[Symbol]:[Industry]],2,FALSE),"-")</f>
        <v>-</v>
      </c>
      <c r="D1250" t="s">
        <v>21</v>
      </c>
      <c r="E1250">
        <v>1527.34494636</v>
      </c>
      <c r="F1250">
        <v>137.1</v>
      </c>
      <c r="G1250">
        <v>-12.7729285061236</v>
      </c>
      <c r="H1250">
        <v>2.3540063639225401</v>
      </c>
      <c r="I1250">
        <v>11.927250226007001</v>
      </c>
      <c r="J1250">
        <v>-3.7939303401733402</v>
      </c>
      <c r="K1250">
        <v>123.994590217857</v>
      </c>
      <c r="L1250">
        <v>114.735754679255</v>
      </c>
      <c r="M1250">
        <v>65.161983593697201</v>
      </c>
      <c r="N1250">
        <v>2.5230566381355199</v>
      </c>
      <c r="O1250">
        <v>28.738147337709599</v>
      </c>
      <c r="P1250">
        <v>69.259259259259196</v>
      </c>
      <c r="Q1250">
        <v>4.8607631034599998E-4</v>
      </c>
    </row>
    <row r="1251" spans="1:17" hidden="1" x14ac:dyDescent="0.3">
      <c r="A1251" t="s">
        <v>2651</v>
      </c>
      <c r="B1251" t="s">
        <v>2652</v>
      </c>
      <c r="C1251" t="str">
        <f>IFERROR(VLOOKUP(Table1[[#This Row],[Ticker]],[1]!Table1[[Symbol]:[Industry]],2,FALSE),"-")</f>
        <v>-</v>
      </c>
      <c r="D1251" t="s">
        <v>40</v>
      </c>
      <c r="E1251">
        <v>1519.6044999999999</v>
      </c>
      <c r="F1251">
        <v>45.26</v>
      </c>
      <c r="G1251">
        <v>-14.085993368271099</v>
      </c>
      <c r="H1251">
        <v>-16.280178351038799</v>
      </c>
      <c r="I1251">
        <v>-8.0472320272677802</v>
      </c>
      <c r="J1251">
        <v>0.24197779257659499</v>
      </c>
      <c r="K1251">
        <v>45.912513753143003</v>
      </c>
      <c r="L1251">
        <v>45.660446322939102</v>
      </c>
      <c r="M1251">
        <v>55.516952794174699</v>
      </c>
      <c r="N1251">
        <v>0.91925267785276399</v>
      </c>
      <c r="O1251">
        <v>75.408749447635898</v>
      </c>
      <c r="P1251">
        <v>33.117647058823501</v>
      </c>
      <c r="Q1251">
        <v>0.23019669481735699</v>
      </c>
    </row>
    <row r="1252" spans="1:17" hidden="1" x14ac:dyDescent="0.3">
      <c r="A1252" t="s">
        <v>2653</v>
      </c>
      <c r="B1252" t="s">
        <v>2654</v>
      </c>
      <c r="C1252" t="str">
        <f>IFERROR(VLOOKUP(Table1[[#This Row],[Ticker]],[1]!Table1[[Symbol]:[Industry]],2,FALSE),"-")</f>
        <v>-</v>
      </c>
      <c r="D1252" t="s">
        <v>370</v>
      </c>
      <c r="E1252">
        <v>1515.910197295</v>
      </c>
      <c r="F1252">
        <v>378.85</v>
      </c>
      <c r="G1252">
        <v>-19.0832526970812</v>
      </c>
      <c r="H1252">
        <v>-4.8321935395389897</v>
      </c>
      <c r="I1252">
        <v>-13.5832833580639</v>
      </c>
      <c r="J1252">
        <v>-1.2182045756063999</v>
      </c>
      <c r="K1252">
        <v>352.429970895861</v>
      </c>
      <c r="L1252">
        <v>352.96916774221</v>
      </c>
      <c r="M1252">
        <v>59.555416807677801</v>
      </c>
      <c r="N1252">
        <v>0.80500118287867595</v>
      </c>
      <c r="O1252">
        <v>12.4455589283357</v>
      </c>
      <c r="P1252">
        <v>35.110556348074198</v>
      </c>
      <c r="Q1252">
        <v>-0.12394990431419201</v>
      </c>
    </row>
    <row r="1253" spans="1:17" hidden="1" x14ac:dyDescent="0.3">
      <c r="A1253" t="s">
        <v>2655</v>
      </c>
      <c r="B1253" t="s">
        <v>2656</v>
      </c>
      <c r="C1253" t="str">
        <f>IFERROR(VLOOKUP(Table1[[#This Row],[Ticker]],[1]!Table1[[Symbol]:[Industry]],2,FALSE),"-")</f>
        <v>-</v>
      </c>
      <c r="D1253" t="s">
        <v>60</v>
      </c>
      <c r="E1253">
        <v>1514.977400065</v>
      </c>
      <c r="F1253">
        <v>570.95000000000005</v>
      </c>
      <c r="G1253">
        <v>9.83092592153087</v>
      </c>
      <c r="H1253">
        <v>-8.6600298995415397</v>
      </c>
      <c r="I1253">
        <v>6.5064107845835997</v>
      </c>
      <c r="J1253">
        <v>-3.5253332124779102</v>
      </c>
      <c r="K1253">
        <v>544.15508377130698</v>
      </c>
      <c r="L1253">
        <v>484.14200225396502</v>
      </c>
      <c r="M1253">
        <v>50.208866870012898</v>
      </c>
      <c r="N1253">
        <v>0.52925609827549103</v>
      </c>
      <c r="O1253">
        <v>12.9696120500919</v>
      </c>
      <c r="P1253">
        <v>53.481182795698899</v>
      </c>
      <c r="Q1253">
        <v>6.7342835583881003E-2</v>
      </c>
    </row>
    <row r="1254" spans="1:17" hidden="1" x14ac:dyDescent="0.3">
      <c r="A1254" t="s">
        <v>2657</v>
      </c>
      <c r="B1254" t="s">
        <v>2658</v>
      </c>
      <c r="C1254" t="str">
        <f>IFERROR(VLOOKUP(Table1[[#This Row],[Ticker]],[1]!Table1[[Symbol]:[Industry]],2,FALSE),"-")</f>
        <v>-</v>
      </c>
      <c r="D1254" t="s">
        <v>555</v>
      </c>
      <c r="E1254">
        <v>1508.18500844</v>
      </c>
      <c r="F1254">
        <v>448.15</v>
      </c>
      <c r="G1254">
        <v>0.281881347486589</v>
      </c>
      <c r="H1254">
        <v>10.182734270320299</v>
      </c>
      <c r="I1254">
        <v>3.1697396816722399</v>
      </c>
      <c r="J1254">
        <v>-0.101614890395212</v>
      </c>
      <c r="K1254">
        <v>399.16297160136799</v>
      </c>
      <c r="L1254">
        <v>375.44178791910298</v>
      </c>
      <c r="M1254">
        <v>60.311352226897498</v>
      </c>
      <c r="N1254">
        <v>1.4873916277413499</v>
      </c>
      <c r="O1254">
        <v>12.2838335378779</v>
      </c>
      <c r="P1254">
        <v>52.952218430034101</v>
      </c>
      <c r="Q1254">
        <v>-0.115744826523804</v>
      </c>
    </row>
    <row r="1255" spans="1:17" hidden="1" x14ac:dyDescent="0.3">
      <c r="A1255" t="s">
        <v>2659</v>
      </c>
      <c r="B1255" t="s">
        <v>2660</v>
      </c>
      <c r="C1255" t="str">
        <f>IFERROR(VLOOKUP(Table1[[#This Row],[Ticker]],[1]!Table1[[Symbol]:[Industry]],2,FALSE),"-")</f>
        <v>-</v>
      </c>
      <c r="D1255" t="s">
        <v>370</v>
      </c>
      <c r="E1255">
        <v>1506.5345827399999</v>
      </c>
      <c r="F1255">
        <v>1198.45</v>
      </c>
      <c r="G1255">
        <v>5.0705798626577598</v>
      </c>
      <c r="H1255">
        <v>-7.4920351370505101</v>
      </c>
      <c r="I1255">
        <v>21.845419061135601</v>
      </c>
      <c r="J1255">
        <v>-1.63732982792073</v>
      </c>
      <c r="K1255">
        <v>1114.38495760711</v>
      </c>
      <c r="L1255">
        <v>985.79014346887595</v>
      </c>
      <c r="M1255">
        <v>60.628852019949797</v>
      </c>
      <c r="N1255">
        <v>0.80880313847166396</v>
      </c>
      <c r="O1255">
        <v>5.4862530768909901</v>
      </c>
      <c r="P1255">
        <v>71.256073163761101</v>
      </c>
      <c r="Q1255">
        <v>-1.9963380295899998E-2</v>
      </c>
    </row>
    <row r="1256" spans="1:17" hidden="1" x14ac:dyDescent="0.3">
      <c r="A1256" t="s">
        <v>2661</v>
      </c>
      <c r="B1256" t="s">
        <v>2662</v>
      </c>
      <c r="C1256" t="str">
        <f>IFERROR(VLOOKUP(Table1[[#This Row],[Ticker]],[1]!Table1[[Symbol]:[Industry]],2,FALSE),"-")</f>
        <v>-</v>
      </c>
      <c r="D1256" t="s">
        <v>1522</v>
      </c>
      <c r="E1256">
        <v>1502.452</v>
      </c>
      <c r="F1256">
        <v>93.32</v>
      </c>
      <c r="G1256">
        <v>16.866189657194901</v>
      </c>
      <c r="H1256">
        <v>-2.8597782649988499</v>
      </c>
      <c r="I1256">
        <v>33.886699610442498</v>
      </c>
      <c r="J1256">
        <v>0.96005602870843099</v>
      </c>
      <c r="K1256">
        <v>86.492916417628706</v>
      </c>
      <c r="L1256">
        <v>74.968101159458797</v>
      </c>
      <c r="M1256">
        <v>59.269429561456</v>
      </c>
      <c r="N1256">
        <v>0.30630681478861899</v>
      </c>
      <c r="O1256">
        <v>12.4624946420917</v>
      </c>
      <c r="P1256">
        <v>79.427033262834001</v>
      </c>
      <c r="Q1256">
        <v>0.14333592832174999</v>
      </c>
    </row>
    <row r="1257" spans="1:17" hidden="1" x14ac:dyDescent="0.3">
      <c r="A1257" t="s">
        <v>2663</v>
      </c>
      <c r="B1257" t="s">
        <v>2664</v>
      </c>
      <c r="C1257" t="str">
        <f>IFERROR(VLOOKUP(Table1[[#This Row],[Ticker]],[1]!Table1[[Symbol]:[Industry]],2,FALSE),"-")</f>
        <v>-</v>
      </c>
      <c r="D1257" t="s">
        <v>375</v>
      </c>
      <c r="E1257">
        <v>1502.0610795099999</v>
      </c>
      <c r="F1257">
        <v>840.1</v>
      </c>
      <c r="G1257">
        <v>-53.170148805253902</v>
      </c>
      <c r="H1257">
        <v>10.2369984927359</v>
      </c>
      <c r="I1257">
        <v>-31.229785013558999</v>
      </c>
      <c r="J1257">
        <v>0.377496864699569</v>
      </c>
      <c r="K1257">
        <v>826.16313304515597</v>
      </c>
      <c r="L1257">
        <v>923.58488639489701</v>
      </c>
      <c r="M1257">
        <v>40.504283949496497</v>
      </c>
      <c r="N1257">
        <v>0.834047331940315</v>
      </c>
      <c r="O1257">
        <v>55.743363885251703</v>
      </c>
      <c r="P1257">
        <v>24.477700400059199</v>
      </c>
      <c r="Q1257">
        <v>-1.6632610467320001E-2</v>
      </c>
    </row>
    <row r="1258" spans="1:17" hidden="1" x14ac:dyDescent="0.3">
      <c r="A1258" t="s">
        <v>2665</v>
      </c>
      <c r="B1258" t="s">
        <v>2666</v>
      </c>
      <c r="C1258" t="str">
        <f>IFERROR(VLOOKUP(Table1[[#This Row],[Ticker]],[1]!Table1[[Symbol]:[Industry]],2,FALSE),"-")</f>
        <v>-</v>
      </c>
      <c r="D1258" t="s">
        <v>714</v>
      </c>
      <c r="E1258">
        <v>1502.0466694199999</v>
      </c>
      <c r="F1258">
        <v>265.06</v>
      </c>
      <c r="G1258">
        <v>1.7768027291516999</v>
      </c>
      <c r="H1258">
        <v>1.0537604446175901</v>
      </c>
      <c r="I1258">
        <v>0.88019311216707197</v>
      </c>
      <c r="J1258">
        <v>0.42760689032828297</v>
      </c>
      <c r="K1258">
        <v>256.69315726910401</v>
      </c>
      <c r="L1258">
        <v>237.82166952307199</v>
      </c>
      <c r="M1258">
        <v>57.335343564974302</v>
      </c>
      <c r="N1258">
        <v>0.30678882903245203</v>
      </c>
      <c r="O1258">
        <v>7.5228250207500098</v>
      </c>
      <c r="P1258">
        <v>30.6422199221253</v>
      </c>
      <c r="Q1258">
        <v>2.5420345253382999E-2</v>
      </c>
    </row>
    <row r="1259" spans="1:17" hidden="1" x14ac:dyDescent="0.3">
      <c r="A1259" t="s">
        <v>2667</v>
      </c>
      <c r="B1259" t="s">
        <v>2668</v>
      </c>
      <c r="C1259" t="str">
        <f>IFERROR(VLOOKUP(Table1[[#This Row],[Ticker]],[1]!Table1[[Symbol]:[Industry]],2,FALSE),"-")</f>
        <v>-</v>
      </c>
      <c r="D1259" t="s">
        <v>60</v>
      </c>
      <c r="E1259">
        <v>1500.955834465</v>
      </c>
      <c r="F1259">
        <v>718.15</v>
      </c>
      <c r="G1259">
        <v>87.555773597117394</v>
      </c>
      <c r="H1259">
        <v>-8.7378266311966595</v>
      </c>
      <c r="I1259">
        <v>35.214337744289097</v>
      </c>
      <c r="J1259">
        <v>-3.88389717267748</v>
      </c>
      <c r="K1259">
        <v>665.54025597418797</v>
      </c>
      <c r="L1259">
        <v>535.13793965029902</v>
      </c>
      <c r="M1259">
        <v>58.422825670966802</v>
      </c>
      <c r="N1259">
        <v>0.77529150742698805</v>
      </c>
      <c r="O1259">
        <v>10.631483673327301</v>
      </c>
      <c r="P1259">
        <v>134.53625081645899</v>
      </c>
      <c r="Q1259">
        <v>6.1847637888227003E-2</v>
      </c>
    </row>
    <row r="1260" spans="1:17" hidden="1" x14ac:dyDescent="0.3">
      <c r="A1260" t="s">
        <v>2669</v>
      </c>
      <c r="B1260" t="s">
        <v>2670</v>
      </c>
      <c r="C1260" t="str">
        <f>IFERROR(VLOOKUP(Table1[[#This Row],[Ticker]],[1]!Table1[[Symbol]:[Industry]],2,FALSE),"-")</f>
        <v>-</v>
      </c>
      <c r="D1260" t="s">
        <v>170</v>
      </c>
      <c r="E1260">
        <v>1495.6480286999999</v>
      </c>
      <c r="F1260">
        <v>632.54999999999995</v>
      </c>
      <c r="G1260">
        <v>-70.144847770276897</v>
      </c>
      <c r="H1260">
        <v>-11.2991257194599</v>
      </c>
      <c r="I1260">
        <v>-33.796160280832297</v>
      </c>
      <c r="J1260">
        <v>1.7964164797853499</v>
      </c>
      <c r="K1260">
        <v>618.70533667170503</v>
      </c>
      <c r="L1260">
        <v>727.47453091110106</v>
      </c>
      <c r="M1260">
        <v>57.697228923476899</v>
      </c>
      <c r="N1260">
        <v>0.92223442501317199</v>
      </c>
      <c r="O1260">
        <v>117.21603035333101</v>
      </c>
      <c r="P1260">
        <v>39.404958677685897</v>
      </c>
      <c r="Q1260">
        <v>8.0502721910453004E-2</v>
      </c>
    </row>
    <row r="1261" spans="1:17" hidden="1" x14ac:dyDescent="0.3">
      <c r="A1261" t="s">
        <v>2671</v>
      </c>
      <c r="B1261" t="s">
        <v>2672</v>
      </c>
      <c r="C1261" t="str">
        <f>IFERROR(VLOOKUP(Table1[[#This Row],[Ticker]],[1]!Table1[[Symbol]:[Industry]],2,FALSE),"-")</f>
        <v>-</v>
      </c>
      <c r="D1261" t="s">
        <v>472</v>
      </c>
      <c r="E1261">
        <v>1486.009</v>
      </c>
      <c r="F1261">
        <v>223.46</v>
      </c>
      <c r="G1261">
        <v>-10.8037597697009</v>
      </c>
      <c r="H1261">
        <v>-2.2295241454313799</v>
      </c>
      <c r="I1261">
        <v>-13.453629301166201</v>
      </c>
      <c r="J1261">
        <v>-6.1545416123623999</v>
      </c>
      <c r="K1261">
        <v>213.23422142608399</v>
      </c>
      <c r="L1261">
        <v>210.68502274140999</v>
      </c>
      <c r="M1261">
        <v>57.867158448037301</v>
      </c>
      <c r="N1261">
        <v>1.92281177959769</v>
      </c>
      <c r="O1261">
        <v>28.703123601539399</v>
      </c>
      <c r="P1261">
        <v>28.721198156682</v>
      </c>
      <c r="Q1261">
        <v>1.0655616730043E-2</v>
      </c>
    </row>
    <row r="1262" spans="1:17" hidden="1" x14ac:dyDescent="0.3">
      <c r="A1262" t="s">
        <v>2673</v>
      </c>
      <c r="B1262" t="s">
        <v>2674</v>
      </c>
      <c r="C1262" t="str">
        <f>IFERROR(VLOOKUP(Table1[[#This Row],[Ticker]],[1]!Table1[[Symbol]:[Industry]],2,FALSE),"-")</f>
        <v>-</v>
      </c>
      <c r="D1262" t="s">
        <v>422</v>
      </c>
      <c r="E1262">
        <v>1473.6161750450001</v>
      </c>
      <c r="F1262">
        <v>472.15</v>
      </c>
      <c r="G1262">
        <v>-4.1590052515585496</v>
      </c>
      <c r="H1262">
        <v>-16.150727366953699</v>
      </c>
      <c r="I1262">
        <v>-35.063863395911604</v>
      </c>
      <c r="J1262">
        <v>-6.5699308158824499</v>
      </c>
      <c r="K1262">
        <v>509.21386671050402</v>
      </c>
      <c r="L1262">
        <v>506.87896298464898</v>
      </c>
      <c r="M1262">
        <v>29.275986151458198</v>
      </c>
      <c r="N1262">
        <v>2.49163123717998</v>
      </c>
      <c r="O1262">
        <v>60.637509266122997</v>
      </c>
      <c r="P1262">
        <v>21.172847427178201</v>
      </c>
      <c r="Q1262">
        <v>-3.5457803963311003E-2</v>
      </c>
    </row>
    <row r="1263" spans="1:17" hidden="1" x14ac:dyDescent="0.3">
      <c r="A1263" t="s">
        <v>2675</v>
      </c>
      <c r="B1263" t="s">
        <v>2676</v>
      </c>
      <c r="C1263" t="str">
        <f>IFERROR(VLOOKUP(Table1[[#This Row],[Ticker]],[1]!Table1[[Symbol]:[Industry]],2,FALSE),"-")</f>
        <v>-</v>
      </c>
      <c r="D1263" t="s">
        <v>286</v>
      </c>
      <c r="E1263">
        <v>1471.9865964000001</v>
      </c>
      <c r="F1263">
        <v>268</v>
      </c>
      <c r="G1263">
        <v>-2.9432540254370001</v>
      </c>
      <c r="H1263">
        <v>15.631773798916299</v>
      </c>
      <c r="I1263">
        <v>7.3624281102996001</v>
      </c>
      <c r="J1263">
        <v>-0.42873565886439402</v>
      </c>
      <c r="K1263">
        <v>220.82374723703501</v>
      </c>
      <c r="M1263">
        <v>72.717754186863999</v>
      </c>
      <c r="N1263">
        <v>1.6136918924369199</v>
      </c>
      <c r="O1263">
        <v>1.8656716417910499</v>
      </c>
      <c r="P1263">
        <v>60.719640179910002</v>
      </c>
    </row>
    <row r="1264" spans="1:17" hidden="1" x14ac:dyDescent="0.3">
      <c r="A1264" t="s">
        <v>2677</v>
      </c>
      <c r="B1264" t="s">
        <v>2678</v>
      </c>
      <c r="C1264" t="str">
        <f>IFERROR(VLOOKUP(Table1[[#This Row],[Ticker]],[1]!Table1[[Symbol]:[Industry]],2,FALSE),"-")</f>
        <v>-</v>
      </c>
      <c r="D1264" t="s">
        <v>886</v>
      </c>
      <c r="E1264">
        <v>1470.9834485399999</v>
      </c>
      <c r="F1264">
        <v>68.87</v>
      </c>
      <c r="G1264">
        <v>154.72533321676701</v>
      </c>
      <c r="H1264">
        <v>2.65696081589688</v>
      </c>
      <c r="I1264">
        <v>-5.4235344457034698</v>
      </c>
      <c r="J1264">
        <v>-4.1649358548554902</v>
      </c>
      <c r="K1264">
        <v>62.699413080936502</v>
      </c>
      <c r="L1264">
        <v>52.763895528460701</v>
      </c>
      <c r="M1264">
        <v>56.231072993041401</v>
      </c>
      <c r="N1264">
        <v>0.94125554218678098</v>
      </c>
      <c r="O1264">
        <v>12.095251923914599</v>
      </c>
      <c r="P1264">
        <v>188.158995815899</v>
      </c>
      <c r="Q1264">
        <v>0.18945786417476701</v>
      </c>
    </row>
    <row r="1265" spans="1:17" hidden="1" x14ac:dyDescent="0.3">
      <c r="A1265" t="s">
        <v>2679</v>
      </c>
      <c r="B1265" t="s">
        <v>2680</v>
      </c>
      <c r="C1265" t="str">
        <f>IFERROR(VLOOKUP(Table1[[#This Row],[Ticker]],[1]!Table1[[Symbol]:[Industry]],2,FALSE),"-")</f>
        <v>-</v>
      </c>
      <c r="D1265" t="s">
        <v>283</v>
      </c>
      <c r="E1265">
        <v>1467.6075828</v>
      </c>
      <c r="F1265">
        <v>234.4</v>
      </c>
      <c r="G1265">
        <v>781.741147514408</v>
      </c>
      <c r="H1265">
        <v>9.4699964530599896</v>
      </c>
      <c r="I1265">
        <v>277.07350961971201</v>
      </c>
      <c r="J1265">
        <v>-6.2830110104416299</v>
      </c>
      <c r="K1265">
        <v>218.66993834039701</v>
      </c>
      <c r="L1265">
        <v>129.811306605423</v>
      </c>
      <c r="M1265">
        <v>40.031447632678102</v>
      </c>
      <c r="N1265">
        <v>0.72428265726136998</v>
      </c>
      <c r="O1265">
        <v>32.296598040295002</v>
      </c>
      <c r="P1265">
        <v>830.15873015873001</v>
      </c>
      <c r="Q1265">
        <v>0.20490821805276699</v>
      </c>
    </row>
    <row r="1266" spans="1:17" hidden="1" x14ac:dyDescent="0.3">
      <c r="A1266" t="s">
        <v>2681</v>
      </c>
      <c r="B1266" t="s">
        <v>2682</v>
      </c>
      <c r="C1266" t="str">
        <f>IFERROR(VLOOKUP(Table1[[#This Row],[Ticker]],[1]!Table1[[Symbol]:[Industry]],2,FALSE),"-")</f>
        <v>-</v>
      </c>
      <c r="D1266" t="s">
        <v>286</v>
      </c>
      <c r="E1266">
        <v>1462.4315999999999</v>
      </c>
      <c r="F1266">
        <v>309.64999999999998</v>
      </c>
      <c r="G1266">
        <v>233.628165353985</v>
      </c>
      <c r="H1266">
        <v>-3.5143690935054499</v>
      </c>
      <c r="I1266">
        <v>42.003846559695099</v>
      </c>
      <c r="J1266">
        <v>-6.26543400298997</v>
      </c>
      <c r="K1266">
        <v>252.346199838167</v>
      </c>
      <c r="L1266">
        <v>196.255255130178</v>
      </c>
      <c r="M1266">
        <v>35.950687344977602</v>
      </c>
      <c r="N1266">
        <v>0.46771797980124402</v>
      </c>
      <c r="O1266">
        <v>11.7390602292911</v>
      </c>
      <c r="P1266">
        <v>263.866039952996</v>
      </c>
    </row>
    <row r="1267" spans="1:17" hidden="1" x14ac:dyDescent="0.3">
      <c r="A1267" t="s">
        <v>2683</v>
      </c>
      <c r="B1267" t="s">
        <v>2684</v>
      </c>
      <c r="C1267" t="str">
        <f>IFERROR(VLOOKUP(Table1[[#This Row],[Ticker]],[1]!Table1[[Symbol]:[Industry]],2,FALSE),"-")</f>
        <v>-</v>
      </c>
      <c r="D1267" t="s">
        <v>807</v>
      </c>
      <c r="E1267">
        <v>1458.539878695</v>
      </c>
      <c r="F1267">
        <v>288.95</v>
      </c>
      <c r="G1267">
        <v>-14.066305056371201</v>
      </c>
      <c r="H1267">
        <v>2.4113712587716098</v>
      </c>
      <c r="I1267">
        <v>-3.76062292063463</v>
      </c>
      <c r="J1267">
        <v>0.74056826546884502</v>
      </c>
      <c r="K1267">
        <v>272.85034247722399</v>
      </c>
      <c r="M1267">
        <v>69.032224603427807</v>
      </c>
      <c r="N1267">
        <v>1.74001426080582</v>
      </c>
      <c r="O1267">
        <v>7.9771586779719703</v>
      </c>
      <c r="P1267">
        <v>26.927300680869699</v>
      </c>
    </row>
    <row r="1268" spans="1:17" hidden="1" x14ac:dyDescent="0.3">
      <c r="A1268" t="s">
        <v>2685</v>
      </c>
      <c r="B1268" t="s">
        <v>2686</v>
      </c>
      <c r="C1268" t="str">
        <f>IFERROR(VLOOKUP(Table1[[#This Row],[Ticker]],[1]!Table1[[Symbol]:[Industry]],2,FALSE),"-")</f>
        <v>-</v>
      </c>
      <c r="D1268" t="s">
        <v>111</v>
      </c>
      <c r="E1268">
        <v>1458.3216766</v>
      </c>
      <c r="F1268">
        <v>55.94</v>
      </c>
      <c r="G1268">
        <v>21.9187383910492</v>
      </c>
      <c r="H1268">
        <v>-19.339083077220401</v>
      </c>
      <c r="I1268">
        <v>-40.889904049932497</v>
      </c>
      <c r="J1268">
        <v>-0.50547308268119595</v>
      </c>
      <c r="K1268">
        <v>58.577366780996499</v>
      </c>
      <c r="L1268">
        <v>58.546100828938499</v>
      </c>
      <c r="M1268">
        <v>38.028859544581699</v>
      </c>
      <c r="N1268">
        <v>0.34820359237131099</v>
      </c>
      <c r="O1268">
        <v>54.629960672148698</v>
      </c>
      <c r="P1268">
        <v>56.6946778711484</v>
      </c>
      <c r="Q1268">
        <v>-2.4131415491329002E-2</v>
      </c>
    </row>
    <row r="1269" spans="1:17" hidden="1" x14ac:dyDescent="0.3">
      <c r="A1269" t="s">
        <v>2687</v>
      </c>
      <c r="B1269" t="s">
        <v>2688</v>
      </c>
      <c r="C1269" t="str">
        <f>IFERROR(VLOOKUP(Table1[[#This Row],[Ticker]],[1]!Table1[[Symbol]:[Industry]],2,FALSE),"-")</f>
        <v>-</v>
      </c>
      <c r="D1269" t="s">
        <v>130</v>
      </c>
      <c r="E1269">
        <v>1455.40905036</v>
      </c>
      <c r="F1269">
        <v>64.66</v>
      </c>
      <c r="G1269">
        <v>96.281153710269905</v>
      </c>
      <c r="H1269">
        <v>-1.7234251042856199</v>
      </c>
      <c r="I1269">
        <v>-34.603223808920703</v>
      </c>
      <c r="J1269">
        <v>0.74692392199758795</v>
      </c>
      <c r="K1269">
        <v>61.293258246803298</v>
      </c>
      <c r="L1269">
        <v>57.1027252662454</v>
      </c>
      <c r="M1269">
        <v>65.170688850056194</v>
      </c>
      <c r="N1269">
        <v>1.4069369557273901</v>
      </c>
      <c r="O1269">
        <v>33.003402412619799</v>
      </c>
      <c r="P1269">
        <v>125.689354275741</v>
      </c>
      <c r="Q1269">
        <v>4.4964451961701998E-2</v>
      </c>
    </row>
    <row r="1270" spans="1:17" hidden="1" x14ac:dyDescent="0.3">
      <c r="A1270" t="s">
        <v>2689</v>
      </c>
      <c r="B1270" t="s">
        <v>2690</v>
      </c>
      <c r="C1270" t="str">
        <f>IFERROR(VLOOKUP(Table1[[#This Row],[Ticker]],[1]!Table1[[Symbol]:[Industry]],2,FALSE),"-")</f>
        <v>-</v>
      </c>
      <c r="D1270" t="s">
        <v>983</v>
      </c>
      <c r="E1270">
        <v>1454.0238388299999</v>
      </c>
      <c r="F1270">
        <v>222.37</v>
      </c>
      <c r="G1270">
        <v>-47.222444611554003</v>
      </c>
      <c r="H1270">
        <v>-10.766547184407401</v>
      </c>
      <c r="I1270">
        <v>-25.112941441082398</v>
      </c>
      <c r="J1270">
        <v>-1.1939170139473301</v>
      </c>
      <c r="K1270">
        <v>225.632171266043</v>
      </c>
      <c r="L1270">
        <v>239.032301376898</v>
      </c>
      <c r="M1270">
        <v>47.676042599546903</v>
      </c>
      <c r="N1270">
        <v>1.15203654670079</v>
      </c>
      <c r="O1270">
        <v>46.490084094077403</v>
      </c>
      <c r="P1270">
        <v>16.363160648874899</v>
      </c>
      <c r="Q1270">
        <v>-6.4102274614631E-2</v>
      </c>
    </row>
    <row r="1271" spans="1:17" hidden="1" x14ac:dyDescent="0.3">
      <c r="A1271" t="s">
        <v>2691</v>
      </c>
      <c r="B1271" t="s">
        <v>2692</v>
      </c>
      <c r="C1271" t="str">
        <f>IFERROR(VLOOKUP(Table1[[#This Row],[Ticker]],[1]!Table1[[Symbol]:[Industry]],2,FALSE),"-")</f>
        <v>-</v>
      </c>
      <c r="E1271">
        <v>1453.06642614</v>
      </c>
      <c r="F1271">
        <v>886.2</v>
      </c>
      <c r="G1271">
        <v>43.6608988591857</v>
      </c>
      <c r="H1271">
        <v>3.3513382950770398</v>
      </c>
      <c r="I1271">
        <v>43.0130315203306</v>
      </c>
      <c r="J1271">
        <v>-3.2497775542191198</v>
      </c>
      <c r="K1271">
        <v>845.27613964367697</v>
      </c>
      <c r="L1271">
        <v>702.001321258948</v>
      </c>
      <c r="M1271">
        <v>48.728456858979598</v>
      </c>
      <c r="N1271">
        <v>0.65048911530328901</v>
      </c>
      <c r="O1271">
        <v>9.3883999097268998</v>
      </c>
      <c r="P1271">
        <v>121.55</v>
      </c>
      <c r="Q1271">
        <v>0.18180163473554101</v>
      </c>
    </row>
    <row r="1272" spans="1:17" hidden="1" x14ac:dyDescent="0.3">
      <c r="A1272" t="s">
        <v>2693</v>
      </c>
      <c r="B1272" t="s">
        <v>2694</v>
      </c>
      <c r="C1272" t="str">
        <f>IFERROR(VLOOKUP(Table1[[#This Row],[Ticker]],[1]!Table1[[Symbol]:[Industry]],2,FALSE),"-")</f>
        <v>-</v>
      </c>
      <c r="D1272" t="s">
        <v>370</v>
      </c>
      <c r="E1272">
        <v>1451.45504205</v>
      </c>
      <c r="F1272">
        <v>122.47</v>
      </c>
      <c r="G1272">
        <v>-5.8292112247877199</v>
      </c>
      <c r="H1272">
        <v>-4.8833421565899604</v>
      </c>
      <c r="I1272">
        <v>-30.876818395189598</v>
      </c>
      <c r="J1272">
        <v>-4.6887624383112803</v>
      </c>
      <c r="K1272">
        <v>122.432098955808</v>
      </c>
      <c r="L1272">
        <v>116.456400686614</v>
      </c>
      <c r="M1272">
        <v>36.164395015455803</v>
      </c>
      <c r="N1272">
        <v>0.910012493584617</v>
      </c>
      <c r="O1272">
        <v>27.459786070057898</v>
      </c>
      <c r="P1272">
        <v>29.735169491525401</v>
      </c>
      <c r="Q1272">
        <v>3.0837211314433E-2</v>
      </c>
    </row>
    <row r="1273" spans="1:17" hidden="1" x14ac:dyDescent="0.3">
      <c r="A1273" t="s">
        <v>2695</v>
      </c>
      <c r="B1273" t="s">
        <v>2696</v>
      </c>
      <c r="C1273" t="str">
        <f>IFERROR(VLOOKUP(Table1[[#This Row],[Ticker]],[1]!Table1[[Symbol]:[Industry]],2,FALSE),"-")</f>
        <v>-</v>
      </c>
      <c r="D1273" t="s">
        <v>138</v>
      </c>
      <c r="E1273">
        <v>1448.0084833799999</v>
      </c>
      <c r="F1273">
        <v>351.8</v>
      </c>
      <c r="G1273">
        <v>79.6642644518259</v>
      </c>
      <c r="H1273">
        <v>-1.2705479698241899</v>
      </c>
      <c r="I1273">
        <v>-22.311343374795001</v>
      </c>
      <c r="J1273">
        <v>-4.7732090734107198</v>
      </c>
      <c r="K1273">
        <v>349.47154767088898</v>
      </c>
      <c r="L1273">
        <v>312.72684342369598</v>
      </c>
      <c r="M1273">
        <v>38.926083608106701</v>
      </c>
      <c r="N1273">
        <v>1.12812153590759</v>
      </c>
      <c r="O1273">
        <v>18.249005116543401</v>
      </c>
      <c r="P1273">
        <v>121.885840428886</v>
      </c>
      <c r="Q1273">
        <v>0.124280627415138</v>
      </c>
    </row>
    <row r="1274" spans="1:17" hidden="1" x14ac:dyDescent="0.3">
      <c r="A1274" t="s">
        <v>2697</v>
      </c>
      <c r="B1274" t="s">
        <v>2698</v>
      </c>
      <c r="C1274" t="str">
        <f>IFERROR(VLOOKUP(Table1[[#This Row],[Ticker]],[1]!Table1[[Symbol]:[Industry]],2,FALSE),"-")</f>
        <v>-</v>
      </c>
      <c r="D1274" t="s">
        <v>472</v>
      </c>
      <c r="E1274">
        <v>1446.47610528</v>
      </c>
      <c r="F1274">
        <v>697.7</v>
      </c>
      <c r="G1274">
        <v>-43.390299502826601</v>
      </c>
      <c r="H1274">
        <v>7.1018555472662204</v>
      </c>
      <c r="I1274">
        <v>-10.009101603214001</v>
      </c>
      <c r="J1274">
        <v>1.2483352902001299</v>
      </c>
      <c r="K1274">
        <v>646.27306361896694</v>
      </c>
      <c r="L1274">
        <v>670.91582631799599</v>
      </c>
      <c r="M1274">
        <v>68.461954269701806</v>
      </c>
      <c r="N1274">
        <v>1.07473176090862</v>
      </c>
      <c r="O1274">
        <v>31.5751755768955</v>
      </c>
      <c r="P1274">
        <v>23.4867256637168</v>
      </c>
      <c r="Q1274">
        <v>4.8777944883231998E-2</v>
      </c>
    </row>
    <row r="1275" spans="1:17" hidden="1" x14ac:dyDescent="0.3">
      <c r="A1275" t="s">
        <v>2699</v>
      </c>
      <c r="B1275" t="s">
        <v>2700</v>
      </c>
      <c r="C1275" t="str">
        <f>IFERROR(VLOOKUP(Table1[[#This Row],[Ticker]],[1]!Table1[[Symbol]:[Industry]],2,FALSE),"-")</f>
        <v>-</v>
      </c>
      <c r="D1275" t="s">
        <v>60</v>
      </c>
      <c r="E1275">
        <v>1445.72</v>
      </c>
      <c r="F1275">
        <v>15.38</v>
      </c>
      <c r="G1275">
        <v>85.151122965865795</v>
      </c>
      <c r="H1275">
        <v>12.8556971353424</v>
      </c>
      <c r="I1275">
        <v>-13.924765708539701</v>
      </c>
      <c r="J1275">
        <v>-5.2709574304273898</v>
      </c>
      <c r="K1275">
        <v>13.520760816372899</v>
      </c>
      <c r="L1275">
        <v>12.470733470928399</v>
      </c>
      <c r="M1275">
        <v>67.953481271411405</v>
      </c>
      <c r="N1275">
        <v>2.71942677067719</v>
      </c>
      <c r="O1275">
        <v>21.261378413524</v>
      </c>
      <c r="P1275">
        <v>115.10489510489499</v>
      </c>
    </row>
    <row r="1276" spans="1:17" hidden="1" x14ac:dyDescent="0.3">
      <c r="A1276" t="s">
        <v>2701</v>
      </c>
      <c r="B1276" t="s">
        <v>2702</v>
      </c>
      <c r="C1276" t="str">
        <f>IFERROR(VLOOKUP(Table1[[#This Row],[Ticker]],[1]!Table1[[Symbol]:[Industry]],2,FALSE),"-")</f>
        <v>-</v>
      </c>
      <c r="D1276" t="s">
        <v>200</v>
      </c>
      <c r="E1276">
        <v>1440.45204552</v>
      </c>
      <c r="F1276">
        <v>885.6</v>
      </c>
      <c r="G1276">
        <v>3.2505870828327299</v>
      </c>
      <c r="H1276">
        <v>-7.6696709709650603</v>
      </c>
      <c r="I1276">
        <v>-3.9666572206365398</v>
      </c>
      <c r="J1276">
        <v>-6.5365050085444896</v>
      </c>
      <c r="K1276">
        <v>857.97817774908401</v>
      </c>
      <c r="L1276">
        <v>788.97773471284199</v>
      </c>
      <c r="M1276">
        <v>54.031416801677203</v>
      </c>
      <c r="N1276">
        <v>0.53843686028266002</v>
      </c>
      <c r="O1276">
        <v>15.514905149051399</v>
      </c>
      <c r="P1276">
        <v>46.731836633253202</v>
      </c>
      <c r="Q1276">
        <v>6.9569939461729999E-2</v>
      </c>
    </row>
    <row r="1277" spans="1:17" hidden="1" x14ac:dyDescent="0.3">
      <c r="A1277" t="s">
        <v>2703</v>
      </c>
      <c r="B1277" t="s">
        <v>2704</v>
      </c>
      <c r="C1277" t="str">
        <f>IFERROR(VLOOKUP(Table1[[#This Row],[Ticker]],[1]!Table1[[Symbol]:[Industry]],2,FALSE),"-")</f>
        <v>-</v>
      </c>
      <c r="D1277" t="s">
        <v>555</v>
      </c>
      <c r="E1277">
        <v>1438.19264484</v>
      </c>
      <c r="F1277">
        <v>1335.6</v>
      </c>
      <c r="G1277">
        <v>193.10640482923401</v>
      </c>
      <c r="H1277">
        <v>-20.255611421905002</v>
      </c>
      <c r="I1277">
        <v>-2.5597827278326499</v>
      </c>
      <c r="J1277">
        <v>3.9442887076935</v>
      </c>
      <c r="K1277">
        <v>1422.8179673059501</v>
      </c>
      <c r="L1277">
        <v>1199.46135490849</v>
      </c>
      <c r="M1277">
        <v>56.190539054139599</v>
      </c>
      <c r="N1277">
        <v>0.50114150333835805</v>
      </c>
      <c r="O1277">
        <v>65.4237795747229</v>
      </c>
      <c r="P1277">
        <v>315.556938394523</v>
      </c>
      <c r="Q1277">
        <v>0.241798051036587</v>
      </c>
    </row>
    <row r="1278" spans="1:17" hidden="1" x14ac:dyDescent="0.3">
      <c r="A1278" t="s">
        <v>2705</v>
      </c>
      <c r="B1278" t="s">
        <v>2706</v>
      </c>
      <c r="C1278" t="str">
        <f>IFERROR(VLOOKUP(Table1[[#This Row],[Ticker]],[1]!Table1[[Symbol]:[Industry]],2,FALSE),"-")</f>
        <v>-</v>
      </c>
      <c r="D1278" t="s">
        <v>298</v>
      </c>
      <c r="E1278">
        <v>1437.845839719</v>
      </c>
      <c r="F1278">
        <v>21.81</v>
      </c>
      <c r="G1278">
        <v>32.243508307099098</v>
      </c>
      <c r="H1278">
        <v>-22.3447136670239</v>
      </c>
      <c r="I1278">
        <v>-51.480609864383901</v>
      </c>
      <c r="J1278">
        <v>-3.2648252085134999</v>
      </c>
      <c r="K1278">
        <v>24.939838393748399</v>
      </c>
      <c r="L1278">
        <v>25.048771484703799</v>
      </c>
      <c r="M1278">
        <v>13.5570999813312</v>
      </c>
      <c r="N1278">
        <v>1.94311977825087</v>
      </c>
      <c r="O1278">
        <v>92.572214580467602</v>
      </c>
      <c r="P1278">
        <v>63.984962406015001</v>
      </c>
      <c r="Q1278">
        <v>6.6904067057128994E-2</v>
      </c>
    </row>
    <row r="1279" spans="1:17" hidden="1" x14ac:dyDescent="0.3">
      <c r="A1279" t="s">
        <v>2707</v>
      </c>
      <c r="B1279" t="s">
        <v>2708</v>
      </c>
      <c r="C1279" t="str">
        <f>IFERROR(VLOOKUP(Table1[[#This Row],[Ticker]],[1]!Table1[[Symbol]:[Industry]],2,FALSE),"-")</f>
        <v>-</v>
      </c>
      <c r="D1279" t="s">
        <v>626</v>
      </c>
      <c r="E1279">
        <v>1436.5465537499999</v>
      </c>
      <c r="F1279">
        <v>744.45</v>
      </c>
      <c r="G1279">
        <v>484.35876025044797</v>
      </c>
      <c r="H1279">
        <v>10.9119962649676</v>
      </c>
      <c r="I1279">
        <v>82.087225194912705</v>
      </c>
      <c r="J1279">
        <v>-1.6519647656522201</v>
      </c>
      <c r="K1279">
        <v>636.04028937147802</v>
      </c>
      <c r="L1279">
        <v>482.76630038907899</v>
      </c>
      <c r="M1279">
        <v>67.619432841973904</v>
      </c>
      <c r="N1279">
        <v>0.55147381738914902</v>
      </c>
      <c r="O1279">
        <v>7.05890254550338</v>
      </c>
      <c r="P1279">
        <v>519.08523908523898</v>
      </c>
      <c r="Q1279">
        <v>0.16120666547499901</v>
      </c>
    </row>
    <row r="1280" spans="1:17" hidden="1" x14ac:dyDescent="0.3">
      <c r="A1280" t="s">
        <v>2709</v>
      </c>
      <c r="B1280" t="s">
        <v>2710</v>
      </c>
      <c r="C1280" t="str">
        <f>IFERROR(VLOOKUP(Table1[[#This Row],[Ticker]],[1]!Table1[[Symbol]:[Industry]],2,FALSE),"-")</f>
        <v>-</v>
      </c>
      <c r="D1280" t="s">
        <v>591</v>
      </c>
      <c r="E1280">
        <v>1435.9848885899901</v>
      </c>
      <c r="F1280">
        <v>240.66</v>
      </c>
      <c r="G1280">
        <v>-6.6768158212615898</v>
      </c>
      <c r="H1280">
        <v>-0.38947106812569299</v>
      </c>
      <c r="I1280">
        <v>-11.3645912586015</v>
      </c>
      <c r="J1280">
        <v>-2.54611898555016</v>
      </c>
      <c r="K1280">
        <v>232.46000280452799</v>
      </c>
      <c r="L1280">
        <v>228.06560963952401</v>
      </c>
      <c r="M1280">
        <v>57.046972885962397</v>
      </c>
      <c r="N1280">
        <v>1.2435594277395201</v>
      </c>
      <c r="O1280">
        <v>13.791240754591501</v>
      </c>
      <c r="P1280">
        <v>25.34375</v>
      </c>
      <c r="Q1280">
        <v>-2.9173480007954E-2</v>
      </c>
    </row>
    <row r="1281" spans="1:17" hidden="1" x14ac:dyDescent="0.3">
      <c r="A1281" t="s">
        <v>2711</v>
      </c>
      <c r="B1281" t="s">
        <v>2712</v>
      </c>
      <c r="C1281" t="str">
        <f>IFERROR(VLOOKUP(Table1[[#This Row],[Ticker]],[1]!Table1[[Symbol]:[Industry]],2,FALSE),"-")</f>
        <v>-</v>
      </c>
      <c r="D1281" t="s">
        <v>534</v>
      </c>
      <c r="E1281">
        <v>1435.5871507500001</v>
      </c>
      <c r="F1281">
        <v>592.5</v>
      </c>
      <c r="G1281">
        <v>9.6164161921610898</v>
      </c>
      <c r="H1281">
        <v>-10.692355110449601</v>
      </c>
      <c r="I1281">
        <v>27.108790509320801</v>
      </c>
      <c r="J1281">
        <v>-7.4306344216707796</v>
      </c>
      <c r="K1281">
        <v>563.71448592320803</v>
      </c>
      <c r="L1281">
        <v>474.20413351467198</v>
      </c>
      <c r="M1281">
        <v>54.955159695359903</v>
      </c>
      <c r="N1281">
        <v>0.32653679811337699</v>
      </c>
      <c r="O1281">
        <v>14.7679324894514</v>
      </c>
      <c r="P1281">
        <v>75.529551177603295</v>
      </c>
      <c r="Q1281">
        <v>0.169148898386839</v>
      </c>
    </row>
    <row r="1282" spans="1:17" hidden="1" x14ac:dyDescent="0.3">
      <c r="A1282" t="s">
        <v>2713</v>
      </c>
      <c r="B1282" t="s">
        <v>2714</v>
      </c>
      <c r="C1282" t="str">
        <f>IFERROR(VLOOKUP(Table1[[#This Row],[Ticker]],[1]!Table1[[Symbol]:[Industry]],2,FALSE),"-")</f>
        <v>-</v>
      </c>
      <c r="E1282">
        <v>1431.7938824400001</v>
      </c>
      <c r="F1282">
        <v>649.79999999999995</v>
      </c>
      <c r="G1282">
        <v>3018.0657665795902</v>
      </c>
      <c r="H1282">
        <v>11.2292807729192</v>
      </c>
      <c r="I1282">
        <v>91.221668548164203</v>
      </c>
      <c r="J1282">
        <v>-4.9948730581029697</v>
      </c>
      <c r="K1282">
        <v>600.877280802477</v>
      </c>
      <c r="L1282">
        <v>381.98268627060099</v>
      </c>
      <c r="M1282">
        <v>44.037367353442498</v>
      </c>
      <c r="N1282">
        <v>2.5837948600437102</v>
      </c>
      <c r="O1282">
        <v>15.420129270544701</v>
      </c>
      <c r="P1282">
        <v>3042.1663442939998</v>
      </c>
    </row>
    <row r="1283" spans="1:17" hidden="1" x14ac:dyDescent="0.3">
      <c r="A1283" t="s">
        <v>2715</v>
      </c>
      <c r="B1283" t="s">
        <v>2716</v>
      </c>
      <c r="C1283" t="str">
        <f>IFERROR(VLOOKUP(Table1[[#This Row],[Ticker]],[1]!Table1[[Symbol]:[Industry]],2,FALSE),"-")</f>
        <v>-</v>
      </c>
      <c r="D1283" t="s">
        <v>127</v>
      </c>
      <c r="E1283">
        <v>1428.366401</v>
      </c>
      <c r="F1283">
        <v>1135</v>
      </c>
      <c r="G1283">
        <v>203.460749846921</v>
      </c>
      <c r="H1283">
        <v>-6.28655003245479</v>
      </c>
      <c r="I1283">
        <v>53.362689104688201</v>
      </c>
      <c r="J1283">
        <v>-5.8843679824703301</v>
      </c>
      <c r="K1283">
        <v>1021.91338124903</v>
      </c>
      <c r="M1283">
        <v>46.889314399013799</v>
      </c>
      <c r="N1283">
        <v>0.99752127266000701</v>
      </c>
      <c r="O1283">
        <v>27.092511013215798</v>
      </c>
      <c r="P1283">
        <v>262.04146730462497</v>
      </c>
    </row>
    <row r="1284" spans="1:17" hidden="1" x14ac:dyDescent="0.3">
      <c r="A1284" t="s">
        <v>2717</v>
      </c>
      <c r="B1284" t="s">
        <v>2718</v>
      </c>
      <c r="C1284" t="str">
        <f>IFERROR(VLOOKUP(Table1[[#This Row],[Ticker]],[1]!Table1[[Symbol]:[Industry]],2,FALSE),"-")</f>
        <v>-</v>
      </c>
      <c r="D1284" t="s">
        <v>1157</v>
      </c>
      <c r="E1284">
        <v>1420.6476937499999</v>
      </c>
      <c r="F1284">
        <v>1035.25</v>
      </c>
      <c r="G1284">
        <v>333.56962564545199</v>
      </c>
      <c r="H1284">
        <v>-2.28363012768861</v>
      </c>
      <c r="I1284">
        <v>90.315908837734099</v>
      </c>
      <c r="J1284">
        <v>4.7749611940394603</v>
      </c>
      <c r="K1284">
        <v>932.48716392222104</v>
      </c>
      <c r="L1284">
        <v>719.91959493774095</v>
      </c>
      <c r="M1284">
        <v>81.277244239184895</v>
      </c>
      <c r="N1284">
        <v>0.73907205150998201</v>
      </c>
      <c r="O1284">
        <v>5.6749577396764099</v>
      </c>
      <c r="P1284">
        <v>428.18877551020398</v>
      </c>
      <c r="Q1284">
        <v>0.175049393737534</v>
      </c>
    </row>
    <row r="1285" spans="1:17" hidden="1" x14ac:dyDescent="0.3">
      <c r="A1285" t="s">
        <v>2719</v>
      </c>
      <c r="B1285" t="s">
        <v>2720</v>
      </c>
      <c r="C1285" t="str">
        <f>IFERROR(VLOOKUP(Table1[[#This Row],[Ticker]],[1]!Table1[[Symbol]:[Industry]],2,FALSE),"-")</f>
        <v>-</v>
      </c>
      <c r="D1285" t="s">
        <v>80</v>
      </c>
      <c r="E1285">
        <v>1408.33</v>
      </c>
      <c r="F1285">
        <v>47.74</v>
      </c>
      <c r="G1285">
        <v>-18.8613935998866</v>
      </c>
      <c r="H1285">
        <v>-7.8953311005296998</v>
      </c>
      <c r="I1285">
        <v>-24.3001563316766</v>
      </c>
      <c r="J1285">
        <v>-4.1965191526223098</v>
      </c>
      <c r="K1285">
        <v>48.314028618021702</v>
      </c>
      <c r="L1285">
        <v>47.583082486331399</v>
      </c>
      <c r="M1285">
        <v>37.308463909983402</v>
      </c>
      <c r="N1285">
        <v>0.51448326034646596</v>
      </c>
      <c r="O1285">
        <v>26.6955216872853</v>
      </c>
      <c r="P1285">
        <v>23.518758085381599</v>
      </c>
      <c r="Q1285">
        <v>2.2039226019131001E-2</v>
      </c>
    </row>
    <row r="1286" spans="1:17" hidden="1" x14ac:dyDescent="0.3">
      <c r="A1286" t="s">
        <v>2721</v>
      </c>
      <c r="B1286" t="s">
        <v>2722</v>
      </c>
      <c r="C1286" t="str">
        <f>IFERROR(VLOOKUP(Table1[[#This Row],[Ticker]],[1]!Table1[[Symbol]:[Industry]],2,FALSE),"-")</f>
        <v>-</v>
      </c>
      <c r="D1286" t="s">
        <v>200</v>
      </c>
      <c r="E1286">
        <v>1407.6815999999999</v>
      </c>
      <c r="F1286">
        <v>1127.95</v>
      </c>
      <c r="G1286">
        <v>20.629004629854901</v>
      </c>
      <c r="H1286">
        <v>-5.5383601692206899</v>
      </c>
      <c r="I1286">
        <v>-10.6208731684249</v>
      </c>
      <c r="J1286">
        <v>-2.1321840057660899</v>
      </c>
      <c r="K1286">
        <v>1081.1407065661599</v>
      </c>
      <c r="L1286">
        <v>998.60271795118297</v>
      </c>
      <c r="M1286">
        <v>54.001986675793098</v>
      </c>
      <c r="N1286">
        <v>1.0037410767137001</v>
      </c>
      <c r="O1286">
        <v>5.4789662662351999</v>
      </c>
      <c r="P1286">
        <v>50.604179184191203</v>
      </c>
      <c r="Q1286">
        <v>-8.1848879003869994E-3</v>
      </c>
    </row>
    <row r="1287" spans="1:17" hidden="1" x14ac:dyDescent="0.3">
      <c r="A1287" t="s">
        <v>2723</v>
      </c>
      <c r="B1287" t="s">
        <v>2724</v>
      </c>
      <c r="C1287" t="str">
        <f>IFERROR(VLOOKUP(Table1[[#This Row],[Ticker]],[1]!Table1[[Symbol]:[Industry]],2,FALSE),"-")</f>
        <v>-</v>
      </c>
      <c r="D1287" t="s">
        <v>130</v>
      </c>
      <c r="E1287">
        <v>1406.4705015</v>
      </c>
      <c r="F1287">
        <v>507.05</v>
      </c>
      <c r="G1287">
        <v>38.389407864827803</v>
      </c>
      <c r="H1287">
        <v>-8.5666452396811206</v>
      </c>
      <c r="I1287">
        <v>-28.086646761901498</v>
      </c>
      <c r="J1287">
        <v>-3.92137235042029</v>
      </c>
      <c r="K1287">
        <v>533.00134787091304</v>
      </c>
      <c r="L1287">
        <v>477.58792561584499</v>
      </c>
      <c r="M1287">
        <v>29.541830733612599</v>
      </c>
      <c r="N1287">
        <v>0.81116782596283199</v>
      </c>
      <c r="O1287">
        <v>31.880485159254501</v>
      </c>
      <c r="P1287">
        <v>95.056741681092504</v>
      </c>
      <c r="Q1287">
        <v>0.14330612422161301</v>
      </c>
    </row>
    <row r="1288" spans="1:17" hidden="1" x14ac:dyDescent="0.3">
      <c r="A1288" t="s">
        <v>2725</v>
      </c>
      <c r="B1288" t="s">
        <v>2726</v>
      </c>
      <c r="C1288" t="str">
        <f>IFERROR(VLOOKUP(Table1[[#This Row],[Ticker]],[1]!Table1[[Symbol]:[Industry]],2,FALSE),"-")</f>
        <v>-</v>
      </c>
      <c r="D1288" t="s">
        <v>193</v>
      </c>
      <c r="E1288">
        <v>1405.4061731500001</v>
      </c>
      <c r="F1288">
        <v>2308.25</v>
      </c>
      <c r="G1288">
        <v>44.720603667656903</v>
      </c>
      <c r="H1288">
        <v>-21.407280501684401</v>
      </c>
      <c r="I1288">
        <v>49.887560810494897</v>
      </c>
      <c r="J1288">
        <v>-8.1165561964282809</v>
      </c>
      <c r="K1288">
        <v>2200.7145284835901</v>
      </c>
      <c r="L1288">
        <v>1857.3851211421199</v>
      </c>
      <c r="M1288">
        <v>58.562119216056097</v>
      </c>
      <c r="N1288">
        <v>0.88606036276048294</v>
      </c>
      <c r="O1288">
        <v>10.0400736488681</v>
      </c>
      <c r="P1288">
        <v>84.66</v>
      </c>
      <c r="Q1288">
        <v>0.144857628638105</v>
      </c>
    </row>
    <row r="1289" spans="1:17" hidden="1" x14ac:dyDescent="0.3">
      <c r="A1289" t="s">
        <v>2727</v>
      </c>
      <c r="B1289" t="s">
        <v>2728</v>
      </c>
      <c r="C1289" t="str">
        <f>IFERROR(VLOOKUP(Table1[[#This Row],[Ticker]],[1]!Table1[[Symbol]:[Industry]],2,FALSE),"-")</f>
        <v>-</v>
      </c>
      <c r="D1289" t="s">
        <v>908</v>
      </c>
      <c r="E1289">
        <v>1402.27554465</v>
      </c>
      <c r="F1289">
        <v>332.25</v>
      </c>
      <c r="G1289">
        <v>1304.3173070663299</v>
      </c>
      <c r="H1289">
        <v>-8.0239386330600109</v>
      </c>
      <c r="I1289">
        <v>658.87952302598103</v>
      </c>
      <c r="J1289">
        <v>-6.9220685050351998</v>
      </c>
      <c r="K1289">
        <v>305.78198340406499</v>
      </c>
      <c r="L1289">
        <v>168.68107151420401</v>
      </c>
      <c r="M1289">
        <v>30.2910718871033</v>
      </c>
      <c r="N1289">
        <v>0.93849516078676198</v>
      </c>
      <c r="O1289">
        <v>24.8156508653122</v>
      </c>
      <c r="P1289">
        <v>1406.1196736173999</v>
      </c>
      <c r="Q1289">
        <v>0.19510812010418099</v>
      </c>
    </row>
    <row r="1290" spans="1:17" hidden="1" x14ac:dyDescent="0.3">
      <c r="A1290" t="s">
        <v>2729</v>
      </c>
      <c r="B1290" t="s">
        <v>2730</v>
      </c>
      <c r="C1290" t="str">
        <f>IFERROR(VLOOKUP(Table1[[#This Row],[Ticker]],[1]!Table1[[Symbol]:[Industry]],2,FALSE),"-")</f>
        <v>-</v>
      </c>
      <c r="E1290">
        <v>1398.4594750000001</v>
      </c>
      <c r="F1290">
        <v>1294.75</v>
      </c>
      <c r="G1290">
        <v>-2.4478482208424102</v>
      </c>
      <c r="H1290">
        <v>-11.523882054742501</v>
      </c>
      <c r="I1290">
        <v>-33.418075887202399</v>
      </c>
      <c r="J1290">
        <v>-5.1471406768541197</v>
      </c>
      <c r="K1290">
        <v>1328.11239604501</v>
      </c>
      <c r="L1290">
        <v>1358.3425093844101</v>
      </c>
      <c r="M1290">
        <v>47.170631941544997</v>
      </c>
      <c r="N1290">
        <v>0.48053627212773298</v>
      </c>
      <c r="O1290">
        <v>40.181502220505799</v>
      </c>
      <c r="P1290">
        <v>28.830845771144201</v>
      </c>
      <c r="Q1290">
        <v>0.22286588559060999</v>
      </c>
    </row>
    <row r="1291" spans="1:17" hidden="1" x14ac:dyDescent="0.3">
      <c r="A1291" t="s">
        <v>2731</v>
      </c>
      <c r="B1291" t="s">
        <v>2732</v>
      </c>
      <c r="C1291" t="str">
        <f>IFERROR(VLOOKUP(Table1[[#This Row],[Ticker]],[1]!Table1[[Symbol]:[Industry]],2,FALSE),"-")</f>
        <v>-</v>
      </c>
      <c r="D1291" t="s">
        <v>386</v>
      </c>
      <c r="E1291">
        <v>1397.974801676</v>
      </c>
      <c r="F1291">
        <v>95.09</v>
      </c>
      <c r="G1291">
        <v>-56.756385079845302</v>
      </c>
      <c r="H1291">
        <v>-15.383729752908</v>
      </c>
      <c r="I1291">
        <v>-36.233721027283003</v>
      </c>
      <c r="J1291">
        <v>-3.3273837627158001</v>
      </c>
      <c r="K1291">
        <v>102.34447671278301</v>
      </c>
      <c r="L1291">
        <v>115.10001614773</v>
      </c>
      <c r="M1291">
        <v>34.428367454894001</v>
      </c>
      <c r="N1291">
        <v>0.970352006171739</v>
      </c>
      <c r="O1291">
        <v>86.823009780208196</v>
      </c>
      <c r="P1291">
        <v>5.6555555555555603</v>
      </c>
      <c r="Q1291">
        <v>-8.4633780224523003E-2</v>
      </c>
    </row>
    <row r="1292" spans="1:17" hidden="1" x14ac:dyDescent="0.3">
      <c r="A1292" t="s">
        <v>2733</v>
      </c>
      <c r="B1292" t="s">
        <v>2734</v>
      </c>
      <c r="C1292" t="str">
        <f>IFERROR(VLOOKUP(Table1[[#This Row],[Ticker]],[1]!Table1[[Symbol]:[Industry]],2,FALSE),"-")</f>
        <v>-</v>
      </c>
      <c r="D1292" t="s">
        <v>130</v>
      </c>
      <c r="E1292">
        <v>1391.68763444</v>
      </c>
      <c r="F1292">
        <v>729.7</v>
      </c>
      <c r="G1292">
        <v>0.89942228559373305</v>
      </c>
      <c r="H1292">
        <v>-14.4481968078448</v>
      </c>
      <c r="I1292">
        <v>4.4325833584657897</v>
      </c>
      <c r="J1292">
        <v>-4.94684397375093</v>
      </c>
      <c r="K1292">
        <v>699.03231357906702</v>
      </c>
      <c r="L1292">
        <v>638.80660353571602</v>
      </c>
      <c r="M1292">
        <v>50.490271715050802</v>
      </c>
      <c r="N1292">
        <v>0.61971734576889403</v>
      </c>
      <c r="O1292">
        <v>15.801014115389799</v>
      </c>
      <c r="P1292">
        <v>35.783401563081497</v>
      </c>
      <c r="Q1292">
        <v>5.2821838457363997E-2</v>
      </c>
    </row>
    <row r="1293" spans="1:17" hidden="1" x14ac:dyDescent="0.3">
      <c r="A1293" t="s">
        <v>2735</v>
      </c>
      <c r="B1293" t="s">
        <v>2736</v>
      </c>
      <c r="C1293" t="str">
        <f>IFERROR(VLOOKUP(Table1[[#This Row],[Ticker]],[1]!Table1[[Symbol]:[Industry]],2,FALSE),"-")</f>
        <v>-</v>
      </c>
      <c r="D1293" t="s">
        <v>682</v>
      </c>
      <c r="E1293">
        <v>1390.8949985700001</v>
      </c>
      <c r="F1293">
        <v>159.38999999999999</v>
      </c>
      <c r="G1293">
        <v>-40.769904663062803</v>
      </c>
      <c r="H1293">
        <v>-7.5162471471076602</v>
      </c>
      <c r="I1293">
        <v>-21.7683366872146</v>
      </c>
      <c r="J1293">
        <v>-6.4600270325551303</v>
      </c>
      <c r="K1293">
        <v>162.33922737476499</v>
      </c>
      <c r="L1293">
        <v>164.18005433039599</v>
      </c>
      <c r="M1293">
        <v>35.527418920823102</v>
      </c>
      <c r="N1293">
        <v>1.0012437503171501</v>
      </c>
      <c r="O1293">
        <v>41.696467783424303</v>
      </c>
      <c r="P1293">
        <v>26.099683544303701</v>
      </c>
      <c r="Q1293">
        <v>4.2380799293852002E-2</v>
      </c>
    </row>
    <row r="1294" spans="1:17" hidden="1" x14ac:dyDescent="0.3">
      <c r="A1294" t="s">
        <v>2737</v>
      </c>
      <c r="B1294" t="s">
        <v>2738</v>
      </c>
      <c r="C1294" t="str">
        <f>IFERROR(VLOOKUP(Table1[[#This Row],[Ticker]],[1]!Table1[[Symbol]:[Industry]],2,FALSE),"-")</f>
        <v>-</v>
      </c>
      <c r="D1294" t="s">
        <v>983</v>
      </c>
      <c r="E1294">
        <v>1389.39042206</v>
      </c>
      <c r="F1294">
        <v>74.98</v>
      </c>
      <c r="G1294">
        <v>-46.118258421634501</v>
      </c>
      <c r="H1294">
        <v>-8.2861528125376402</v>
      </c>
      <c r="I1294">
        <v>-23.020077176732599</v>
      </c>
      <c r="J1294">
        <v>-2.15338715446256</v>
      </c>
      <c r="K1294">
        <v>74.485354372176602</v>
      </c>
      <c r="L1294">
        <v>79.864597518496595</v>
      </c>
      <c r="M1294">
        <v>49.070248524313001</v>
      </c>
      <c r="N1294">
        <v>1.04108466885408</v>
      </c>
      <c r="O1294">
        <v>46.439050413443503</v>
      </c>
      <c r="P1294">
        <v>20.935483870967701</v>
      </c>
      <c r="Q1294">
        <v>-2.7401351796382999E-2</v>
      </c>
    </row>
    <row r="1295" spans="1:17" hidden="1" x14ac:dyDescent="0.3">
      <c r="A1295" t="s">
        <v>2739</v>
      </c>
      <c r="B1295" t="s">
        <v>2740</v>
      </c>
      <c r="C1295" t="str">
        <f>IFERROR(VLOOKUP(Table1[[#This Row],[Ticker]],[1]!Table1[[Symbol]:[Industry]],2,FALSE),"-")</f>
        <v>-</v>
      </c>
      <c r="D1295" t="s">
        <v>591</v>
      </c>
      <c r="E1295">
        <v>1385.745412898</v>
      </c>
      <c r="F1295">
        <v>214.94</v>
      </c>
      <c r="G1295">
        <v>-29.496704474969601</v>
      </c>
      <c r="H1295">
        <v>-8.1751333059938105</v>
      </c>
      <c r="I1295">
        <v>-32.455255086711198</v>
      </c>
      <c r="J1295">
        <v>-4.2856495962419796</v>
      </c>
      <c r="K1295">
        <v>224.54379227512999</v>
      </c>
      <c r="L1295">
        <v>232.216949468492</v>
      </c>
      <c r="M1295">
        <v>38.681377322208803</v>
      </c>
      <c r="N1295">
        <v>0.39934246090895997</v>
      </c>
      <c r="O1295">
        <v>43.2260165627617</v>
      </c>
      <c r="P1295">
        <v>15.5280838484278</v>
      </c>
      <c r="Q1295">
        <v>8.8499905083545993E-2</v>
      </c>
    </row>
    <row r="1296" spans="1:17" hidden="1" x14ac:dyDescent="0.3">
      <c r="A1296" t="s">
        <v>2741</v>
      </c>
      <c r="B1296" t="s">
        <v>2742</v>
      </c>
      <c r="C1296" t="str">
        <f>IFERROR(VLOOKUP(Table1[[#This Row],[Ticker]],[1]!Table1[[Symbol]:[Industry]],2,FALSE),"-")</f>
        <v>-</v>
      </c>
      <c r="D1296" t="s">
        <v>80</v>
      </c>
      <c r="E1296">
        <v>1383.841328667</v>
      </c>
      <c r="F1296">
        <v>134.99</v>
      </c>
      <c r="G1296">
        <v>104.967808506533</v>
      </c>
      <c r="H1296">
        <v>-8.7182735891340997</v>
      </c>
      <c r="I1296">
        <v>29.354627220906099</v>
      </c>
      <c r="J1296">
        <v>-6.1024799772065297</v>
      </c>
      <c r="K1296">
        <v>127.180273283619</v>
      </c>
      <c r="L1296">
        <v>108.51363484448601</v>
      </c>
      <c r="M1296">
        <v>27.2066434971895</v>
      </c>
      <c r="N1296">
        <v>0.55489068234124495</v>
      </c>
      <c r="O1296">
        <v>10.274835172975701</v>
      </c>
      <c r="P1296">
        <v>132.741379310344</v>
      </c>
    </row>
    <row r="1297" spans="1:17" hidden="1" x14ac:dyDescent="0.3">
      <c r="A1297" t="s">
        <v>2743</v>
      </c>
      <c r="B1297" t="s">
        <v>2744</v>
      </c>
      <c r="C1297" t="str">
        <f>IFERROR(VLOOKUP(Table1[[#This Row],[Ticker]],[1]!Table1[[Symbol]:[Industry]],2,FALSE),"-")</f>
        <v>-</v>
      </c>
      <c r="D1297" t="s">
        <v>491</v>
      </c>
      <c r="E1297">
        <v>1382.1953110219999</v>
      </c>
      <c r="F1297">
        <v>256.67</v>
      </c>
      <c r="G1297">
        <v>8.8201887278516402</v>
      </c>
      <c r="H1297">
        <v>-3.6068180271522201</v>
      </c>
      <c r="I1297">
        <v>-11.5970058713234</v>
      </c>
      <c r="J1297">
        <v>-4.2752393938761397</v>
      </c>
      <c r="K1297">
        <v>242.44149560872</v>
      </c>
      <c r="L1297">
        <v>221.82146078558</v>
      </c>
      <c r="M1297">
        <v>50.885108636904199</v>
      </c>
      <c r="N1297">
        <v>1.103646077884</v>
      </c>
      <c r="O1297">
        <v>13.9205984337865</v>
      </c>
      <c r="P1297">
        <v>47.130983089710497</v>
      </c>
      <c r="Q1297">
        <v>2.3934483195900001E-2</v>
      </c>
    </row>
    <row r="1298" spans="1:17" hidden="1" x14ac:dyDescent="0.3">
      <c r="A1298" t="s">
        <v>2745</v>
      </c>
      <c r="B1298" t="s">
        <v>2746</v>
      </c>
      <c r="C1298" t="str">
        <f>IFERROR(VLOOKUP(Table1[[#This Row],[Ticker]],[1]!Table1[[Symbol]:[Industry]],2,FALSE),"-")</f>
        <v>-</v>
      </c>
      <c r="D1298" t="s">
        <v>278</v>
      </c>
      <c r="E1298">
        <v>1379.50351602</v>
      </c>
      <c r="F1298">
        <v>394.45</v>
      </c>
      <c r="G1298">
        <v>-32.644514649254397</v>
      </c>
      <c r="H1298">
        <v>-10.7048049095668</v>
      </c>
      <c r="I1298">
        <v>-19.1798799874007</v>
      </c>
      <c r="J1298">
        <v>-13.123144484505399</v>
      </c>
      <c r="K1298">
        <v>401.527907685956</v>
      </c>
      <c r="L1298">
        <v>400.99441018939598</v>
      </c>
      <c r="M1298">
        <v>41.415267539420199</v>
      </c>
      <c r="N1298">
        <v>1.82850150368986</v>
      </c>
      <c r="O1298">
        <v>30.2573203194321</v>
      </c>
      <c r="P1298">
        <v>35.713056941338301</v>
      </c>
      <c r="Q1298">
        <v>5.0577679665357998E-2</v>
      </c>
    </row>
    <row r="1299" spans="1:17" hidden="1" x14ac:dyDescent="0.3">
      <c r="A1299" t="s">
        <v>2747</v>
      </c>
      <c r="B1299" t="s">
        <v>2748</v>
      </c>
      <c r="C1299" t="str">
        <f>IFERROR(VLOOKUP(Table1[[#This Row],[Ticker]],[1]!Table1[[Symbol]:[Industry]],2,FALSE),"-")</f>
        <v>-</v>
      </c>
      <c r="D1299" t="s">
        <v>293</v>
      </c>
      <c r="E1299">
        <v>1378.4389715770001</v>
      </c>
      <c r="F1299">
        <v>167.99</v>
      </c>
      <c r="G1299">
        <v>-40.398534864381297</v>
      </c>
      <c r="H1299">
        <v>4.8766660097169297</v>
      </c>
      <c r="I1299">
        <v>-30.092852728644701</v>
      </c>
      <c r="J1299">
        <v>-2.3115565280476802</v>
      </c>
      <c r="K1299">
        <v>161.88304278270601</v>
      </c>
      <c r="M1299">
        <v>52.903433369990303</v>
      </c>
      <c r="N1299">
        <v>0.86578431758246599</v>
      </c>
      <c r="O1299">
        <v>30.9006488481457</v>
      </c>
      <c r="P1299">
        <v>30.528360528360501</v>
      </c>
    </row>
    <row r="1300" spans="1:17" hidden="1" x14ac:dyDescent="0.3">
      <c r="A1300" t="s">
        <v>2749</v>
      </c>
      <c r="B1300" t="s">
        <v>2750</v>
      </c>
      <c r="C1300" t="str">
        <f>IFERROR(VLOOKUP(Table1[[#This Row],[Ticker]],[1]!Table1[[Symbol]:[Industry]],2,FALSE),"-")</f>
        <v>-</v>
      </c>
      <c r="D1300" t="s">
        <v>269</v>
      </c>
      <c r="E1300">
        <v>1378.0870199999999</v>
      </c>
      <c r="F1300">
        <v>762.25</v>
      </c>
      <c r="G1300">
        <v>45.627767865642703</v>
      </c>
      <c r="H1300">
        <v>-9.0417790214767404</v>
      </c>
      <c r="I1300">
        <v>38.183969938227897</v>
      </c>
      <c r="J1300">
        <v>2.2167855842809701</v>
      </c>
      <c r="K1300">
        <v>644.87980863334099</v>
      </c>
      <c r="L1300">
        <v>548.46609236780898</v>
      </c>
      <c r="M1300">
        <v>77.279844291169397</v>
      </c>
      <c r="N1300">
        <v>1.0537509820620901</v>
      </c>
      <c r="O1300">
        <v>1.1413578222368099</v>
      </c>
      <c r="P1300">
        <v>91.520100502512506</v>
      </c>
      <c r="Q1300">
        <v>2.9707907487864001E-2</v>
      </c>
    </row>
    <row r="1301" spans="1:17" hidden="1" x14ac:dyDescent="0.3">
      <c r="A1301" t="s">
        <v>2751</v>
      </c>
      <c r="B1301" t="s">
        <v>2752</v>
      </c>
      <c r="C1301" t="str">
        <f>IFERROR(VLOOKUP(Table1[[#This Row],[Ticker]],[1]!Table1[[Symbol]:[Industry]],2,FALSE),"-")</f>
        <v>-</v>
      </c>
      <c r="D1301" t="s">
        <v>631</v>
      </c>
      <c r="E1301">
        <v>1377.7991077500001</v>
      </c>
      <c r="F1301">
        <v>191.75</v>
      </c>
      <c r="G1301">
        <v>154.241707087451</v>
      </c>
      <c r="H1301">
        <v>-8.3400305157695893</v>
      </c>
      <c r="I1301">
        <v>24.5029767617558</v>
      </c>
      <c r="J1301">
        <v>-7.2789973733615101</v>
      </c>
      <c r="K1301">
        <v>174.51931777953001</v>
      </c>
      <c r="L1301">
        <v>142.57263825725701</v>
      </c>
      <c r="M1301">
        <v>48.268435280419801</v>
      </c>
      <c r="N1301">
        <v>0.57106907603792201</v>
      </c>
      <c r="O1301">
        <v>15.228161668839601</v>
      </c>
      <c r="P1301">
        <v>181.98529411764699</v>
      </c>
      <c r="Q1301">
        <v>0.13850675321757</v>
      </c>
    </row>
    <row r="1302" spans="1:17" hidden="1" x14ac:dyDescent="0.3">
      <c r="A1302" t="s">
        <v>2753</v>
      </c>
      <c r="B1302" t="s">
        <v>2754</v>
      </c>
      <c r="C1302" t="str">
        <f>IFERROR(VLOOKUP(Table1[[#This Row],[Ticker]],[1]!Table1[[Symbol]:[Industry]],2,FALSE),"-")</f>
        <v>-</v>
      </c>
      <c r="D1302" t="s">
        <v>278</v>
      </c>
      <c r="E1302">
        <v>1375.04413387</v>
      </c>
      <c r="F1302">
        <v>381.7</v>
      </c>
      <c r="G1302">
        <v>-14.2746533869713</v>
      </c>
      <c r="H1302">
        <v>-7.23055287798653</v>
      </c>
      <c r="I1302">
        <v>-12.575059991292299</v>
      </c>
      <c r="J1302">
        <v>-5.59451601937229</v>
      </c>
      <c r="K1302">
        <v>376.73867918196902</v>
      </c>
      <c r="L1302">
        <v>361.53374888808497</v>
      </c>
      <c r="M1302">
        <v>46.465632459887701</v>
      </c>
      <c r="N1302">
        <v>0.756585227623218</v>
      </c>
      <c r="O1302">
        <v>15.457165313073</v>
      </c>
      <c r="P1302">
        <v>25.4148184655823</v>
      </c>
      <c r="Q1302">
        <v>3.1779166697796998E-2</v>
      </c>
    </row>
    <row r="1303" spans="1:17" hidden="1" x14ac:dyDescent="0.3">
      <c r="A1303" t="s">
        <v>2755</v>
      </c>
      <c r="B1303" t="s">
        <v>2756</v>
      </c>
      <c r="C1303" t="str">
        <f>IFERROR(VLOOKUP(Table1[[#This Row],[Ticker]],[1]!Table1[[Symbol]:[Industry]],2,FALSE),"-")</f>
        <v>-</v>
      </c>
      <c r="D1303" t="s">
        <v>278</v>
      </c>
      <c r="E1303">
        <v>1374.9422</v>
      </c>
      <c r="F1303">
        <v>1591</v>
      </c>
      <c r="G1303">
        <v>140.62487985630901</v>
      </c>
      <c r="H1303">
        <v>-2.9688485638048201</v>
      </c>
      <c r="I1303">
        <v>155.637788587291</v>
      </c>
      <c r="J1303">
        <v>-3.2236515882710401</v>
      </c>
      <c r="K1303">
        <v>1388.5439525649299</v>
      </c>
      <c r="L1303">
        <v>991.59796497014599</v>
      </c>
      <c r="M1303">
        <v>66.754502147223704</v>
      </c>
      <c r="N1303">
        <v>1.16113138686131</v>
      </c>
      <c r="O1303">
        <v>3.0798240100565701</v>
      </c>
      <c r="P1303">
        <v>283.37349397590299</v>
      </c>
      <c r="Q1303">
        <v>0.251511357985512</v>
      </c>
    </row>
    <row r="1304" spans="1:17" hidden="1" x14ac:dyDescent="0.3">
      <c r="A1304" t="s">
        <v>2757</v>
      </c>
      <c r="B1304" t="s">
        <v>2758</v>
      </c>
      <c r="C1304" t="str">
        <f>IFERROR(VLOOKUP(Table1[[#This Row],[Ticker]],[1]!Table1[[Symbol]:[Industry]],2,FALSE),"-")</f>
        <v>-</v>
      </c>
      <c r="D1304" t="s">
        <v>92</v>
      </c>
      <c r="E1304">
        <v>1374.343848</v>
      </c>
      <c r="F1304">
        <v>858.6</v>
      </c>
      <c r="G1304">
        <v>-2.9833538464417999</v>
      </c>
      <c r="H1304">
        <v>-1.9115363757302199</v>
      </c>
      <c r="I1304">
        <v>-12.052983029789401</v>
      </c>
      <c r="J1304">
        <v>1.1329316999907899</v>
      </c>
      <c r="K1304">
        <v>801.78574006230201</v>
      </c>
      <c r="L1304">
        <v>803.62881506356405</v>
      </c>
      <c r="M1304">
        <v>71.204579643532597</v>
      </c>
      <c r="N1304">
        <v>1.99358785249457</v>
      </c>
      <c r="O1304">
        <v>21.872816212438799</v>
      </c>
      <c r="P1304">
        <v>24.245713045365701</v>
      </c>
      <c r="Q1304">
        <v>-8.1663718931483997E-2</v>
      </c>
    </row>
    <row r="1305" spans="1:17" hidden="1" x14ac:dyDescent="0.3">
      <c r="A1305" t="s">
        <v>2759</v>
      </c>
      <c r="B1305" t="s">
        <v>2760</v>
      </c>
      <c r="C1305" t="str">
        <f>IFERROR(VLOOKUP(Table1[[#This Row],[Ticker]],[1]!Table1[[Symbol]:[Industry]],2,FALSE),"-")</f>
        <v>-</v>
      </c>
      <c r="D1305" t="s">
        <v>46</v>
      </c>
      <c r="E1305">
        <v>1372.3747758</v>
      </c>
      <c r="F1305">
        <v>1287.1500000000001</v>
      </c>
      <c r="G1305">
        <v>155.74505768074499</v>
      </c>
      <c r="H1305">
        <v>15.4853908545303</v>
      </c>
      <c r="I1305">
        <v>-5.28910000438092</v>
      </c>
      <c r="J1305">
        <v>3.9237399669810502</v>
      </c>
      <c r="K1305">
        <v>1162.0334843210701</v>
      </c>
      <c r="L1305">
        <v>1029.3313529776899</v>
      </c>
      <c r="M1305">
        <v>60.3268932693625</v>
      </c>
      <c r="N1305">
        <v>1.5952961091135001</v>
      </c>
      <c r="O1305">
        <v>7.8351396496134802</v>
      </c>
      <c r="P1305">
        <v>190.55304740406299</v>
      </c>
      <c r="Q1305">
        <v>0.11471682545357501</v>
      </c>
    </row>
    <row r="1306" spans="1:17" hidden="1" x14ac:dyDescent="0.3">
      <c r="A1306" t="s">
        <v>2761</v>
      </c>
      <c r="B1306" t="s">
        <v>2762</v>
      </c>
      <c r="C1306" t="str">
        <f>IFERROR(VLOOKUP(Table1[[#This Row],[Ticker]],[1]!Table1[[Symbol]:[Industry]],2,FALSE),"-")</f>
        <v>-</v>
      </c>
      <c r="D1306" t="s">
        <v>293</v>
      </c>
      <c r="E1306">
        <v>1363.33285344</v>
      </c>
      <c r="F1306">
        <v>315.8</v>
      </c>
      <c r="G1306">
        <v>66.104793533619002</v>
      </c>
      <c r="H1306">
        <v>-1.6862800459541101</v>
      </c>
      <c r="I1306">
        <v>30.471892909224302</v>
      </c>
      <c r="J1306">
        <v>-4.66911986593127</v>
      </c>
      <c r="K1306">
        <v>291.563028968433</v>
      </c>
      <c r="L1306">
        <v>227.41857704229801</v>
      </c>
      <c r="M1306">
        <v>55.988688819923802</v>
      </c>
      <c r="N1306">
        <v>0.95575319037617101</v>
      </c>
      <c r="O1306">
        <v>7.0297656744774999</v>
      </c>
      <c r="P1306">
        <v>144.238205723124</v>
      </c>
      <c r="Q1306">
        <v>0.114245990060034</v>
      </c>
    </row>
    <row r="1307" spans="1:17" hidden="1" x14ac:dyDescent="0.3">
      <c r="A1307" t="s">
        <v>2763</v>
      </c>
      <c r="B1307" t="s">
        <v>2764</v>
      </c>
      <c r="C1307" t="str">
        <f>IFERROR(VLOOKUP(Table1[[#This Row],[Ticker]],[1]!Table1[[Symbol]:[Industry]],2,FALSE),"-")</f>
        <v>-</v>
      </c>
      <c r="D1307" t="s">
        <v>127</v>
      </c>
      <c r="E1307">
        <v>1362.22703604</v>
      </c>
      <c r="F1307">
        <v>851.7</v>
      </c>
      <c r="G1307">
        <v>5.3567866266790096</v>
      </c>
      <c r="H1307">
        <v>-2.2780439921877602</v>
      </c>
      <c r="I1307">
        <v>-25.754788074017998</v>
      </c>
      <c r="J1307">
        <v>5.0783503722548797</v>
      </c>
      <c r="K1307">
        <v>849.95824930325</v>
      </c>
      <c r="L1307">
        <v>853.35940726180797</v>
      </c>
      <c r="M1307">
        <v>65.957210136819398</v>
      </c>
      <c r="N1307">
        <v>0.95895198589439101</v>
      </c>
      <c r="O1307">
        <v>26.8052131032053</v>
      </c>
      <c r="P1307">
        <v>35.190476190476197</v>
      </c>
      <c r="Q1307">
        <v>6.9681205979087002E-2</v>
      </c>
    </row>
    <row r="1308" spans="1:17" hidden="1" x14ac:dyDescent="0.3">
      <c r="A1308" t="s">
        <v>2765</v>
      </c>
      <c r="B1308" t="s">
        <v>2766</v>
      </c>
      <c r="C1308" t="str">
        <f>IFERROR(VLOOKUP(Table1[[#This Row],[Ticker]],[1]!Table1[[Symbol]:[Industry]],2,FALSE),"-")</f>
        <v>-</v>
      </c>
      <c r="D1308" t="s">
        <v>21</v>
      </c>
      <c r="E1308">
        <v>1352.3536958699999</v>
      </c>
      <c r="F1308">
        <v>1641.95</v>
      </c>
      <c r="G1308">
        <v>1073.5288898275301</v>
      </c>
      <c r="H1308">
        <v>-12.4082249982691</v>
      </c>
      <c r="I1308">
        <v>52.000025408859997</v>
      </c>
      <c r="J1308">
        <v>-3.6870895631164098</v>
      </c>
      <c r="K1308">
        <v>1475.6139242816</v>
      </c>
      <c r="L1308">
        <v>941.939167821821</v>
      </c>
      <c r="M1308">
        <v>51.393082025331402</v>
      </c>
      <c r="N1308">
        <v>0.96758012076172695</v>
      </c>
      <c r="O1308">
        <v>13.365206005054899</v>
      </c>
      <c r="P1308">
        <v>1106.87247335538</v>
      </c>
    </row>
    <row r="1309" spans="1:17" hidden="1" x14ac:dyDescent="0.3">
      <c r="A1309" t="s">
        <v>2767</v>
      </c>
      <c r="B1309" t="s">
        <v>2768</v>
      </c>
      <c r="C1309" t="str">
        <f>IFERROR(VLOOKUP(Table1[[#This Row],[Ticker]],[1]!Table1[[Symbol]:[Industry]],2,FALSE),"-")</f>
        <v>-</v>
      </c>
      <c r="D1309" t="s">
        <v>293</v>
      </c>
      <c r="E1309">
        <v>1347.571355</v>
      </c>
      <c r="F1309">
        <v>82.63</v>
      </c>
      <c r="G1309">
        <v>-15.931969257802001</v>
      </c>
      <c r="H1309">
        <v>-9.37048581130108</v>
      </c>
      <c r="I1309">
        <v>-30.824717849982001</v>
      </c>
      <c r="J1309">
        <v>-0.76292162196339297</v>
      </c>
      <c r="K1309">
        <v>84.895628242949499</v>
      </c>
      <c r="L1309">
        <v>84.819779818375906</v>
      </c>
      <c r="M1309">
        <v>44.709481295713097</v>
      </c>
      <c r="N1309">
        <v>0.99135596860756503</v>
      </c>
      <c r="O1309">
        <v>27.011981120658302</v>
      </c>
      <c r="P1309">
        <v>19.753623188405701</v>
      </c>
      <c r="Q1309">
        <v>5.9238732164309998E-2</v>
      </c>
    </row>
    <row r="1310" spans="1:17" hidden="1" x14ac:dyDescent="0.3">
      <c r="A1310" t="s">
        <v>2769</v>
      </c>
      <c r="B1310" t="s">
        <v>2770</v>
      </c>
      <c r="C1310" t="str">
        <f>IFERROR(VLOOKUP(Table1[[#This Row],[Ticker]],[1]!Table1[[Symbol]:[Industry]],2,FALSE),"-")</f>
        <v>-</v>
      </c>
      <c r="D1310" t="s">
        <v>21</v>
      </c>
      <c r="E1310">
        <v>1345.7671127999999</v>
      </c>
      <c r="F1310">
        <v>378.4</v>
      </c>
      <c r="G1310">
        <v>11.848120889893901</v>
      </c>
      <c r="H1310">
        <v>2.2798216489611201</v>
      </c>
      <c r="I1310">
        <v>7.2931044213303302</v>
      </c>
      <c r="J1310">
        <v>-5.2374193601412902</v>
      </c>
      <c r="K1310">
        <v>348.170315822173</v>
      </c>
      <c r="L1310">
        <v>320.63233877356902</v>
      </c>
      <c r="M1310">
        <v>64.691087017836693</v>
      </c>
      <c r="N1310">
        <v>1.51927627395767</v>
      </c>
      <c r="O1310">
        <v>18.8689217758985</v>
      </c>
      <c r="P1310">
        <v>52.334943639291403</v>
      </c>
      <c r="Q1310">
        <v>-4.1496551587151001E-2</v>
      </c>
    </row>
    <row r="1311" spans="1:17" hidden="1" x14ac:dyDescent="0.3">
      <c r="A1311" t="s">
        <v>2771</v>
      </c>
      <c r="B1311" t="s">
        <v>2772</v>
      </c>
      <c r="C1311" t="str">
        <f>IFERROR(VLOOKUP(Table1[[#This Row],[Ticker]],[1]!Table1[[Symbol]:[Industry]],2,FALSE),"-")</f>
        <v>-</v>
      </c>
      <c r="D1311" t="s">
        <v>54</v>
      </c>
      <c r="E1311">
        <v>1343.3902701449999</v>
      </c>
      <c r="F1311">
        <v>330.05</v>
      </c>
      <c r="G1311">
        <v>116.811831044717</v>
      </c>
      <c r="H1311">
        <v>13.2115008381975</v>
      </c>
      <c r="I1311">
        <v>2.7070458262015</v>
      </c>
      <c r="J1311">
        <v>-5.2402740114002402</v>
      </c>
      <c r="K1311">
        <v>308.585077412011</v>
      </c>
      <c r="L1311">
        <v>262.81131360841499</v>
      </c>
      <c r="M1311">
        <v>51.051690757578498</v>
      </c>
      <c r="N1311">
        <v>1.1199867030488</v>
      </c>
      <c r="O1311">
        <v>11.1952734434176</v>
      </c>
      <c r="P1311">
        <v>177.236455270894</v>
      </c>
      <c r="Q1311">
        <v>8.6824262714361E-2</v>
      </c>
    </row>
    <row r="1312" spans="1:17" hidden="1" x14ac:dyDescent="0.3">
      <c r="A1312" t="s">
        <v>2773</v>
      </c>
      <c r="B1312" t="s">
        <v>2774</v>
      </c>
      <c r="C1312" t="str">
        <f>IFERROR(VLOOKUP(Table1[[#This Row],[Ticker]],[1]!Table1[[Symbol]:[Industry]],2,FALSE),"-")</f>
        <v>-</v>
      </c>
      <c r="D1312" t="s">
        <v>807</v>
      </c>
      <c r="E1312">
        <v>1341.0605</v>
      </c>
      <c r="F1312">
        <v>250.9</v>
      </c>
      <c r="G1312">
        <v>-47.267014707209803</v>
      </c>
      <c r="H1312">
        <v>-18.202936971728501</v>
      </c>
      <c r="I1312">
        <v>-36.9613325714732</v>
      </c>
      <c r="J1312">
        <v>-5.6045470678556804</v>
      </c>
      <c r="K1312">
        <v>282.54678238894201</v>
      </c>
      <c r="M1312">
        <v>33.615387228063497</v>
      </c>
      <c r="N1312">
        <v>0.66971024235125298</v>
      </c>
      <c r="O1312">
        <v>85.731367078517295</v>
      </c>
      <c r="P1312">
        <v>10.043859649122799</v>
      </c>
    </row>
    <row r="1313" spans="1:17" hidden="1" x14ac:dyDescent="0.3">
      <c r="A1313" t="s">
        <v>2775</v>
      </c>
      <c r="B1313" t="s">
        <v>2776</v>
      </c>
      <c r="C1313" t="str">
        <f>IFERROR(VLOOKUP(Table1[[#This Row],[Ticker]],[1]!Table1[[Symbol]:[Industry]],2,FALSE),"-")</f>
        <v>-</v>
      </c>
      <c r="D1313" t="s">
        <v>138</v>
      </c>
      <c r="E1313">
        <v>1331.7911099999999</v>
      </c>
      <c r="F1313">
        <v>319.8</v>
      </c>
      <c r="G1313">
        <v>82.222002930754996</v>
      </c>
      <c r="H1313">
        <v>-0.83684501770553898</v>
      </c>
      <c r="I1313">
        <v>43.393602823886198</v>
      </c>
      <c r="J1313">
        <v>-5.78651733709974</v>
      </c>
      <c r="K1313">
        <v>292.71518966823601</v>
      </c>
      <c r="L1313">
        <v>243.68057159188399</v>
      </c>
      <c r="M1313">
        <v>52.916934237224503</v>
      </c>
      <c r="N1313">
        <v>1.3627070130944201</v>
      </c>
      <c r="O1313">
        <v>18.026891807379599</v>
      </c>
      <c r="P1313">
        <v>111.50793650793599</v>
      </c>
    </row>
    <row r="1314" spans="1:17" hidden="1" x14ac:dyDescent="0.3">
      <c r="A1314" t="s">
        <v>2777</v>
      </c>
      <c r="B1314" t="s">
        <v>2778</v>
      </c>
      <c r="C1314" t="str">
        <f>IFERROR(VLOOKUP(Table1[[#This Row],[Ticker]],[1]!Table1[[Symbol]:[Industry]],2,FALSE),"-")</f>
        <v>-</v>
      </c>
      <c r="D1314" t="s">
        <v>908</v>
      </c>
      <c r="E1314">
        <v>1327.15506</v>
      </c>
      <c r="F1314">
        <v>87.15</v>
      </c>
      <c r="G1314">
        <v>-24.100577714406199</v>
      </c>
      <c r="H1314">
        <v>-4.5361765121697699</v>
      </c>
      <c r="I1314">
        <v>-14.648137899488701</v>
      </c>
      <c r="J1314">
        <v>-4.1977080942209302</v>
      </c>
      <c r="K1314">
        <v>87.646039561716705</v>
      </c>
      <c r="L1314">
        <v>89.220816429165893</v>
      </c>
      <c r="M1314">
        <v>47.756711455791397</v>
      </c>
      <c r="N1314">
        <v>1.2049061670015</v>
      </c>
      <c r="O1314">
        <v>32.702237521514597</v>
      </c>
      <c r="P1314">
        <v>17.770270270270199</v>
      </c>
      <c r="Q1314">
        <v>-1.7748456670451E-2</v>
      </c>
    </row>
    <row r="1315" spans="1:17" hidden="1" x14ac:dyDescent="0.3">
      <c r="A1315" t="s">
        <v>2779</v>
      </c>
      <c r="B1315" t="s">
        <v>2780</v>
      </c>
      <c r="C1315" t="str">
        <f>IFERROR(VLOOKUP(Table1[[#This Row],[Ticker]],[1]!Table1[[Symbol]:[Industry]],2,FALSE),"-")</f>
        <v>-</v>
      </c>
      <c r="D1315" t="s">
        <v>631</v>
      </c>
      <c r="E1315">
        <v>1326.710231</v>
      </c>
      <c r="F1315">
        <v>134.75</v>
      </c>
      <c r="G1315">
        <v>-8.9788348694681996</v>
      </c>
      <c r="H1315">
        <v>-8.2946388084848994</v>
      </c>
      <c r="I1315">
        <v>-24.7922535707436</v>
      </c>
      <c r="J1315">
        <v>-3.1649217037020101</v>
      </c>
      <c r="K1315">
        <v>136.09660948460601</v>
      </c>
      <c r="L1315">
        <v>138.532538279845</v>
      </c>
      <c r="M1315">
        <v>43.796120081524499</v>
      </c>
      <c r="N1315">
        <v>1.16906856850713</v>
      </c>
      <c r="O1315">
        <v>39.480519480519398</v>
      </c>
      <c r="P1315">
        <v>17.685589519650598</v>
      </c>
      <c r="Q1315">
        <v>-8.9833677558492003E-2</v>
      </c>
    </row>
    <row r="1316" spans="1:17" hidden="1" x14ac:dyDescent="0.3">
      <c r="A1316" t="s">
        <v>2781</v>
      </c>
      <c r="B1316" t="s">
        <v>2782</v>
      </c>
      <c r="C1316" t="str">
        <f>IFERROR(VLOOKUP(Table1[[#This Row],[Ticker]],[1]!Table1[[Symbol]:[Industry]],2,FALSE),"-")</f>
        <v>-</v>
      </c>
      <c r="E1316">
        <v>1320.85791335</v>
      </c>
      <c r="F1316">
        <v>1259.3499999999999</v>
      </c>
      <c r="G1316">
        <v>376.93383644911</v>
      </c>
      <c r="H1316">
        <v>-22.044999597208399</v>
      </c>
      <c r="I1316">
        <v>76.943461104404903</v>
      </c>
      <c r="J1316">
        <v>2.6704198832319199</v>
      </c>
      <c r="K1316">
        <v>1126.4948026418001</v>
      </c>
      <c r="M1316">
        <v>53.320755878855799</v>
      </c>
      <c r="N1316">
        <v>0.51749400586093597</v>
      </c>
      <c r="O1316">
        <v>19.903124627784099</v>
      </c>
      <c r="P1316">
        <v>426.04427736006602</v>
      </c>
    </row>
    <row r="1317" spans="1:17" hidden="1" x14ac:dyDescent="0.3">
      <c r="A1317" t="s">
        <v>2783</v>
      </c>
      <c r="B1317" t="s">
        <v>2784</v>
      </c>
      <c r="C1317" t="str">
        <f>IFERROR(VLOOKUP(Table1[[#This Row],[Ticker]],[1]!Table1[[Symbol]:[Industry]],2,FALSE),"-")</f>
        <v>-</v>
      </c>
      <c r="D1317" t="s">
        <v>1752</v>
      </c>
      <c r="E1317">
        <v>1319.7996000000001</v>
      </c>
      <c r="F1317">
        <v>567.9</v>
      </c>
      <c r="G1317">
        <v>75.477703782694306</v>
      </c>
      <c r="H1317">
        <v>28.868795829002998</v>
      </c>
      <c r="I1317">
        <v>19.3430718342948</v>
      </c>
      <c r="J1317">
        <v>-5.82335936213968</v>
      </c>
      <c r="K1317">
        <v>470.355033067043</v>
      </c>
      <c r="L1317">
        <v>386.27960206494799</v>
      </c>
      <c r="M1317">
        <v>52.360463904565599</v>
      </c>
      <c r="N1317">
        <v>0.71775102459016304</v>
      </c>
      <c r="O1317">
        <v>13.5763338615953</v>
      </c>
      <c r="P1317">
        <v>125.26775089250199</v>
      </c>
    </row>
    <row r="1318" spans="1:17" hidden="1" x14ac:dyDescent="0.3">
      <c r="A1318" t="s">
        <v>2785</v>
      </c>
      <c r="B1318" t="s">
        <v>2786</v>
      </c>
      <c r="C1318" t="str">
        <f>IFERROR(VLOOKUP(Table1[[#This Row],[Ticker]],[1]!Table1[[Symbol]:[Industry]],2,FALSE),"-")</f>
        <v>-</v>
      </c>
      <c r="D1318" t="s">
        <v>555</v>
      </c>
      <c r="E1318">
        <v>1316.40537909</v>
      </c>
      <c r="F1318">
        <v>375.85</v>
      </c>
      <c r="G1318">
        <v>10.8787722586589</v>
      </c>
      <c r="H1318">
        <v>-2.1849375973752201</v>
      </c>
      <c r="I1318">
        <v>-12.1863527292508</v>
      </c>
      <c r="J1318">
        <v>-2.09883481818366</v>
      </c>
      <c r="K1318">
        <v>357.07345704868499</v>
      </c>
      <c r="L1318">
        <v>338.51868203089998</v>
      </c>
      <c r="M1318">
        <v>57.165717666717299</v>
      </c>
      <c r="N1318">
        <v>1.3260281906347899</v>
      </c>
      <c r="O1318">
        <v>48.649727284820997</v>
      </c>
      <c r="P1318">
        <v>51.950677178087702</v>
      </c>
      <c r="Q1318">
        <v>-2.3521925998169998E-3</v>
      </c>
    </row>
    <row r="1319" spans="1:17" hidden="1" x14ac:dyDescent="0.3">
      <c r="A1319" t="s">
        <v>2787</v>
      </c>
      <c r="B1319" t="s">
        <v>2788</v>
      </c>
      <c r="C1319" t="str">
        <f>IFERROR(VLOOKUP(Table1[[#This Row],[Ticker]],[1]!Table1[[Symbol]:[Industry]],2,FALSE),"-")</f>
        <v>-</v>
      </c>
      <c r="D1319" t="s">
        <v>130</v>
      </c>
      <c r="E1319">
        <v>1315.4988000000001</v>
      </c>
      <c r="F1319">
        <v>649.95000000000005</v>
      </c>
      <c r="G1319">
        <v>12.043117300256499</v>
      </c>
      <c r="H1319">
        <v>-3.5437573952975101</v>
      </c>
      <c r="I1319">
        <v>-18.6477721706766</v>
      </c>
      <c r="J1319">
        <v>-0.60853485383690797</v>
      </c>
      <c r="K1319">
        <v>653.86956538510196</v>
      </c>
      <c r="L1319">
        <v>634.54817966529004</v>
      </c>
      <c r="M1319">
        <v>45.383949784008102</v>
      </c>
      <c r="N1319">
        <v>1.24451966410889</v>
      </c>
      <c r="O1319">
        <v>14.931917839833799</v>
      </c>
      <c r="P1319">
        <v>37.192612137203099</v>
      </c>
      <c r="Q1319">
        <v>9.3331719251579001E-2</v>
      </c>
    </row>
    <row r="1320" spans="1:17" hidden="1" x14ac:dyDescent="0.3">
      <c r="A1320" t="s">
        <v>2789</v>
      </c>
      <c r="B1320" t="s">
        <v>2790</v>
      </c>
      <c r="C1320" t="str">
        <f>IFERROR(VLOOKUP(Table1[[#This Row],[Ticker]],[1]!Table1[[Symbol]:[Industry]],2,FALSE),"-")</f>
        <v>-</v>
      </c>
      <c r="D1320" t="s">
        <v>422</v>
      </c>
      <c r="E1320">
        <v>1312.9659950400001</v>
      </c>
      <c r="F1320">
        <v>4113.8999999999996</v>
      </c>
      <c r="G1320">
        <v>20.059635342326999</v>
      </c>
      <c r="H1320">
        <v>13.891574500283401</v>
      </c>
      <c r="I1320">
        <v>13.2871506341068</v>
      </c>
      <c r="J1320">
        <v>-7.6690945423445598</v>
      </c>
      <c r="K1320">
        <v>3701.3165159299501</v>
      </c>
      <c r="L1320">
        <v>3253.8151203249299</v>
      </c>
      <c r="M1320">
        <v>49.3178406430848</v>
      </c>
      <c r="N1320">
        <v>1.2087801455696601</v>
      </c>
      <c r="O1320">
        <v>10.690585575730999</v>
      </c>
      <c r="P1320">
        <v>69.645360824742198</v>
      </c>
      <c r="Q1320">
        <v>-3.1998914681150002E-3</v>
      </c>
    </row>
    <row r="1321" spans="1:17" hidden="1" x14ac:dyDescent="0.3">
      <c r="A1321" t="s">
        <v>2791</v>
      </c>
      <c r="B1321" t="s">
        <v>2792</v>
      </c>
      <c r="C1321" t="str">
        <f>IFERROR(VLOOKUP(Table1[[#This Row],[Ticker]],[1]!Table1[[Symbol]:[Industry]],2,FALSE),"-")</f>
        <v>-</v>
      </c>
      <c r="D1321" t="s">
        <v>286</v>
      </c>
      <c r="E1321">
        <v>1309.4739999999999</v>
      </c>
      <c r="F1321">
        <v>448.45</v>
      </c>
      <c r="G1321">
        <v>-2.1593610363474798</v>
      </c>
      <c r="H1321">
        <v>-11.3205557490889</v>
      </c>
      <c r="I1321">
        <v>0.21298544332092401</v>
      </c>
      <c r="J1321">
        <v>2.47144692574618</v>
      </c>
      <c r="K1321">
        <v>438.99696746630002</v>
      </c>
      <c r="L1321">
        <v>404.88370548079399</v>
      </c>
      <c r="M1321">
        <v>47.339435248129</v>
      </c>
      <c r="N1321">
        <v>0.62050877396954396</v>
      </c>
      <c r="O1321">
        <v>7.7043148623034901</v>
      </c>
      <c r="P1321">
        <v>36.6392443631931</v>
      </c>
      <c r="Q1321">
        <v>-7.5973239623509997E-3</v>
      </c>
    </row>
    <row r="1322" spans="1:17" hidden="1" x14ac:dyDescent="0.3">
      <c r="A1322" t="s">
        <v>2793</v>
      </c>
      <c r="B1322" t="s">
        <v>2794</v>
      </c>
      <c r="C1322" t="str">
        <f>IFERROR(VLOOKUP(Table1[[#This Row],[Ticker]],[1]!Table1[[Symbol]:[Industry]],2,FALSE),"-")</f>
        <v>-</v>
      </c>
      <c r="D1322" t="s">
        <v>682</v>
      </c>
      <c r="E1322">
        <v>1301.2</v>
      </c>
      <c r="F1322">
        <v>130.12</v>
      </c>
      <c r="G1322">
        <v>-6.0243526690342097</v>
      </c>
      <c r="H1322">
        <v>-3.7280828645160602</v>
      </c>
      <c r="I1322">
        <v>-15.9603091125042</v>
      </c>
      <c r="J1322">
        <v>-3.5083393480046201</v>
      </c>
      <c r="K1322">
        <v>125.794549094085</v>
      </c>
      <c r="L1322">
        <v>123.52616675233</v>
      </c>
      <c r="M1322">
        <v>48.900739333470703</v>
      </c>
      <c r="N1322">
        <v>0.62131580618191695</v>
      </c>
      <c r="O1322">
        <v>19.1208115585613</v>
      </c>
      <c r="P1322">
        <v>29.730807577268202</v>
      </c>
      <c r="Q1322">
        <v>8.5118480369999997E-5</v>
      </c>
    </row>
    <row r="1323" spans="1:17" hidden="1" x14ac:dyDescent="0.3">
      <c r="A1323" t="s">
        <v>2795</v>
      </c>
      <c r="B1323" t="s">
        <v>2796</v>
      </c>
      <c r="C1323" t="str">
        <f>IFERROR(VLOOKUP(Table1[[#This Row],[Ticker]],[1]!Table1[[Symbol]:[Industry]],2,FALSE),"-")</f>
        <v>-</v>
      </c>
      <c r="D1323" t="s">
        <v>370</v>
      </c>
      <c r="E1323">
        <v>1300.9817484</v>
      </c>
      <c r="F1323">
        <v>65.25</v>
      </c>
      <c r="G1323">
        <v>-49.783949012811703</v>
      </c>
      <c r="H1323">
        <v>-19.8224230636377</v>
      </c>
      <c r="I1323">
        <v>-25.200190894351898</v>
      </c>
      <c r="J1323">
        <v>-3.91908290356825</v>
      </c>
      <c r="K1323">
        <v>68.835837838389807</v>
      </c>
      <c r="L1323">
        <v>71.671815103162103</v>
      </c>
      <c r="M1323">
        <v>34.707130207457901</v>
      </c>
      <c r="N1323">
        <v>0.883480353422886</v>
      </c>
      <c r="O1323">
        <v>37.931034482758598</v>
      </c>
      <c r="P1323">
        <v>17.461746174617399</v>
      </c>
      <c r="Q1323">
        <v>-5.2709873221619997E-2</v>
      </c>
    </row>
    <row r="1324" spans="1:17" hidden="1" x14ac:dyDescent="0.3">
      <c r="A1324" t="s">
        <v>2797</v>
      </c>
      <c r="B1324" t="s">
        <v>2798</v>
      </c>
      <c r="C1324" t="str">
        <f>IFERROR(VLOOKUP(Table1[[#This Row],[Ticker]],[1]!Table1[[Symbol]:[Industry]],2,FALSE),"-")</f>
        <v>-</v>
      </c>
      <c r="D1324" t="s">
        <v>21</v>
      </c>
      <c r="E1324">
        <v>1300.5439200000001</v>
      </c>
      <c r="F1324">
        <v>1096.95</v>
      </c>
      <c r="G1324">
        <v>-22.3132010620137</v>
      </c>
      <c r="H1324">
        <v>-12.906224862666701</v>
      </c>
      <c r="I1324">
        <v>-27.9917746118739</v>
      </c>
      <c r="J1324">
        <v>-8.7510739027574402</v>
      </c>
      <c r="K1324">
        <v>1140.5899203378201</v>
      </c>
      <c r="L1324">
        <v>1106.7343811471501</v>
      </c>
      <c r="M1324">
        <v>35.127168990332301</v>
      </c>
      <c r="N1324">
        <v>2.0260152228461799</v>
      </c>
      <c r="O1324">
        <v>33.770910251150902</v>
      </c>
      <c r="P1324">
        <v>14.7977604520956</v>
      </c>
      <c r="Q1324">
        <v>0.10552828923935501</v>
      </c>
    </row>
    <row r="1325" spans="1:17" hidden="1" x14ac:dyDescent="0.3">
      <c r="A1325" t="s">
        <v>2799</v>
      </c>
      <c r="B1325" t="s">
        <v>2800</v>
      </c>
      <c r="C1325" t="str">
        <f>IFERROR(VLOOKUP(Table1[[#This Row],[Ticker]],[1]!Table1[[Symbol]:[Industry]],2,FALSE),"-")</f>
        <v>-</v>
      </c>
      <c r="D1325" t="s">
        <v>386</v>
      </c>
      <c r="E1325">
        <v>1293.762345285</v>
      </c>
      <c r="F1325">
        <v>77.430000000000007</v>
      </c>
      <c r="G1325">
        <v>33.117696397268801</v>
      </c>
      <c r="H1325">
        <v>1.4406703827051399</v>
      </c>
      <c r="I1325">
        <v>-3.7309296938082301</v>
      </c>
      <c r="J1325">
        <v>4.0354868041507004</v>
      </c>
      <c r="K1325">
        <v>73.062138212325607</v>
      </c>
      <c r="L1325">
        <v>65.777722177754697</v>
      </c>
      <c r="M1325">
        <v>57.637652856230901</v>
      </c>
      <c r="N1325">
        <v>1.24987525712343</v>
      </c>
      <c r="O1325">
        <v>9.6474234792715805</v>
      </c>
      <c r="P1325">
        <v>67.960954446854601</v>
      </c>
      <c r="Q1325">
        <v>2.4706082899261E-2</v>
      </c>
    </row>
    <row r="1326" spans="1:17" hidden="1" x14ac:dyDescent="0.3">
      <c r="A1326" t="s">
        <v>2801</v>
      </c>
      <c r="B1326" t="s">
        <v>2802</v>
      </c>
      <c r="C1326" t="str">
        <f>IFERROR(VLOOKUP(Table1[[#This Row],[Ticker]],[1]!Table1[[Symbol]:[Industry]],2,FALSE),"-")</f>
        <v>-</v>
      </c>
      <c r="D1326" t="s">
        <v>21</v>
      </c>
      <c r="E1326">
        <v>1286.4888094799901</v>
      </c>
      <c r="F1326">
        <v>744.45</v>
      </c>
      <c r="G1326">
        <v>598.31572505124097</v>
      </c>
      <c r="H1326">
        <v>-18.2689812976318</v>
      </c>
      <c r="I1326">
        <v>241.12763123897</v>
      </c>
      <c r="J1326">
        <v>-9.5102876721835692</v>
      </c>
      <c r="K1326">
        <v>671.932850554624</v>
      </c>
      <c r="M1326">
        <v>40.417006883177898</v>
      </c>
      <c r="N1326">
        <v>0.48949247916892102</v>
      </c>
      <c r="O1326">
        <v>34.058701054469701</v>
      </c>
      <c r="P1326">
        <v>698.33780160857896</v>
      </c>
    </row>
    <row r="1327" spans="1:17" hidden="1" x14ac:dyDescent="0.3">
      <c r="A1327" t="s">
        <v>2803</v>
      </c>
      <c r="B1327" t="s">
        <v>2804</v>
      </c>
      <c r="C1327" t="str">
        <f>IFERROR(VLOOKUP(Table1[[#This Row],[Ticker]],[1]!Table1[[Symbol]:[Industry]],2,FALSE),"-")</f>
        <v>-</v>
      </c>
      <c r="D1327" t="s">
        <v>143</v>
      </c>
      <c r="E1327">
        <v>1281.423437465</v>
      </c>
      <c r="F1327">
        <v>575.65</v>
      </c>
      <c r="G1327">
        <v>-37.183124165822598</v>
      </c>
      <c r="H1327">
        <v>-12.320434597035</v>
      </c>
      <c r="I1327">
        <v>-7.1337875556939396</v>
      </c>
      <c r="J1327">
        <v>-5.2934343011188503</v>
      </c>
      <c r="K1327">
        <v>594.59622659690103</v>
      </c>
      <c r="L1327">
        <v>576.31613460787298</v>
      </c>
      <c r="M1327">
        <v>29.193589189702301</v>
      </c>
      <c r="N1327">
        <v>0.66618563767416195</v>
      </c>
      <c r="O1327">
        <v>25.527664379397201</v>
      </c>
      <c r="P1327">
        <v>15.3029544316474</v>
      </c>
      <c r="Q1327">
        <v>-0.18920823434103601</v>
      </c>
    </row>
    <row r="1328" spans="1:17" hidden="1" x14ac:dyDescent="0.3">
      <c r="A1328" t="s">
        <v>2805</v>
      </c>
      <c r="B1328" t="s">
        <v>2806</v>
      </c>
      <c r="C1328" t="str">
        <f>IFERROR(VLOOKUP(Table1[[#This Row],[Ticker]],[1]!Table1[[Symbol]:[Industry]],2,FALSE),"-")</f>
        <v>-</v>
      </c>
      <c r="D1328" t="s">
        <v>130</v>
      </c>
      <c r="E1328">
        <v>1279.0046411999999</v>
      </c>
      <c r="F1328">
        <v>147.01</v>
      </c>
      <c r="G1328">
        <v>12.7802416524466</v>
      </c>
      <c r="H1328">
        <v>-8.34324113013</v>
      </c>
      <c r="I1328">
        <v>-25.553599060062201</v>
      </c>
      <c r="J1328">
        <v>-2.1103804737046099</v>
      </c>
      <c r="K1328">
        <v>147.07035332563399</v>
      </c>
      <c r="L1328">
        <v>145.076397407071</v>
      </c>
      <c r="M1328">
        <v>47.8650620823338</v>
      </c>
      <c r="N1328">
        <v>0.58025363739853597</v>
      </c>
      <c r="O1328">
        <v>32.1678797360724</v>
      </c>
      <c r="P1328">
        <v>41.152184349495897</v>
      </c>
      <c r="Q1328">
        <v>2.7353333969529998E-2</v>
      </c>
    </row>
    <row r="1329" spans="1:17" hidden="1" x14ac:dyDescent="0.3">
      <c r="A1329" t="s">
        <v>2807</v>
      </c>
      <c r="B1329" t="s">
        <v>2808</v>
      </c>
      <c r="C1329" t="str">
        <f>IFERROR(VLOOKUP(Table1[[#This Row],[Ticker]],[1]!Table1[[Symbol]:[Industry]],2,FALSE),"-")</f>
        <v>-</v>
      </c>
      <c r="D1329" t="s">
        <v>235</v>
      </c>
      <c r="E1329">
        <v>1276.87141185</v>
      </c>
      <c r="F1329">
        <v>82.79</v>
      </c>
      <c r="G1329">
        <v>54.0957201762523</v>
      </c>
      <c r="H1329">
        <v>6.9709981195493604</v>
      </c>
      <c r="I1329">
        <v>-38.831114339987998</v>
      </c>
      <c r="J1329">
        <v>2.7609739275979099</v>
      </c>
      <c r="K1329">
        <v>69.453522044212605</v>
      </c>
      <c r="L1329">
        <v>68.530081804137197</v>
      </c>
      <c r="M1329">
        <v>80.391769063517899</v>
      </c>
      <c r="N1329">
        <v>1.49660274697201</v>
      </c>
      <c r="O1329">
        <v>56.661432540161798</v>
      </c>
      <c r="P1329">
        <v>91.865585168018498</v>
      </c>
      <c r="Q1329">
        <v>3.8825157138196002E-2</v>
      </c>
    </row>
    <row r="1330" spans="1:17" hidden="1" x14ac:dyDescent="0.3">
      <c r="A1330" t="s">
        <v>2809</v>
      </c>
      <c r="B1330" t="s">
        <v>2810</v>
      </c>
      <c r="C1330" t="str">
        <f>IFERROR(VLOOKUP(Table1[[#This Row],[Ticker]],[1]!Table1[[Symbol]:[Industry]],2,FALSE),"-")</f>
        <v>-</v>
      </c>
      <c r="D1330" t="s">
        <v>60</v>
      </c>
      <c r="E1330">
        <v>1272.18273264</v>
      </c>
      <c r="F1330">
        <v>121.2</v>
      </c>
      <c r="G1330">
        <v>-1.0548924352184399</v>
      </c>
      <c r="H1330">
        <v>3.2303658536584798</v>
      </c>
      <c r="I1330">
        <v>-8.5408790784525497</v>
      </c>
      <c r="J1330">
        <v>-0.98659483395759995</v>
      </c>
      <c r="K1330">
        <v>109.67230265483499</v>
      </c>
      <c r="L1330">
        <v>109.459401466144</v>
      </c>
      <c r="M1330">
        <v>73.522500875604607</v>
      </c>
      <c r="N1330">
        <v>1.89212885710798</v>
      </c>
      <c r="O1330">
        <v>23.432343234323401</v>
      </c>
      <c r="P1330">
        <v>56.690368455074299</v>
      </c>
      <c r="Q1330">
        <v>-1.1812430765010999E-2</v>
      </c>
    </row>
    <row r="1331" spans="1:17" hidden="1" x14ac:dyDescent="0.3">
      <c r="A1331" t="s">
        <v>2811</v>
      </c>
      <c r="B1331" t="s">
        <v>2812</v>
      </c>
      <c r="C1331" t="str">
        <f>IFERROR(VLOOKUP(Table1[[#This Row],[Ticker]],[1]!Table1[[Symbol]:[Industry]],2,FALSE),"-")</f>
        <v>-</v>
      </c>
      <c r="D1331" t="s">
        <v>235</v>
      </c>
      <c r="E1331">
        <v>1264.9035576000001</v>
      </c>
      <c r="F1331">
        <v>801.6</v>
      </c>
      <c r="G1331">
        <v>49.801146984584904</v>
      </c>
      <c r="H1331">
        <v>-10.503310881159299</v>
      </c>
      <c r="I1331">
        <v>21.679162220890898</v>
      </c>
      <c r="J1331">
        <v>-2.4709078191762299</v>
      </c>
      <c r="K1331">
        <v>749.000117586535</v>
      </c>
      <c r="L1331">
        <v>607.31972368493405</v>
      </c>
      <c r="M1331">
        <v>50.627598950907803</v>
      </c>
      <c r="N1331">
        <v>0.30881172409290297</v>
      </c>
      <c r="O1331">
        <v>18.001497005988</v>
      </c>
      <c r="P1331">
        <v>84.679184425757398</v>
      </c>
      <c r="Q1331">
        <v>0.17921999150995099</v>
      </c>
    </row>
    <row r="1332" spans="1:17" hidden="1" x14ac:dyDescent="0.3">
      <c r="A1332" t="s">
        <v>2813</v>
      </c>
      <c r="B1332" t="s">
        <v>2814</v>
      </c>
      <c r="C1332" t="str">
        <f>IFERROR(VLOOKUP(Table1[[#This Row],[Ticker]],[1]!Table1[[Symbol]:[Industry]],2,FALSE),"-")</f>
        <v>-</v>
      </c>
      <c r="D1332" t="s">
        <v>72</v>
      </c>
      <c r="E1332">
        <v>1259.2014428160001</v>
      </c>
      <c r="F1332">
        <v>71.73</v>
      </c>
      <c r="G1332">
        <v>147.580159046913</v>
      </c>
      <c r="H1332">
        <v>-5.9022492335961996</v>
      </c>
      <c r="I1332">
        <v>-42.136553920327898</v>
      </c>
      <c r="J1332">
        <v>-3.1468763090190799</v>
      </c>
      <c r="K1332">
        <v>73.378383287710605</v>
      </c>
      <c r="L1332">
        <v>72.009454483249996</v>
      </c>
      <c r="M1332">
        <v>42.955856528133303</v>
      </c>
      <c r="N1332">
        <v>1.4594340267452901</v>
      </c>
      <c r="O1332">
        <v>100.473999721176</v>
      </c>
      <c r="P1332">
        <v>198.253638253638</v>
      </c>
      <c r="Q1332">
        <v>0.34982384385291099</v>
      </c>
    </row>
    <row r="1333" spans="1:17" hidden="1" x14ac:dyDescent="0.3">
      <c r="A1333" t="s">
        <v>2815</v>
      </c>
      <c r="B1333" t="s">
        <v>2816</v>
      </c>
      <c r="C1333" t="str">
        <f>IFERROR(VLOOKUP(Table1[[#This Row],[Ticker]],[1]!Table1[[Symbol]:[Industry]],2,FALSE),"-")</f>
        <v>-</v>
      </c>
      <c r="D1333" t="s">
        <v>60</v>
      </c>
      <c r="E1333">
        <v>1253.49400915</v>
      </c>
      <c r="F1333">
        <v>1303.8499999999999</v>
      </c>
      <c r="G1333">
        <v>54.008841041143199</v>
      </c>
      <c r="H1333">
        <v>2.85460429249652</v>
      </c>
      <c r="I1333">
        <v>-20.928086461860499</v>
      </c>
      <c r="J1333">
        <v>4.71679727176695</v>
      </c>
      <c r="K1333">
        <v>1244.8206061744199</v>
      </c>
      <c r="L1333">
        <v>1201.7505481574999</v>
      </c>
      <c r="M1333">
        <v>68.721327631425297</v>
      </c>
      <c r="N1333">
        <v>1.08231511254019</v>
      </c>
      <c r="O1333">
        <v>22.330022625301901</v>
      </c>
      <c r="P1333">
        <v>79.100274725274701</v>
      </c>
      <c r="Q1333">
        <v>0.10481672087353</v>
      </c>
    </row>
    <row r="1334" spans="1:17" hidden="1" x14ac:dyDescent="0.3">
      <c r="A1334" t="s">
        <v>2817</v>
      </c>
      <c r="B1334" t="s">
        <v>2818</v>
      </c>
      <c r="C1334" t="str">
        <f>IFERROR(VLOOKUP(Table1[[#This Row],[Ticker]],[1]!Table1[[Symbol]:[Industry]],2,FALSE),"-")</f>
        <v>-</v>
      </c>
      <c r="D1334" t="s">
        <v>555</v>
      </c>
      <c r="E1334">
        <v>1253.0392091040001</v>
      </c>
      <c r="F1334">
        <v>201.44</v>
      </c>
      <c r="G1334">
        <v>-37.9967093664686</v>
      </c>
      <c r="H1334">
        <v>-7.9823929348837002</v>
      </c>
      <c r="I1334">
        <v>-15.698961807060201</v>
      </c>
      <c r="J1334">
        <v>-1.7044527282330399</v>
      </c>
      <c r="K1334">
        <v>198.93766272140601</v>
      </c>
      <c r="L1334">
        <v>201.90404640920499</v>
      </c>
      <c r="M1334">
        <v>53.279929238594299</v>
      </c>
      <c r="N1334">
        <v>0.83568781152136196</v>
      </c>
      <c r="O1334">
        <v>20.2839555202541</v>
      </c>
      <c r="P1334">
        <v>25.978736710444</v>
      </c>
      <c r="Q1334">
        <v>-2.4653832628568999E-2</v>
      </c>
    </row>
    <row r="1335" spans="1:17" hidden="1" x14ac:dyDescent="0.3">
      <c r="A1335" t="s">
        <v>2819</v>
      </c>
      <c r="B1335" t="s">
        <v>2820</v>
      </c>
      <c r="C1335" t="str">
        <f>IFERROR(VLOOKUP(Table1[[#This Row],[Ticker]],[1]!Table1[[Symbol]:[Industry]],2,FALSE),"-")</f>
        <v>-</v>
      </c>
      <c r="D1335" t="s">
        <v>983</v>
      </c>
      <c r="E1335">
        <v>1251.883789</v>
      </c>
      <c r="F1335">
        <v>328.25</v>
      </c>
      <c r="G1335">
        <v>-35.563827882983396</v>
      </c>
      <c r="H1335">
        <v>-14.211843850408499</v>
      </c>
      <c r="I1335">
        <v>-19.280066900293601</v>
      </c>
      <c r="J1335">
        <v>-6.2169516370064999</v>
      </c>
      <c r="K1335">
        <v>338.33945885080698</v>
      </c>
      <c r="L1335">
        <v>350.87228713389601</v>
      </c>
      <c r="M1335">
        <v>38.787629777053297</v>
      </c>
      <c r="N1335">
        <v>0.76249555909885303</v>
      </c>
      <c r="O1335">
        <v>63.229246001523201</v>
      </c>
      <c r="P1335">
        <v>19.363636363636299</v>
      </c>
      <c r="Q1335">
        <v>3.0177975878487001E-2</v>
      </c>
    </row>
    <row r="1336" spans="1:17" hidden="1" x14ac:dyDescent="0.3">
      <c r="A1336" t="s">
        <v>2821</v>
      </c>
      <c r="B1336" t="s">
        <v>2822</v>
      </c>
      <c r="C1336" t="str">
        <f>IFERROR(VLOOKUP(Table1[[#This Row],[Ticker]],[1]!Table1[[Symbol]:[Industry]],2,FALSE),"-")</f>
        <v>-</v>
      </c>
      <c r="D1336" t="s">
        <v>165</v>
      </c>
      <c r="E1336">
        <v>1251.4176</v>
      </c>
      <c r="F1336">
        <v>511.2</v>
      </c>
      <c r="G1336">
        <v>102.34460500984601</v>
      </c>
      <c r="H1336">
        <v>0.22173036265408</v>
      </c>
      <c r="I1336">
        <v>112.650287145582</v>
      </c>
      <c r="J1336">
        <v>1.8468063846160201E-2</v>
      </c>
      <c r="M1336">
        <v>62.129881240348503</v>
      </c>
      <c r="O1336">
        <v>8.5680751173708902</v>
      </c>
      <c r="P1336">
        <v>150.83415112855701</v>
      </c>
    </row>
    <row r="1337" spans="1:17" hidden="1" x14ac:dyDescent="0.3">
      <c r="A1337" t="s">
        <v>2823</v>
      </c>
      <c r="B1337" t="s">
        <v>2824</v>
      </c>
      <c r="C1337" t="str">
        <f>IFERROR(VLOOKUP(Table1[[#This Row],[Ticker]],[1]!Table1[[Symbol]:[Industry]],2,FALSE),"-")</f>
        <v>-</v>
      </c>
      <c r="D1337" t="s">
        <v>386</v>
      </c>
      <c r="E1337">
        <v>1250.835912684</v>
      </c>
      <c r="F1337">
        <v>50.91</v>
      </c>
      <c r="G1337">
        <v>-12.3332890206631</v>
      </c>
      <c r="H1337">
        <v>-4.1907665863329804</v>
      </c>
      <c r="I1337">
        <v>-42.840191745916997</v>
      </c>
      <c r="J1337">
        <v>-3.88340691524018</v>
      </c>
      <c r="K1337">
        <v>52.8826598207092</v>
      </c>
      <c r="L1337">
        <v>52.317849065952203</v>
      </c>
      <c r="M1337">
        <v>43.934956360692603</v>
      </c>
      <c r="N1337">
        <v>1.24847835994589</v>
      </c>
      <c r="O1337">
        <v>62.0506776664702</v>
      </c>
      <c r="P1337">
        <v>62.651757188498301</v>
      </c>
    </row>
    <row r="1338" spans="1:17" hidden="1" x14ac:dyDescent="0.3">
      <c r="A1338" t="s">
        <v>2825</v>
      </c>
      <c r="B1338" t="s">
        <v>2826</v>
      </c>
      <c r="C1338" t="str">
        <f>IFERROR(VLOOKUP(Table1[[#This Row],[Ticker]],[1]!Table1[[Symbol]:[Industry]],2,FALSE),"-")</f>
        <v>-</v>
      </c>
      <c r="D1338" t="s">
        <v>200</v>
      </c>
      <c r="E1338">
        <v>1250.603319625</v>
      </c>
      <c r="F1338">
        <v>695.75</v>
      </c>
      <c r="G1338">
        <v>13.617157835870801</v>
      </c>
      <c r="H1338">
        <v>1.47344351684269</v>
      </c>
      <c r="I1338">
        <v>7.82908833882008</v>
      </c>
      <c r="J1338">
        <v>1.7651490352297601</v>
      </c>
      <c r="K1338">
        <v>664.66633995276504</v>
      </c>
      <c r="L1338">
        <v>607.795422863314</v>
      </c>
      <c r="M1338">
        <v>63.439907163369902</v>
      </c>
      <c r="N1338">
        <v>0.71752640096552101</v>
      </c>
      <c r="O1338">
        <v>9.2346388789076492</v>
      </c>
      <c r="P1338">
        <v>41.960824321567003</v>
      </c>
      <c r="Q1338">
        <v>4.0474829543176001E-2</v>
      </c>
    </row>
    <row r="1339" spans="1:17" hidden="1" x14ac:dyDescent="0.3">
      <c r="A1339" t="s">
        <v>2827</v>
      </c>
      <c r="B1339" t="s">
        <v>2828</v>
      </c>
      <c r="C1339" t="str">
        <f>IFERROR(VLOOKUP(Table1[[#This Row],[Ticker]],[1]!Table1[[Symbol]:[Industry]],2,FALSE),"-")</f>
        <v>-</v>
      </c>
      <c r="D1339" t="s">
        <v>60</v>
      </c>
      <c r="E1339">
        <v>1249.8550272</v>
      </c>
      <c r="F1339">
        <v>624</v>
      </c>
      <c r="G1339">
        <v>27.988627039912998</v>
      </c>
      <c r="H1339">
        <v>-3.38875809398606</v>
      </c>
      <c r="I1339">
        <v>-19.967363814140601</v>
      </c>
      <c r="J1339">
        <v>-3.1287763099991501</v>
      </c>
      <c r="K1339">
        <v>621.49582271480597</v>
      </c>
      <c r="L1339">
        <v>587.43429952578003</v>
      </c>
      <c r="M1339">
        <v>36.7099075014062</v>
      </c>
      <c r="N1339">
        <v>0.62766290959483295</v>
      </c>
      <c r="O1339">
        <v>21.017628205128201</v>
      </c>
      <c r="P1339">
        <v>57.178841309823603</v>
      </c>
      <c r="Q1339">
        <v>4.0460888138830003E-2</v>
      </c>
    </row>
    <row r="1340" spans="1:17" hidden="1" x14ac:dyDescent="0.3">
      <c r="A1340" t="s">
        <v>2829</v>
      </c>
      <c r="B1340" t="s">
        <v>2830</v>
      </c>
      <c r="C1340" t="str">
        <f>IFERROR(VLOOKUP(Table1[[#This Row],[Ticker]],[1]!Table1[[Symbol]:[Industry]],2,FALSE),"-")</f>
        <v>-</v>
      </c>
      <c r="D1340" t="s">
        <v>983</v>
      </c>
      <c r="E1340">
        <v>1248.8491317</v>
      </c>
      <c r="F1340">
        <v>623.85</v>
      </c>
      <c r="G1340">
        <v>-19.646831377026601</v>
      </c>
      <c r="H1340">
        <v>-12.427854560023</v>
      </c>
      <c r="I1340">
        <v>-11.7919524786042</v>
      </c>
      <c r="J1340">
        <v>-6.2366368987048801</v>
      </c>
      <c r="K1340">
        <v>616.20436186043696</v>
      </c>
      <c r="L1340">
        <v>608.71184349996304</v>
      </c>
      <c r="M1340">
        <v>43.631648038191202</v>
      </c>
      <c r="N1340">
        <v>1.0205017716039599</v>
      </c>
      <c r="O1340">
        <v>37.052176003847002</v>
      </c>
      <c r="P1340">
        <v>30.090710040663101</v>
      </c>
      <c r="Q1340">
        <v>7.9675024437150001E-3</v>
      </c>
    </row>
    <row r="1341" spans="1:17" hidden="1" x14ac:dyDescent="0.3">
      <c r="A1341" t="s">
        <v>2831</v>
      </c>
      <c r="B1341" t="s">
        <v>2832</v>
      </c>
      <c r="C1341" t="str">
        <f>IFERROR(VLOOKUP(Table1[[#This Row],[Ticker]],[1]!Table1[[Symbol]:[Industry]],2,FALSE),"-")</f>
        <v>-</v>
      </c>
      <c r="D1341" t="s">
        <v>1068</v>
      </c>
      <c r="E1341">
        <v>1246.093353145</v>
      </c>
      <c r="F1341">
        <v>1230.6500000000001</v>
      </c>
      <c r="G1341">
        <v>185.769748358865</v>
      </c>
      <c r="H1341">
        <v>28.395763677946601</v>
      </c>
      <c r="I1341">
        <v>52.408089092813903</v>
      </c>
      <c r="J1341">
        <v>7.0246221513692504</v>
      </c>
      <c r="K1341">
        <v>842.57772932386297</v>
      </c>
      <c r="L1341">
        <v>676.84206100815197</v>
      </c>
      <c r="M1341">
        <v>72.603177953391693</v>
      </c>
      <c r="N1341">
        <v>2.6461526532006898</v>
      </c>
      <c r="O1341">
        <v>0</v>
      </c>
      <c r="P1341">
        <v>226</v>
      </c>
    </row>
    <row r="1342" spans="1:17" hidden="1" x14ac:dyDescent="0.3">
      <c r="A1342" t="s">
        <v>2833</v>
      </c>
      <c r="B1342" t="s">
        <v>2834</v>
      </c>
      <c r="C1342" t="str">
        <f>IFERROR(VLOOKUP(Table1[[#This Row],[Ticker]],[1]!Table1[[Symbol]:[Industry]],2,FALSE),"-")</f>
        <v>-</v>
      </c>
      <c r="D1342" t="s">
        <v>92</v>
      </c>
      <c r="E1342">
        <v>1245.0235762079999</v>
      </c>
      <c r="F1342">
        <v>254.88</v>
      </c>
      <c r="G1342">
        <v>-5.8267958118540601</v>
      </c>
      <c r="H1342">
        <v>-5.49422995367225E-2</v>
      </c>
      <c r="I1342">
        <v>-30.4326715394219</v>
      </c>
      <c r="J1342">
        <v>9.3629718818968293</v>
      </c>
      <c r="K1342">
        <v>233.08123391646899</v>
      </c>
      <c r="L1342">
        <v>271.57300572510502</v>
      </c>
      <c r="M1342">
        <v>82.547715862713204</v>
      </c>
      <c r="N1342">
        <v>2.6705233398027</v>
      </c>
      <c r="O1342">
        <v>49.874450721908303</v>
      </c>
      <c r="P1342">
        <v>54.472727272727198</v>
      </c>
    </row>
    <row r="1343" spans="1:17" hidden="1" x14ac:dyDescent="0.3">
      <c r="A1343" t="s">
        <v>2835</v>
      </c>
      <c r="B1343" t="s">
        <v>2836</v>
      </c>
      <c r="C1343" t="str">
        <f>IFERROR(VLOOKUP(Table1[[#This Row],[Ticker]],[1]!Table1[[Symbol]:[Industry]],2,FALSE),"-")</f>
        <v>-</v>
      </c>
      <c r="D1343" t="s">
        <v>21</v>
      </c>
      <c r="E1343">
        <v>1243.234570284</v>
      </c>
      <c r="F1343">
        <v>224.28</v>
      </c>
      <c r="G1343">
        <v>24.4784219543582</v>
      </c>
      <c r="H1343">
        <v>38.597829311796303</v>
      </c>
      <c r="I1343">
        <v>3.3225978939151899</v>
      </c>
      <c r="J1343">
        <v>-3.0585003472806598</v>
      </c>
      <c r="K1343">
        <v>185.713461982345</v>
      </c>
      <c r="L1343">
        <v>153.56725746107799</v>
      </c>
      <c r="M1343">
        <v>59.410904831079399</v>
      </c>
      <c r="N1343">
        <v>0.84255771134386304</v>
      </c>
      <c r="O1343">
        <v>13.251293026573901</v>
      </c>
      <c r="P1343">
        <v>102.96832579185499</v>
      </c>
      <c r="Q1343">
        <v>9.8852189172333002E-2</v>
      </c>
    </row>
    <row r="1344" spans="1:17" hidden="1" x14ac:dyDescent="0.3">
      <c r="A1344" t="s">
        <v>2837</v>
      </c>
      <c r="B1344" t="s">
        <v>2838</v>
      </c>
      <c r="C1344" t="str">
        <f>IFERROR(VLOOKUP(Table1[[#This Row],[Ticker]],[1]!Table1[[Symbol]:[Industry]],2,FALSE),"-")</f>
        <v>-</v>
      </c>
      <c r="D1344" t="s">
        <v>200</v>
      </c>
      <c r="E1344">
        <v>1241.7706909999999</v>
      </c>
      <c r="F1344">
        <v>136.30000000000001</v>
      </c>
      <c r="G1344">
        <v>-4.5915904281283</v>
      </c>
      <c r="H1344">
        <v>-2.89311068186593</v>
      </c>
      <c r="I1344">
        <v>-13.5743073433755</v>
      </c>
      <c r="J1344">
        <v>-3.47210797448572</v>
      </c>
      <c r="K1344">
        <v>133.983112976879</v>
      </c>
      <c r="L1344">
        <v>127.00410949597</v>
      </c>
      <c r="M1344">
        <v>48.862403943614297</v>
      </c>
      <c r="N1344">
        <v>0.67180857455684495</v>
      </c>
      <c r="O1344">
        <v>14.453411592076201</v>
      </c>
      <c r="P1344">
        <v>35.621890547263703</v>
      </c>
      <c r="Q1344">
        <v>6.3188099991007995E-2</v>
      </c>
    </row>
    <row r="1345" spans="1:17" hidden="1" x14ac:dyDescent="0.3">
      <c r="A1345" t="s">
        <v>2839</v>
      </c>
      <c r="B1345" t="s">
        <v>2840</v>
      </c>
      <c r="C1345" t="str">
        <f>IFERROR(VLOOKUP(Table1[[#This Row],[Ticker]],[1]!Table1[[Symbol]:[Industry]],2,FALSE),"-")</f>
        <v>-</v>
      </c>
      <c r="D1345" t="s">
        <v>235</v>
      </c>
      <c r="E1345">
        <v>1237.353492</v>
      </c>
      <c r="F1345">
        <v>722</v>
      </c>
      <c r="G1345">
        <v>132.83892406495301</v>
      </c>
      <c r="H1345">
        <v>-1.9696634937278701</v>
      </c>
      <c r="I1345">
        <v>10.153602275407501</v>
      </c>
      <c r="J1345">
        <v>-3.6507786950838601</v>
      </c>
      <c r="K1345">
        <v>696.68715919629904</v>
      </c>
      <c r="L1345">
        <v>602.31562544026201</v>
      </c>
      <c r="M1345">
        <v>55.266535305807402</v>
      </c>
      <c r="N1345">
        <v>0.73346546347916397</v>
      </c>
      <c r="O1345">
        <v>14.127423822714601</v>
      </c>
      <c r="P1345">
        <v>161.59420289855001</v>
      </c>
      <c r="Q1345">
        <v>0.121493218408463</v>
      </c>
    </row>
    <row r="1346" spans="1:17" hidden="1" x14ac:dyDescent="0.3">
      <c r="A1346" t="s">
        <v>2841</v>
      </c>
      <c r="B1346" t="s">
        <v>2842</v>
      </c>
      <c r="C1346" t="str">
        <f>IFERROR(VLOOKUP(Table1[[#This Row],[Ticker]],[1]!Table1[[Symbol]:[Industry]],2,FALSE),"-")</f>
        <v>-</v>
      </c>
      <c r="E1346">
        <v>1235.1079370299999</v>
      </c>
      <c r="F1346">
        <v>1215.6500000000001</v>
      </c>
      <c r="G1346">
        <v>473.41723993120598</v>
      </c>
      <c r="H1346">
        <v>-1.8204422032816101</v>
      </c>
      <c r="I1346">
        <v>64.583681090442596</v>
      </c>
      <c r="J1346">
        <v>-4.8447599225655296</v>
      </c>
      <c r="K1346">
        <v>1094.82973321795</v>
      </c>
      <c r="L1346">
        <v>699.06654331963102</v>
      </c>
      <c r="M1346">
        <v>51.716246287087799</v>
      </c>
      <c r="N1346">
        <v>0.46593977154724803</v>
      </c>
      <c r="O1346">
        <v>15.1647266894254</v>
      </c>
      <c r="P1346">
        <v>527.27038183694503</v>
      </c>
    </row>
    <row r="1347" spans="1:17" hidden="1" x14ac:dyDescent="0.3">
      <c r="A1347" t="s">
        <v>2843</v>
      </c>
      <c r="B1347" t="s">
        <v>2844</v>
      </c>
      <c r="C1347" t="str">
        <f>IFERROR(VLOOKUP(Table1[[#This Row],[Ticker]],[1]!Table1[[Symbol]:[Industry]],2,FALSE),"-")</f>
        <v>-</v>
      </c>
      <c r="D1347" t="s">
        <v>286</v>
      </c>
      <c r="E1347">
        <v>1228.8136950000001</v>
      </c>
      <c r="F1347">
        <v>39.090000000000003</v>
      </c>
      <c r="G1347">
        <v>4.6331617883106899</v>
      </c>
      <c r="H1347">
        <v>-2.2011258278668802</v>
      </c>
      <c r="I1347">
        <v>-29.3307642044259</v>
      </c>
      <c r="J1347">
        <v>1.9131113743310499</v>
      </c>
      <c r="K1347">
        <v>38.310196686283298</v>
      </c>
      <c r="L1347">
        <v>35.401563949680799</v>
      </c>
      <c r="M1347">
        <v>48.0378898782525</v>
      </c>
      <c r="N1347">
        <v>1.7424704404196301</v>
      </c>
      <c r="O1347">
        <v>25.351752366334001</v>
      </c>
      <c r="P1347">
        <v>44.7777777777777</v>
      </c>
    </row>
    <row r="1348" spans="1:17" hidden="1" x14ac:dyDescent="0.3">
      <c r="A1348" t="s">
        <v>2845</v>
      </c>
      <c r="B1348" t="s">
        <v>2846</v>
      </c>
      <c r="C1348" t="str">
        <f>IFERROR(VLOOKUP(Table1[[#This Row],[Ticker]],[1]!Table1[[Symbol]:[Industry]],2,FALSE),"-")</f>
        <v>-</v>
      </c>
      <c r="D1348" t="s">
        <v>60</v>
      </c>
      <c r="E1348">
        <v>1227.6830563250001</v>
      </c>
      <c r="F1348">
        <v>254.65</v>
      </c>
      <c r="G1348">
        <v>1.5555551190163399</v>
      </c>
      <c r="H1348">
        <v>-11.310677425368199</v>
      </c>
      <c r="I1348">
        <v>-15.0933451910727</v>
      </c>
      <c r="J1348">
        <v>-6.5720030638035203</v>
      </c>
      <c r="K1348">
        <v>250.13620562385901</v>
      </c>
      <c r="L1348">
        <v>241.834250761172</v>
      </c>
      <c r="M1348">
        <v>56.6078431635013</v>
      </c>
      <c r="N1348">
        <v>0.827046798414109</v>
      </c>
      <c r="O1348">
        <v>14.784999018260301</v>
      </c>
      <c r="P1348">
        <v>59.4552285535379</v>
      </c>
      <c r="Q1348">
        <v>-6.1375788801170004E-3</v>
      </c>
    </row>
    <row r="1349" spans="1:17" hidden="1" x14ac:dyDescent="0.3">
      <c r="A1349" t="s">
        <v>2847</v>
      </c>
      <c r="B1349" t="s">
        <v>2848</v>
      </c>
      <c r="C1349" t="str">
        <f>IFERROR(VLOOKUP(Table1[[#This Row],[Ticker]],[1]!Table1[[Symbol]:[Industry]],2,FALSE),"-")</f>
        <v>-</v>
      </c>
      <c r="D1349" t="s">
        <v>1538</v>
      </c>
      <c r="E1349">
        <v>1227.15453252</v>
      </c>
      <c r="F1349">
        <v>1621.2</v>
      </c>
      <c r="G1349">
        <v>36.565395230442803</v>
      </c>
      <c r="H1349">
        <v>-2.2376498345535398</v>
      </c>
      <c r="I1349">
        <v>16.8890752407249</v>
      </c>
      <c r="J1349">
        <v>-2.8108313496116599</v>
      </c>
      <c r="K1349">
        <v>1453.1459470385601</v>
      </c>
      <c r="L1349">
        <v>1255.8729660342401</v>
      </c>
      <c r="M1349">
        <v>61.092912968613298</v>
      </c>
      <c r="N1349">
        <v>0.61476525455423603</v>
      </c>
      <c r="O1349">
        <v>9.5854922279792607</v>
      </c>
      <c r="P1349">
        <v>67.886915549112004</v>
      </c>
      <c r="Q1349">
        <v>4.2225982806472002E-2</v>
      </c>
    </row>
    <row r="1350" spans="1:17" hidden="1" x14ac:dyDescent="0.3">
      <c r="A1350" t="s">
        <v>2849</v>
      </c>
      <c r="B1350" t="s">
        <v>2850</v>
      </c>
      <c r="C1350" t="str">
        <f>IFERROR(VLOOKUP(Table1[[#This Row],[Ticker]],[1]!Table1[[Symbol]:[Industry]],2,FALSE),"-")</f>
        <v>-</v>
      </c>
      <c r="D1350" t="s">
        <v>200</v>
      </c>
      <c r="E1350">
        <v>1225.544472</v>
      </c>
      <c r="F1350">
        <v>1136.7</v>
      </c>
      <c r="G1350">
        <v>-38.080940252170599</v>
      </c>
      <c r="H1350">
        <v>-7.69862662690094</v>
      </c>
      <c r="I1350">
        <v>-16.574573991259399</v>
      </c>
      <c r="J1350">
        <v>-4.0008017005870302</v>
      </c>
      <c r="K1350">
        <v>1156.256609625</v>
      </c>
      <c r="L1350">
        <v>1163.73192561673</v>
      </c>
      <c r="M1350">
        <v>46.126471197525397</v>
      </c>
      <c r="N1350">
        <v>0.897813040756967</v>
      </c>
      <c r="O1350">
        <v>34.160288554587801</v>
      </c>
      <c r="P1350">
        <v>12.433234421364901</v>
      </c>
      <c r="Q1350">
        <v>5.9320848944222002E-2</v>
      </c>
    </row>
    <row r="1351" spans="1:17" hidden="1" x14ac:dyDescent="0.3">
      <c r="A1351" t="s">
        <v>2851</v>
      </c>
      <c r="B1351" t="s">
        <v>2852</v>
      </c>
      <c r="C1351" t="str">
        <f>IFERROR(VLOOKUP(Table1[[#This Row],[Ticker]],[1]!Table1[[Symbol]:[Industry]],2,FALSE),"-")</f>
        <v>-</v>
      </c>
      <c r="D1351" t="s">
        <v>127</v>
      </c>
      <c r="E1351">
        <v>1223.0480058000001</v>
      </c>
      <c r="F1351">
        <v>1757.95</v>
      </c>
      <c r="G1351">
        <v>184.06841167993099</v>
      </c>
      <c r="H1351">
        <v>-14.8396524842116</v>
      </c>
      <c r="I1351">
        <v>98.774632837291605</v>
      </c>
      <c r="J1351">
        <v>-5.0464816944833801</v>
      </c>
      <c r="K1351">
        <v>1783.68951832475</v>
      </c>
      <c r="L1351">
        <v>1295.4517590001401</v>
      </c>
      <c r="M1351">
        <v>25.289841710088702</v>
      </c>
      <c r="N1351">
        <v>0.42842874342563803</v>
      </c>
      <c r="O1351">
        <v>31.403054694388299</v>
      </c>
      <c r="P1351">
        <v>227.39547443896001</v>
      </c>
      <c r="Q1351">
        <v>0.218962326365048</v>
      </c>
    </row>
    <row r="1352" spans="1:17" hidden="1" x14ac:dyDescent="0.3">
      <c r="A1352" t="s">
        <v>2853</v>
      </c>
      <c r="B1352" t="s">
        <v>2854</v>
      </c>
      <c r="C1352" t="str">
        <f>IFERROR(VLOOKUP(Table1[[#This Row],[Ticker]],[1]!Table1[[Symbol]:[Industry]],2,FALSE),"-")</f>
        <v>-</v>
      </c>
      <c r="D1352" t="s">
        <v>83</v>
      </c>
      <c r="E1352">
        <v>1217.9266661250001</v>
      </c>
      <c r="F1352">
        <v>2872.35</v>
      </c>
      <c r="G1352">
        <v>255.36223492995401</v>
      </c>
      <c r="H1352">
        <v>-21.8237517493958</v>
      </c>
      <c r="I1352">
        <v>69.460814514478201</v>
      </c>
      <c r="J1352">
        <v>-4.7274300606958404</v>
      </c>
      <c r="K1352">
        <v>2795.77717665922</v>
      </c>
      <c r="L1352">
        <v>1988.01187677287</v>
      </c>
      <c r="M1352">
        <v>38.557967437434598</v>
      </c>
      <c r="N1352">
        <v>0.96654882177773505</v>
      </c>
      <c r="O1352">
        <v>23.5225512211255</v>
      </c>
      <c r="P1352">
        <v>315.77042773394999</v>
      </c>
      <c r="Q1352">
        <v>0.136205124894376</v>
      </c>
    </row>
    <row r="1353" spans="1:17" hidden="1" x14ac:dyDescent="0.3">
      <c r="A1353" t="s">
        <v>2855</v>
      </c>
      <c r="B1353" t="s">
        <v>2856</v>
      </c>
      <c r="C1353" t="str">
        <f>IFERROR(VLOOKUP(Table1[[#This Row],[Ticker]],[1]!Table1[[Symbol]:[Industry]],2,FALSE),"-")</f>
        <v>-</v>
      </c>
      <c r="D1353" t="s">
        <v>555</v>
      </c>
      <c r="E1353">
        <v>1217.10320854</v>
      </c>
      <c r="F1353">
        <v>527.29999999999995</v>
      </c>
      <c r="G1353">
        <v>33.396435427768097</v>
      </c>
      <c r="H1353">
        <v>4.14686343285193</v>
      </c>
      <c r="I1353">
        <v>-17.431591485102398</v>
      </c>
      <c r="J1353">
        <v>6.9413653976640202</v>
      </c>
      <c r="K1353">
        <v>455.18658577083897</v>
      </c>
      <c r="L1353">
        <v>459.93365950162098</v>
      </c>
      <c r="M1353">
        <v>79.220088725935895</v>
      </c>
      <c r="N1353">
        <v>1.10271256425583</v>
      </c>
      <c r="O1353">
        <v>24.198748340603</v>
      </c>
      <c r="P1353">
        <v>60.224855666970498</v>
      </c>
      <c r="Q1353">
        <v>-4.3501174182430997E-2</v>
      </c>
    </row>
    <row r="1354" spans="1:17" hidden="1" x14ac:dyDescent="0.3">
      <c r="A1354" t="s">
        <v>2857</v>
      </c>
      <c r="B1354" t="s">
        <v>2858</v>
      </c>
      <c r="C1354" t="str">
        <f>IFERROR(VLOOKUP(Table1[[#This Row],[Ticker]],[1]!Table1[[Symbol]:[Industry]],2,FALSE),"-")</f>
        <v>-</v>
      </c>
      <c r="D1354" t="s">
        <v>631</v>
      </c>
      <c r="E1354">
        <v>1216.8593014099999</v>
      </c>
      <c r="F1354">
        <v>556.9</v>
      </c>
      <c r="G1354">
        <v>8.4157815955282906</v>
      </c>
      <c r="H1354">
        <v>-15.2545612533963</v>
      </c>
      <c r="I1354">
        <v>14.1839622864343</v>
      </c>
      <c r="J1354">
        <v>-3.5629647642086999</v>
      </c>
      <c r="K1354">
        <v>570.77375831543202</v>
      </c>
      <c r="L1354">
        <v>500.66560479494598</v>
      </c>
      <c r="M1354">
        <v>40.355753505828098</v>
      </c>
      <c r="N1354">
        <v>0.20618820641650801</v>
      </c>
      <c r="O1354">
        <v>19.590590770335801</v>
      </c>
      <c r="P1354">
        <v>47.425545996029101</v>
      </c>
      <c r="Q1354">
        <v>-1.9348719715973999E-2</v>
      </c>
    </row>
    <row r="1355" spans="1:17" hidden="1" x14ac:dyDescent="0.3">
      <c r="A1355" t="s">
        <v>2859</v>
      </c>
      <c r="B1355" t="s">
        <v>2860</v>
      </c>
      <c r="C1355" t="str">
        <f>IFERROR(VLOOKUP(Table1[[#This Row],[Ticker]],[1]!Table1[[Symbol]:[Industry]],2,FALSE),"-")</f>
        <v>-</v>
      </c>
      <c r="D1355" t="s">
        <v>72</v>
      </c>
      <c r="E1355">
        <v>1216.6199999999999</v>
      </c>
      <c r="F1355">
        <v>202.77</v>
      </c>
      <c r="G1355">
        <v>126.078324197993</v>
      </c>
      <c r="H1355">
        <v>8.2983831338799199</v>
      </c>
      <c r="I1355">
        <v>3.34548570382601</v>
      </c>
      <c r="J1355">
        <v>-6.9715963649935899</v>
      </c>
      <c r="K1355">
        <v>161.18416754581801</v>
      </c>
      <c r="L1355">
        <v>141.83028052329999</v>
      </c>
      <c r="M1355">
        <v>72.522964839342194</v>
      </c>
      <c r="N1355">
        <v>2.5072271165189499</v>
      </c>
      <c r="O1355">
        <v>0</v>
      </c>
      <c r="P1355">
        <v>152.83042394014899</v>
      </c>
      <c r="Q1355">
        <v>4.1687108775263E-2</v>
      </c>
    </row>
    <row r="1356" spans="1:17" hidden="1" x14ac:dyDescent="0.3">
      <c r="A1356" t="s">
        <v>2861</v>
      </c>
      <c r="B1356" t="s">
        <v>2862</v>
      </c>
      <c r="C1356" t="str">
        <f>IFERROR(VLOOKUP(Table1[[#This Row],[Ticker]],[1]!Table1[[Symbol]:[Industry]],2,FALSE),"-")</f>
        <v>-</v>
      </c>
      <c r="E1356">
        <v>1209.8527999999999</v>
      </c>
      <c r="F1356">
        <v>800</v>
      </c>
      <c r="G1356">
        <v>6180.0759392280597</v>
      </c>
      <c r="H1356">
        <v>0.31103101176997699</v>
      </c>
      <c r="I1356">
        <v>378.96765446752602</v>
      </c>
      <c r="J1356">
        <v>0.79804883407166105</v>
      </c>
      <c r="K1356">
        <v>732.16749307569103</v>
      </c>
      <c r="L1356">
        <v>437.583749923531</v>
      </c>
      <c r="M1356">
        <v>64.044008934017498</v>
      </c>
      <c r="N1356">
        <v>3.3025449612117401</v>
      </c>
      <c r="O1356">
        <v>5</v>
      </c>
      <c r="P1356">
        <v>6204.1765169424698</v>
      </c>
    </row>
    <row r="1357" spans="1:17" hidden="1" x14ac:dyDescent="0.3">
      <c r="A1357" t="s">
        <v>2863</v>
      </c>
      <c r="B1357" t="s">
        <v>2864</v>
      </c>
      <c r="C1357" t="str">
        <f>IFERROR(VLOOKUP(Table1[[#This Row],[Ticker]],[1]!Table1[[Symbol]:[Industry]],2,FALSE),"-")</f>
        <v>-</v>
      </c>
      <c r="D1357" t="s">
        <v>555</v>
      </c>
      <c r="E1357">
        <v>1204.9386961319999</v>
      </c>
      <c r="F1357">
        <v>143.94</v>
      </c>
      <c r="G1357">
        <v>-30.663381998729498</v>
      </c>
      <c r="H1357">
        <v>-5.65237701175315</v>
      </c>
      <c r="I1357">
        <v>-43.5288472506247</v>
      </c>
      <c r="J1357">
        <v>-3.35441523675382</v>
      </c>
      <c r="K1357">
        <v>150.11789298936699</v>
      </c>
      <c r="L1357">
        <v>163.100263624002</v>
      </c>
      <c r="M1357">
        <v>44.873454475290501</v>
      </c>
      <c r="N1357">
        <v>0.88251088048610404</v>
      </c>
      <c r="O1357">
        <v>55.724607475336903</v>
      </c>
      <c r="P1357">
        <v>7.2578241430700503</v>
      </c>
      <c r="Q1357">
        <v>5.7620111050290003E-3</v>
      </c>
    </row>
    <row r="1358" spans="1:17" hidden="1" x14ac:dyDescent="0.3">
      <c r="A1358" t="s">
        <v>2865</v>
      </c>
      <c r="B1358" t="s">
        <v>2866</v>
      </c>
      <c r="C1358" t="str">
        <f>IFERROR(VLOOKUP(Table1[[#This Row],[Ticker]],[1]!Table1[[Symbol]:[Industry]],2,FALSE),"-")</f>
        <v>-</v>
      </c>
      <c r="D1358" t="s">
        <v>407</v>
      </c>
      <c r="E1358">
        <v>1204.88708275</v>
      </c>
      <c r="F1358">
        <v>503.75</v>
      </c>
      <c r="G1358">
        <v>148.27033334263601</v>
      </c>
      <c r="H1358">
        <v>6.4687105378500203</v>
      </c>
      <c r="I1358">
        <v>-2.4566261566340701</v>
      </c>
      <c r="J1358">
        <v>-0.19763799475330199</v>
      </c>
      <c r="K1358">
        <v>453.85201297415398</v>
      </c>
      <c r="L1358">
        <v>390.817225388932</v>
      </c>
      <c r="M1358">
        <v>60.445272338469898</v>
      </c>
      <c r="N1358">
        <v>1.15449472836193</v>
      </c>
      <c r="O1358">
        <v>7.1364764267990202</v>
      </c>
      <c r="P1358">
        <v>179.861111111111</v>
      </c>
      <c r="Q1358">
        <v>9.5284159419145004E-2</v>
      </c>
    </row>
    <row r="1359" spans="1:17" hidden="1" x14ac:dyDescent="0.3">
      <c r="A1359" t="s">
        <v>2867</v>
      </c>
      <c r="B1359" t="s">
        <v>2868</v>
      </c>
      <c r="C1359" t="str">
        <f>IFERROR(VLOOKUP(Table1[[#This Row],[Ticker]],[1]!Table1[[Symbol]:[Industry]],2,FALSE),"-")</f>
        <v>-</v>
      </c>
      <c r="D1359" t="s">
        <v>1522</v>
      </c>
      <c r="E1359">
        <v>1202.734849191</v>
      </c>
      <c r="F1359">
        <v>207.39</v>
      </c>
      <c r="G1359">
        <v>-59.553425520195198</v>
      </c>
      <c r="H1359">
        <v>-13.1997648237916</v>
      </c>
      <c r="I1359">
        <v>-39.381547892986099</v>
      </c>
      <c r="J1359">
        <v>-1.39484790097323</v>
      </c>
      <c r="K1359">
        <v>221.09627743702501</v>
      </c>
      <c r="L1359">
        <v>244.524056565926</v>
      </c>
      <c r="M1359">
        <v>33.507299482197297</v>
      </c>
      <c r="N1359">
        <v>1.11622216089251</v>
      </c>
      <c r="O1359">
        <v>66.015719176430807</v>
      </c>
      <c r="P1359">
        <v>4.0331075996990098</v>
      </c>
      <c r="Q1359">
        <v>-1.5722550338258E-2</v>
      </c>
    </row>
    <row r="1360" spans="1:17" hidden="1" x14ac:dyDescent="0.3">
      <c r="A1360" t="s">
        <v>2869</v>
      </c>
      <c r="B1360" t="s">
        <v>2870</v>
      </c>
      <c r="C1360" t="str">
        <f>IFERROR(VLOOKUP(Table1[[#This Row],[Ticker]],[1]!Table1[[Symbol]:[Industry]],2,FALSE),"-")</f>
        <v>-</v>
      </c>
      <c r="D1360" t="s">
        <v>682</v>
      </c>
      <c r="E1360">
        <v>1200.26295</v>
      </c>
      <c r="F1360">
        <v>126.41</v>
      </c>
      <c r="G1360">
        <v>185.72785365814201</v>
      </c>
      <c r="H1360">
        <v>1.76528026193652</v>
      </c>
      <c r="I1360">
        <v>107.201607917833</v>
      </c>
      <c r="J1360">
        <v>-8.0850397133168901</v>
      </c>
      <c r="K1360">
        <v>108.26634193754199</v>
      </c>
      <c r="L1360">
        <v>79.214858472358102</v>
      </c>
      <c r="M1360">
        <v>60.598812248259499</v>
      </c>
      <c r="N1360">
        <v>0.315356285700503</v>
      </c>
      <c r="O1360">
        <v>7.9819634522585199</v>
      </c>
      <c r="P1360">
        <v>210.58968058968</v>
      </c>
      <c r="Q1360">
        <v>9.5935385708634996E-2</v>
      </c>
    </row>
    <row r="1361" spans="1:17" hidden="1" x14ac:dyDescent="0.3">
      <c r="A1361" t="s">
        <v>2871</v>
      </c>
      <c r="B1361" t="s">
        <v>2872</v>
      </c>
      <c r="C1361" t="str">
        <f>IFERROR(VLOOKUP(Table1[[#This Row],[Ticker]],[1]!Table1[[Symbol]:[Industry]],2,FALSE),"-")</f>
        <v>-</v>
      </c>
      <c r="D1361" t="s">
        <v>286</v>
      </c>
      <c r="E1361">
        <v>1195.6654175000001</v>
      </c>
      <c r="F1361">
        <v>837.5</v>
      </c>
      <c r="G1361">
        <v>105.50874373864301</v>
      </c>
      <c r="H1361">
        <v>17.749140181184298</v>
      </c>
      <c r="I1361">
        <v>99.472229453161205</v>
      </c>
      <c r="J1361">
        <v>14.9917066920568</v>
      </c>
      <c r="K1361">
        <v>639.64631647433202</v>
      </c>
      <c r="L1361">
        <v>529.90943444953496</v>
      </c>
      <c r="M1361">
        <v>91.102750341912198</v>
      </c>
      <c r="N1361">
        <v>2.4346987138946998</v>
      </c>
      <c r="O1361">
        <v>1.4925373134328399</v>
      </c>
      <c r="P1361">
        <v>170.16129032257999</v>
      </c>
      <c r="Q1361">
        <v>0.13393900286975999</v>
      </c>
    </row>
    <row r="1362" spans="1:17" hidden="1" x14ac:dyDescent="0.3">
      <c r="A1362" t="s">
        <v>2873</v>
      </c>
      <c r="B1362" t="s">
        <v>2874</v>
      </c>
      <c r="C1362" t="str">
        <f>IFERROR(VLOOKUP(Table1[[#This Row],[Ticker]],[1]!Table1[[Symbol]:[Industry]],2,FALSE),"-")</f>
        <v>-</v>
      </c>
      <c r="D1362" t="s">
        <v>200</v>
      </c>
      <c r="E1362">
        <v>1195.2964999999999</v>
      </c>
      <c r="F1362">
        <v>110.42</v>
      </c>
      <c r="G1362">
        <v>-36.256504524271001</v>
      </c>
      <c r="H1362">
        <v>-9.4192933952866493</v>
      </c>
      <c r="I1362">
        <v>-33.664271485781398</v>
      </c>
      <c r="J1362">
        <v>-2.7550635879615499</v>
      </c>
      <c r="K1362">
        <v>109.903276124719</v>
      </c>
      <c r="L1362">
        <v>110.844062993682</v>
      </c>
      <c r="M1362">
        <v>56.536400093668597</v>
      </c>
      <c r="N1362">
        <v>0.86579675747349205</v>
      </c>
      <c r="O1362">
        <v>30.411157399021899</v>
      </c>
      <c r="P1362">
        <v>22.349030470914101</v>
      </c>
      <c r="Q1362">
        <v>5.8075963933569997E-3</v>
      </c>
    </row>
    <row r="1363" spans="1:17" hidden="1" x14ac:dyDescent="0.3">
      <c r="A1363" t="s">
        <v>2875</v>
      </c>
      <c r="B1363" t="s">
        <v>2876</v>
      </c>
      <c r="C1363" t="str">
        <f>IFERROR(VLOOKUP(Table1[[#This Row],[Ticker]],[1]!Table1[[Symbol]:[Industry]],2,FALSE),"-")</f>
        <v>-</v>
      </c>
      <c r="D1363" t="s">
        <v>211</v>
      </c>
      <c r="E1363">
        <v>1186.458749245</v>
      </c>
      <c r="F1363">
        <v>535.15</v>
      </c>
      <c r="G1363">
        <v>-4.1386857619292501</v>
      </c>
      <c r="H1363">
        <v>3.9752613883748098</v>
      </c>
      <c r="I1363">
        <v>8.8896527936366194</v>
      </c>
      <c r="J1363">
        <v>-3.77958709562416</v>
      </c>
      <c r="K1363">
        <v>502.595924197957</v>
      </c>
      <c r="L1363">
        <v>478.199755084017</v>
      </c>
      <c r="M1363">
        <v>57.333395118977798</v>
      </c>
      <c r="N1363">
        <v>1.9802655862121401</v>
      </c>
      <c r="O1363">
        <v>16.4439876670092</v>
      </c>
      <c r="P1363">
        <v>37.112477581347598</v>
      </c>
      <c r="Q1363">
        <v>3.5825161837109001E-2</v>
      </c>
    </row>
    <row r="1364" spans="1:17" hidden="1" x14ac:dyDescent="0.3">
      <c r="A1364" t="s">
        <v>2877</v>
      </c>
      <c r="B1364" t="s">
        <v>2878</v>
      </c>
      <c r="C1364" t="str">
        <f>IFERROR(VLOOKUP(Table1[[#This Row],[Ticker]],[1]!Table1[[Symbol]:[Industry]],2,FALSE),"-")</f>
        <v>-</v>
      </c>
      <c r="D1364" t="s">
        <v>555</v>
      </c>
      <c r="E1364">
        <v>1178.6827900329999</v>
      </c>
      <c r="F1364">
        <v>163.72999999999999</v>
      </c>
      <c r="G1364">
        <v>-22.373333228541</v>
      </c>
      <c r="H1364">
        <v>1.6818150044428499</v>
      </c>
      <c r="I1364">
        <v>-12.004407546341399</v>
      </c>
      <c r="J1364">
        <v>-6.1731515672150996</v>
      </c>
      <c r="K1364">
        <v>157.610585368546</v>
      </c>
      <c r="L1364">
        <v>162.13388571383399</v>
      </c>
      <c r="M1364">
        <v>59.816988563363601</v>
      </c>
      <c r="N1364">
        <v>1.5057700927711599</v>
      </c>
      <c r="O1364">
        <v>32.565809564526901</v>
      </c>
      <c r="P1364">
        <v>28.972036234737999</v>
      </c>
      <c r="Q1364">
        <v>6.7009823709257996E-2</v>
      </c>
    </row>
    <row r="1365" spans="1:17" hidden="1" x14ac:dyDescent="0.3">
      <c r="A1365" t="s">
        <v>2879</v>
      </c>
      <c r="B1365" t="s">
        <v>2880</v>
      </c>
      <c r="C1365" t="str">
        <f>IFERROR(VLOOKUP(Table1[[#This Row],[Ticker]],[1]!Table1[[Symbol]:[Industry]],2,FALSE),"-")</f>
        <v>-</v>
      </c>
      <c r="D1365" t="s">
        <v>631</v>
      </c>
      <c r="E1365">
        <v>1177.881424161</v>
      </c>
      <c r="F1365">
        <v>45.11</v>
      </c>
      <c r="G1365">
        <v>-23.856133269961799</v>
      </c>
      <c r="H1365">
        <v>-5.6398212081817203</v>
      </c>
      <c r="I1365">
        <v>-30.4122708097232</v>
      </c>
      <c r="J1365">
        <v>-4.9986703059393696</v>
      </c>
      <c r="K1365">
        <v>44.830118720724201</v>
      </c>
      <c r="L1365">
        <v>47.222088087694601</v>
      </c>
      <c r="M1365">
        <v>48.681432291536503</v>
      </c>
      <c r="N1365">
        <v>0.99989243945997497</v>
      </c>
      <c r="O1365">
        <v>48.7475060962092</v>
      </c>
      <c r="P1365">
        <v>23.928571428571399</v>
      </c>
      <c r="Q1365">
        <v>-3.7625975884196999E-2</v>
      </c>
    </row>
    <row r="1366" spans="1:17" hidden="1" x14ac:dyDescent="0.3">
      <c r="A1366" t="s">
        <v>2881</v>
      </c>
      <c r="B1366" t="s">
        <v>2882</v>
      </c>
      <c r="C1366" t="str">
        <f>IFERROR(VLOOKUP(Table1[[#This Row],[Ticker]],[1]!Table1[[Symbol]:[Industry]],2,FALSE),"-")</f>
        <v>-</v>
      </c>
      <c r="D1366" t="s">
        <v>250</v>
      </c>
      <c r="E1366">
        <v>1176.9333885000001</v>
      </c>
      <c r="F1366">
        <v>417.4</v>
      </c>
      <c r="G1366">
        <v>62.864707839905002</v>
      </c>
      <c r="H1366">
        <v>-0.76278486732958894</v>
      </c>
      <c r="I1366">
        <v>7.3310475437911498</v>
      </c>
      <c r="J1366">
        <v>2.3554737332673801</v>
      </c>
      <c r="K1366">
        <v>401.67124323214898</v>
      </c>
      <c r="L1366">
        <v>359.57209172187697</v>
      </c>
      <c r="M1366">
        <v>56.581755503302702</v>
      </c>
      <c r="N1366">
        <v>1.0448811524938599</v>
      </c>
      <c r="O1366">
        <v>25.778629611883002</v>
      </c>
      <c r="P1366">
        <v>97.492311331913797</v>
      </c>
      <c r="Q1366">
        <v>0.108829517402438</v>
      </c>
    </row>
    <row r="1367" spans="1:17" hidden="1" x14ac:dyDescent="0.3">
      <c r="A1367" t="s">
        <v>2883</v>
      </c>
      <c r="B1367" t="s">
        <v>2884</v>
      </c>
      <c r="C1367" t="str">
        <f>IFERROR(VLOOKUP(Table1[[#This Row],[Ticker]],[1]!Table1[[Symbol]:[Industry]],2,FALSE),"-")</f>
        <v>-</v>
      </c>
      <c r="D1367" t="s">
        <v>2885</v>
      </c>
      <c r="E1367">
        <v>1171.7741168</v>
      </c>
      <c r="F1367">
        <v>7.42</v>
      </c>
      <c r="G1367">
        <v>166.879814442456</v>
      </c>
      <c r="H1367">
        <v>-36.306385247590498</v>
      </c>
      <c r="I1367">
        <v>-56.051704917191003</v>
      </c>
      <c r="J1367">
        <v>-13.631465857335799</v>
      </c>
      <c r="K1367">
        <v>10.3239964050828</v>
      </c>
      <c r="L1367">
        <v>9.9237371708161</v>
      </c>
      <c r="M1367">
        <v>3.4845165302445902</v>
      </c>
      <c r="N1367">
        <v>1.0115024201466001</v>
      </c>
      <c r="O1367">
        <v>129.11051212938</v>
      </c>
      <c r="P1367">
        <v>202.85714285714201</v>
      </c>
    </row>
    <row r="1368" spans="1:17" hidden="1" x14ac:dyDescent="0.3">
      <c r="A1368" t="s">
        <v>2886</v>
      </c>
      <c r="B1368" t="s">
        <v>2887</v>
      </c>
      <c r="C1368" t="str">
        <f>IFERROR(VLOOKUP(Table1[[#This Row],[Ticker]],[1]!Table1[[Symbol]:[Industry]],2,FALSE),"-")</f>
        <v>-</v>
      </c>
      <c r="D1368" t="s">
        <v>386</v>
      </c>
      <c r="E1368">
        <v>1170.2427110879901</v>
      </c>
      <c r="F1368">
        <v>56.54</v>
      </c>
      <c r="G1368">
        <v>409.29564870068799</v>
      </c>
      <c r="H1368">
        <v>8.0022644547845392</v>
      </c>
      <c r="I1368">
        <v>70.976346251395697</v>
      </c>
      <c r="J1368">
        <v>-14.16786999442</v>
      </c>
      <c r="K1368">
        <v>48.010410728650797</v>
      </c>
      <c r="L1368">
        <v>32.150671846419002</v>
      </c>
      <c r="M1368">
        <v>43.066480146322</v>
      </c>
      <c r="N1368">
        <v>1.0457548794925899</v>
      </c>
      <c r="O1368">
        <v>26.529890343119899</v>
      </c>
      <c r="P1368">
        <v>451.60975609756002</v>
      </c>
      <c r="Q1368">
        <v>0.12461593749217199</v>
      </c>
    </row>
    <row r="1369" spans="1:17" hidden="1" x14ac:dyDescent="0.3">
      <c r="A1369" t="s">
        <v>2888</v>
      </c>
      <c r="B1369" t="s">
        <v>2889</v>
      </c>
      <c r="C1369" t="str">
        <f>IFERROR(VLOOKUP(Table1[[#This Row],[Ticker]],[1]!Table1[[Symbol]:[Industry]],2,FALSE),"-")</f>
        <v>-</v>
      </c>
      <c r="D1369" t="s">
        <v>631</v>
      </c>
      <c r="E1369">
        <v>1168.6961437150001</v>
      </c>
      <c r="F1369">
        <v>324.05</v>
      </c>
      <c r="G1369">
        <v>1.9398734719025501</v>
      </c>
      <c r="H1369">
        <v>9.7534679882307795</v>
      </c>
      <c r="I1369">
        <v>-5.5617626461379102</v>
      </c>
      <c r="J1369">
        <v>2.25795801477113</v>
      </c>
      <c r="K1369">
        <v>293.227731024663</v>
      </c>
      <c r="L1369">
        <v>286.97558673781703</v>
      </c>
      <c r="M1369">
        <v>63.030427169645201</v>
      </c>
      <c r="N1369">
        <v>1.8849045130204301</v>
      </c>
      <c r="O1369">
        <v>10.970529239314899</v>
      </c>
      <c r="P1369">
        <v>44.022222222222197</v>
      </c>
      <c r="Q1369">
        <v>-2.9660053584833999E-2</v>
      </c>
    </row>
    <row r="1370" spans="1:17" hidden="1" x14ac:dyDescent="0.3">
      <c r="A1370" t="s">
        <v>2890</v>
      </c>
      <c r="B1370" t="s">
        <v>2891</v>
      </c>
      <c r="C1370" t="str">
        <f>IFERROR(VLOOKUP(Table1[[#This Row],[Ticker]],[1]!Table1[[Symbol]:[Industry]],2,FALSE),"-")</f>
        <v>-</v>
      </c>
      <c r="D1370" t="s">
        <v>631</v>
      </c>
      <c r="E1370">
        <v>1161.3538450000001</v>
      </c>
      <c r="F1370">
        <v>477.55</v>
      </c>
      <c r="G1370">
        <v>1.8980440239612699E-2</v>
      </c>
      <c r="H1370">
        <v>14.7180783075567</v>
      </c>
      <c r="I1370">
        <v>3.6402452057887298</v>
      </c>
      <c r="J1370">
        <v>-2.4238740932182101</v>
      </c>
      <c r="K1370">
        <v>449.596996875917</v>
      </c>
      <c r="L1370">
        <v>418.92708392977897</v>
      </c>
      <c r="M1370">
        <v>47.473517072697597</v>
      </c>
      <c r="N1370">
        <v>2.47246469012947</v>
      </c>
      <c r="O1370">
        <v>14.1241754790074</v>
      </c>
      <c r="P1370">
        <v>40.023456971118598</v>
      </c>
    </row>
    <row r="1371" spans="1:17" hidden="1" x14ac:dyDescent="0.3">
      <c r="A1371" t="s">
        <v>2892</v>
      </c>
      <c r="B1371" t="s">
        <v>2893</v>
      </c>
      <c r="C1371" t="str">
        <f>IFERROR(VLOOKUP(Table1[[#This Row],[Ticker]],[1]!Table1[[Symbol]:[Industry]],2,FALSE),"-")</f>
        <v>-</v>
      </c>
      <c r="D1371" t="s">
        <v>200</v>
      </c>
      <c r="E1371">
        <v>1160.24712912</v>
      </c>
      <c r="F1371">
        <v>975.6</v>
      </c>
      <c r="G1371">
        <v>83.894305560297894</v>
      </c>
      <c r="H1371">
        <v>17.135640327140301</v>
      </c>
      <c r="I1371">
        <v>16.1291955120215</v>
      </c>
      <c r="J1371">
        <v>-6.7816857379417899</v>
      </c>
      <c r="K1371">
        <v>899.93936493536501</v>
      </c>
      <c r="L1371">
        <v>775.03639356501697</v>
      </c>
      <c r="M1371">
        <v>50.130099149716898</v>
      </c>
      <c r="N1371">
        <v>3.48914728904517</v>
      </c>
      <c r="O1371">
        <v>14.591020910209</v>
      </c>
      <c r="P1371">
        <v>139.70515970515899</v>
      </c>
      <c r="Q1371">
        <v>0.157123622356732</v>
      </c>
    </row>
    <row r="1372" spans="1:17" hidden="1" x14ac:dyDescent="0.3">
      <c r="A1372" t="s">
        <v>2894</v>
      </c>
      <c r="B1372" t="s">
        <v>2895</v>
      </c>
      <c r="C1372" t="str">
        <f>IFERROR(VLOOKUP(Table1[[#This Row],[Ticker]],[1]!Table1[[Symbol]:[Industry]],2,FALSE),"-")</f>
        <v>-</v>
      </c>
      <c r="D1372" t="s">
        <v>631</v>
      </c>
      <c r="E1372">
        <v>1152.7590121349999</v>
      </c>
      <c r="F1372">
        <v>20.73</v>
      </c>
      <c r="G1372">
        <v>-83.253287074012107</v>
      </c>
      <c r="H1372">
        <v>-6.2597087774883198</v>
      </c>
      <c r="I1372">
        <v>7.4331745967689304</v>
      </c>
      <c r="J1372">
        <v>-2.7913484628302099</v>
      </c>
      <c r="K1372">
        <v>21.221136607171399</v>
      </c>
      <c r="L1372">
        <v>25.376625329983</v>
      </c>
      <c r="M1372">
        <v>50.525053243088102</v>
      </c>
      <c r="N1372">
        <v>1.0093160811000901</v>
      </c>
      <c r="O1372">
        <v>155.66811384466899</v>
      </c>
      <c r="P1372">
        <v>38.200000000000003</v>
      </c>
      <c r="Q1372">
        <v>0.22238579657875501</v>
      </c>
    </row>
    <row r="1373" spans="1:17" hidden="1" x14ac:dyDescent="0.3">
      <c r="A1373" t="s">
        <v>2896</v>
      </c>
      <c r="B1373" t="s">
        <v>2897</v>
      </c>
      <c r="C1373" t="str">
        <f>IFERROR(VLOOKUP(Table1[[#This Row],[Ticker]],[1]!Table1[[Symbol]:[Industry]],2,FALSE),"-")</f>
        <v>-</v>
      </c>
      <c r="D1373" t="s">
        <v>983</v>
      </c>
      <c r="E1373">
        <v>1152.2021269500001</v>
      </c>
      <c r="F1373">
        <v>817.65</v>
      </c>
      <c r="G1373">
        <v>49.886016604138199</v>
      </c>
      <c r="H1373">
        <v>-5.8613311828861496</v>
      </c>
      <c r="I1373">
        <v>20.158249899705101</v>
      </c>
      <c r="J1373">
        <v>-1.6856989744792901</v>
      </c>
      <c r="K1373">
        <v>735.32850778620502</v>
      </c>
      <c r="L1373">
        <v>649.02967344573699</v>
      </c>
      <c r="M1373">
        <v>67.854394219428301</v>
      </c>
      <c r="N1373">
        <v>1.06876688796702</v>
      </c>
      <c r="O1373">
        <v>5.87048248027883</v>
      </c>
      <c r="P1373">
        <v>81.699999999999903</v>
      </c>
      <c r="Q1373">
        <v>7.9518911565731001E-2</v>
      </c>
    </row>
    <row r="1374" spans="1:17" hidden="1" x14ac:dyDescent="0.3">
      <c r="A1374" t="s">
        <v>2898</v>
      </c>
      <c r="B1374" t="s">
        <v>2899</v>
      </c>
      <c r="C1374" t="str">
        <f>IFERROR(VLOOKUP(Table1[[#This Row],[Ticker]],[1]!Table1[[Symbol]:[Industry]],2,FALSE),"-")</f>
        <v>-</v>
      </c>
      <c r="D1374" t="s">
        <v>370</v>
      </c>
      <c r="E1374">
        <v>1148.7583337819999</v>
      </c>
      <c r="F1374">
        <v>165.18</v>
      </c>
      <c r="G1374">
        <v>-20.895329354518701</v>
      </c>
      <c r="H1374">
        <v>-5.1944985927307004</v>
      </c>
      <c r="I1374">
        <v>-8.5511873913488401</v>
      </c>
      <c r="J1374">
        <v>-3.4014012684433399</v>
      </c>
      <c r="K1374">
        <v>162.52217387229501</v>
      </c>
      <c r="L1374">
        <v>155.275792838699</v>
      </c>
      <c r="M1374">
        <v>43.940479219354799</v>
      </c>
      <c r="N1374">
        <v>3.01952037569309</v>
      </c>
      <c r="O1374">
        <v>10.1828308511926</v>
      </c>
      <c r="P1374">
        <v>25.564424173318098</v>
      </c>
      <c r="Q1374">
        <v>-1.2817651246572E-2</v>
      </c>
    </row>
    <row r="1375" spans="1:17" hidden="1" x14ac:dyDescent="0.3">
      <c r="A1375" t="s">
        <v>2900</v>
      </c>
      <c r="B1375" t="s">
        <v>2901</v>
      </c>
      <c r="C1375" t="str">
        <f>IFERROR(VLOOKUP(Table1[[#This Row],[Ticker]],[1]!Table1[[Symbol]:[Industry]],2,FALSE),"-")</f>
        <v>-</v>
      </c>
      <c r="D1375" t="s">
        <v>119</v>
      </c>
      <c r="E1375">
        <v>1148.2466015799901</v>
      </c>
      <c r="F1375">
        <v>894.2</v>
      </c>
      <c r="G1375">
        <v>258.44487683104802</v>
      </c>
      <c r="H1375">
        <v>71.968320875366501</v>
      </c>
      <c r="I1375">
        <v>137.24384670094801</v>
      </c>
      <c r="J1375">
        <v>22.344617910368399</v>
      </c>
      <c r="K1375">
        <v>581.83470197184295</v>
      </c>
      <c r="L1375">
        <v>407.18880731407802</v>
      </c>
      <c r="M1375">
        <v>90.533870479732997</v>
      </c>
      <c r="N1375">
        <v>0.57891897978113604</v>
      </c>
      <c r="O1375">
        <v>0</v>
      </c>
      <c r="P1375">
        <v>319.81220657276901</v>
      </c>
      <c r="Q1375">
        <v>0.219048127537634</v>
      </c>
    </row>
    <row r="1376" spans="1:17" hidden="1" x14ac:dyDescent="0.3">
      <c r="A1376" t="s">
        <v>2902</v>
      </c>
      <c r="B1376" t="s">
        <v>2903</v>
      </c>
      <c r="C1376" t="str">
        <f>IFERROR(VLOOKUP(Table1[[#This Row],[Ticker]],[1]!Table1[[Symbol]:[Industry]],2,FALSE),"-")</f>
        <v>-</v>
      </c>
      <c r="E1376">
        <v>1148.1324255</v>
      </c>
      <c r="F1376">
        <v>463.95</v>
      </c>
      <c r="G1376">
        <v>186.44159096029199</v>
      </c>
      <c r="H1376">
        <v>6.7409866975048196</v>
      </c>
      <c r="I1376">
        <v>27.999114201281401</v>
      </c>
      <c r="J1376">
        <v>1.1301769422177499</v>
      </c>
      <c r="K1376">
        <v>413.79269540586898</v>
      </c>
      <c r="L1376">
        <v>328.82532000334601</v>
      </c>
      <c r="M1376">
        <v>80.356015963118296</v>
      </c>
      <c r="N1376">
        <v>1.22408671216378</v>
      </c>
      <c r="O1376">
        <v>1.08847936200022</v>
      </c>
      <c r="P1376">
        <v>226.03654251581099</v>
      </c>
    </row>
    <row r="1377" spans="1:17" hidden="1" x14ac:dyDescent="0.3">
      <c r="A1377" t="s">
        <v>2904</v>
      </c>
      <c r="B1377" t="s">
        <v>2905</v>
      </c>
      <c r="C1377" t="str">
        <f>IFERROR(VLOOKUP(Table1[[#This Row],[Ticker]],[1]!Table1[[Symbol]:[Industry]],2,FALSE),"-")</f>
        <v>-</v>
      </c>
      <c r="D1377" t="s">
        <v>2906</v>
      </c>
      <c r="E1377">
        <v>1144.614334565</v>
      </c>
      <c r="F1377">
        <v>240.11</v>
      </c>
      <c r="G1377">
        <v>35.335013255049198</v>
      </c>
      <c r="H1377">
        <v>-8.4094274907212707</v>
      </c>
      <c r="I1377">
        <v>-14.9638603862432</v>
      </c>
      <c r="J1377">
        <v>-5.36088129966162</v>
      </c>
      <c r="K1377">
        <v>243.74561418857499</v>
      </c>
      <c r="L1377">
        <v>231.578888769228</v>
      </c>
      <c r="M1377">
        <v>46.419719777362403</v>
      </c>
      <c r="N1377">
        <v>0.56926404536118003</v>
      </c>
      <c r="O1377">
        <v>49.431510557660999</v>
      </c>
      <c r="P1377">
        <v>72.616822429906506</v>
      </c>
      <c r="Q1377">
        <v>-1.387309108267E-2</v>
      </c>
    </row>
    <row r="1378" spans="1:17" hidden="1" x14ac:dyDescent="0.3">
      <c r="A1378" t="s">
        <v>2907</v>
      </c>
      <c r="B1378" t="s">
        <v>2908</v>
      </c>
      <c r="C1378" t="str">
        <f>IFERROR(VLOOKUP(Table1[[#This Row],[Ticker]],[1]!Table1[[Symbol]:[Industry]],2,FALSE),"-")</f>
        <v>-</v>
      </c>
      <c r="D1378" t="s">
        <v>315</v>
      </c>
      <c r="E1378">
        <v>1139.708374713</v>
      </c>
      <c r="F1378">
        <v>21.69</v>
      </c>
      <c r="G1378">
        <v>91.720317807981701</v>
      </c>
      <c r="H1378">
        <v>-9.3822788076598602</v>
      </c>
      <c r="I1378">
        <v>-4.2494410332151098</v>
      </c>
      <c r="J1378">
        <v>-2.8724364112167202</v>
      </c>
      <c r="K1378">
        <v>21.260581000123999</v>
      </c>
      <c r="L1378">
        <v>19.113119941594501</v>
      </c>
      <c r="M1378">
        <v>69.471825498611395</v>
      </c>
      <c r="N1378">
        <v>1.10802798828297</v>
      </c>
      <c r="O1378">
        <v>92.023974181650502</v>
      </c>
      <c r="P1378">
        <v>146.47727272727201</v>
      </c>
      <c r="Q1378">
        <v>9.8366891869600001E-2</v>
      </c>
    </row>
    <row r="1379" spans="1:17" hidden="1" x14ac:dyDescent="0.3">
      <c r="A1379" t="s">
        <v>2909</v>
      </c>
      <c r="B1379" t="s">
        <v>2910</v>
      </c>
      <c r="C1379" t="str">
        <f>IFERROR(VLOOKUP(Table1[[#This Row],[Ticker]],[1]!Table1[[Symbol]:[Industry]],2,FALSE),"-")</f>
        <v>-</v>
      </c>
      <c r="D1379" t="s">
        <v>60</v>
      </c>
      <c r="E1379">
        <v>1137.56844</v>
      </c>
      <c r="F1379">
        <v>1930.7</v>
      </c>
      <c r="G1379">
        <v>118.141545213402</v>
      </c>
      <c r="H1379">
        <v>-5.2665701036161803</v>
      </c>
      <c r="I1379">
        <v>10.140719782490899</v>
      </c>
      <c r="J1379">
        <v>-1.24073477951509</v>
      </c>
      <c r="K1379">
        <v>1939.50206332774</v>
      </c>
      <c r="L1379">
        <v>1618.7985532114701</v>
      </c>
      <c r="M1379">
        <v>40.921299801270202</v>
      </c>
      <c r="N1379">
        <v>0.395799608846096</v>
      </c>
      <c r="O1379">
        <v>21.613922411560502</v>
      </c>
      <c r="P1379">
        <v>149.67831625230301</v>
      </c>
    </row>
    <row r="1380" spans="1:17" hidden="1" x14ac:dyDescent="0.3">
      <c r="A1380" t="s">
        <v>2911</v>
      </c>
      <c r="B1380" t="s">
        <v>2912</v>
      </c>
      <c r="C1380" t="str">
        <f>IFERROR(VLOOKUP(Table1[[#This Row],[Ticker]],[1]!Table1[[Symbol]:[Industry]],2,FALSE),"-")</f>
        <v>-</v>
      </c>
      <c r="E1380">
        <v>1135.4297234399901</v>
      </c>
      <c r="F1380">
        <v>48.27</v>
      </c>
      <c r="G1380">
        <v>-68.821145740058995</v>
      </c>
      <c r="H1380">
        <v>-11.599313941017799</v>
      </c>
      <c r="I1380">
        <v>-63.8207781752117</v>
      </c>
      <c r="J1380">
        <v>6.16925243362172</v>
      </c>
      <c r="K1380">
        <v>55.235181195533499</v>
      </c>
      <c r="L1380">
        <v>64.541666474957694</v>
      </c>
      <c r="M1380">
        <v>42.285029472936301</v>
      </c>
      <c r="N1380">
        <v>1.4339642617210799</v>
      </c>
      <c r="O1380">
        <v>127.884814584628</v>
      </c>
      <c r="P1380">
        <v>9.6796182685753198</v>
      </c>
      <c r="Q1380">
        <v>0.142171342770996</v>
      </c>
    </row>
    <row r="1381" spans="1:17" hidden="1" x14ac:dyDescent="0.3">
      <c r="A1381" t="s">
        <v>2913</v>
      </c>
      <c r="B1381" t="s">
        <v>2914</v>
      </c>
      <c r="C1381" t="str">
        <f>IFERROR(VLOOKUP(Table1[[#This Row],[Ticker]],[1]!Table1[[Symbol]:[Industry]],2,FALSE),"-")</f>
        <v>-</v>
      </c>
      <c r="D1381" t="s">
        <v>101</v>
      </c>
      <c r="E1381">
        <v>1135.38978</v>
      </c>
      <c r="F1381">
        <v>457.8</v>
      </c>
      <c r="G1381">
        <v>-3.3249544457082001</v>
      </c>
      <c r="H1381">
        <v>29.770126358102399</v>
      </c>
      <c r="I1381">
        <v>6.9807276900283997</v>
      </c>
      <c r="J1381">
        <v>10.645305106524701</v>
      </c>
      <c r="O1381">
        <v>7.90738313674093</v>
      </c>
      <c r="P1381">
        <v>26.8144044321329</v>
      </c>
    </row>
    <row r="1382" spans="1:17" hidden="1" x14ac:dyDescent="0.3">
      <c r="A1382" t="s">
        <v>2915</v>
      </c>
      <c r="B1382" t="s">
        <v>2916</v>
      </c>
      <c r="C1382" t="str">
        <f>IFERROR(VLOOKUP(Table1[[#This Row],[Ticker]],[1]!Table1[[Symbol]:[Industry]],2,FALSE),"-")</f>
        <v>-</v>
      </c>
      <c r="D1382" t="s">
        <v>682</v>
      </c>
      <c r="E1382">
        <v>1133.4949516839999</v>
      </c>
      <c r="F1382">
        <v>53.42</v>
      </c>
      <c r="G1382">
        <v>6.83079483461335</v>
      </c>
      <c r="H1382">
        <v>-9.6825776348347397</v>
      </c>
      <c r="I1382">
        <v>-10.9652516903154</v>
      </c>
      <c r="J1382">
        <v>-8.7935835371831299</v>
      </c>
      <c r="K1382">
        <v>53.541632126608199</v>
      </c>
      <c r="L1382">
        <v>49.320251621341903</v>
      </c>
      <c r="M1382">
        <v>38.804545286855301</v>
      </c>
      <c r="N1382">
        <v>0.634415374117826</v>
      </c>
      <c r="O1382">
        <v>16.435791838262801</v>
      </c>
      <c r="P1382">
        <v>32.885572139303399</v>
      </c>
      <c r="Q1382">
        <v>4.1010076330101002E-2</v>
      </c>
    </row>
    <row r="1383" spans="1:17" hidden="1" x14ac:dyDescent="0.3">
      <c r="A1383" t="s">
        <v>2917</v>
      </c>
      <c r="B1383" t="s">
        <v>2918</v>
      </c>
      <c r="C1383" t="str">
        <f>IFERROR(VLOOKUP(Table1[[#This Row],[Ticker]],[1]!Table1[[Symbol]:[Industry]],2,FALSE),"-")</f>
        <v>-</v>
      </c>
      <c r="D1383" t="s">
        <v>60</v>
      </c>
      <c r="E1383">
        <v>1130.5267200000001</v>
      </c>
      <c r="F1383">
        <v>225.6</v>
      </c>
      <c r="G1383">
        <v>86.445385888020198</v>
      </c>
      <c r="H1383">
        <v>-6.6139990647029201</v>
      </c>
      <c r="I1383">
        <v>23.724153491735599</v>
      </c>
      <c r="J1383">
        <v>-0.53781700763180196</v>
      </c>
      <c r="K1383">
        <v>228.076004887463</v>
      </c>
      <c r="L1383">
        <v>199.15380408394699</v>
      </c>
      <c r="M1383">
        <v>50.470445508182202</v>
      </c>
      <c r="N1383">
        <v>0.507353250415852</v>
      </c>
      <c r="O1383">
        <v>17.4645390070921</v>
      </c>
      <c r="P1383">
        <v>119.883040935672</v>
      </c>
      <c r="Q1383">
        <v>2.3608488075042001E-2</v>
      </c>
    </row>
    <row r="1384" spans="1:17" hidden="1" x14ac:dyDescent="0.3">
      <c r="A1384" t="s">
        <v>2919</v>
      </c>
      <c r="B1384" t="s">
        <v>2920</v>
      </c>
      <c r="C1384" t="str">
        <f>IFERROR(VLOOKUP(Table1[[#This Row],[Ticker]],[1]!Table1[[Symbol]:[Industry]],2,FALSE),"-")</f>
        <v>-</v>
      </c>
      <c r="D1384" t="s">
        <v>54</v>
      </c>
      <c r="E1384">
        <v>1125.2560000000001</v>
      </c>
      <c r="F1384">
        <v>740.3</v>
      </c>
      <c r="G1384">
        <v>80.571802711360903</v>
      </c>
      <c r="H1384">
        <v>-0.69030536444977497</v>
      </c>
      <c r="I1384">
        <v>26.069075704156699</v>
      </c>
      <c r="J1384">
        <v>-4.5349546839044903</v>
      </c>
      <c r="K1384">
        <v>687.86288094763904</v>
      </c>
      <c r="L1384">
        <v>557.21387593480199</v>
      </c>
      <c r="M1384">
        <v>53.103891014275199</v>
      </c>
      <c r="N1384">
        <v>1.0224853143724699</v>
      </c>
      <c r="O1384">
        <v>10.495744968256099</v>
      </c>
      <c r="P1384">
        <v>120.622857994337</v>
      </c>
      <c r="Q1384">
        <v>0.144727331826424</v>
      </c>
    </row>
    <row r="1385" spans="1:17" hidden="1" x14ac:dyDescent="0.3">
      <c r="A1385" t="s">
        <v>2921</v>
      </c>
      <c r="B1385" t="s">
        <v>2922</v>
      </c>
      <c r="C1385" t="str">
        <f>IFERROR(VLOOKUP(Table1[[#This Row],[Ticker]],[1]!Table1[[Symbol]:[Industry]],2,FALSE),"-")</f>
        <v>-</v>
      </c>
      <c r="D1385" t="s">
        <v>278</v>
      </c>
      <c r="E1385">
        <v>1118.8799435999999</v>
      </c>
      <c r="F1385">
        <v>959.25</v>
      </c>
      <c r="G1385">
        <v>17.896485428031301</v>
      </c>
      <c r="H1385">
        <v>-2.02705665791717</v>
      </c>
      <c r="I1385">
        <v>-8.2610378307187293</v>
      </c>
      <c r="J1385">
        <v>0.820954181955319</v>
      </c>
      <c r="K1385">
        <v>965.37947650341903</v>
      </c>
      <c r="L1385">
        <v>884.64165416346498</v>
      </c>
      <c r="M1385">
        <v>39.947783134677103</v>
      </c>
      <c r="N1385">
        <v>0.78350385101735798</v>
      </c>
      <c r="O1385">
        <v>15.199374511336901</v>
      </c>
      <c r="P1385">
        <v>48.720930232558104</v>
      </c>
      <c r="Q1385">
        <v>3.6846559570330999E-2</v>
      </c>
    </row>
    <row r="1386" spans="1:17" hidden="1" x14ac:dyDescent="0.3">
      <c r="A1386" t="s">
        <v>2923</v>
      </c>
      <c r="B1386" t="s">
        <v>2924</v>
      </c>
      <c r="C1386" t="str">
        <f>IFERROR(VLOOKUP(Table1[[#This Row],[Ticker]],[1]!Table1[[Symbol]:[Industry]],2,FALSE),"-")</f>
        <v>-</v>
      </c>
      <c r="D1386" t="s">
        <v>386</v>
      </c>
      <c r="E1386">
        <v>1112.755028196</v>
      </c>
      <c r="F1386">
        <v>45.29</v>
      </c>
      <c r="G1386">
        <v>1.1829630878067301</v>
      </c>
      <c r="H1386">
        <v>1.2915312508346699</v>
      </c>
      <c r="I1386">
        <v>-30.5412191080814</v>
      </c>
      <c r="J1386">
        <v>-6.6404331203898996</v>
      </c>
      <c r="K1386">
        <v>45.853426750588199</v>
      </c>
      <c r="L1386">
        <v>45.710074714224199</v>
      </c>
      <c r="M1386">
        <v>40.685822414396597</v>
      </c>
      <c r="N1386">
        <v>1.0913442675218901</v>
      </c>
      <c r="O1386">
        <v>33.583572532567899</v>
      </c>
      <c r="P1386">
        <v>65.291970802919707</v>
      </c>
    </row>
    <row r="1387" spans="1:17" hidden="1" x14ac:dyDescent="0.3">
      <c r="A1387" t="s">
        <v>2925</v>
      </c>
      <c r="B1387" t="s">
        <v>2926</v>
      </c>
      <c r="C1387" t="str">
        <f>IFERROR(VLOOKUP(Table1[[#This Row],[Ticker]],[1]!Table1[[Symbol]:[Industry]],2,FALSE),"-")</f>
        <v>-</v>
      </c>
      <c r="D1387" t="s">
        <v>472</v>
      </c>
      <c r="E1387">
        <v>1101.7644142449999</v>
      </c>
      <c r="F1387">
        <v>6.61</v>
      </c>
      <c r="G1387">
        <v>-69.831283789939903</v>
      </c>
      <c r="H1387">
        <v>-30.194038195310199</v>
      </c>
      <c r="I1387">
        <v>-79.757820398443002</v>
      </c>
      <c r="J1387">
        <v>-13.233665992212201</v>
      </c>
      <c r="K1387">
        <v>9.3649920418720107</v>
      </c>
      <c r="L1387">
        <v>12.446781136754399</v>
      </c>
      <c r="M1387">
        <v>25.041636485476001</v>
      </c>
      <c r="N1387">
        <v>1.70757896959018</v>
      </c>
      <c r="O1387">
        <v>225.26475037821399</v>
      </c>
      <c r="P1387">
        <v>2.4806201550387499</v>
      </c>
    </row>
    <row r="1388" spans="1:17" hidden="1" x14ac:dyDescent="0.3">
      <c r="A1388" t="s">
        <v>2927</v>
      </c>
      <c r="B1388" t="s">
        <v>2928</v>
      </c>
      <c r="C1388" t="str">
        <f>IFERROR(VLOOKUP(Table1[[#This Row],[Ticker]],[1]!Table1[[Symbol]:[Industry]],2,FALSE),"-")</f>
        <v>-</v>
      </c>
      <c r="D1388" t="s">
        <v>122</v>
      </c>
      <c r="E1388">
        <v>1101.6059961599999</v>
      </c>
      <c r="F1388">
        <v>369.9</v>
      </c>
      <c r="G1388">
        <v>112.559690999605</v>
      </c>
      <c r="H1388">
        <v>3.2592937897235998</v>
      </c>
      <c r="I1388">
        <v>17.7952858514263</v>
      </c>
      <c r="J1388">
        <v>-4.2389061379154898</v>
      </c>
      <c r="K1388">
        <v>357.08321231736898</v>
      </c>
      <c r="L1388">
        <v>283.78204238613802</v>
      </c>
      <c r="M1388">
        <v>40.415535393412497</v>
      </c>
      <c r="N1388">
        <v>0.84932501959031004</v>
      </c>
      <c r="O1388">
        <v>14.463368477967</v>
      </c>
      <c r="P1388">
        <v>171.78545187362201</v>
      </c>
      <c r="Q1388">
        <v>7.5528268540501001E-2</v>
      </c>
    </row>
    <row r="1389" spans="1:17" hidden="1" x14ac:dyDescent="0.3">
      <c r="A1389" t="s">
        <v>2929</v>
      </c>
      <c r="B1389" t="s">
        <v>2930</v>
      </c>
      <c r="C1389" t="str">
        <f>IFERROR(VLOOKUP(Table1[[#This Row],[Ticker]],[1]!Table1[[Symbol]:[Industry]],2,FALSE),"-")</f>
        <v>-</v>
      </c>
      <c r="D1389" t="s">
        <v>626</v>
      </c>
      <c r="E1389">
        <v>1096.73943708</v>
      </c>
      <c r="F1389">
        <v>90.6</v>
      </c>
      <c r="G1389">
        <v>40.3277344453033</v>
      </c>
      <c r="H1389">
        <v>-6.1112398035528299</v>
      </c>
      <c r="I1389">
        <v>-35.012286883017403</v>
      </c>
      <c r="J1389">
        <v>4.7981677931334401</v>
      </c>
      <c r="K1389">
        <v>80.068714413672595</v>
      </c>
      <c r="L1389">
        <v>79.141277899482901</v>
      </c>
      <c r="M1389">
        <v>76.456239268181903</v>
      </c>
      <c r="N1389">
        <v>1.4147888104152699</v>
      </c>
      <c r="O1389">
        <v>39.900662251655604</v>
      </c>
      <c r="P1389">
        <v>64.877161055504899</v>
      </c>
      <c r="Q1389">
        <v>-6.4806930752052003E-2</v>
      </c>
    </row>
    <row r="1390" spans="1:17" hidden="1" x14ac:dyDescent="0.3">
      <c r="A1390" t="s">
        <v>2931</v>
      </c>
      <c r="B1390" t="s">
        <v>2932</v>
      </c>
      <c r="C1390" t="str">
        <f>IFERROR(VLOOKUP(Table1[[#This Row],[Ticker]],[1]!Table1[[Symbol]:[Industry]],2,FALSE),"-")</f>
        <v>-</v>
      </c>
      <c r="D1390" t="s">
        <v>127</v>
      </c>
      <c r="E1390">
        <v>1095.4058494999999</v>
      </c>
      <c r="F1390">
        <v>536.6</v>
      </c>
      <c r="G1390">
        <v>87.952376247261299</v>
      </c>
      <c r="H1390">
        <v>11.2007910904785</v>
      </c>
      <c r="I1390">
        <v>98.258058382998001</v>
      </c>
      <c r="J1390">
        <v>-2.50505556511248</v>
      </c>
      <c r="M1390">
        <v>37.9429532780605</v>
      </c>
      <c r="O1390">
        <v>36.032426388371199</v>
      </c>
      <c r="P1390">
        <v>123.49021241149499</v>
      </c>
    </row>
    <row r="1391" spans="1:17" hidden="1" x14ac:dyDescent="0.3">
      <c r="A1391" t="s">
        <v>2933</v>
      </c>
      <c r="B1391" t="s">
        <v>2934</v>
      </c>
      <c r="C1391" t="str">
        <f>IFERROR(VLOOKUP(Table1[[#This Row],[Ticker]],[1]!Table1[[Symbol]:[Industry]],2,FALSE),"-")</f>
        <v>-</v>
      </c>
      <c r="D1391" t="s">
        <v>539</v>
      </c>
      <c r="E1391">
        <v>1092.5741887199999</v>
      </c>
      <c r="F1391">
        <v>93.45</v>
      </c>
      <c r="G1391">
        <v>106.27758541368701</v>
      </c>
      <c r="H1391">
        <v>-0.74900705357574004</v>
      </c>
      <c r="I1391">
        <v>-13.964358223162201</v>
      </c>
      <c r="J1391">
        <v>-10.1425020606389</v>
      </c>
      <c r="K1391">
        <v>85.283219922627197</v>
      </c>
      <c r="L1391">
        <v>70.641484649149106</v>
      </c>
      <c r="M1391">
        <v>49.414394153783</v>
      </c>
      <c r="N1391">
        <v>2.4601672939358599</v>
      </c>
      <c r="O1391">
        <v>15.1417870518993</v>
      </c>
      <c r="P1391">
        <v>155.053907648614</v>
      </c>
      <c r="Q1391">
        <v>9.7325801028049996E-2</v>
      </c>
    </row>
    <row r="1392" spans="1:17" hidden="1" x14ac:dyDescent="0.3">
      <c r="A1392" t="s">
        <v>2935</v>
      </c>
      <c r="B1392" t="s">
        <v>2936</v>
      </c>
      <c r="C1392" t="str">
        <f>IFERROR(VLOOKUP(Table1[[#This Row],[Ticker]],[1]!Table1[[Symbol]:[Industry]],2,FALSE),"-")</f>
        <v>-</v>
      </c>
      <c r="D1392" t="s">
        <v>626</v>
      </c>
      <c r="E1392">
        <v>1091.383335</v>
      </c>
      <c r="F1392">
        <v>96.51</v>
      </c>
      <c r="G1392">
        <v>-23.464498465188299</v>
      </c>
      <c r="H1392">
        <v>-10.3233529542134</v>
      </c>
      <c r="I1392">
        <v>-34.001592560893698</v>
      </c>
      <c r="J1392">
        <v>-5.2958357069564403</v>
      </c>
      <c r="K1392">
        <v>92.375950855340605</v>
      </c>
      <c r="L1392">
        <v>96.733318011033703</v>
      </c>
      <c r="M1392">
        <v>69.368957185235999</v>
      </c>
      <c r="N1392">
        <v>1.2265523545745001</v>
      </c>
      <c r="O1392">
        <v>50.865195316547499</v>
      </c>
      <c r="P1392">
        <v>15.7194244604316</v>
      </c>
    </row>
    <row r="1393" spans="1:17" hidden="1" x14ac:dyDescent="0.3">
      <c r="A1393" t="s">
        <v>2937</v>
      </c>
      <c r="B1393" t="s">
        <v>2938</v>
      </c>
      <c r="C1393" t="str">
        <f>IFERROR(VLOOKUP(Table1[[#This Row],[Ticker]],[1]!Table1[[Symbol]:[Industry]],2,FALSE),"-")</f>
        <v>-</v>
      </c>
      <c r="D1393" t="s">
        <v>555</v>
      </c>
      <c r="E1393">
        <v>1090.9340483599999</v>
      </c>
      <c r="F1393">
        <v>154.31</v>
      </c>
      <c r="G1393">
        <v>14.0462441298193</v>
      </c>
      <c r="H1393">
        <v>7.1222553463090303</v>
      </c>
      <c r="I1393">
        <v>-19.1552144992461</v>
      </c>
      <c r="J1393">
        <v>-12.5431112648184</v>
      </c>
      <c r="K1393">
        <v>134.20394407663301</v>
      </c>
      <c r="L1393">
        <v>129.72578514237199</v>
      </c>
      <c r="M1393">
        <v>65.887968849397396</v>
      </c>
      <c r="N1393">
        <v>3.2939443829800199</v>
      </c>
      <c r="O1393">
        <v>19.629317607413601</v>
      </c>
      <c r="P1393">
        <v>52.480237154150203</v>
      </c>
      <c r="Q1393">
        <v>3.2323854446400999E-2</v>
      </c>
    </row>
    <row r="1394" spans="1:17" hidden="1" x14ac:dyDescent="0.3">
      <c r="A1394" t="s">
        <v>2939</v>
      </c>
      <c r="B1394" t="s">
        <v>2940</v>
      </c>
      <c r="C1394" t="str">
        <f>IFERROR(VLOOKUP(Table1[[#This Row],[Ticker]],[1]!Table1[[Symbol]:[Industry]],2,FALSE),"-")</f>
        <v>-</v>
      </c>
      <c r="D1394" t="s">
        <v>119</v>
      </c>
      <c r="E1394">
        <v>1088.266383098</v>
      </c>
      <c r="F1394">
        <v>149.09</v>
      </c>
      <c r="G1394">
        <v>-44.965758181497499</v>
      </c>
      <c r="H1394">
        <v>-7.9672073788978297</v>
      </c>
      <c r="I1394">
        <v>-17.171434788002099</v>
      </c>
      <c r="J1394">
        <v>-0.42856860231209798</v>
      </c>
      <c r="K1394">
        <v>149.417114417433</v>
      </c>
      <c r="L1394">
        <v>153.73843260058601</v>
      </c>
      <c r="M1394">
        <v>49.9100630481542</v>
      </c>
      <c r="N1394">
        <v>0.70689382868296702</v>
      </c>
      <c r="O1394">
        <v>49.037494131061699</v>
      </c>
      <c r="P1394">
        <v>18.044338875692802</v>
      </c>
      <c r="Q1394">
        <v>5.1948811415454002E-2</v>
      </c>
    </row>
    <row r="1395" spans="1:17" hidden="1" x14ac:dyDescent="0.3">
      <c r="A1395" t="s">
        <v>2941</v>
      </c>
      <c r="B1395" t="s">
        <v>2942</v>
      </c>
      <c r="C1395" t="str">
        <f>IFERROR(VLOOKUP(Table1[[#This Row],[Ticker]],[1]!Table1[[Symbol]:[Industry]],2,FALSE),"-")</f>
        <v>-</v>
      </c>
      <c r="D1395" t="s">
        <v>127</v>
      </c>
      <c r="E1395">
        <v>1087.4493059399999</v>
      </c>
      <c r="F1395">
        <v>235.8</v>
      </c>
      <c r="G1395">
        <v>311.27608402857697</v>
      </c>
      <c r="H1395">
        <v>27.954029793757499</v>
      </c>
      <c r="I1395">
        <v>208.24826202854101</v>
      </c>
      <c r="J1395">
        <v>0.38283127518867999</v>
      </c>
      <c r="K1395">
        <v>189.95557383577</v>
      </c>
      <c r="L1395">
        <v>127.456175194278</v>
      </c>
      <c r="M1395">
        <v>56.579280173427598</v>
      </c>
      <c r="N1395">
        <v>2.0735474510749099</v>
      </c>
      <c r="O1395">
        <v>13.8252756573367</v>
      </c>
      <c r="P1395">
        <v>380.24439918533602</v>
      </c>
      <c r="Q1395">
        <v>0.16349622921773299</v>
      </c>
    </row>
    <row r="1396" spans="1:17" hidden="1" x14ac:dyDescent="0.3">
      <c r="A1396" t="s">
        <v>2943</v>
      </c>
      <c r="B1396" t="s">
        <v>2944</v>
      </c>
      <c r="C1396" t="str">
        <f>IFERROR(VLOOKUP(Table1[[#This Row],[Ticker]],[1]!Table1[[Symbol]:[Industry]],2,FALSE),"-")</f>
        <v>-</v>
      </c>
      <c r="D1396" t="s">
        <v>138</v>
      </c>
      <c r="E1396">
        <v>1087.28808</v>
      </c>
      <c r="F1396">
        <v>890</v>
      </c>
      <c r="G1396">
        <v>44.924206256726499</v>
      </c>
      <c r="H1396">
        <v>0.82040722382425901</v>
      </c>
      <c r="I1396">
        <v>-25.676083697481499</v>
      </c>
      <c r="J1396">
        <v>-3.5555042280425102</v>
      </c>
      <c r="K1396">
        <v>877.33410849077598</v>
      </c>
      <c r="L1396">
        <v>829.22612495476403</v>
      </c>
      <c r="N1396">
        <v>0.99083825634780898</v>
      </c>
      <c r="O1396">
        <v>26.404494382022399</v>
      </c>
      <c r="P1396">
        <v>69.523809523809504</v>
      </c>
    </row>
    <row r="1397" spans="1:17" hidden="1" x14ac:dyDescent="0.3">
      <c r="A1397" t="s">
        <v>2945</v>
      </c>
      <c r="B1397" t="s">
        <v>2946</v>
      </c>
      <c r="C1397" t="str">
        <f>IFERROR(VLOOKUP(Table1[[#This Row],[Ticker]],[1]!Table1[[Symbol]:[Industry]],2,FALSE),"-")</f>
        <v>-</v>
      </c>
      <c r="D1397" t="s">
        <v>404</v>
      </c>
      <c r="E1397">
        <v>1086.4562835500001</v>
      </c>
      <c r="F1397">
        <v>210.01</v>
      </c>
      <c r="G1397">
        <v>-7.1685064449185099</v>
      </c>
      <c r="H1397">
        <v>-4.4914232927194098</v>
      </c>
      <c r="I1397">
        <v>-29.147575949487798</v>
      </c>
      <c r="J1397">
        <v>-3.5047444694991698</v>
      </c>
      <c r="K1397">
        <v>213.68955439896899</v>
      </c>
      <c r="L1397">
        <v>215.06340049555999</v>
      </c>
      <c r="M1397">
        <v>44.247682582986201</v>
      </c>
      <c r="N1397">
        <v>0.89837379804520101</v>
      </c>
      <c r="O1397">
        <v>28.5414980239036</v>
      </c>
      <c r="P1397">
        <v>20.522238163558001</v>
      </c>
      <c r="Q1397">
        <v>1.7804371362111E-2</v>
      </c>
    </row>
    <row r="1398" spans="1:17" hidden="1" x14ac:dyDescent="0.3">
      <c r="A1398" t="s">
        <v>2947</v>
      </c>
      <c r="B1398" t="s">
        <v>2948</v>
      </c>
      <c r="C1398" t="str">
        <f>IFERROR(VLOOKUP(Table1[[#This Row],[Ticker]],[1]!Table1[[Symbol]:[Industry]],2,FALSE),"-")</f>
        <v>-</v>
      </c>
      <c r="D1398" t="s">
        <v>631</v>
      </c>
      <c r="E1398">
        <v>1081.8785797959999</v>
      </c>
      <c r="F1398">
        <v>229.69</v>
      </c>
      <c r="G1398">
        <v>-4.3768352072391998</v>
      </c>
      <c r="H1398">
        <v>13.538704897692</v>
      </c>
      <c r="I1398">
        <v>-2.8067341870291602</v>
      </c>
      <c r="J1398">
        <v>5.6161028273225</v>
      </c>
      <c r="K1398">
        <v>204.810146034252</v>
      </c>
      <c r="L1398">
        <v>198.28100216046201</v>
      </c>
      <c r="M1398">
        <v>67.576790280257597</v>
      </c>
      <c r="N1398">
        <v>1.0843089090481901</v>
      </c>
      <c r="O1398">
        <v>5.6641560363968697</v>
      </c>
      <c r="P1398">
        <v>44.4137063816409</v>
      </c>
      <c r="Q1398">
        <v>-2.6333743069169E-2</v>
      </c>
    </row>
    <row r="1399" spans="1:17" hidden="1" x14ac:dyDescent="0.3">
      <c r="A1399" t="s">
        <v>2949</v>
      </c>
      <c r="B1399" t="s">
        <v>2950</v>
      </c>
      <c r="C1399" t="str">
        <f>IFERROR(VLOOKUP(Table1[[#This Row],[Ticker]],[1]!Table1[[Symbol]:[Industry]],2,FALSE),"-")</f>
        <v>-</v>
      </c>
      <c r="D1399" t="s">
        <v>286</v>
      </c>
      <c r="E1399">
        <v>1080.7829542649999</v>
      </c>
      <c r="F1399">
        <v>629.65</v>
      </c>
      <c r="G1399">
        <v>-41.9062039790104</v>
      </c>
      <c r="H1399">
        <v>5.9008395911068598</v>
      </c>
      <c r="I1399">
        <v>-5.82096091348917</v>
      </c>
      <c r="J1399">
        <v>3.6443815353994098</v>
      </c>
      <c r="K1399">
        <v>564.99362543738403</v>
      </c>
      <c r="L1399">
        <v>559.14505662342003</v>
      </c>
      <c r="M1399">
        <v>67.423724010884698</v>
      </c>
      <c r="N1399">
        <v>1.91419273955916</v>
      </c>
      <c r="O1399">
        <v>29.278170412133701</v>
      </c>
      <c r="P1399">
        <v>42.7777777777777</v>
      </c>
      <c r="Q1399">
        <v>5.2052959704053998E-2</v>
      </c>
    </row>
    <row r="1400" spans="1:17" hidden="1" x14ac:dyDescent="0.3">
      <c r="A1400" t="s">
        <v>2951</v>
      </c>
      <c r="B1400" t="s">
        <v>2952</v>
      </c>
      <c r="C1400" t="str">
        <f>IFERROR(VLOOKUP(Table1[[#This Row],[Ticker]],[1]!Table1[[Symbol]:[Industry]],2,FALSE),"-")</f>
        <v>-</v>
      </c>
      <c r="D1400" t="s">
        <v>631</v>
      </c>
      <c r="E1400">
        <v>1079.6306058</v>
      </c>
      <c r="F1400">
        <v>65.900000000000006</v>
      </c>
      <c r="G1400">
        <v>17.012912649619398</v>
      </c>
      <c r="H1400">
        <v>-0.86766619544729595</v>
      </c>
      <c r="I1400">
        <v>-6.9877642982806698</v>
      </c>
      <c r="J1400">
        <v>-5.6871689504225298</v>
      </c>
      <c r="K1400">
        <v>60.7726012186017</v>
      </c>
      <c r="L1400">
        <v>58.602504673538597</v>
      </c>
      <c r="M1400">
        <v>59.607265621674003</v>
      </c>
      <c r="N1400">
        <v>2.27316151126035</v>
      </c>
      <c r="O1400">
        <v>11.456752655538599</v>
      </c>
      <c r="P1400">
        <v>48.089887640449398</v>
      </c>
      <c r="Q1400">
        <v>-2.8269261137154E-2</v>
      </c>
    </row>
    <row r="1401" spans="1:17" hidden="1" x14ac:dyDescent="0.3">
      <c r="A1401" t="s">
        <v>2953</v>
      </c>
      <c r="B1401" t="s">
        <v>2954</v>
      </c>
      <c r="C1401" t="str">
        <f>IFERROR(VLOOKUP(Table1[[#This Row],[Ticker]],[1]!Table1[[Symbol]:[Industry]],2,FALSE),"-")</f>
        <v>-</v>
      </c>
      <c r="D1401" t="s">
        <v>539</v>
      </c>
      <c r="E1401">
        <v>1078.8303791999999</v>
      </c>
      <c r="F1401">
        <v>6437.55</v>
      </c>
      <c r="G1401">
        <v>139.733438679036</v>
      </c>
      <c r="H1401">
        <v>11.011964506103901</v>
      </c>
      <c r="I1401">
        <v>32.831304469161402</v>
      </c>
      <c r="J1401">
        <v>0.130380321697389</v>
      </c>
      <c r="K1401">
        <v>5884.14053870506</v>
      </c>
      <c r="L1401">
        <v>4885.7724737961298</v>
      </c>
      <c r="M1401">
        <v>58.146745380171197</v>
      </c>
      <c r="N1401">
        <v>0.67917056267532006</v>
      </c>
      <c r="O1401">
        <v>8.3440128620360099</v>
      </c>
      <c r="P1401">
        <v>178.561228905235</v>
      </c>
      <c r="Q1401">
        <v>0.16442810767746699</v>
      </c>
    </row>
    <row r="1402" spans="1:17" hidden="1" x14ac:dyDescent="0.3">
      <c r="A1402" t="s">
        <v>2955</v>
      </c>
      <c r="B1402" t="s">
        <v>2956</v>
      </c>
      <c r="C1402" t="str">
        <f>IFERROR(VLOOKUP(Table1[[#This Row],[Ticker]],[1]!Table1[[Symbol]:[Industry]],2,FALSE),"-")</f>
        <v>-</v>
      </c>
      <c r="D1402" t="s">
        <v>631</v>
      </c>
      <c r="E1402">
        <v>1078.1536065499999</v>
      </c>
      <c r="F1402">
        <v>2454.5</v>
      </c>
      <c r="G1402">
        <v>33.143408319739599</v>
      </c>
      <c r="H1402">
        <v>17.090427709567201</v>
      </c>
      <c r="I1402">
        <v>4.5085144707338802</v>
      </c>
      <c r="J1402">
        <v>-6.1624435696198496</v>
      </c>
      <c r="K1402">
        <v>2228.2716335571199</v>
      </c>
      <c r="L1402">
        <v>1967.00135227687</v>
      </c>
      <c r="M1402">
        <v>50.895101327112997</v>
      </c>
      <c r="N1402">
        <v>0.87583510607715698</v>
      </c>
      <c r="O1402">
        <v>18.529232022815201</v>
      </c>
      <c r="P1402">
        <v>62.013201320131998</v>
      </c>
      <c r="Q1402">
        <v>5.7836877462390003E-2</v>
      </c>
    </row>
    <row r="1403" spans="1:17" hidden="1" x14ac:dyDescent="0.3">
      <c r="A1403" t="s">
        <v>2957</v>
      </c>
      <c r="B1403" t="s">
        <v>2958</v>
      </c>
      <c r="C1403" t="str">
        <f>IFERROR(VLOOKUP(Table1[[#This Row],[Ticker]],[1]!Table1[[Symbol]:[Industry]],2,FALSE),"-")</f>
        <v>-</v>
      </c>
      <c r="D1403" t="s">
        <v>283</v>
      </c>
      <c r="E1403">
        <v>1075.5183120500001</v>
      </c>
      <c r="F1403">
        <v>441.35</v>
      </c>
      <c r="G1403">
        <v>-34.504556601941701</v>
      </c>
      <c r="H1403">
        <v>-10.0993806897316</v>
      </c>
      <c r="I1403">
        <v>-8.9736154456688197</v>
      </c>
      <c r="J1403">
        <v>-1.1787411750578201</v>
      </c>
      <c r="K1403">
        <v>441.459880198348</v>
      </c>
      <c r="L1403">
        <v>434.90888560775898</v>
      </c>
      <c r="M1403">
        <v>40.366432403749897</v>
      </c>
      <c r="N1403">
        <v>0.59308742927761604</v>
      </c>
      <c r="O1403">
        <v>15.9170726181035</v>
      </c>
      <c r="P1403">
        <v>22.037881930042801</v>
      </c>
      <c r="Q1403">
        <v>-3.3373041597189998E-2</v>
      </c>
    </row>
    <row r="1404" spans="1:17" hidden="1" x14ac:dyDescent="0.3">
      <c r="A1404" t="s">
        <v>2959</v>
      </c>
      <c r="B1404" t="s">
        <v>2960</v>
      </c>
      <c r="C1404" t="str">
        <f>IFERROR(VLOOKUP(Table1[[#This Row],[Ticker]],[1]!Table1[[Symbol]:[Industry]],2,FALSE),"-")</f>
        <v>-</v>
      </c>
      <c r="D1404" t="s">
        <v>527</v>
      </c>
      <c r="E1404">
        <v>1072.1024739249999</v>
      </c>
      <c r="F1404">
        <v>50.75</v>
      </c>
      <c r="G1404">
        <v>34.245756138947797</v>
      </c>
      <c r="H1404">
        <v>-16.413840322869799</v>
      </c>
      <c r="I1404">
        <v>-30.4615622453363</v>
      </c>
      <c r="J1404">
        <v>-4.92980627318647</v>
      </c>
      <c r="K1404">
        <v>54.979993302466902</v>
      </c>
      <c r="L1404">
        <v>54.508009971739099</v>
      </c>
      <c r="M1404">
        <v>35.0049078397833</v>
      </c>
      <c r="N1404">
        <v>0.66202428903161603</v>
      </c>
      <c r="O1404">
        <v>47.093596059113302</v>
      </c>
      <c r="P1404">
        <v>75</v>
      </c>
      <c r="Q1404">
        <v>2.5600828852396E-2</v>
      </c>
    </row>
    <row r="1405" spans="1:17" hidden="1" x14ac:dyDescent="0.3">
      <c r="A1405" t="s">
        <v>2961</v>
      </c>
      <c r="B1405" t="s">
        <v>2962</v>
      </c>
      <c r="C1405" t="str">
        <f>IFERROR(VLOOKUP(Table1[[#This Row],[Ticker]],[1]!Table1[[Symbol]:[Industry]],2,FALSE),"-")</f>
        <v>-</v>
      </c>
      <c r="D1405" t="s">
        <v>278</v>
      </c>
      <c r="E1405">
        <v>1066.8944058</v>
      </c>
      <c r="F1405">
        <v>164.31</v>
      </c>
      <c r="G1405">
        <v>174.64487683104801</v>
      </c>
      <c r="H1405">
        <v>-1.9115777394976501</v>
      </c>
      <c r="I1405">
        <v>94.985282312054593</v>
      </c>
      <c r="J1405">
        <v>-3.7687210209159598</v>
      </c>
      <c r="K1405">
        <v>132.09636125596401</v>
      </c>
      <c r="L1405">
        <v>95.095985232282501</v>
      </c>
      <c r="M1405">
        <v>55.869337789066599</v>
      </c>
      <c r="N1405">
        <v>0.33009213999089898</v>
      </c>
      <c r="O1405">
        <v>12.379039620229999</v>
      </c>
      <c r="P1405">
        <v>204.277777777777</v>
      </c>
      <c r="Q1405">
        <v>0.111676230390978</v>
      </c>
    </row>
    <row r="1406" spans="1:17" hidden="1" x14ac:dyDescent="0.3">
      <c r="A1406" t="s">
        <v>2963</v>
      </c>
      <c r="B1406" t="s">
        <v>2964</v>
      </c>
      <c r="C1406" t="str">
        <f>IFERROR(VLOOKUP(Table1[[#This Row],[Ticker]],[1]!Table1[[Symbol]:[Industry]],2,FALSE),"-")</f>
        <v>-</v>
      </c>
      <c r="D1406" t="s">
        <v>46</v>
      </c>
      <c r="E1406">
        <v>1066.704901218</v>
      </c>
      <c r="F1406">
        <v>179.74</v>
      </c>
      <c r="G1406">
        <v>326.94082755535499</v>
      </c>
      <c r="H1406">
        <v>-4.9490746413799602</v>
      </c>
      <c r="I1406">
        <v>68.867706047346601</v>
      </c>
      <c r="J1406">
        <v>-7.0679809270440401</v>
      </c>
      <c r="K1406">
        <v>162.05727593499799</v>
      </c>
      <c r="L1406">
        <v>118.496520842089</v>
      </c>
      <c r="M1406">
        <v>52.978879937996403</v>
      </c>
      <c r="N1406">
        <v>0.76391712541057499</v>
      </c>
      <c r="O1406">
        <v>17.274952709469201</v>
      </c>
      <c r="P1406">
        <v>434.94047619047598</v>
      </c>
      <c r="Q1406">
        <v>0.18679606095456899</v>
      </c>
    </row>
    <row r="1407" spans="1:17" hidden="1" x14ac:dyDescent="0.3">
      <c r="A1407" t="s">
        <v>2965</v>
      </c>
      <c r="B1407" t="s">
        <v>2966</v>
      </c>
      <c r="C1407" t="str">
        <f>IFERROR(VLOOKUP(Table1[[#This Row],[Ticker]],[1]!Table1[[Symbol]:[Industry]],2,FALSE),"-")</f>
        <v>-</v>
      </c>
      <c r="D1407" t="s">
        <v>286</v>
      </c>
      <c r="E1407">
        <v>1065.637768605</v>
      </c>
      <c r="F1407">
        <v>386.45</v>
      </c>
      <c r="G1407">
        <v>-48.937687507268201</v>
      </c>
      <c r="H1407">
        <v>-15.1845552366271</v>
      </c>
      <c r="I1407">
        <v>-34.588090905580898</v>
      </c>
      <c r="J1407">
        <v>-0.61064135872400305</v>
      </c>
      <c r="K1407">
        <v>406.687653850846</v>
      </c>
      <c r="L1407">
        <v>441.82695536423898</v>
      </c>
      <c r="M1407">
        <v>37.818791086668</v>
      </c>
      <c r="N1407">
        <v>1.8026856879941799</v>
      </c>
      <c r="O1407">
        <v>44.339500582222698</v>
      </c>
      <c r="P1407">
        <v>4.9850584080412803</v>
      </c>
      <c r="Q1407">
        <v>-0.14836267804648601</v>
      </c>
    </row>
    <row r="1408" spans="1:17" hidden="1" x14ac:dyDescent="0.3">
      <c r="A1408" t="s">
        <v>2967</v>
      </c>
      <c r="B1408" t="s">
        <v>2968</v>
      </c>
      <c r="C1408" t="str">
        <f>IFERROR(VLOOKUP(Table1[[#This Row],[Ticker]],[1]!Table1[[Symbol]:[Industry]],2,FALSE),"-")</f>
        <v>-</v>
      </c>
      <c r="D1408" t="s">
        <v>539</v>
      </c>
      <c r="E1408">
        <v>1064.7573551999999</v>
      </c>
      <c r="F1408">
        <v>306</v>
      </c>
      <c r="G1408">
        <v>56.430395736921099</v>
      </c>
      <c r="H1408">
        <v>5.1905326873317401</v>
      </c>
      <c r="I1408">
        <v>29.8333606991993</v>
      </c>
      <c r="J1408">
        <v>-3.7015700751718299</v>
      </c>
      <c r="K1408">
        <v>285.37764361625602</v>
      </c>
      <c r="L1408">
        <v>248.03056441666499</v>
      </c>
      <c r="M1408">
        <v>53.132626628517599</v>
      </c>
      <c r="N1408">
        <v>1.25055308188845</v>
      </c>
      <c r="O1408">
        <v>10.1797385620914</v>
      </c>
      <c r="P1408">
        <v>83.949504057709603</v>
      </c>
      <c r="Q1408">
        <v>6.5340557655180001E-3</v>
      </c>
    </row>
    <row r="1409" spans="1:17" hidden="1" x14ac:dyDescent="0.3">
      <c r="A1409" t="s">
        <v>2969</v>
      </c>
      <c r="B1409" t="s">
        <v>2970</v>
      </c>
      <c r="C1409" t="str">
        <f>IFERROR(VLOOKUP(Table1[[#This Row],[Ticker]],[1]!Table1[[Symbol]:[Industry]],2,FALSE),"-")</f>
        <v>-</v>
      </c>
      <c r="D1409" t="s">
        <v>283</v>
      </c>
      <c r="E1409">
        <v>1063.95</v>
      </c>
      <c r="F1409">
        <v>519</v>
      </c>
      <c r="G1409">
        <v>26.3342048942893</v>
      </c>
      <c r="H1409">
        <v>-6.8149559139015299</v>
      </c>
      <c r="I1409">
        <v>-24.1575898791877</v>
      </c>
      <c r="J1409">
        <v>0.60140475608126098</v>
      </c>
      <c r="K1409">
        <v>525.35723112178096</v>
      </c>
      <c r="L1409">
        <v>523.13815507906804</v>
      </c>
      <c r="M1409">
        <v>54.183342468581898</v>
      </c>
      <c r="N1409">
        <v>0.27997823721436299</v>
      </c>
      <c r="O1409">
        <v>54.132947976878597</v>
      </c>
      <c r="P1409">
        <v>57.391963608794498</v>
      </c>
      <c r="Q1409">
        <v>0.110050345409963</v>
      </c>
    </row>
    <row r="1410" spans="1:17" hidden="1" x14ac:dyDescent="0.3">
      <c r="A1410" t="s">
        <v>2971</v>
      </c>
      <c r="B1410" t="s">
        <v>2972</v>
      </c>
      <c r="C1410" t="str">
        <f>IFERROR(VLOOKUP(Table1[[#This Row],[Ticker]],[1]!Table1[[Symbol]:[Industry]],2,FALSE),"-")</f>
        <v>-</v>
      </c>
      <c r="D1410" t="s">
        <v>278</v>
      </c>
      <c r="E1410">
        <v>1061.403602133</v>
      </c>
      <c r="F1410">
        <v>174.43</v>
      </c>
      <c r="G1410">
        <v>48.090932650845403</v>
      </c>
      <c r="H1410">
        <v>6.9808780352967004</v>
      </c>
      <c r="I1410">
        <v>37.357617419597197</v>
      </c>
      <c r="J1410">
        <v>-7.2350367738170904</v>
      </c>
      <c r="K1410">
        <v>156.089907855653</v>
      </c>
      <c r="L1410">
        <v>134.06206643996899</v>
      </c>
      <c r="M1410">
        <v>63.313269903755902</v>
      </c>
      <c r="N1410">
        <v>1.421333519054</v>
      </c>
      <c r="O1410">
        <v>11.219400332511601</v>
      </c>
      <c r="P1410">
        <v>86.755888650963598</v>
      </c>
      <c r="Q1410">
        <v>0.27911186493353601</v>
      </c>
    </row>
    <row r="1411" spans="1:17" hidden="1" x14ac:dyDescent="0.3">
      <c r="A1411" t="s">
        <v>2973</v>
      </c>
      <c r="B1411" t="s">
        <v>2974</v>
      </c>
      <c r="C1411" t="str">
        <f>IFERROR(VLOOKUP(Table1[[#This Row],[Ticker]],[1]!Table1[[Symbol]:[Industry]],2,FALSE),"-")</f>
        <v>-</v>
      </c>
      <c r="D1411" t="s">
        <v>80</v>
      </c>
      <c r="E1411">
        <v>1061.2064861899901</v>
      </c>
      <c r="F1411">
        <v>234.61</v>
      </c>
      <c r="G1411">
        <v>-2.2885320238558902</v>
      </c>
      <c r="H1411">
        <v>-8.5696343685812408</v>
      </c>
      <c r="I1411">
        <v>-8.8004896713078207</v>
      </c>
      <c r="J1411">
        <v>-2.3316230579033799</v>
      </c>
      <c r="K1411">
        <v>229.420000980444</v>
      </c>
      <c r="L1411">
        <v>218.76958560537199</v>
      </c>
      <c r="M1411">
        <v>50.943304509761397</v>
      </c>
      <c r="N1411">
        <v>0.79825921461208005</v>
      </c>
      <c r="O1411">
        <v>10.822215591833199</v>
      </c>
      <c r="P1411">
        <v>30.3388888888888</v>
      </c>
      <c r="Q1411">
        <v>-5.4142205074134003E-2</v>
      </c>
    </row>
    <row r="1412" spans="1:17" hidden="1" x14ac:dyDescent="0.3">
      <c r="A1412" t="s">
        <v>2975</v>
      </c>
      <c r="B1412" t="s">
        <v>2976</v>
      </c>
      <c r="C1412" t="str">
        <f>IFERROR(VLOOKUP(Table1[[#This Row],[Ticker]],[1]!Table1[[Symbol]:[Industry]],2,FALSE),"-")</f>
        <v>-</v>
      </c>
      <c r="D1412" t="s">
        <v>2977</v>
      </c>
      <c r="E1412">
        <v>1060.948541147</v>
      </c>
      <c r="F1412">
        <v>30.41</v>
      </c>
      <c r="G1412">
        <v>-51.436300533999997</v>
      </c>
      <c r="H1412">
        <v>-9.2809406128320404</v>
      </c>
      <c r="I1412">
        <v>-46.812516724044102</v>
      </c>
      <c r="J1412">
        <v>-3.1907229727551099</v>
      </c>
      <c r="K1412">
        <v>31.072349355128999</v>
      </c>
      <c r="L1412">
        <v>34.059435661111699</v>
      </c>
      <c r="M1412">
        <v>45.384724310567698</v>
      </c>
      <c r="N1412">
        <v>0.82176586475713198</v>
      </c>
      <c r="O1412">
        <v>70.996382768825995</v>
      </c>
      <c r="P1412">
        <v>16.9615384615384</v>
      </c>
      <c r="Q1412">
        <v>0.14916927390814799</v>
      </c>
    </row>
    <row r="1413" spans="1:17" hidden="1" x14ac:dyDescent="0.3">
      <c r="A1413" t="s">
        <v>2978</v>
      </c>
      <c r="B1413" t="s">
        <v>2979</v>
      </c>
      <c r="C1413" t="str">
        <f>IFERROR(VLOOKUP(Table1[[#This Row],[Ticker]],[1]!Table1[[Symbol]:[Industry]],2,FALSE),"-")</f>
        <v>-</v>
      </c>
      <c r="D1413" t="s">
        <v>370</v>
      </c>
      <c r="E1413">
        <v>1060.1535809280001</v>
      </c>
      <c r="F1413">
        <v>313.68</v>
      </c>
      <c r="G1413">
        <v>64.069788212408298</v>
      </c>
      <c r="H1413">
        <v>9.3351722024666692</v>
      </c>
      <c r="I1413">
        <v>10.484026766813701</v>
      </c>
      <c r="J1413">
        <v>3.9687964300160998</v>
      </c>
      <c r="K1413">
        <v>272.33885875475602</v>
      </c>
      <c r="L1413">
        <v>243.72004360559299</v>
      </c>
      <c r="M1413">
        <v>70.746366607130398</v>
      </c>
      <c r="N1413">
        <v>1.32636762796124</v>
      </c>
      <c r="O1413">
        <v>4.7118082121907401</v>
      </c>
      <c r="P1413">
        <v>89.3631150015092</v>
      </c>
    </row>
    <row r="1414" spans="1:17" hidden="1" x14ac:dyDescent="0.3">
      <c r="A1414" t="s">
        <v>2980</v>
      </c>
      <c r="B1414" t="s">
        <v>2981</v>
      </c>
      <c r="C1414" t="str">
        <f>IFERROR(VLOOKUP(Table1[[#This Row],[Ticker]],[1]!Table1[[Symbol]:[Industry]],2,FALSE),"-")</f>
        <v>-</v>
      </c>
      <c r="D1414" t="s">
        <v>278</v>
      </c>
      <c r="E1414">
        <v>1058.6446578</v>
      </c>
      <c r="F1414">
        <v>753</v>
      </c>
      <c r="G1414">
        <v>267.54895979844002</v>
      </c>
      <c r="H1414">
        <v>-15.4487489670447</v>
      </c>
      <c r="I1414">
        <v>100.03443851191599</v>
      </c>
      <c r="J1414">
        <v>-5.12920665271331</v>
      </c>
      <c r="K1414">
        <v>752.99798622466506</v>
      </c>
      <c r="L1414">
        <v>503.62181298021198</v>
      </c>
      <c r="M1414">
        <v>24.779319400740501</v>
      </c>
      <c r="N1414">
        <v>0.77446283902782598</v>
      </c>
      <c r="O1414">
        <v>50.066401062417</v>
      </c>
      <c r="P1414">
        <v>307.02702702702697</v>
      </c>
      <c r="Q1414">
        <v>0.20682756771976299</v>
      </c>
    </row>
    <row r="1415" spans="1:17" hidden="1" x14ac:dyDescent="0.3">
      <c r="A1415" t="s">
        <v>2982</v>
      </c>
      <c r="B1415" t="s">
        <v>2983</v>
      </c>
      <c r="C1415" t="str">
        <f>IFERROR(VLOOKUP(Table1[[#This Row],[Ticker]],[1]!Table1[[Symbol]:[Industry]],2,FALSE),"-")</f>
        <v>-</v>
      </c>
      <c r="D1415" t="s">
        <v>278</v>
      </c>
      <c r="E1415">
        <v>1057.897078</v>
      </c>
      <c r="F1415">
        <v>654.85</v>
      </c>
      <c r="G1415">
        <v>89.976619820462304</v>
      </c>
      <c r="H1415">
        <v>6.4616398307793199</v>
      </c>
      <c r="I1415">
        <v>-17.9865561492621</v>
      </c>
      <c r="J1415">
        <v>12.1331925623481</v>
      </c>
      <c r="K1415">
        <v>606.08383307132704</v>
      </c>
      <c r="L1415">
        <v>574.50884358433302</v>
      </c>
      <c r="M1415">
        <v>64.712020422436396</v>
      </c>
      <c r="N1415">
        <v>1.4412122563330201</v>
      </c>
      <c r="O1415">
        <v>29.846529739634999</v>
      </c>
      <c r="P1415">
        <v>131.314023313316</v>
      </c>
      <c r="Q1415">
        <v>4.8152654695239001E-2</v>
      </c>
    </row>
    <row r="1416" spans="1:17" hidden="1" x14ac:dyDescent="0.3">
      <c r="A1416" t="s">
        <v>2984</v>
      </c>
      <c r="B1416" t="s">
        <v>2985</v>
      </c>
      <c r="C1416" t="str">
        <f>IFERROR(VLOOKUP(Table1[[#This Row],[Ticker]],[1]!Table1[[Symbol]:[Industry]],2,FALSE),"-")</f>
        <v>-</v>
      </c>
      <c r="D1416" t="s">
        <v>116</v>
      </c>
      <c r="E1416">
        <v>1057.31938341</v>
      </c>
      <c r="F1416">
        <v>470.85</v>
      </c>
      <c r="G1416">
        <v>17.105000333277001</v>
      </c>
      <c r="H1416">
        <v>-2.98741973034921</v>
      </c>
      <c r="I1416">
        <v>-2.7453672767828601</v>
      </c>
      <c r="J1416">
        <v>-2.0168955556758701</v>
      </c>
      <c r="K1416">
        <v>453.734670077945</v>
      </c>
      <c r="L1416">
        <v>420.12381061209902</v>
      </c>
      <c r="M1416">
        <v>53.907515188719302</v>
      </c>
      <c r="N1416">
        <v>0.41414056070303901</v>
      </c>
      <c r="O1416">
        <v>9.9500902622916101</v>
      </c>
      <c r="P1416">
        <v>63.319458896982297</v>
      </c>
      <c r="Q1416">
        <v>8.5062778926891999E-2</v>
      </c>
    </row>
    <row r="1417" spans="1:17" hidden="1" x14ac:dyDescent="0.3">
      <c r="A1417" t="s">
        <v>2986</v>
      </c>
      <c r="B1417" t="s">
        <v>2987</v>
      </c>
      <c r="C1417" t="str">
        <f>IFERROR(VLOOKUP(Table1[[#This Row],[Ticker]],[1]!Table1[[Symbol]:[Industry]],2,FALSE),"-")</f>
        <v>-</v>
      </c>
      <c r="D1417" t="s">
        <v>24</v>
      </c>
      <c r="E1417">
        <v>1050.253160684</v>
      </c>
      <c r="F1417">
        <v>41.51</v>
      </c>
      <c r="G1417">
        <v>67.6315239022219</v>
      </c>
      <c r="H1417">
        <v>-10.461239612710401</v>
      </c>
      <c r="I1417">
        <v>-24.621963247842501</v>
      </c>
      <c r="J1417">
        <v>-1.68945272823304</v>
      </c>
      <c r="K1417">
        <v>42.286603032359402</v>
      </c>
      <c r="L1417">
        <v>38.504130280322897</v>
      </c>
      <c r="M1417">
        <v>47.975756247347597</v>
      </c>
      <c r="N1417">
        <v>1.10064290661758</v>
      </c>
      <c r="O1417">
        <v>42.1344254396531</v>
      </c>
      <c r="P1417">
        <v>103.98034398034299</v>
      </c>
      <c r="Q1417">
        <v>7.4929099024780996E-2</v>
      </c>
    </row>
    <row r="1418" spans="1:17" hidden="1" x14ac:dyDescent="0.3">
      <c r="A1418" t="s">
        <v>2988</v>
      </c>
      <c r="B1418" t="s">
        <v>2989</v>
      </c>
      <c r="C1418" t="str">
        <f>IFERROR(VLOOKUP(Table1[[#This Row],[Ticker]],[1]!Table1[[Symbol]:[Industry]],2,FALSE),"-")</f>
        <v>-</v>
      </c>
      <c r="D1418" t="s">
        <v>298</v>
      </c>
      <c r="E1418">
        <v>1044.212</v>
      </c>
      <c r="F1418">
        <v>8032.4</v>
      </c>
      <c r="G1418">
        <v>32.622328918132098</v>
      </c>
      <c r="H1418">
        <v>-9.8175132293702596</v>
      </c>
      <c r="I1418">
        <v>-31.911842243161502</v>
      </c>
      <c r="J1418">
        <v>-3.2047083306398201</v>
      </c>
      <c r="K1418">
        <v>8671.3283254809994</v>
      </c>
      <c r="L1418">
        <v>8085.2231891864103</v>
      </c>
      <c r="M1418">
        <v>13.8789845371201</v>
      </c>
      <c r="N1418">
        <v>1.13267656646142</v>
      </c>
      <c r="O1418">
        <v>25.130720581644301</v>
      </c>
      <c r="P1418">
        <v>80.950664564090999</v>
      </c>
      <c r="Q1418">
        <v>0.175850002803741</v>
      </c>
    </row>
    <row r="1419" spans="1:17" hidden="1" x14ac:dyDescent="0.3">
      <c r="A1419" t="s">
        <v>2990</v>
      </c>
      <c r="B1419" t="s">
        <v>2991</v>
      </c>
      <c r="C1419" t="str">
        <f>IFERROR(VLOOKUP(Table1[[#This Row],[Ticker]],[1]!Table1[[Symbol]:[Industry]],2,FALSE),"-")</f>
        <v>-</v>
      </c>
      <c r="D1419" t="s">
        <v>911</v>
      </c>
      <c r="E1419">
        <v>1044.200244875</v>
      </c>
      <c r="F1419">
        <v>739.85</v>
      </c>
      <c r="G1419">
        <v>17.173052226399498</v>
      </c>
      <c r="H1419">
        <v>-8.5845862329403992</v>
      </c>
      <c r="I1419">
        <v>-28.504677122274401</v>
      </c>
      <c r="J1419">
        <v>-3.2993111445938101</v>
      </c>
      <c r="K1419">
        <v>756.16400754630399</v>
      </c>
      <c r="L1419">
        <v>719.74790718014697</v>
      </c>
      <c r="M1419">
        <v>43.299368150220097</v>
      </c>
      <c r="N1419">
        <v>0.73403839047373598</v>
      </c>
      <c r="O1419">
        <v>23.673717645468599</v>
      </c>
      <c r="P1419">
        <v>47.233830845771102</v>
      </c>
      <c r="Q1419">
        <v>0.104693308913666</v>
      </c>
    </row>
    <row r="1420" spans="1:17" hidden="1" x14ac:dyDescent="0.3">
      <c r="A1420" t="s">
        <v>2992</v>
      </c>
      <c r="B1420" t="s">
        <v>2993</v>
      </c>
      <c r="C1420" t="str">
        <f>IFERROR(VLOOKUP(Table1[[#This Row],[Ticker]],[1]!Table1[[Symbol]:[Industry]],2,FALSE),"-")</f>
        <v>-</v>
      </c>
      <c r="D1420" t="s">
        <v>886</v>
      </c>
      <c r="E1420">
        <v>1043.0232796499999</v>
      </c>
      <c r="F1420">
        <v>461.45</v>
      </c>
      <c r="G1420">
        <v>-42.3339435334901</v>
      </c>
      <c r="H1420">
        <v>0.56448961771112305</v>
      </c>
      <c r="I1420">
        <v>-37.515864253766701</v>
      </c>
      <c r="J1420">
        <v>-12.405625015920901</v>
      </c>
      <c r="K1420">
        <v>430.39466846669302</v>
      </c>
      <c r="L1420">
        <v>473.01752056148399</v>
      </c>
      <c r="M1420">
        <v>61.074657370354302</v>
      </c>
      <c r="N1420">
        <v>2.87144679155803</v>
      </c>
      <c r="O1420">
        <v>60.364069780041099</v>
      </c>
      <c r="P1420">
        <v>38.034699371821702</v>
      </c>
      <c r="Q1420">
        <v>4.9941116756925003E-2</v>
      </c>
    </row>
    <row r="1421" spans="1:17" hidden="1" x14ac:dyDescent="0.3">
      <c r="A1421" t="s">
        <v>2994</v>
      </c>
      <c r="B1421" t="s">
        <v>2995</v>
      </c>
      <c r="C1421" t="str">
        <f>IFERROR(VLOOKUP(Table1[[#This Row],[Ticker]],[1]!Table1[[Symbol]:[Industry]],2,FALSE),"-")</f>
        <v>-</v>
      </c>
      <c r="D1421" t="s">
        <v>286</v>
      </c>
      <c r="E1421">
        <v>1038.7722865799999</v>
      </c>
      <c r="F1421">
        <v>85.26</v>
      </c>
      <c r="G1421">
        <v>20.114577901290598</v>
      </c>
      <c r="H1421">
        <v>-12.6771675983506</v>
      </c>
      <c r="I1421">
        <v>-33.322974861350097</v>
      </c>
      <c r="J1421">
        <v>-0.10226723964323001</v>
      </c>
      <c r="K1421">
        <v>86.989125014764994</v>
      </c>
      <c r="L1421">
        <v>86.416147642883303</v>
      </c>
      <c r="M1421">
        <v>40.151511966447103</v>
      </c>
      <c r="N1421">
        <v>0.98858725489883104</v>
      </c>
      <c r="O1421">
        <v>37.227304714989401</v>
      </c>
      <c r="P1421">
        <v>55.018181818181802</v>
      </c>
      <c r="Q1421">
        <v>0.140659301249216</v>
      </c>
    </row>
    <row r="1422" spans="1:17" hidden="1" x14ac:dyDescent="0.3">
      <c r="A1422" t="s">
        <v>2996</v>
      </c>
      <c r="B1422" t="s">
        <v>2997</v>
      </c>
      <c r="C1422" t="str">
        <f>IFERROR(VLOOKUP(Table1[[#This Row],[Ticker]],[1]!Table1[[Symbol]:[Industry]],2,FALSE),"-")</f>
        <v>-</v>
      </c>
      <c r="D1422" t="s">
        <v>60</v>
      </c>
      <c r="E1422">
        <v>1038.1178343899901</v>
      </c>
      <c r="F1422">
        <v>808.05</v>
      </c>
      <c r="G1422">
        <v>81.890499404777898</v>
      </c>
      <c r="H1422">
        <v>-8.3549088899610204</v>
      </c>
      <c r="I1422">
        <v>3.7225564283111301</v>
      </c>
      <c r="J1422">
        <v>-1.14106265250812</v>
      </c>
      <c r="K1422">
        <v>773.18556244198498</v>
      </c>
      <c r="L1422">
        <v>656.274651071069</v>
      </c>
      <c r="M1422">
        <v>50.279321883723597</v>
      </c>
      <c r="N1422">
        <v>0.65289448380739301</v>
      </c>
      <c r="O1422">
        <v>15.704473733061</v>
      </c>
      <c r="P1422">
        <v>108.798449612403</v>
      </c>
      <c r="Q1422">
        <v>7.9394657332457E-2</v>
      </c>
    </row>
    <row r="1423" spans="1:17" hidden="1" x14ac:dyDescent="0.3">
      <c r="A1423" t="s">
        <v>2998</v>
      </c>
      <c r="B1423" t="s">
        <v>2999</v>
      </c>
      <c r="C1423" t="str">
        <f>IFERROR(VLOOKUP(Table1[[#This Row],[Ticker]],[1]!Table1[[Symbol]:[Industry]],2,FALSE),"-")</f>
        <v>-</v>
      </c>
      <c r="D1423" t="s">
        <v>3000</v>
      </c>
      <c r="E1423">
        <v>1033.50175846</v>
      </c>
      <c r="F1423">
        <v>160.13</v>
      </c>
      <c r="G1423">
        <v>-72.809738508768802</v>
      </c>
      <c r="H1423">
        <v>-9.9982848599146106</v>
      </c>
      <c r="I1423">
        <v>-50.276450517186099</v>
      </c>
      <c r="J1423">
        <v>-6.1010013617916803</v>
      </c>
      <c r="K1423">
        <v>171.11065773541301</v>
      </c>
      <c r="M1423">
        <v>33.205410527804197</v>
      </c>
      <c r="N1423">
        <v>0.95847437654067003</v>
      </c>
      <c r="O1423">
        <v>102.83519640292199</v>
      </c>
      <c r="P1423">
        <v>10.2823691460055</v>
      </c>
    </row>
    <row r="1424" spans="1:17" hidden="1" x14ac:dyDescent="0.3">
      <c r="A1424" t="s">
        <v>3001</v>
      </c>
      <c r="B1424" t="s">
        <v>3002</v>
      </c>
      <c r="C1424" t="str">
        <f>IFERROR(VLOOKUP(Table1[[#This Row],[Ticker]],[1]!Table1[[Symbol]:[Industry]],2,FALSE),"-")</f>
        <v>-</v>
      </c>
      <c r="D1424" t="s">
        <v>2469</v>
      </c>
      <c r="E1424">
        <v>1031.6094000000001</v>
      </c>
      <c r="F1424">
        <v>26.12</v>
      </c>
      <c r="G1424">
        <v>238.00663115805199</v>
      </c>
      <c r="H1424">
        <v>-5.1378998700261898</v>
      </c>
      <c r="I1424">
        <v>92.198795273065301</v>
      </c>
      <c r="J1424">
        <v>-5.6736025841408297</v>
      </c>
      <c r="K1424">
        <v>26.2561141940824</v>
      </c>
      <c r="L1424">
        <v>19.241531806967</v>
      </c>
      <c r="M1424">
        <v>35.479369454439798</v>
      </c>
      <c r="N1424">
        <v>0.45078116556923198</v>
      </c>
      <c r="O1424">
        <v>31.444614599285298</v>
      </c>
      <c r="P1424">
        <v>306.0103626943</v>
      </c>
      <c r="Q1424">
        <v>0.26297368623519402</v>
      </c>
    </row>
    <row r="1425" spans="1:17" hidden="1" x14ac:dyDescent="0.3">
      <c r="A1425" t="s">
        <v>3003</v>
      </c>
      <c r="B1425" t="s">
        <v>3004</v>
      </c>
      <c r="C1425" t="str">
        <f>IFERROR(VLOOKUP(Table1[[#This Row],[Ticker]],[1]!Table1[[Symbol]:[Industry]],2,FALSE),"-")</f>
        <v>-</v>
      </c>
      <c r="D1425" t="s">
        <v>18</v>
      </c>
      <c r="E1425">
        <v>1028.8881160200001</v>
      </c>
      <c r="F1425">
        <v>1000.95</v>
      </c>
      <c r="G1425">
        <v>25.9717688682816</v>
      </c>
      <c r="H1425">
        <v>-7.4756368663227004</v>
      </c>
      <c r="I1425">
        <v>-33.306796511445398</v>
      </c>
      <c r="J1425">
        <v>-2.2037541583760598</v>
      </c>
      <c r="K1425">
        <v>985.97735399068699</v>
      </c>
      <c r="L1425">
        <v>979.68007829421197</v>
      </c>
      <c r="M1425">
        <v>72.154203061816105</v>
      </c>
      <c r="N1425">
        <v>0.59844147801555003</v>
      </c>
      <c r="O1425">
        <v>58.049852639991997</v>
      </c>
      <c r="P1425">
        <v>87.075974208017897</v>
      </c>
      <c r="Q1425">
        <v>0.21422208410149099</v>
      </c>
    </row>
    <row r="1426" spans="1:17" hidden="1" x14ac:dyDescent="0.3">
      <c r="A1426" t="s">
        <v>3005</v>
      </c>
      <c r="B1426" t="s">
        <v>3006</v>
      </c>
      <c r="C1426" t="str">
        <f>IFERROR(VLOOKUP(Table1[[#This Row],[Ticker]],[1]!Table1[[Symbol]:[Industry]],2,FALSE),"-")</f>
        <v>-</v>
      </c>
      <c r="D1426" t="s">
        <v>315</v>
      </c>
      <c r="E1426">
        <v>1025.7909867999999</v>
      </c>
      <c r="F1426">
        <v>699.7</v>
      </c>
      <c r="G1426">
        <v>445.22407647599198</v>
      </c>
      <c r="H1426">
        <v>10.8605937168244</v>
      </c>
      <c r="I1426">
        <v>123.753907680539</v>
      </c>
      <c r="J1426">
        <v>-0.87721644131321597</v>
      </c>
      <c r="K1426">
        <v>658.02631055416805</v>
      </c>
      <c r="L1426">
        <v>439.99175832422497</v>
      </c>
      <c r="M1426">
        <v>47.068601440598101</v>
      </c>
      <c r="N1426">
        <v>0.56172742775498896</v>
      </c>
      <c r="O1426">
        <v>16.692868372159399</v>
      </c>
      <c r="P1426">
        <v>497.52348420153697</v>
      </c>
      <c r="Q1426">
        <v>0.24252358410651001</v>
      </c>
    </row>
    <row r="1427" spans="1:17" hidden="1" x14ac:dyDescent="0.3">
      <c r="A1427" t="s">
        <v>3007</v>
      </c>
      <c r="B1427" t="s">
        <v>3008</v>
      </c>
      <c r="C1427" t="str">
        <f>IFERROR(VLOOKUP(Table1[[#This Row],[Ticker]],[1]!Table1[[Symbol]:[Industry]],2,FALSE),"-")</f>
        <v>-</v>
      </c>
      <c r="D1427" t="s">
        <v>130</v>
      </c>
      <c r="E1427">
        <v>1025.60538479</v>
      </c>
      <c r="F1427">
        <v>804.85</v>
      </c>
      <c r="G1427">
        <v>805.28741304771802</v>
      </c>
      <c r="H1427">
        <v>-5.88354784689081</v>
      </c>
      <c r="I1427">
        <v>122.127719106952</v>
      </c>
      <c r="J1427">
        <v>12.9940684191399</v>
      </c>
      <c r="K1427">
        <v>727.94338075230303</v>
      </c>
      <c r="L1427">
        <v>526.82219932032501</v>
      </c>
      <c r="M1427">
        <v>76.453302584541404</v>
      </c>
      <c r="N1427">
        <v>1.15265775557519</v>
      </c>
      <c r="O1427">
        <v>4.9885071752500298</v>
      </c>
      <c r="P1427">
        <v>887.54601226993805</v>
      </c>
      <c r="Q1427">
        <v>0.13770747371047301</v>
      </c>
    </row>
    <row r="1428" spans="1:17" hidden="1" x14ac:dyDescent="0.3">
      <c r="A1428" t="s">
        <v>3009</v>
      </c>
      <c r="B1428" t="s">
        <v>3010</v>
      </c>
      <c r="C1428" t="str">
        <f>IFERROR(VLOOKUP(Table1[[#This Row],[Ticker]],[1]!Table1[[Symbol]:[Industry]],2,FALSE),"-")</f>
        <v>-</v>
      </c>
      <c r="D1428" t="s">
        <v>626</v>
      </c>
      <c r="E1428">
        <v>1024.70295967999</v>
      </c>
      <c r="F1428">
        <v>733.4</v>
      </c>
      <c r="G1428">
        <v>-22.8731105053159</v>
      </c>
      <c r="H1428">
        <v>-9.2637348665176198</v>
      </c>
      <c r="I1428">
        <v>-10.912101161891901</v>
      </c>
      <c r="J1428">
        <v>-1.9453317121289999</v>
      </c>
      <c r="K1428">
        <v>769.10033954024004</v>
      </c>
      <c r="M1428">
        <v>33.6758412334379</v>
      </c>
      <c r="N1428">
        <v>0.41635108877504301</v>
      </c>
      <c r="O1428">
        <v>39.344150531769799</v>
      </c>
      <c r="P1428">
        <v>16.792738275340302</v>
      </c>
    </row>
    <row r="1429" spans="1:17" hidden="1" x14ac:dyDescent="0.3">
      <c r="A1429" t="s">
        <v>3011</v>
      </c>
      <c r="B1429" t="s">
        <v>3012</v>
      </c>
      <c r="C1429" t="str">
        <f>IFERROR(VLOOKUP(Table1[[#This Row],[Ticker]],[1]!Table1[[Symbol]:[Industry]],2,FALSE),"-")</f>
        <v>-</v>
      </c>
      <c r="D1429" t="s">
        <v>92</v>
      </c>
      <c r="E1429">
        <v>1023.44751894</v>
      </c>
      <c r="F1429">
        <v>153.37</v>
      </c>
      <c r="G1429">
        <v>59.246702620321699</v>
      </c>
      <c r="H1429">
        <v>23.1043114448795</v>
      </c>
      <c r="I1429">
        <v>3.9103998933180502</v>
      </c>
      <c r="J1429">
        <v>9.8427600586291906</v>
      </c>
      <c r="K1429">
        <v>127.15017504662499</v>
      </c>
      <c r="L1429">
        <v>117.283715656876</v>
      </c>
      <c r="M1429">
        <v>70.195442143536297</v>
      </c>
      <c r="N1429">
        <v>3.9051754368557101</v>
      </c>
      <c r="O1429">
        <v>6.8657494946860496</v>
      </c>
      <c r="P1429">
        <v>83.456937799043004</v>
      </c>
      <c r="Q1429">
        <v>4.5652016810850002E-2</v>
      </c>
    </row>
    <row r="1430" spans="1:17" hidden="1" x14ac:dyDescent="0.3">
      <c r="A1430" t="s">
        <v>3013</v>
      </c>
      <c r="B1430" t="s">
        <v>3014</v>
      </c>
      <c r="C1430" t="str">
        <f>IFERROR(VLOOKUP(Table1[[#This Row],[Ticker]],[1]!Table1[[Symbol]:[Industry]],2,FALSE),"-")</f>
        <v>-</v>
      </c>
      <c r="D1430" t="s">
        <v>682</v>
      </c>
      <c r="E1430">
        <v>1022.352513</v>
      </c>
      <c r="F1430">
        <v>259.35000000000002</v>
      </c>
      <c r="G1430">
        <v>83.213570966648902</v>
      </c>
      <c r="H1430">
        <v>-8.4040642415554299</v>
      </c>
      <c r="I1430">
        <v>-36.939065085263202</v>
      </c>
      <c r="J1430">
        <v>-0.21026938155571001</v>
      </c>
      <c r="K1430">
        <v>257.41279634589199</v>
      </c>
      <c r="L1430">
        <v>253.23350798656301</v>
      </c>
      <c r="M1430">
        <v>63.344501307007</v>
      </c>
      <c r="N1430">
        <v>1.0066816763900901</v>
      </c>
      <c r="O1430">
        <v>53.846153846153797</v>
      </c>
      <c r="P1430">
        <v>113.456790123456</v>
      </c>
    </row>
    <row r="1431" spans="1:17" hidden="1" x14ac:dyDescent="0.3">
      <c r="A1431" t="s">
        <v>3015</v>
      </c>
      <c r="B1431" t="s">
        <v>3016</v>
      </c>
      <c r="C1431" t="str">
        <f>IFERROR(VLOOKUP(Table1[[#This Row],[Ticker]],[1]!Table1[[Symbol]:[Industry]],2,FALSE),"-")</f>
        <v>-</v>
      </c>
      <c r="E1431">
        <v>1016.05650278</v>
      </c>
      <c r="F1431">
        <v>369.05</v>
      </c>
      <c r="G1431">
        <v>-39.514283879888701</v>
      </c>
      <c r="H1431">
        <v>-2.8598399512682802</v>
      </c>
      <c r="I1431">
        <v>-23.628758271071298</v>
      </c>
      <c r="J1431">
        <v>5.0797438326919302</v>
      </c>
      <c r="K1431">
        <v>337.33237618945401</v>
      </c>
      <c r="L1431">
        <v>404.07795830695699</v>
      </c>
      <c r="M1431">
        <v>76.927232220844601</v>
      </c>
      <c r="N1431">
        <v>1.5390545028070599</v>
      </c>
      <c r="O1431">
        <v>94.512938626202398</v>
      </c>
      <c r="P1431">
        <v>37.653860499813497</v>
      </c>
      <c r="Q1431">
        <v>2.6260338525069E-2</v>
      </c>
    </row>
    <row r="1432" spans="1:17" hidden="1" x14ac:dyDescent="0.3">
      <c r="A1432" t="s">
        <v>3017</v>
      </c>
      <c r="B1432" t="s">
        <v>3018</v>
      </c>
      <c r="C1432" t="str">
        <f>IFERROR(VLOOKUP(Table1[[#This Row],[Ticker]],[1]!Table1[[Symbol]:[Industry]],2,FALSE),"-")</f>
        <v>-</v>
      </c>
      <c r="D1432" t="s">
        <v>422</v>
      </c>
      <c r="E1432">
        <v>1014.987656865</v>
      </c>
      <c r="F1432">
        <v>332.15</v>
      </c>
      <c r="G1432">
        <v>86.587655714074501</v>
      </c>
      <c r="H1432">
        <v>-1.7524364155549801</v>
      </c>
      <c r="I1432">
        <v>21.252878359122501</v>
      </c>
      <c r="J1432">
        <v>-8.4604056559023793</v>
      </c>
      <c r="K1432">
        <v>308.101457901164</v>
      </c>
      <c r="L1432">
        <v>265.67894093057703</v>
      </c>
      <c r="M1432">
        <v>56.629157845841497</v>
      </c>
      <c r="N1432">
        <v>1.9659441953559</v>
      </c>
      <c r="O1432">
        <v>12.298660243865699</v>
      </c>
      <c r="P1432">
        <v>134.65206640762901</v>
      </c>
      <c r="Q1432">
        <v>0.12996120783680301</v>
      </c>
    </row>
    <row r="1433" spans="1:17" hidden="1" x14ac:dyDescent="0.3">
      <c r="A1433" t="s">
        <v>3019</v>
      </c>
      <c r="B1433" t="s">
        <v>3020</v>
      </c>
      <c r="C1433" t="str">
        <f>IFERROR(VLOOKUP(Table1[[#This Row],[Ticker]],[1]!Table1[[Symbol]:[Industry]],2,FALSE),"-")</f>
        <v>-</v>
      </c>
      <c r="D1433" t="s">
        <v>21</v>
      </c>
      <c r="E1433">
        <v>1011.3112976149999</v>
      </c>
      <c r="F1433">
        <v>161.75</v>
      </c>
      <c r="G1433">
        <v>6.8180787000008598</v>
      </c>
      <c r="H1433">
        <v>-1.8063676961355699</v>
      </c>
      <c r="I1433">
        <v>-16.589366732515799</v>
      </c>
      <c r="J1433">
        <v>-7.4545718485751298</v>
      </c>
      <c r="K1433">
        <v>151.84065278828299</v>
      </c>
      <c r="L1433">
        <v>143.49665785662</v>
      </c>
      <c r="M1433">
        <v>61.866681168169499</v>
      </c>
      <c r="N1433">
        <v>1.0060580296147399</v>
      </c>
      <c r="O1433">
        <v>15.2395672333848</v>
      </c>
      <c r="P1433">
        <v>37.484062898427503</v>
      </c>
      <c r="Q1433">
        <v>7.1999078081477E-2</v>
      </c>
    </row>
    <row r="1434" spans="1:17" hidden="1" x14ac:dyDescent="0.3">
      <c r="A1434" t="s">
        <v>3021</v>
      </c>
      <c r="B1434" t="s">
        <v>3022</v>
      </c>
      <c r="C1434" t="str">
        <f>IFERROR(VLOOKUP(Table1[[#This Row],[Ticker]],[1]!Table1[[Symbol]:[Industry]],2,FALSE),"-")</f>
        <v>-</v>
      </c>
      <c r="D1434" t="s">
        <v>130</v>
      </c>
      <c r="E1434">
        <v>1009.7873</v>
      </c>
      <c r="F1434">
        <v>26.2</v>
      </c>
      <c r="G1434">
        <v>175.32799371416499</v>
      </c>
      <c r="H1434">
        <v>-3.6061965881209201</v>
      </c>
      <c r="I1434">
        <v>-23.137456132302798</v>
      </c>
      <c r="J1434">
        <v>-2.3500554478214299</v>
      </c>
      <c r="K1434">
        <v>26.773577491519401</v>
      </c>
      <c r="L1434">
        <v>24.304044670368899</v>
      </c>
      <c r="M1434">
        <v>35.114298647779997</v>
      </c>
      <c r="N1434">
        <v>0.84078531835427806</v>
      </c>
      <c r="O1434">
        <v>27.480916030534299</v>
      </c>
      <c r="P1434">
        <v>206.432748538011</v>
      </c>
      <c r="Q1434">
        <v>6.5417085215012993E-2</v>
      </c>
    </row>
    <row r="1435" spans="1:17" hidden="1" x14ac:dyDescent="0.3">
      <c r="A1435" t="s">
        <v>3023</v>
      </c>
      <c r="B1435" t="s">
        <v>3024</v>
      </c>
      <c r="C1435" t="str">
        <f>IFERROR(VLOOKUP(Table1[[#This Row],[Ticker]],[1]!Table1[[Symbol]:[Industry]],2,FALSE),"-")</f>
        <v>-</v>
      </c>
      <c r="D1435" t="s">
        <v>286</v>
      </c>
      <c r="E1435">
        <v>1005.96557436299</v>
      </c>
      <c r="F1435">
        <v>107.07</v>
      </c>
      <c r="G1435">
        <v>-26.631301428561901</v>
      </c>
      <c r="H1435">
        <v>-8.2360272437874507</v>
      </c>
      <c r="I1435">
        <v>-3.86676416183189</v>
      </c>
      <c r="J1435">
        <v>-0.54419882548765997</v>
      </c>
      <c r="K1435">
        <v>113.619540362091</v>
      </c>
      <c r="L1435">
        <v>106.85435602019101</v>
      </c>
      <c r="M1435">
        <v>27.772233649181</v>
      </c>
      <c r="N1435">
        <v>0.65429875332767196</v>
      </c>
      <c r="O1435">
        <v>23.704118800784499</v>
      </c>
      <c r="P1435">
        <v>30.732600732600702</v>
      </c>
      <c r="Q1435">
        <v>-4.4107851118661001E-2</v>
      </c>
    </row>
    <row r="1436" spans="1:17" hidden="1" x14ac:dyDescent="0.3">
      <c r="A1436" t="s">
        <v>3025</v>
      </c>
      <c r="B1436" t="s">
        <v>3026</v>
      </c>
      <c r="C1436" t="str">
        <f>IFERROR(VLOOKUP(Table1[[#This Row],[Ticker]],[1]!Table1[[Symbol]:[Industry]],2,FALSE),"-")</f>
        <v>-</v>
      </c>
      <c r="D1436" t="s">
        <v>60</v>
      </c>
      <c r="E1436">
        <v>1005.580393875</v>
      </c>
      <c r="F1436">
        <v>1541.25</v>
      </c>
      <c r="G1436">
        <v>236.38357618572201</v>
      </c>
      <c r="H1436">
        <v>7.4273745807056004</v>
      </c>
      <c r="I1436">
        <v>79.320002303801203</v>
      </c>
      <c r="J1436">
        <v>3.3384483071306601</v>
      </c>
      <c r="K1436">
        <v>1472.727393052</v>
      </c>
      <c r="L1436">
        <v>1142.1156494346101</v>
      </c>
      <c r="M1436">
        <v>56.037451367178598</v>
      </c>
      <c r="N1436">
        <v>0.398921767574279</v>
      </c>
      <c r="O1436">
        <v>18.3909164639091</v>
      </c>
      <c r="P1436">
        <v>269.56000479558799</v>
      </c>
      <c r="Q1436">
        <v>0.120518172357511</v>
      </c>
    </row>
    <row r="1437" spans="1:17" hidden="1" x14ac:dyDescent="0.3">
      <c r="A1437" t="s">
        <v>3027</v>
      </c>
      <c r="B1437" t="s">
        <v>3028</v>
      </c>
      <c r="C1437" t="str">
        <f>IFERROR(VLOOKUP(Table1[[#This Row],[Ticker]],[1]!Table1[[Symbol]:[Industry]],2,FALSE),"-")</f>
        <v>-</v>
      </c>
      <c r="D1437" t="s">
        <v>3029</v>
      </c>
      <c r="E1437">
        <v>1004.2725</v>
      </c>
      <c r="F1437">
        <v>508.75</v>
      </c>
      <c r="G1437">
        <v>221.98785765974301</v>
      </c>
      <c r="H1437">
        <v>11.3572552772797</v>
      </c>
      <c r="I1437">
        <v>170.979803553712</v>
      </c>
      <c r="J1437">
        <v>-3.74908575575598</v>
      </c>
      <c r="K1437">
        <v>465.15196146946698</v>
      </c>
      <c r="M1437">
        <v>40.064097414361797</v>
      </c>
      <c r="N1437">
        <v>0.53908291238460104</v>
      </c>
      <c r="O1437">
        <v>31.675675675675599</v>
      </c>
      <c r="P1437">
        <v>263.392857142857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1429</v>
      </c>
      <c r="E1438">
        <v>1004.1022739</v>
      </c>
      <c r="F1438">
        <v>665.5</v>
      </c>
      <c r="G1438">
        <v>79.012500265144993</v>
      </c>
      <c r="H1438">
        <v>5.2850380853114398</v>
      </c>
      <c r="I1438">
        <v>44.168550896526099</v>
      </c>
      <c r="J1438">
        <v>5.5318414514750396</v>
      </c>
      <c r="K1438">
        <v>552.74721662845798</v>
      </c>
      <c r="L1438">
        <v>462.36236550993999</v>
      </c>
      <c r="M1438">
        <v>81.624090850802503</v>
      </c>
      <c r="N1438">
        <v>0.899016633153356</v>
      </c>
      <c r="O1438">
        <v>4.8835462058602399</v>
      </c>
      <c r="P1438">
        <v>123.172367538564</v>
      </c>
      <c r="Q1438">
        <v>0.117631723469627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72</v>
      </c>
      <c r="E1439">
        <v>1003.79627167999</v>
      </c>
      <c r="F1439">
        <v>181.7</v>
      </c>
      <c r="G1439">
        <v>-7.2517031163355297</v>
      </c>
      <c r="H1439">
        <v>10.345186084133999</v>
      </c>
      <c r="I1439">
        <v>3.09156308971246</v>
      </c>
      <c r="J1439">
        <v>-8.0581395969199097</v>
      </c>
      <c r="K1439">
        <v>169.74480666914201</v>
      </c>
      <c r="L1439">
        <v>157.63679723011199</v>
      </c>
      <c r="M1439">
        <v>50.923755388825697</v>
      </c>
      <c r="N1439">
        <v>1.14855504774966</v>
      </c>
      <c r="O1439">
        <v>20.974133186571201</v>
      </c>
      <c r="P1439">
        <v>29.600570613409399</v>
      </c>
      <c r="Q1439">
        <v>1.8153044844489E-2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422</v>
      </c>
      <c r="E1440">
        <v>1001.623275</v>
      </c>
      <c r="F1440">
        <v>940.05</v>
      </c>
      <c r="G1440">
        <v>181.65645594960401</v>
      </c>
      <c r="H1440">
        <v>3.1159412189070599</v>
      </c>
      <c r="I1440">
        <v>95.267708669078601</v>
      </c>
      <c r="J1440">
        <v>6.1475570756885096</v>
      </c>
      <c r="K1440">
        <v>805.67572040109803</v>
      </c>
      <c r="L1440">
        <v>622.68184352577805</v>
      </c>
      <c r="M1440">
        <v>76.149209266165201</v>
      </c>
      <c r="N1440">
        <v>2.2859658726332102</v>
      </c>
      <c r="O1440">
        <v>4.3933833306739096</v>
      </c>
      <c r="P1440">
        <v>218.60701576004001</v>
      </c>
      <c r="Q1440">
        <v>0.14102900879303801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286</v>
      </c>
      <c r="E1441">
        <v>996.89894819999995</v>
      </c>
      <c r="F1441">
        <v>93.09</v>
      </c>
      <c r="G1441">
        <v>-28.220466477409602</v>
      </c>
      <c r="H1441">
        <v>-5.7572153880758901</v>
      </c>
      <c r="I1441">
        <v>-23.678729073345298</v>
      </c>
      <c r="J1441">
        <v>3.3299271167282001</v>
      </c>
      <c r="K1441">
        <v>90.1015315005275</v>
      </c>
      <c r="L1441">
        <v>96.297443933186699</v>
      </c>
      <c r="M1441">
        <v>59.507650292026</v>
      </c>
      <c r="N1441">
        <v>1.8650989115594601</v>
      </c>
      <c r="O1441">
        <v>42.603931679020299</v>
      </c>
      <c r="P1441">
        <v>25.475131419328701</v>
      </c>
      <c r="Q1441">
        <v>7.3225132083995004E-2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370</v>
      </c>
      <c r="E1442">
        <v>995.94116182499999</v>
      </c>
      <c r="F1442">
        <v>640.04999999999995</v>
      </c>
      <c r="G1442">
        <v>-41.203284617657097</v>
      </c>
      <c r="H1442">
        <v>1.1410495715851801</v>
      </c>
      <c r="I1442">
        <v>-19.245815144368699</v>
      </c>
      <c r="J1442">
        <v>-5.7261843624159496</v>
      </c>
      <c r="K1442">
        <v>636.20903353348297</v>
      </c>
      <c r="L1442">
        <v>647.06817169187696</v>
      </c>
      <c r="M1442">
        <v>41.942803448581799</v>
      </c>
      <c r="N1442">
        <v>0.51167786426403705</v>
      </c>
      <c r="O1442">
        <v>39.520349972658302</v>
      </c>
      <c r="P1442">
        <v>29.853925745587301</v>
      </c>
      <c r="Q1442">
        <v>-6.1198944255986001E-2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E1443">
        <v>994.5</v>
      </c>
      <c r="F1443">
        <v>12.48</v>
      </c>
      <c r="G1443">
        <v>10.3080244361313</v>
      </c>
      <c r="H1443">
        <v>-23.364212629219399</v>
      </c>
      <c r="I1443">
        <v>16.6126279323021</v>
      </c>
      <c r="J1443">
        <v>-6.4898329563699297</v>
      </c>
      <c r="K1443">
        <v>13.275480165237701</v>
      </c>
      <c r="L1443">
        <v>14.2399889729845</v>
      </c>
      <c r="M1443">
        <v>25.289707967355</v>
      </c>
      <c r="N1443">
        <v>0.45338328356661001</v>
      </c>
      <c r="O1443">
        <v>27.884615384615302</v>
      </c>
      <c r="P1443">
        <v>70.958904109589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422</v>
      </c>
      <c r="E1444">
        <v>991.0561275</v>
      </c>
      <c r="F1444">
        <v>311.55</v>
      </c>
      <c r="G1444">
        <v>-4.0659023146759603</v>
      </c>
      <c r="H1444">
        <v>-13.2419174814736</v>
      </c>
      <c r="I1444">
        <v>-36.802432956650598</v>
      </c>
      <c r="J1444">
        <v>-5.7872983296693103</v>
      </c>
      <c r="K1444">
        <v>329.308064333338</v>
      </c>
      <c r="L1444">
        <v>335.06485022108899</v>
      </c>
      <c r="M1444">
        <v>30.489544323959699</v>
      </c>
      <c r="N1444">
        <v>0.95142999344099999</v>
      </c>
      <c r="O1444">
        <v>62.654469587546103</v>
      </c>
      <c r="P1444">
        <v>25.0953623770327</v>
      </c>
      <c r="Q1444">
        <v>-1.2495580157932E-2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286</v>
      </c>
      <c r="E1445">
        <v>989.64402106499995</v>
      </c>
      <c r="F1445">
        <v>252.55</v>
      </c>
      <c r="G1445">
        <v>12.560677696849099</v>
      </c>
      <c r="H1445">
        <v>-8.8471624780229803</v>
      </c>
      <c r="I1445">
        <v>22.866359832585701</v>
      </c>
      <c r="J1445">
        <v>-4.6091853020126097</v>
      </c>
      <c r="K1445">
        <v>239.43921673922901</v>
      </c>
      <c r="M1445">
        <v>58.467285720559403</v>
      </c>
      <c r="N1445">
        <v>0.52369394655388002</v>
      </c>
      <c r="O1445">
        <v>8.6913482478716997</v>
      </c>
      <c r="P1445">
        <v>47.388386343740898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631</v>
      </c>
      <c r="E1446">
        <v>989.46576300000004</v>
      </c>
      <c r="F1446">
        <v>1073.1500000000001</v>
      </c>
      <c r="G1446">
        <v>21.4568174290816</v>
      </c>
      <c r="H1446">
        <v>6.63849402583479</v>
      </c>
      <c r="I1446">
        <v>10.9972434991837</v>
      </c>
      <c r="J1446">
        <v>-1.8662537857346899</v>
      </c>
      <c r="K1446">
        <v>1000.16510022791</v>
      </c>
      <c r="L1446">
        <v>920.33245753913695</v>
      </c>
      <c r="M1446">
        <v>63.921845539661597</v>
      </c>
      <c r="N1446">
        <v>0.58282669765380202</v>
      </c>
      <c r="O1446">
        <v>10.7021385640404</v>
      </c>
      <c r="P1446">
        <v>55.641769398114498</v>
      </c>
      <c r="Q1446">
        <v>-4.8636400206815998E-2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60</v>
      </c>
      <c r="E1447">
        <v>986.91878399999996</v>
      </c>
      <c r="F1447">
        <v>357.6</v>
      </c>
      <c r="G1447">
        <v>-11.630063482608801</v>
      </c>
      <c r="H1447">
        <v>2.2383708717590398</v>
      </c>
      <c r="I1447">
        <v>-6.4558591086111097</v>
      </c>
      <c r="J1447">
        <v>-6.1727303202062904</v>
      </c>
      <c r="K1447">
        <v>338.77965155303798</v>
      </c>
      <c r="L1447">
        <v>339.95765768802602</v>
      </c>
      <c r="M1447">
        <v>48.594285778992599</v>
      </c>
      <c r="N1447">
        <v>1.23205901585829</v>
      </c>
      <c r="O1447">
        <v>43.568232662192301</v>
      </c>
      <c r="P1447">
        <v>35.814660083554799</v>
      </c>
      <c r="Q1447">
        <v>-2.1955982235292999E-2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1379</v>
      </c>
      <c r="E1448">
        <v>981.388981787999</v>
      </c>
      <c r="F1448">
        <v>77.430000000000007</v>
      </c>
      <c r="G1448">
        <v>38.738539004836603</v>
      </c>
      <c r="H1448">
        <v>-4.0777942450785902</v>
      </c>
      <c r="I1448">
        <v>-9.0181702742041594</v>
      </c>
      <c r="J1448">
        <v>-4.4294073824716103</v>
      </c>
      <c r="K1448">
        <v>72.307196880726394</v>
      </c>
      <c r="L1448">
        <v>66.647024736896299</v>
      </c>
      <c r="M1448">
        <v>50.977144675648702</v>
      </c>
      <c r="N1448">
        <v>0.99721621508198899</v>
      </c>
      <c r="O1448">
        <v>11.1972103835722</v>
      </c>
      <c r="P1448">
        <v>75.180995475113093</v>
      </c>
      <c r="Q1448">
        <v>-4.0748785424257999E-2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407</v>
      </c>
      <c r="E1449">
        <v>980.46317632</v>
      </c>
      <c r="F1449">
        <v>197.66</v>
      </c>
      <c r="G1449">
        <v>41.3500288713822</v>
      </c>
      <c r="H1449">
        <v>-0.58140591204069003</v>
      </c>
      <c r="I1449">
        <v>45.544080640596697</v>
      </c>
      <c r="J1449">
        <v>-3.7120657935596801</v>
      </c>
      <c r="K1449">
        <v>171.506908333479</v>
      </c>
      <c r="L1449">
        <v>139.29535307122001</v>
      </c>
      <c r="M1449">
        <v>57.165532282107499</v>
      </c>
      <c r="N1449">
        <v>0.49122160648923802</v>
      </c>
      <c r="O1449">
        <v>8.7726398866740904</v>
      </c>
      <c r="P1449">
        <v>123.597285067873</v>
      </c>
      <c r="Q1449">
        <v>5.4329372658439998E-2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46</v>
      </c>
      <c r="E1450">
        <v>979.59739282999897</v>
      </c>
      <c r="F1450">
        <v>462.7</v>
      </c>
      <c r="G1450">
        <v>-29.5079169763913</v>
      </c>
      <c r="H1450">
        <v>-9.3947815256420402</v>
      </c>
      <c r="I1450">
        <v>-49.077083144233697</v>
      </c>
      <c r="J1450">
        <v>-3.6508675192298399</v>
      </c>
      <c r="K1450">
        <v>494.11395811947102</v>
      </c>
      <c r="L1450">
        <v>554.81697706790601</v>
      </c>
      <c r="M1450">
        <v>32.203671249536796</v>
      </c>
      <c r="N1450">
        <v>2.3244970141238399</v>
      </c>
      <c r="O1450">
        <v>86.589582883077497</v>
      </c>
      <c r="P1450">
        <v>11.7632850241545</v>
      </c>
      <c r="Q1450">
        <v>0.17313928562873901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127</v>
      </c>
      <c r="E1451">
        <v>979.03152230000001</v>
      </c>
      <c r="F1451">
        <v>197.15</v>
      </c>
      <c r="G1451">
        <v>8.17047226882082</v>
      </c>
      <c r="H1451">
        <v>-15.525635724147801</v>
      </c>
      <c r="I1451">
        <v>5.98031705802536</v>
      </c>
      <c r="J1451">
        <v>-5.6194527282330498</v>
      </c>
      <c r="K1451">
        <v>185.77670118735799</v>
      </c>
      <c r="L1451">
        <v>167.39627577510501</v>
      </c>
      <c r="M1451">
        <v>50.301649959431899</v>
      </c>
      <c r="N1451">
        <v>0.75867821813988401</v>
      </c>
      <c r="O1451">
        <v>12.503170174993601</v>
      </c>
      <c r="P1451">
        <v>52.474864655839099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E1452">
        <v>978.42928570000004</v>
      </c>
      <c r="F1452">
        <v>433.45</v>
      </c>
      <c r="G1452">
        <v>182.260673260701</v>
      </c>
      <c r="H1452">
        <v>35.523168875636301</v>
      </c>
      <c r="I1452">
        <v>27.9017373078945</v>
      </c>
      <c r="J1452">
        <v>-5.25628521444479</v>
      </c>
      <c r="K1452">
        <v>380.67082461710601</v>
      </c>
      <c r="L1452">
        <v>295.73911409452802</v>
      </c>
      <c r="M1452">
        <v>43.704304652021797</v>
      </c>
      <c r="N1452">
        <v>1.9348243770639399</v>
      </c>
      <c r="O1452">
        <v>26.658207405698398</v>
      </c>
      <c r="P1452">
        <v>248.712791633145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235</v>
      </c>
      <c r="E1453">
        <v>976.07199041000001</v>
      </c>
      <c r="F1453">
        <v>1838.65</v>
      </c>
      <c r="G1453">
        <v>-40.931969775923797</v>
      </c>
      <c r="H1453">
        <v>6.9185077803480004</v>
      </c>
      <c r="I1453">
        <v>22.361058212799499</v>
      </c>
      <c r="J1453">
        <v>-3.6915922289287102</v>
      </c>
      <c r="K1453">
        <v>1730.51615082269</v>
      </c>
      <c r="L1453">
        <v>1610.3394114934399</v>
      </c>
      <c r="M1453">
        <v>52.370521251975298</v>
      </c>
      <c r="N1453">
        <v>1.2185750369400401</v>
      </c>
      <c r="O1453">
        <v>26.288309357408899</v>
      </c>
      <c r="P1453">
        <v>42.178317352304298</v>
      </c>
      <c r="Q1453">
        <v>0.12989210774455201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21</v>
      </c>
      <c r="E1454">
        <v>974.69885822999902</v>
      </c>
      <c r="F1454">
        <v>93.3</v>
      </c>
      <c r="G1454">
        <v>-10.0418980078048</v>
      </c>
      <c r="H1454">
        <v>-1.7411329494090499</v>
      </c>
      <c r="I1454">
        <v>-30.528496649620099</v>
      </c>
      <c r="J1454">
        <v>2.2421262191353701</v>
      </c>
      <c r="K1454">
        <v>91.510030142259296</v>
      </c>
      <c r="L1454">
        <v>91.194546809783304</v>
      </c>
      <c r="M1454">
        <v>51.252932142907099</v>
      </c>
      <c r="N1454">
        <v>1.15311022108654</v>
      </c>
      <c r="O1454">
        <v>33.118971061093198</v>
      </c>
      <c r="P1454">
        <v>40.7239819004525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21</v>
      </c>
      <c r="E1455">
        <v>974.17697354999996</v>
      </c>
      <c r="F1455">
        <v>383.05</v>
      </c>
      <c r="G1455">
        <v>141.629564498566</v>
      </c>
      <c r="H1455">
        <v>24.461791878096399</v>
      </c>
      <c r="I1455">
        <v>47.5572526942873</v>
      </c>
      <c r="J1455">
        <v>-1.1968686596996101</v>
      </c>
      <c r="K1455">
        <v>319.32149965523502</v>
      </c>
      <c r="L1455">
        <v>255.252096097742</v>
      </c>
      <c r="M1455">
        <v>66.083456279518501</v>
      </c>
      <c r="N1455">
        <v>1.6413605488554801</v>
      </c>
      <c r="O1455">
        <v>7.2966975590653904</v>
      </c>
      <c r="P1455">
        <v>221.890756302521</v>
      </c>
      <c r="Q1455">
        <v>9.7278750497101996E-2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404</v>
      </c>
      <c r="E1456">
        <v>972.1875</v>
      </c>
      <c r="F1456">
        <v>311.10000000000002</v>
      </c>
      <c r="G1456">
        <v>15.813971419841501</v>
      </c>
      <c r="H1456">
        <v>9.8431404262537097</v>
      </c>
      <c r="I1456">
        <v>8.8302522337071796</v>
      </c>
      <c r="J1456">
        <v>14.126451411200501</v>
      </c>
      <c r="K1456">
        <v>230.63327001020301</v>
      </c>
      <c r="L1456">
        <v>225.24988405704801</v>
      </c>
      <c r="M1456">
        <v>92.418982378878596</v>
      </c>
      <c r="N1456">
        <v>4.4372190437845997</v>
      </c>
      <c r="O1456">
        <v>0.31179684988749101</v>
      </c>
      <c r="P1456">
        <v>65.215082315453998</v>
      </c>
      <c r="Q1456">
        <v>-4.6035040326010003E-2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631</v>
      </c>
      <c r="E1457">
        <v>971.81875000000002</v>
      </c>
      <c r="F1457">
        <v>1697.5</v>
      </c>
      <c r="G1457">
        <v>-13.8804621374956</v>
      </c>
      <c r="H1457">
        <v>1.39734807268726</v>
      </c>
      <c r="I1457">
        <v>-15.0082688728181</v>
      </c>
      <c r="J1457">
        <v>-0.38458914578939901</v>
      </c>
      <c r="K1457">
        <v>1617.24986792248</v>
      </c>
      <c r="L1457">
        <v>1605.2827780067901</v>
      </c>
      <c r="M1457">
        <v>66.5176056279509</v>
      </c>
      <c r="N1457">
        <v>1.54388247194711</v>
      </c>
      <c r="O1457">
        <v>11.045655375552199</v>
      </c>
      <c r="P1457">
        <v>22.5056832533467</v>
      </c>
      <c r="Q1457">
        <v>-1.9772867414778999E-2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200</v>
      </c>
      <c r="E1458">
        <v>968.2106</v>
      </c>
      <c r="F1458">
        <v>796.75</v>
      </c>
      <c r="G1458">
        <v>6.3110762670979303</v>
      </c>
      <c r="H1458">
        <v>-2.6161174373332701</v>
      </c>
      <c r="I1458">
        <v>-17.904896782183901</v>
      </c>
      <c r="J1458">
        <v>0.360715958509435</v>
      </c>
      <c r="K1458">
        <v>800.07727593413199</v>
      </c>
      <c r="L1458">
        <v>753.34685845314402</v>
      </c>
      <c r="M1458">
        <v>43.174141952549903</v>
      </c>
      <c r="N1458">
        <v>0.37453490714149401</v>
      </c>
      <c r="O1458">
        <v>17.3517414496391</v>
      </c>
      <c r="P1458">
        <v>31.694214876033001</v>
      </c>
      <c r="Q1458">
        <v>3.1700991667653E-2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200</v>
      </c>
      <c r="E1459">
        <v>967.71281150000004</v>
      </c>
      <c r="F1459">
        <v>1066.55</v>
      </c>
      <c r="G1459">
        <v>1.80545463124358</v>
      </c>
      <c r="H1459">
        <v>-5.5344640653245696</v>
      </c>
      <c r="I1459">
        <v>2.18487823603237</v>
      </c>
      <c r="J1459">
        <v>-4.2235352632367196</v>
      </c>
      <c r="K1459">
        <v>1050.32394978052</v>
      </c>
      <c r="L1459">
        <v>930.58880228622502</v>
      </c>
      <c r="M1459">
        <v>51.473820503818501</v>
      </c>
      <c r="N1459">
        <v>1.0385019344956801</v>
      </c>
      <c r="O1459">
        <v>11.546575406685101</v>
      </c>
      <c r="P1459">
        <v>49.975391970751602</v>
      </c>
      <c r="Q1459">
        <v>5.7863007491082002E-2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286</v>
      </c>
      <c r="E1460">
        <v>962.00254887000006</v>
      </c>
      <c r="F1460">
        <v>1722.3</v>
      </c>
      <c r="G1460">
        <v>-32.518193386939501</v>
      </c>
      <c r="H1460">
        <v>-8.9479561288166298</v>
      </c>
      <c r="I1460">
        <v>-26.319655596953901</v>
      </c>
      <c r="J1460">
        <v>0.76660153010931897</v>
      </c>
      <c r="K1460">
        <v>1744.4777881748701</v>
      </c>
      <c r="L1460">
        <v>1797.77451210972</v>
      </c>
      <c r="M1460">
        <v>48.957094141541901</v>
      </c>
      <c r="N1460">
        <v>0.78738289614560997</v>
      </c>
      <c r="O1460">
        <v>26.865238344074701</v>
      </c>
      <c r="P1460">
        <v>14.0596026490066</v>
      </c>
      <c r="Q1460">
        <v>-4.9878358913445997E-2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E1461">
        <v>961.70830000000001</v>
      </c>
      <c r="F1461">
        <v>1196.75</v>
      </c>
      <c r="G1461">
        <v>63.213555952834298</v>
      </c>
      <c r="H1461">
        <v>-5.4294048952861003</v>
      </c>
      <c r="I1461">
        <v>-20.328010230341</v>
      </c>
      <c r="J1461">
        <v>1.21358209747387E-2</v>
      </c>
      <c r="K1461">
        <v>1215.7717783359101</v>
      </c>
      <c r="L1461">
        <v>1128.2432677916499</v>
      </c>
      <c r="M1461">
        <v>43.887056431156502</v>
      </c>
      <c r="N1461">
        <v>1.0733655322193301</v>
      </c>
      <c r="O1461">
        <v>35.3499059954042</v>
      </c>
      <c r="P1461">
        <v>108.85689354275701</v>
      </c>
      <c r="Q1461">
        <v>0.207820183626933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92</v>
      </c>
      <c r="E1462">
        <v>960.39711279999995</v>
      </c>
      <c r="F1462">
        <v>101.74</v>
      </c>
      <c r="G1462">
        <v>-24.745108964406199</v>
      </c>
      <c r="H1462">
        <v>-8.8841833237843808</v>
      </c>
      <c r="I1462">
        <v>-24.861329145103198</v>
      </c>
      <c r="J1462">
        <v>0.57915894178706895</v>
      </c>
      <c r="K1462">
        <v>103.72714904161199</v>
      </c>
      <c r="L1462">
        <v>106.947764815509</v>
      </c>
      <c r="M1462">
        <v>56.646009570105001</v>
      </c>
      <c r="N1462">
        <v>2.0368560229502299</v>
      </c>
      <c r="O1462">
        <v>43.847061136229598</v>
      </c>
      <c r="P1462">
        <v>9.3978494623655902</v>
      </c>
      <c r="Q1462">
        <v>-5.2930041704825001E-2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1438</v>
      </c>
      <c r="E1463">
        <v>959.88674417999903</v>
      </c>
      <c r="F1463">
        <v>354.9</v>
      </c>
      <c r="G1463">
        <v>-0.46358067556287302</v>
      </c>
      <c r="H1463">
        <v>2.1443465769805301</v>
      </c>
      <c r="I1463">
        <v>-19.781650545557</v>
      </c>
      <c r="J1463">
        <v>-0.29364298870869199</v>
      </c>
      <c r="K1463">
        <v>337.12425693802601</v>
      </c>
      <c r="L1463">
        <v>331.42192855419</v>
      </c>
      <c r="M1463">
        <v>61.004646183117103</v>
      </c>
      <c r="N1463">
        <v>1.14463393171591</v>
      </c>
      <c r="O1463">
        <v>14.6520146520146</v>
      </c>
      <c r="P1463">
        <v>35.9770114942528</v>
      </c>
      <c r="Q1463">
        <v>2.2308476347818001E-2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80</v>
      </c>
      <c r="E1464">
        <v>958.14238363999903</v>
      </c>
      <c r="F1464">
        <v>110.89</v>
      </c>
      <c r="G1464">
        <v>8.3844879964658894</v>
      </c>
      <c r="H1464">
        <v>-7.0130281628760196</v>
      </c>
      <c r="I1464">
        <v>-18.200067992462699</v>
      </c>
      <c r="J1464">
        <v>2.6295477220145802</v>
      </c>
      <c r="K1464">
        <v>111.17795385181201</v>
      </c>
      <c r="L1464">
        <v>106.581876389518</v>
      </c>
      <c r="M1464">
        <v>49.070734104506201</v>
      </c>
      <c r="N1464">
        <v>1.11756744182102</v>
      </c>
      <c r="O1464">
        <v>60.474343944449402</v>
      </c>
      <c r="P1464">
        <v>38.612499999999997</v>
      </c>
      <c r="Q1464">
        <v>-5.7440269351683997E-2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555</v>
      </c>
      <c r="E1465">
        <v>954.41291455499902</v>
      </c>
      <c r="F1465">
        <v>260.55</v>
      </c>
      <c r="G1465">
        <v>-26.571099892957601</v>
      </c>
      <c r="H1465">
        <v>-7.2129649873334696</v>
      </c>
      <c r="I1465">
        <v>-19.255708350803101</v>
      </c>
      <c r="J1465">
        <v>-2.7371666345126902</v>
      </c>
      <c r="K1465">
        <v>257.49198463923301</v>
      </c>
      <c r="L1465">
        <v>263.952410706065</v>
      </c>
      <c r="M1465">
        <v>51.069804177619098</v>
      </c>
      <c r="N1465">
        <v>0.92785341537330401</v>
      </c>
      <c r="O1465">
        <v>22.606025714833901</v>
      </c>
      <c r="P1465">
        <v>15.5432372505543</v>
      </c>
      <c r="Q1465">
        <v>-0.116625876717008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386</v>
      </c>
      <c r="E1466">
        <v>952.11457536</v>
      </c>
      <c r="F1466">
        <v>145.91999999999999</v>
      </c>
      <c r="G1466">
        <v>19.168936276757201</v>
      </c>
      <c r="H1466">
        <v>-6.2452284512392602</v>
      </c>
      <c r="I1466">
        <v>-61.352847061149397</v>
      </c>
      <c r="J1466">
        <v>0.81054727176695196</v>
      </c>
      <c r="K1466">
        <v>170.222716082733</v>
      </c>
      <c r="L1466">
        <v>171.451094533207</v>
      </c>
      <c r="M1466">
        <v>15.504981791914799</v>
      </c>
      <c r="N1466">
        <v>0.33028875998030599</v>
      </c>
      <c r="O1466">
        <v>104.39281798245599</v>
      </c>
      <c r="P1466">
        <v>50.432989690721598</v>
      </c>
      <c r="Q1466">
        <v>3.1882380424909998E-3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293</v>
      </c>
      <c r="E1467">
        <v>951.36275520000004</v>
      </c>
      <c r="F1467">
        <v>594</v>
      </c>
      <c r="G1467">
        <v>30.4460594652476</v>
      </c>
      <c r="H1467">
        <v>-9.1536084630255896</v>
      </c>
      <c r="I1467">
        <v>-17.366324150098201</v>
      </c>
      <c r="J1467">
        <v>-0.91359065926753003</v>
      </c>
      <c r="K1467">
        <v>577.25028005223203</v>
      </c>
      <c r="L1467">
        <v>533.16560215487095</v>
      </c>
      <c r="M1467">
        <v>58.328066377622697</v>
      </c>
      <c r="N1467">
        <v>1.14146341463414</v>
      </c>
      <c r="O1467">
        <v>22.8956228956229</v>
      </c>
      <c r="P1467">
        <v>66.363254446156006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21</v>
      </c>
      <c r="E1468">
        <v>951.01159500000006</v>
      </c>
      <c r="F1468">
        <v>749.95</v>
      </c>
      <c r="G1468">
        <v>68.490588181844402</v>
      </c>
      <c r="H1468">
        <v>-6.9279705588310696</v>
      </c>
      <c r="I1468">
        <v>-3.7024117266438199</v>
      </c>
      <c r="J1468">
        <v>2.6761934140480901</v>
      </c>
      <c r="K1468">
        <v>743.66653123009598</v>
      </c>
      <c r="L1468">
        <v>674.73891115575805</v>
      </c>
      <c r="M1468">
        <v>64.280575246074605</v>
      </c>
      <c r="N1468">
        <v>1.0425858244028301</v>
      </c>
      <c r="O1468">
        <v>10.2673511567437</v>
      </c>
      <c r="P1468">
        <v>99.401754852432802</v>
      </c>
      <c r="Q1468">
        <v>0.15898085724880301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269</v>
      </c>
      <c r="E1469">
        <v>949.45140575999994</v>
      </c>
      <c r="F1469">
        <v>202.95</v>
      </c>
      <c r="G1469">
        <v>7.3863027520660296</v>
      </c>
      <c r="H1469">
        <v>-18.4184542131078</v>
      </c>
      <c r="I1469">
        <v>-18.2890132257284</v>
      </c>
      <c r="J1469">
        <v>-3.6086751382789299</v>
      </c>
      <c r="K1469">
        <v>203.70725509297401</v>
      </c>
      <c r="L1469">
        <v>186.228174198955</v>
      </c>
      <c r="M1469">
        <v>45.168902460227798</v>
      </c>
      <c r="N1469">
        <v>0.62035614331439803</v>
      </c>
      <c r="O1469">
        <v>26.114806602611399</v>
      </c>
      <c r="P1469">
        <v>72.723404255319096</v>
      </c>
      <c r="Q1469">
        <v>7.8972272862570997E-2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539</v>
      </c>
      <c r="E1470">
        <v>948.33741118199998</v>
      </c>
      <c r="F1470">
        <v>167.82</v>
      </c>
      <c r="G1470">
        <v>150.33932416621499</v>
      </c>
      <c r="H1470">
        <v>-7.1460878975923103</v>
      </c>
      <c r="I1470">
        <v>17.983667436642399</v>
      </c>
      <c r="J1470">
        <v>-2.4270753206943398</v>
      </c>
      <c r="K1470">
        <v>154.27124285639101</v>
      </c>
      <c r="L1470">
        <v>122.43795585811201</v>
      </c>
      <c r="M1470">
        <v>51.137193089791403</v>
      </c>
      <c r="N1470">
        <v>2.3079308125715299</v>
      </c>
      <c r="O1470">
        <v>12.668335120962899</v>
      </c>
      <c r="P1470">
        <v>183.00168634063999</v>
      </c>
      <c r="Q1470">
        <v>7.5634286399600001E-2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278</v>
      </c>
      <c r="E1471">
        <v>946.55576367999902</v>
      </c>
      <c r="F1471">
        <v>195.17</v>
      </c>
      <c r="G1471">
        <v>26.784617492396901</v>
      </c>
      <c r="H1471">
        <v>22.610096878318899</v>
      </c>
      <c r="I1471">
        <v>47.302917050302597</v>
      </c>
      <c r="J1471">
        <v>-7.6336016644032698</v>
      </c>
      <c r="K1471">
        <v>153.174542339906</v>
      </c>
      <c r="L1471">
        <v>132.156997792369</v>
      </c>
      <c r="M1471">
        <v>74.112873249942496</v>
      </c>
      <c r="N1471">
        <v>1.56350530905272</v>
      </c>
      <c r="O1471">
        <v>5.1186145411692401</v>
      </c>
      <c r="P1471">
        <v>82.231559290382805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278</v>
      </c>
      <c r="E1472">
        <v>944.41004999999996</v>
      </c>
      <c r="F1472">
        <v>885</v>
      </c>
      <c r="G1472">
        <v>41.319983033257202</v>
      </c>
      <c r="H1472">
        <v>-21.009897977207</v>
      </c>
      <c r="I1472">
        <v>10.852991745274</v>
      </c>
      <c r="J1472">
        <v>0.92366944371265303</v>
      </c>
      <c r="K1472">
        <v>874.75659163114403</v>
      </c>
      <c r="L1472">
        <v>697.50618533267505</v>
      </c>
      <c r="M1472">
        <v>45.589627363997799</v>
      </c>
      <c r="N1472">
        <v>0.624305555555555</v>
      </c>
      <c r="O1472">
        <v>25.536723163841799</v>
      </c>
      <c r="P1472">
        <v>145.833333333333</v>
      </c>
      <c r="Q1472">
        <v>0.13652177632826801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E1473">
        <v>942.97795289999999</v>
      </c>
      <c r="F1473">
        <v>1098.7</v>
      </c>
      <c r="G1473">
        <v>128.44510668968499</v>
      </c>
      <c r="H1473">
        <v>-15.0448536757141</v>
      </c>
      <c r="I1473">
        <v>24.1460962606272</v>
      </c>
      <c r="J1473">
        <v>-4.9191227544652696</v>
      </c>
      <c r="K1473">
        <v>1026.50310776067</v>
      </c>
      <c r="L1473">
        <v>839.36878331320304</v>
      </c>
      <c r="M1473">
        <v>52.886985039937699</v>
      </c>
      <c r="N1473">
        <v>0.54402142890065197</v>
      </c>
      <c r="O1473">
        <v>15.941567306817101</v>
      </c>
      <c r="P1473">
        <v>161.377423575591</v>
      </c>
      <c r="Q1473">
        <v>3.9902510034218998E-2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116</v>
      </c>
      <c r="E1474">
        <v>942.89908400000002</v>
      </c>
      <c r="F1474">
        <v>9155</v>
      </c>
      <c r="G1474">
        <v>257.97066156527097</v>
      </c>
      <c r="H1474">
        <v>30.6892651867106</v>
      </c>
      <c r="I1474">
        <v>191.80980449142999</v>
      </c>
      <c r="J1474">
        <v>-3.1669644275797899</v>
      </c>
      <c r="K1474">
        <v>7751.9497028305204</v>
      </c>
      <c r="L1474">
        <v>5454.0970415401098</v>
      </c>
      <c r="M1474">
        <v>53.757103745319299</v>
      </c>
      <c r="N1474">
        <v>0.78388499637593601</v>
      </c>
      <c r="O1474">
        <v>14.780447842708799</v>
      </c>
      <c r="P1474">
        <v>306.63587101359099</v>
      </c>
      <c r="Q1474">
        <v>0.106921862329259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286</v>
      </c>
      <c r="E1475">
        <v>941.28331489499999</v>
      </c>
      <c r="F1475">
        <v>74.83</v>
      </c>
      <c r="G1475">
        <v>-17.807964078042598</v>
      </c>
      <c r="H1475">
        <v>-11.4318718994259</v>
      </c>
      <c r="I1475">
        <v>-19.4317177728689</v>
      </c>
      <c r="J1475">
        <v>-5.1714809695681003</v>
      </c>
      <c r="K1475">
        <v>76.843152174250605</v>
      </c>
      <c r="L1475">
        <v>77.939924851980393</v>
      </c>
      <c r="M1475">
        <v>39.390531491042502</v>
      </c>
      <c r="N1475">
        <v>0.94751656405436502</v>
      </c>
      <c r="O1475">
        <v>34.905786449285003</v>
      </c>
      <c r="P1475">
        <v>13.7234042553191</v>
      </c>
      <c r="Q1475">
        <v>-9.5111798374972994E-2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60</v>
      </c>
      <c r="E1476">
        <v>939.75658271999998</v>
      </c>
      <c r="F1476">
        <v>355.2</v>
      </c>
      <c r="G1476">
        <v>-28.074624754146701</v>
      </c>
      <c r="H1476">
        <v>-2.99131537727793</v>
      </c>
      <c r="I1476">
        <v>-19.125385983786899</v>
      </c>
      <c r="J1476">
        <v>-5.8110743498546604</v>
      </c>
      <c r="K1476">
        <v>339.74833160774</v>
      </c>
      <c r="L1476">
        <v>346.832999734905</v>
      </c>
      <c r="M1476">
        <v>58.299901145170899</v>
      </c>
      <c r="N1476">
        <v>1.38345996694564</v>
      </c>
      <c r="O1476">
        <v>44.946509009008999</v>
      </c>
      <c r="P1476">
        <v>29.824561403508699</v>
      </c>
      <c r="Q1476">
        <v>5.4934487276516002E-2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200</v>
      </c>
      <c r="E1477">
        <v>939.60672799999998</v>
      </c>
      <c r="F1477">
        <v>1972</v>
      </c>
      <c r="G1477">
        <v>58.492014878186303</v>
      </c>
      <c r="H1477">
        <v>-9.3679056237661307</v>
      </c>
      <c r="I1477">
        <v>-12.406720771471701</v>
      </c>
      <c r="J1477">
        <v>-4.6911371496115297</v>
      </c>
      <c r="K1477">
        <v>2173.3106305895199</v>
      </c>
      <c r="L1477">
        <v>1900.5926144811001</v>
      </c>
      <c r="M1477">
        <v>18.202443823606401</v>
      </c>
      <c r="N1477">
        <v>1.1182648401826401</v>
      </c>
      <c r="O1477">
        <v>27.251521298174399</v>
      </c>
      <c r="P1477">
        <v>84.299065420560694</v>
      </c>
      <c r="Q1477">
        <v>0.219791549707782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298</v>
      </c>
      <c r="E1478">
        <v>938.62798337499999</v>
      </c>
      <c r="F1478">
        <v>342.25</v>
      </c>
      <c r="G1478">
        <v>-23.954271935327899</v>
      </c>
      <c r="H1478">
        <v>-12.4577785684597</v>
      </c>
      <c r="I1478">
        <v>-12.9105919677632</v>
      </c>
      <c r="J1478">
        <v>-5.5605666275778001</v>
      </c>
      <c r="K1478">
        <v>359.93983144426397</v>
      </c>
      <c r="L1478">
        <v>352.05500507319698</v>
      </c>
      <c r="M1478">
        <v>40.733742438958302</v>
      </c>
      <c r="N1478">
        <v>1.3003927726853599</v>
      </c>
      <c r="O1478">
        <v>31.190650109568999</v>
      </c>
      <c r="P1478">
        <v>22.101320014270399</v>
      </c>
      <c r="Q1478">
        <v>0.13592925174637599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21</v>
      </c>
      <c r="E1479">
        <v>937.22781192000002</v>
      </c>
      <c r="F1479">
        <v>573.6</v>
      </c>
      <c r="G1479">
        <v>169.82717017183501</v>
      </c>
      <c r="H1479">
        <v>7.6559684379519499</v>
      </c>
      <c r="I1479">
        <v>18.5387069129672</v>
      </c>
      <c r="J1479">
        <v>-1.07522859030201</v>
      </c>
      <c r="K1479">
        <v>531.40250632635798</v>
      </c>
      <c r="L1479">
        <v>462.532411224827</v>
      </c>
      <c r="M1479">
        <v>64.824009287571897</v>
      </c>
      <c r="N1479">
        <v>0.96930201682172201</v>
      </c>
      <c r="O1479">
        <v>21.861924686192399</v>
      </c>
      <c r="P1479">
        <v>214.73251028806499</v>
      </c>
      <c r="Q1479">
        <v>0.10361642875497901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555</v>
      </c>
      <c r="E1480">
        <v>937.00946639999995</v>
      </c>
      <c r="F1480">
        <v>696.75</v>
      </c>
      <c r="G1480">
        <v>45.2807277432332</v>
      </c>
      <c r="H1480">
        <v>-8.3492355380558703</v>
      </c>
      <c r="I1480">
        <v>8.4955827012776801</v>
      </c>
      <c r="J1480">
        <v>-2.5640220987310198</v>
      </c>
      <c r="K1480">
        <v>601.96126372145602</v>
      </c>
      <c r="L1480">
        <v>522.44904325239997</v>
      </c>
      <c r="M1480">
        <v>76.451284833328401</v>
      </c>
      <c r="N1480">
        <v>0.49900896543812001</v>
      </c>
      <c r="O1480">
        <v>6.6666666666666599</v>
      </c>
      <c r="P1480">
        <v>111.20036374658901</v>
      </c>
      <c r="Q1480">
        <v>0.101383312395022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286</v>
      </c>
      <c r="E1481">
        <v>936.89353440000002</v>
      </c>
      <c r="F1481">
        <v>159.21</v>
      </c>
      <c r="G1481">
        <v>46.823424472581102</v>
      </c>
      <c r="H1481">
        <v>4.5352409993316698</v>
      </c>
      <c r="I1481">
        <v>-11.704481984568901</v>
      </c>
      <c r="J1481">
        <v>1.0092652204849</v>
      </c>
      <c r="K1481">
        <v>144.353510748106</v>
      </c>
      <c r="L1481">
        <v>132.868613271051</v>
      </c>
      <c r="M1481">
        <v>64.566120842452506</v>
      </c>
      <c r="N1481">
        <v>1.51317807160724</v>
      </c>
      <c r="O1481">
        <v>6.7772124866528296</v>
      </c>
      <c r="P1481">
        <v>75.341409691629906</v>
      </c>
      <c r="Q1481">
        <v>0.10787047920658401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539</v>
      </c>
      <c r="E1482">
        <v>934.97895764899999</v>
      </c>
      <c r="F1482">
        <v>178.97</v>
      </c>
      <c r="G1482">
        <v>104.61507723766999</v>
      </c>
      <c r="H1482">
        <v>19.386286338527999</v>
      </c>
      <c r="I1482">
        <v>-4.50023909012004</v>
      </c>
      <c r="J1482">
        <v>-3.3953188046027099</v>
      </c>
      <c r="K1482">
        <v>160.01269144539401</v>
      </c>
      <c r="L1482">
        <v>135.353824468656</v>
      </c>
      <c r="M1482">
        <v>58.2164993066216</v>
      </c>
      <c r="N1482">
        <v>0.47993402160629001</v>
      </c>
      <c r="O1482">
        <v>11.080069285355</v>
      </c>
      <c r="P1482">
        <v>141.524966261808</v>
      </c>
      <c r="Q1482">
        <v>2.1907759869333E-2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709</v>
      </c>
      <c r="E1483">
        <v>933.79859599400004</v>
      </c>
      <c r="F1483">
        <v>220.33</v>
      </c>
      <c r="G1483">
        <v>-10.323144200334401</v>
      </c>
      <c r="H1483">
        <v>-9.9548262006212909</v>
      </c>
      <c r="I1483">
        <v>-40.2412317495927</v>
      </c>
      <c r="J1483">
        <v>-4.8299021664352999</v>
      </c>
      <c r="K1483">
        <v>218.78059647299199</v>
      </c>
      <c r="L1483">
        <v>221.98284414128301</v>
      </c>
      <c r="M1483">
        <v>55.313480903838901</v>
      </c>
      <c r="N1483">
        <v>1.4071981333610499</v>
      </c>
      <c r="O1483">
        <v>51.136930967185499</v>
      </c>
      <c r="P1483">
        <v>31.540298507462602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E1484">
        <v>932.37701842000001</v>
      </c>
      <c r="F1484">
        <v>7.5</v>
      </c>
      <c r="G1484">
        <v>-23.199192002042398</v>
      </c>
      <c r="H1484">
        <v>-17.097371333494898</v>
      </c>
      <c r="I1484">
        <v>-31.6031147567518</v>
      </c>
      <c r="J1484">
        <v>-7.5421209416901096</v>
      </c>
      <c r="K1484">
        <v>9.0242656386347608</v>
      </c>
      <c r="L1484">
        <v>8.9732658161843109</v>
      </c>
      <c r="M1484">
        <v>45.092784332523699</v>
      </c>
      <c r="N1484">
        <v>1.1462888501609301</v>
      </c>
      <c r="O1484">
        <v>60</v>
      </c>
      <c r="P1484">
        <v>11.607142857142801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D1485" t="s">
        <v>286</v>
      </c>
      <c r="E1485">
        <v>929.58930399999997</v>
      </c>
      <c r="F1485">
        <v>109.4</v>
      </c>
      <c r="G1485">
        <v>43.485206599319199</v>
      </c>
      <c r="H1485">
        <v>-15.2458831603257</v>
      </c>
      <c r="I1485">
        <v>-8.9353154003891895</v>
      </c>
      <c r="J1485">
        <v>-4.5133214061389904</v>
      </c>
      <c r="K1485">
        <v>108.002866082672</v>
      </c>
      <c r="L1485">
        <v>94.180804219754606</v>
      </c>
      <c r="M1485">
        <v>45.109219856935603</v>
      </c>
      <c r="N1485">
        <v>0.54572856126281499</v>
      </c>
      <c r="O1485">
        <v>15.9963436928701</v>
      </c>
      <c r="P1485">
        <v>88.620689655172399</v>
      </c>
      <c r="Q1485">
        <v>-6.1929069181076997E-2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359</v>
      </c>
      <c r="E1486">
        <v>926.97661143999903</v>
      </c>
      <c r="F1486">
        <v>4.99</v>
      </c>
      <c r="G1486">
        <v>36.867164221077601</v>
      </c>
      <c r="H1486">
        <v>-21.3868450177055</v>
      </c>
      <c r="I1486">
        <v>-48.566137408735003</v>
      </c>
      <c r="J1486">
        <v>-5.98190555842171</v>
      </c>
      <c r="K1486">
        <v>5.2303562172963298</v>
      </c>
      <c r="L1486">
        <v>5.2175029299064901</v>
      </c>
      <c r="M1486">
        <v>32.882512374351499</v>
      </c>
      <c r="N1486">
        <v>0.84867922446015198</v>
      </c>
      <c r="O1486">
        <v>60.320641282565099</v>
      </c>
      <c r="P1486">
        <v>66.3333333333333</v>
      </c>
      <c r="Q1486">
        <v>1.8132725208191001E-2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916</v>
      </c>
      <c r="E1487">
        <v>926.02599999999995</v>
      </c>
      <c r="F1487">
        <v>2013.1</v>
      </c>
      <c r="G1487">
        <v>95.718160001252102</v>
      </c>
      <c r="H1487">
        <v>3.4913037813571401</v>
      </c>
      <c r="I1487">
        <v>83.732455645389607</v>
      </c>
      <c r="J1487">
        <v>-3.6602866053046901</v>
      </c>
      <c r="K1487">
        <v>1688.83645150551</v>
      </c>
      <c r="L1487">
        <v>1214.25757263437</v>
      </c>
      <c r="M1487">
        <v>59.952866823883703</v>
      </c>
      <c r="N1487">
        <v>1.0357746868140301</v>
      </c>
      <c r="O1487">
        <v>14.733495603795101</v>
      </c>
      <c r="P1487">
        <v>197.26816302421699</v>
      </c>
      <c r="Q1487">
        <v>0.16828180523727801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72</v>
      </c>
      <c r="E1488">
        <v>924.64045387199997</v>
      </c>
      <c r="F1488">
        <v>29.49</v>
      </c>
      <c r="G1488">
        <v>82.610958536173001</v>
      </c>
      <c r="H1488">
        <v>-22.7834486879328</v>
      </c>
      <c r="I1488">
        <v>12.163089355335099</v>
      </c>
      <c r="J1488">
        <v>-4.4779142666945804</v>
      </c>
      <c r="K1488">
        <v>30.815093398680499</v>
      </c>
      <c r="L1488">
        <v>25.455495682829</v>
      </c>
      <c r="M1488">
        <v>29.648782100144199</v>
      </c>
      <c r="N1488">
        <v>0.57116262497239001</v>
      </c>
      <c r="O1488">
        <v>33.231603933536697</v>
      </c>
      <c r="P1488">
        <v>111.12530570788699</v>
      </c>
      <c r="Q1488">
        <v>7.3793750272275999E-2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80</v>
      </c>
      <c r="E1489">
        <v>921.55342499999995</v>
      </c>
      <c r="F1489">
        <v>657.9</v>
      </c>
      <c r="G1489">
        <v>12.265885131484399</v>
      </c>
      <c r="H1489">
        <v>-6.2716489392741597</v>
      </c>
      <c r="I1489">
        <v>-2.9720201470180099</v>
      </c>
      <c r="J1489">
        <v>8.3955511467323496E-2</v>
      </c>
      <c r="K1489">
        <v>650.98018064443102</v>
      </c>
      <c r="L1489">
        <v>602.74919771144096</v>
      </c>
      <c r="M1489">
        <v>46.415404696576502</v>
      </c>
      <c r="N1489">
        <v>0.85305297724800799</v>
      </c>
      <c r="O1489">
        <v>11.71910624715</v>
      </c>
      <c r="P1489">
        <v>40.0979557069846</v>
      </c>
      <c r="Q1489">
        <v>-7.916516121436E-2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D1490" t="s">
        <v>286</v>
      </c>
      <c r="E1490">
        <v>919.95832165000002</v>
      </c>
      <c r="F1490">
        <v>102.25</v>
      </c>
      <c r="G1490">
        <v>4.5967161811255002</v>
      </c>
      <c r="H1490">
        <v>4.5865309141368504</v>
      </c>
      <c r="I1490">
        <v>-12.557271816293399</v>
      </c>
      <c r="J1490">
        <v>-4.4967152980654497</v>
      </c>
      <c r="K1490">
        <v>94.230402945138295</v>
      </c>
      <c r="L1490">
        <v>91.055864059240093</v>
      </c>
      <c r="M1490">
        <v>56.1936013217259</v>
      </c>
      <c r="N1490">
        <v>2.92291010137088</v>
      </c>
      <c r="O1490">
        <v>11.491442542787199</v>
      </c>
      <c r="P1490">
        <v>35.251322751322697</v>
      </c>
      <c r="Q1490">
        <v>-6.9548406781075003E-2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21</v>
      </c>
      <c r="E1491">
        <v>917.75041179799996</v>
      </c>
      <c r="F1491">
        <v>86.62</v>
      </c>
      <c r="G1491">
        <v>169.526540929661</v>
      </c>
      <c r="H1491">
        <v>32.118585097968499</v>
      </c>
      <c r="I1491">
        <v>10.7485983106186</v>
      </c>
      <c r="J1491">
        <v>9.5573627515679807</v>
      </c>
      <c r="K1491">
        <v>71.250619636822606</v>
      </c>
      <c r="L1491">
        <v>56.750401292129403</v>
      </c>
      <c r="M1491">
        <v>62.194393423133299</v>
      </c>
      <c r="N1491">
        <v>2.6131919578281102</v>
      </c>
      <c r="O1491">
        <v>9.0972061879473607</v>
      </c>
      <c r="P1491">
        <v>201.286956521739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80</v>
      </c>
      <c r="E1492">
        <v>917.29713727999899</v>
      </c>
      <c r="F1492">
        <v>99.52</v>
      </c>
      <c r="G1492">
        <v>-3.25054735617918</v>
      </c>
      <c r="H1492">
        <v>-3.3857640826967499</v>
      </c>
      <c r="I1492">
        <v>-33.5368310625406</v>
      </c>
      <c r="J1492">
        <v>1.18564865051797</v>
      </c>
      <c r="K1492">
        <v>95.613348904654899</v>
      </c>
      <c r="L1492">
        <v>93.816827341800305</v>
      </c>
      <c r="M1492">
        <v>63.358998596299799</v>
      </c>
      <c r="N1492">
        <v>0.74183076298849604</v>
      </c>
      <c r="O1492">
        <v>39.871382636655902</v>
      </c>
      <c r="P1492">
        <v>30.947368421052602</v>
      </c>
      <c r="Q1492">
        <v>-7.3037388339434003E-2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278</v>
      </c>
      <c r="E1493">
        <v>917.17600000000004</v>
      </c>
      <c r="F1493">
        <v>1763.8</v>
      </c>
      <c r="G1493">
        <v>33.033300349704298</v>
      </c>
      <c r="H1493">
        <v>16.3461790989391</v>
      </c>
      <c r="I1493">
        <v>24.450195928952699</v>
      </c>
      <c r="J1493">
        <v>3.6613926648819999</v>
      </c>
      <c r="K1493">
        <v>1552.9742262635</v>
      </c>
      <c r="L1493">
        <v>1320.82467694415</v>
      </c>
      <c r="M1493">
        <v>67.469183006725501</v>
      </c>
      <c r="N1493">
        <v>0.98271971709209205</v>
      </c>
      <c r="O1493">
        <v>5.6979249347998504</v>
      </c>
      <c r="P1493">
        <v>88.4301052294215</v>
      </c>
      <c r="Q1493">
        <v>2.2992908209851001E-2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983</v>
      </c>
      <c r="E1494">
        <v>916.53774440999996</v>
      </c>
      <c r="F1494">
        <v>81.47</v>
      </c>
      <c r="G1494">
        <v>-61.885991994665901</v>
      </c>
      <c r="H1494">
        <v>-9.1614443279104396</v>
      </c>
      <c r="I1494">
        <v>-9.2791803766170595</v>
      </c>
      <c r="J1494">
        <v>-4.5039334693349398</v>
      </c>
      <c r="K1494">
        <v>79.794393074434794</v>
      </c>
      <c r="L1494">
        <v>83.765211754397598</v>
      </c>
      <c r="M1494">
        <v>51.746973902741999</v>
      </c>
      <c r="N1494">
        <v>0.92299009337587301</v>
      </c>
      <c r="O1494">
        <v>66.809868663311605</v>
      </c>
      <c r="P1494">
        <v>27.197501951600302</v>
      </c>
      <c r="Q1494">
        <v>7.3846714614410003E-2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D1495" t="s">
        <v>619</v>
      </c>
      <c r="E1495">
        <v>916.36956385200006</v>
      </c>
      <c r="F1495">
        <v>39.42</v>
      </c>
      <c r="G1495">
        <v>62.724066835356702</v>
      </c>
      <c r="H1495">
        <v>0.58537720451668196</v>
      </c>
      <c r="I1495">
        <v>8.4376625608652294</v>
      </c>
      <c r="J1495">
        <v>-5.8279410425045501</v>
      </c>
      <c r="K1495">
        <v>36.677363927440503</v>
      </c>
      <c r="L1495">
        <v>31.829299285682499</v>
      </c>
      <c r="M1495">
        <v>46.501106443960097</v>
      </c>
      <c r="N1495">
        <v>0.43473982060486899</v>
      </c>
      <c r="O1495">
        <v>33.688483003551497</v>
      </c>
      <c r="P1495">
        <v>92.292682926829201</v>
      </c>
      <c r="Q1495">
        <v>-4.8491036999218001E-2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250</v>
      </c>
      <c r="E1496">
        <v>913.69686867999997</v>
      </c>
      <c r="F1496">
        <v>869.2</v>
      </c>
      <c r="G1496">
        <v>36.002572036929102</v>
      </c>
      <c r="H1496">
        <v>8.5832626648174397</v>
      </c>
      <c r="I1496">
        <v>24.888790101426</v>
      </c>
      <c r="J1496">
        <v>-0.820388643401325</v>
      </c>
      <c r="K1496">
        <v>812.30812683860495</v>
      </c>
      <c r="L1496">
        <v>704.67274395002801</v>
      </c>
      <c r="M1496">
        <v>50.312406137201499</v>
      </c>
      <c r="N1496">
        <v>0.79045417655397598</v>
      </c>
      <c r="O1496">
        <v>11.556603773584801</v>
      </c>
      <c r="P1496">
        <v>93.155555555555495</v>
      </c>
      <c r="Q1496">
        <v>0.211721899592129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156</v>
      </c>
      <c r="E1497">
        <v>907.30876056</v>
      </c>
      <c r="F1497">
        <v>1055.2</v>
      </c>
      <c r="G1497">
        <v>-52.841798676048597</v>
      </c>
      <c r="H1497">
        <v>-11.9414172890919</v>
      </c>
      <c r="I1497">
        <v>-36.397308752102703</v>
      </c>
      <c r="J1497">
        <v>-1.8959586619072399</v>
      </c>
      <c r="K1497">
        <v>1089.5032689787199</v>
      </c>
      <c r="L1497">
        <v>1164.9290948368</v>
      </c>
      <c r="M1497">
        <v>45.099838510542597</v>
      </c>
      <c r="N1497">
        <v>0.56346610550319198</v>
      </c>
      <c r="O1497">
        <v>63.0970432145564</v>
      </c>
      <c r="P1497">
        <v>17.023400243983499</v>
      </c>
      <c r="Q1497">
        <v>8.0230128426738004E-2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127</v>
      </c>
      <c r="E1498">
        <v>907.14376817999903</v>
      </c>
      <c r="F1498">
        <v>884.3</v>
      </c>
      <c r="G1498">
        <v>132.55302843854599</v>
      </c>
      <c r="H1498">
        <v>18.912446179900702</v>
      </c>
      <c r="I1498">
        <v>37.457990763586302</v>
      </c>
      <c r="J1498">
        <v>-5.0894075611147001</v>
      </c>
      <c r="K1498">
        <v>780.487269290835</v>
      </c>
      <c r="L1498">
        <v>645.99819734461403</v>
      </c>
      <c r="M1498">
        <v>58.697549766296603</v>
      </c>
      <c r="N1498">
        <v>0.58449647706852503</v>
      </c>
      <c r="O1498">
        <v>10.256700214859199</v>
      </c>
      <c r="P1498">
        <v>177.558066541117</v>
      </c>
      <c r="Q1498">
        <v>0.171615936114766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138</v>
      </c>
      <c r="E1499">
        <v>904.48850500000003</v>
      </c>
      <c r="F1499">
        <v>919.85</v>
      </c>
      <c r="G1499">
        <v>-3.0756451441806099</v>
      </c>
      <c r="H1499">
        <v>-17.231334351406101</v>
      </c>
      <c r="I1499">
        <v>4.0968057990938798</v>
      </c>
      <c r="J1499">
        <v>-6.3636335609504604</v>
      </c>
      <c r="K1499">
        <v>993.11696046972804</v>
      </c>
      <c r="L1499">
        <v>883.66865564331499</v>
      </c>
      <c r="M1499">
        <v>24.5733415472573</v>
      </c>
      <c r="N1499">
        <v>0.97882147467537295</v>
      </c>
      <c r="O1499">
        <v>27.738218187747901</v>
      </c>
      <c r="P1499">
        <v>37.578522285372401</v>
      </c>
      <c r="Q1499">
        <v>2.7983110412730001E-3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122</v>
      </c>
      <c r="E1500">
        <v>904.20663130000003</v>
      </c>
      <c r="F1500">
        <v>2901.5</v>
      </c>
      <c r="G1500">
        <v>25.0729653821722</v>
      </c>
      <c r="H1500">
        <v>-2.1065560175454898</v>
      </c>
      <c r="I1500">
        <v>-17.377124003884798</v>
      </c>
      <c r="J1500">
        <v>-3.9730115545980502</v>
      </c>
      <c r="K1500">
        <v>2891.2958428927</v>
      </c>
      <c r="L1500">
        <v>2690.6454774681602</v>
      </c>
      <c r="M1500">
        <v>38.131473685364703</v>
      </c>
      <c r="N1500">
        <v>0.65301726767954105</v>
      </c>
      <c r="O1500">
        <v>23.0742719283129</v>
      </c>
      <c r="P1500">
        <v>52.718564134954399</v>
      </c>
      <c r="Q1500">
        <v>0.12790208769369399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21</v>
      </c>
      <c r="E1501">
        <v>903.62951999999996</v>
      </c>
      <c r="F1501">
        <v>486.45</v>
      </c>
      <c r="G1501">
        <v>30.382485094344599</v>
      </c>
      <c r="H1501">
        <v>-8.54111499015732</v>
      </c>
      <c r="I1501">
        <v>-20.934343894027101</v>
      </c>
      <c r="J1501">
        <v>0.862258927574171</v>
      </c>
      <c r="K1501">
        <v>480.89810258689101</v>
      </c>
      <c r="L1501">
        <v>448.87018828556</v>
      </c>
      <c r="M1501">
        <v>58.271361174800198</v>
      </c>
      <c r="N1501">
        <v>0.52785542168674704</v>
      </c>
      <c r="O1501">
        <v>33.4463973686915</v>
      </c>
      <c r="P1501">
        <v>61.8502772643253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486</v>
      </c>
      <c r="E1502">
        <v>902.89678661000005</v>
      </c>
      <c r="F1502">
        <v>607.1</v>
      </c>
      <c r="G1502">
        <v>-33.203736869968402</v>
      </c>
      <c r="H1502">
        <v>-1.33802346888398</v>
      </c>
      <c r="I1502">
        <v>-14.7896770529031</v>
      </c>
      <c r="J1502">
        <v>-4.0173087532721699</v>
      </c>
      <c r="K1502">
        <v>593.17069385193304</v>
      </c>
      <c r="L1502">
        <v>603.71548728036703</v>
      </c>
      <c r="M1502">
        <v>53.159731012721203</v>
      </c>
      <c r="N1502">
        <v>0.99072676915160895</v>
      </c>
      <c r="O1502">
        <v>48.245758524131098</v>
      </c>
      <c r="P1502">
        <v>31.066493955094899</v>
      </c>
      <c r="Q1502">
        <v>9.4581554069699994E-2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983</v>
      </c>
      <c r="E1503">
        <v>901.67624737999995</v>
      </c>
      <c r="F1503">
        <v>135.82</v>
      </c>
      <c r="G1503">
        <v>-47.366114437570097</v>
      </c>
      <c r="H1503">
        <v>-15.661753454664099</v>
      </c>
      <c r="I1503">
        <v>-16.082665362842299</v>
      </c>
      <c r="J1503">
        <v>-3.7122091842182101</v>
      </c>
      <c r="K1503">
        <v>137.58123062073801</v>
      </c>
      <c r="L1503">
        <v>142.30312279903899</v>
      </c>
      <c r="M1503">
        <v>40.200919262602099</v>
      </c>
      <c r="N1503">
        <v>0.61877228484870805</v>
      </c>
      <c r="O1503">
        <v>38.786629362391402</v>
      </c>
      <c r="P1503">
        <v>20.836298932384299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555</v>
      </c>
      <c r="E1504">
        <v>901.35</v>
      </c>
      <c r="F1504">
        <v>300.45</v>
      </c>
      <c r="G1504">
        <v>17.320933229345201</v>
      </c>
      <c r="H1504">
        <v>-9.5951783510388609</v>
      </c>
      <c r="I1504">
        <v>7.7709551192870396</v>
      </c>
      <c r="J1504">
        <v>-1.69794924870561</v>
      </c>
      <c r="K1504">
        <v>291.55483016372398</v>
      </c>
      <c r="L1504">
        <v>252.91202548480501</v>
      </c>
      <c r="M1504">
        <v>33.2020733220658</v>
      </c>
      <c r="N1504">
        <v>0.53256721147409802</v>
      </c>
      <c r="O1504">
        <v>16.325511732401399</v>
      </c>
      <c r="P1504">
        <v>62.493239588967</v>
      </c>
      <c r="Q1504">
        <v>-1.5455269480869E-2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486</v>
      </c>
      <c r="E1505">
        <v>899.94279315999995</v>
      </c>
      <c r="F1505">
        <v>629.45000000000005</v>
      </c>
      <c r="G1505">
        <v>-39.177480034967502</v>
      </c>
      <c r="H1505">
        <v>-9.8071348727779899</v>
      </c>
      <c r="I1505">
        <v>-40.1620945024574</v>
      </c>
      <c r="J1505">
        <v>0.71485349186264202</v>
      </c>
      <c r="K1505">
        <v>678.42478129615597</v>
      </c>
      <c r="L1505">
        <v>732.739168285235</v>
      </c>
      <c r="M1505">
        <v>49.039601090645398</v>
      </c>
      <c r="N1505">
        <v>0.91271430607275394</v>
      </c>
      <c r="O1505">
        <v>55.691476685995703</v>
      </c>
      <c r="P1505">
        <v>4.51639684516398</v>
      </c>
      <c r="Q1505">
        <v>4.181497738586E-2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283</v>
      </c>
      <c r="E1506">
        <v>897.12529951800002</v>
      </c>
      <c r="F1506">
        <v>84.38</v>
      </c>
      <c r="G1506">
        <v>-13.943919750959701</v>
      </c>
      <c r="H1506">
        <v>7.3173492427801099</v>
      </c>
      <c r="I1506">
        <v>-38.956758106385799</v>
      </c>
      <c r="J1506">
        <v>2.6324096199450802</v>
      </c>
      <c r="K1506">
        <v>75.641597203883293</v>
      </c>
      <c r="L1506">
        <v>84.414878167115305</v>
      </c>
      <c r="M1506">
        <v>67.702027417042004</v>
      </c>
      <c r="N1506">
        <v>3.6250343522578601</v>
      </c>
      <c r="O1506">
        <v>52.168760369755802</v>
      </c>
      <c r="P1506">
        <v>41.696053736355999</v>
      </c>
      <c r="Q1506">
        <v>-4.5632931294703999E-2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404</v>
      </c>
      <c r="E1507">
        <v>894.63782400000002</v>
      </c>
      <c r="F1507">
        <v>9.14</v>
      </c>
      <c r="G1507">
        <v>140.82695851747701</v>
      </c>
      <c r="H1507">
        <v>-1.5877428852700699</v>
      </c>
      <c r="I1507">
        <v>15.850494492252301</v>
      </c>
      <c r="J1507">
        <v>-4.0011682094046002</v>
      </c>
      <c r="K1507">
        <v>9.2428056748935497</v>
      </c>
      <c r="L1507">
        <v>8.0426050034032492</v>
      </c>
      <c r="M1507">
        <v>42.572973276806998</v>
      </c>
      <c r="N1507">
        <v>1.28026377350523</v>
      </c>
      <c r="O1507">
        <v>70.131291028446398</v>
      </c>
      <c r="P1507">
        <v>188.328075709779</v>
      </c>
      <c r="Q1507">
        <v>0.17857875842281301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E1508">
        <v>891.58070637999901</v>
      </c>
      <c r="F1508">
        <v>36.79</v>
      </c>
      <c r="G1508">
        <v>-67.708793532922499</v>
      </c>
      <c r="H1508">
        <v>-13.1410085772382</v>
      </c>
      <c r="I1508">
        <v>-36.650840221152301</v>
      </c>
      <c r="J1508">
        <v>-1.04778830593303</v>
      </c>
      <c r="K1508">
        <v>38.945270543393399</v>
      </c>
      <c r="L1508">
        <v>45.669319725624703</v>
      </c>
      <c r="M1508">
        <v>36.644572882009903</v>
      </c>
      <c r="N1508">
        <v>0.63301917027170096</v>
      </c>
      <c r="O1508">
        <v>82.386518075563998</v>
      </c>
      <c r="P1508">
        <v>11.484848484848399</v>
      </c>
      <c r="Q1508">
        <v>2.9085442292452E-2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631</v>
      </c>
      <c r="E1509">
        <v>891.24186866399998</v>
      </c>
      <c r="F1509">
        <v>93.24</v>
      </c>
      <c r="G1509">
        <v>9.6727364893239898</v>
      </c>
      <c r="H1509">
        <v>-2.3024743399738701</v>
      </c>
      <c r="I1509">
        <v>3.4881232892548599</v>
      </c>
      <c r="J1509">
        <v>-1.6936078528867899</v>
      </c>
      <c r="K1509">
        <v>87.410754817882705</v>
      </c>
      <c r="L1509">
        <v>81.476711569668097</v>
      </c>
      <c r="M1509">
        <v>59.787680622037399</v>
      </c>
      <c r="N1509">
        <v>1.1532149584417799</v>
      </c>
      <c r="O1509">
        <v>5.3732303732303803</v>
      </c>
      <c r="P1509">
        <v>37.117647058823501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170</v>
      </c>
      <c r="E1510">
        <v>891.09305476499901</v>
      </c>
      <c r="F1510">
        <v>96.99</v>
      </c>
      <c r="G1510">
        <v>-14.6434058376429</v>
      </c>
      <c r="H1510">
        <v>-5.7728744294702397</v>
      </c>
      <c r="I1510">
        <v>-25.901828066209301</v>
      </c>
      <c r="J1510">
        <v>-3.0968768340340702</v>
      </c>
      <c r="K1510">
        <v>99.016696333272293</v>
      </c>
      <c r="L1510">
        <v>99.291692093047303</v>
      </c>
      <c r="M1510">
        <v>41.819115544305397</v>
      </c>
      <c r="N1510">
        <v>0.87963915254687597</v>
      </c>
      <c r="O1510">
        <v>35.065470667078998</v>
      </c>
      <c r="P1510">
        <v>13.8246684661424</v>
      </c>
      <c r="Q1510">
        <v>-1.573587702258E-3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375</v>
      </c>
      <c r="E1511">
        <v>890.87565892500004</v>
      </c>
      <c r="F1511">
        <v>135.09</v>
      </c>
      <c r="G1511">
        <v>-33.600142261870602</v>
      </c>
      <c r="H1511">
        <v>-17.4705814468144</v>
      </c>
      <c r="I1511">
        <v>-44.783401325796</v>
      </c>
      <c r="J1511">
        <v>-6.3149475542626403</v>
      </c>
      <c r="K1511">
        <v>149.77804362573701</v>
      </c>
      <c r="L1511">
        <v>157.50402879227599</v>
      </c>
      <c r="M1511">
        <v>28.0126888210952</v>
      </c>
      <c r="N1511">
        <v>1.80009220877384</v>
      </c>
      <c r="O1511">
        <v>61.225849433710799</v>
      </c>
      <c r="P1511">
        <v>2.96493902439025</v>
      </c>
      <c r="Q1511">
        <v>0.21114262504352199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283</v>
      </c>
      <c r="E1512">
        <v>889.84151108999902</v>
      </c>
      <c r="F1512">
        <v>530.95000000000005</v>
      </c>
      <c r="G1512">
        <v>41.3301747392469</v>
      </c>
      <c r="H1512">
        <v>8.4084247531739909</v>
      </c>
      <c r="I1512">
        <v>-34.442033525164902</v>
      </c>
      <c r="J1512">
        <v>-3.1126977173087602</v>
      </c>
      <c r="K1512">
        <v>462.08816359839199</v>
      </c>
      <c r="L1512">
        <v>495.37502087091599</v>
      </c>
      <c r="M1512">
        <v>72.158381352311494</v>
      </c>
      <c r="N1512">
        <v>2.28070607667666</v>
      </c>
      <c r="O1512">
        <v>35.7943309162821</v>
      </c>
      <c r="P1512">
        <v>74.539776462853396</v>
      </c>
      <c r="Q1512">
        <v>0.15820009083324699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626</v>
      </c>
      <c r="E1513">
        <v>889.19698069799995</v>
      </c>
      <c r="F1513">
        <v>83.33</v>
      </c>
      <c r="G1513">
        <v>-39.928860542689002</v>
      </c>
      <c r="H1513">
        <v>-2.83620045048638</v>
      </c>
      <c r="I1513">
        <v>-20.323218629707199</v>
      </c>
      <c r="J1513">
        <v>0.84707028126293604</v>
      </c>
      <c r="K1513">
        <v>81.684473007844403</v>
      </c>
      <c r="L1513">
        <v>86.037438636925103</v>
      </c>
      <c r="M1513">
        <v>63.968948861837703</v>
      </c>
      <c r="N1513">
        <v>1.4326653711184401</v>
      </c>
      <c r="O1513">
        <v>37.165486619464701</v>
      </c>
      <c r="P1513">
        <v>17.201125175808698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E1514">
        <v>887.875</v>
      </c>
      <c r="F1514">
        <v>355.15</v>
      </c>
      <c r="G1514">
        <v>109.550738075067</v>
      </c>
      <c r="H1514">
        <v>-10.694204325064799</v>
      </c>
      <c r="I1514">
        <v>-42.899596646640497</v>
      </c>
      <c r="J1514">
        <v>-9.6407591415347103</v>
      </c>
      <c r="K1514">
        <v>416.896909497038</v>
      </c>
      <c r="L1514">
        <v>371.54475359404898</v>
      </c>
      <c r="M1514">
        <v>15.7300232061407</v>
      </c>
      <c r="N1514">
        <v>0.55538860103626897</v>
      </c>
      <c r="O1514">
        <v>165.831338870899</v>
      </c>
      <c r="P1514">
        <v>172.45876486382801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472</v>
      </c>
      <c r="E1515">
        <v>887.61815999999999</v>
      </c>
      <c r="F1515">
        <v>27.96</v>
      </c>
      <c r="G1515">
        <v>87.7176041037755</v>
      </c>
      <c r="H1515">
        <v>-7.9565978932322299</v>
      </c>
      <c r="I1515">
        <v>-12.6737382549806</v>
      </c>
      <c r="J1515">
        <v>6.58413217742733</v>
      </c>
      <c r="K1515">
        <v>27.6408520093646</v>
      </c>
      <c r="L1515">
        <v>23.699654556437</v>
      </c>
      <c r="M1515">
        <v>56.021777449070399</v>
      </c>
      <c r="N1515">
        <v>1.0777155826039999</v>
      </c>
      <c r="O1515">
        <v>21.065808297567902</v>
      </c>
      <c r="P1515">
        <v>116.185567010309</v>
      </c>
      <c r="Q1515">
        <v>0.162152489522746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D1516" t="s">
        <v>631</v>
      </c>
      <c r="E1516">
        <v>885.96632959999999</v>
      </c>
      <c r="F1516">
        <v>818.6</v>
      </c>
      <c r="G1516">
        <v>-17.940546590038402</v>
      </c>
      <c r="H1516">
        <v>-7.35069852720836</v>
      </c>
      <c r="I1516">
        <v>-23.7596998021628</v>
      </c>
      <c r="J1516">
        <v>-1.24607019738378</v>
      </c>
      <c r="K1516">
        <v>833.851732190147</v>
      </c>
      <c r="L1516">
        <v>827.95037155612795</v>
      </c>
      <c r="M1516">
        <v>28.306419820336799</v>
      </c>
      <c r="N1516">
        <v>0.91690844233055802</v>
      </c>
      <c r="O1516">
        <v>22.000977278279901</v>
      </c>
      <c r="P1516">
        <v>22.793069826745601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1522</v>
      </c>
      <c r="E1517">
        <v>885.37042712999903</v>
      </c>
      <c r="F1517">
        <v>364.35</v>
      </c>
      <c r="G1517">
        <v>251.517978986624</v>
      </c>
      <c r="H1517">
        <v>-4.0822953426823201</v>
      </c>
      <c r="I1517">
        <v>109.458780891918</v>
      </c>
      <c r="J1517">
        <v>-6.28036181914214</v>
      </c>
      <c r="K1517">
        <v>338.29680969680197</v>
      </c>
      <c r="L1517">
        <v>230.43712199307299</v>
      </c>
      <c r="M1517">
        <v>45.405502165993298</v>
      </c>
      <c r="N1517">
        <v>0.70339161575732001</v>
      </c>
      <c r="O1517">
        <v>26.801152737752101</v>
      </c>
      <c r="P1517">
        <v>283.52631578947302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D1518" t="s">
        <v>138</v>
      </c>
      <c r="E1518">
        <v>876.48965966699996</v>
      </c>
      <c r="F1518">
        <v>34.130000000000003</v>
      </c>
      <c r="G1518">
        <v>24.938723595637398</v>
      </c>
      <c r="H1518">
        <v>-12.5452856471762</v>
      </c>
      <c r="I1518">
        <v>-5.1006280627460701</v>
      </c>
      <c r="J1518">
        <v>-3.7119246383453999</v>
      </c>
      <c r="K1518">
        <v>34.953900024304801</v>
      </c>
      <c r="L1518">
        <v>32.149158338308197</v>
      </c>
      <c r="M1518">
        <v>41.578758792491797</v>
      </c>
      <c r="N1518">
        <v>0.69490051682986298</v>
      </c>
      <c r="O1518">
        <v>44.740697333723901</v>
      </c>
      <c r="P1518">
        <v>51.017699115044202</v>
      </c>
      <c r="Q1518">
        <v>1.0999720876972E-2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631</v>
      </c>
      <c r="E1519">
        <v>875.94646999999998</v>
      </c>
      <c r="F1519">
        <v>104.9</v>
      </c>
      <c r="G1519">
        <v>93.986740372911797</v>
      </c>
      <c r="H1519">
        <v>5.8015607793959196</v>
      </c>
      <c r="I1519">
        <v>50.754124029173397</v>
      </c>
      <c r="J1519">
        <v>-2.0151832711976398</v>
      </c>
      <c r="K1519">
        <v>94.029967046859795</v>
      </c>
      <c r="L1519">
        <v>71.946076281882895</v>
      </c>
      <c r="M1519">
        <v>55.205192308777299</v>
      </c>
      <c r="N1519">
        <v>0.65622551477181501</v>
      </c>
      <c r="O1519">
        <v>7.7216396568160004</v>
      </c>
      <c r="P1519">
        <v>137.06214689265499</v>
      </c>
      <c r="Q1519">
        <v>8.2529115405778994E-2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D1520" t="s">
        <v>714</v>
      </c>
      <c r="E1520">
        <v>875.43042120999996</v>
      </c>
      <c r="F1520">
        <v>269.05</v>
      </c>
      <c r="G1520">
        <v>0.48844752291719801</v>
      </c>
      <c r="H1520">
        <v>0.98697916067097302</v>
      </c>
      <c r="I1520">
        <v>0.96304854587716404</v>
      </c>
      <c r="J1520">
        <v>0.58553805007753301</v>
      </c>
      <c r="K1520">
        <v>260.88594025320202</v>
      </c>
      <c r="L1520">
        <v>241.80585605754399</v>
      </c>
      <c r="M1520">
        <v>62.3816521735951</v>
      </c>
      <c r="N1520">
        <v>0.62198161041678601</v>
      </c>
      <c r="O1520">
        <v>5.9319829028061601</v>
      </c>
      <c r="P1520">
        <v>30.4168686379059</v>
      </c>
      <c r="Q1520">
        <v>1.7242551089885001E-2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D1521" t="s">
        <v>619</v>
      </c>
      <c r="E1521">
        <v>873.39</v>
      </c>
      <c r="F1521">
        <v>291.13</v>
      </c>
      <c r="G1521">
        <v>29.8143046540843</v>
      </c>
      <c r="H1521">
        <v>12.944484387929499</v>
      </c>
      <c r="I1521">
        <v>-7.8909305004593904</v>
      </c>
      <c r="J1521">
        <v>2.50137696609008</v>
      </c>
      <c r="K1521">
        <v>257.13064456478799</v>
      </c>
      <c r="L1521">
        <v>255.439542630723</v>
      </c>
      <c r="M1521">
        <v>71.379317061477707</v>
      </c>
      <c r="N1521">
        <v>4.4123989212777603</v>
      </c>
      <c r="O1521">
        <v>47.5972933053962</v>
      </c>
      <c r="P1521">
        <v>60.845303867403302</v>
      </c>
      <c r="Q1521">
        <v>8.6561500135986999E-2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370</v>
      </c>
      <c r="E1522">
        <v>868.45576589400002</v>
      </c>
      <c r="F1522">
        <v>206.49</v>
      </c>
      <c r="G1522">
        <v>5.9718632304756198</v>
      </c>
      <c r="H1522">
        <v>-8.4279475854367192</v>
      </c>
      <c r="I1522">
        <v>-30.5998915496607</v>
      </c>
      <c r="J1522">
        <v>-7.3667254555057697</v>
      </c>
      <c r="K1522">
        <v>204.94164530824</v>
      </c>
      <c r="L1522">
        <v>189.82992622101699</v>
      </c>
      <c r="M1522">
        <v>38.675839181265999</v>
      </c>
      <c r="N1522">
        <v>0.90127481537741405</v>
      </c>
      <c r="O1522">
        <v>24.945517942757501</v>
      </c>
      <c r="P1522">
        <v>52.616407982261599</v>
      </c>
      <c r="Q1522">
        <v>3.1152374027184002E-2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298</v>
      </c>
      <c r="E1523">
        <v>866.51099999999997</v>
      </c>
      <c r="F1523">
        <v>1604.65</v>
      </c>
      <c r="G1523">
        <v>134.713938414626</v>
      </c>
      <c r="H1523">
        <v>-7.47017835103886</v>
      </c>
      <c r="I1523">
        <v>14.6695988573242</v>
      </c>
      <c r="J1523">
        <v>-2.7133368316003099</v>
      </c>
      <c r="K1523">
        <v>1646.6208010568801</v>
      </c>
      <c r="L1523">
        <v>1382.8415428157</v>
      </c>
      <c r="M1523">
        <v>47.5491956430877</v>
      </c>
      <c r="N1523">
        <v>0.37461823229986102</v>
      </c>
      <c r="O1523">
        <v>24.575452590907599</v>
      </c>
      <c r="P1523">
        <v>171.95152953139501</v>
      </c>
      <c r="Q1523">
        <v>0.14962422465526301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D1524" t="s">
        <v>386</v>
      </c>
      <c r="E1524">
        <v>864.02892354999994</v>
      </c>
      <c r="F1524">
        <v>393.5</v>
      </c>
      <c r="G1524">
        <v>-14.9617620161674</v>
      </c>
      <c r="H1524">
        <v>8.8984456110014705</v>
      </c>
      <c r="I1524">
        <v>28.211600271203999</v>
      </c>
      <c r="J1524">
        <v>-5.8389119219400296</v>
      </c>
      <c r="K1524">
        <v>340.37496351356901</v>
      </c>
      <c r="L1524">
        <v>312.02720705645697</v>
      </c>
      <c r="M1524">
        <v>61.026419605105602</v>
      </c>
      <c r="N1524">
        <v>3.98114707986855</v>
      </c>
      <c r="O1524">
        <v>28.5006353240152</v>
      </c>
      <c r="P1524">
        <v>70.938314509122506</v>
      </c>
      <c r="Q1524">
        <v>4.8062990724522997E-2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626</v>
      </c>
      <c r="E1525">
        <v>863.52239999999995</v>
      </c>
      <c r="F1525">
        <v>1383.85</v>
      </c>
      <c r="G1525">
        <v>8.35045971045313</v>
      </c>
      <c r="H1525">
        <v>29.324231465867999</v>
      </c>
      <c r="I1525">
        <v>14.416527963276801</v>
      </c>
      <c r="J1525">
        <v>-0.55407366686121295</v>
      </c>
      <c r="K1525">
        <v>1190.1243336579701</v>
      </c>
      <c r="L1525">
        <v>1061.07028076133</v>
      </c>
      <c r="M1525">
        <v>59.575823448614202</v>
      </c>
      <c r="N1525">
        <v>2.6367427099217702</v>
      </c>
      <c r="O1525">
        <v>13.379340246413999</v>
      </c>
      <c r="P1525">
        <v>72.981250000000003</v>
      </c>
      <c r="Q1525">
        <v>3.5137172529371999E-2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278</v>
      </c>
      <c r="E1526">
        <v>861.87911567999902</v>
      </c>
      <c r="F1526">
        <v>250.8</v>
      </c>
      <c r="G1526">
        <v>-7.17750079132934</v>
      </c>
      <c r="H1526">
        <v>-5.8534043522463399</v>
      </c>
      <c r="I1526">
        <v>-34.074615858389897</v>
      </c>
      <c r="J1526">
        <v>-8.1390876280645408</v>
      </c>
      <c r="K1526">
        <v>259.61956146058299</v>
      </c>
      <c r="L1526">
        <v>251.646063858654</v>
      </c>
      <c r="M1526">
        <v>40.947144004483199</v>
      </c>
      <c r="N1526">
        <v>1.06342243794992</v>
      </c>
      <c r="O1526">
        <v>31.000797448165802</v>
      </c>
      <c r="P1526">
        <v>29.278350515463899</v>
      </c>
      <c r="Q1526">
        <v>0.115859169574362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Row],[Ticker]],[1]!Table1[[Symbol]:[Industry]],2,FALSE),"-")</f>
        <v>-</v>
      </c>
      <c r="D1527" t="s">
        <v>46</v>
      </c>
      <c r="E1527">
        <v>861.61640999999997</v>
      </c>
      <c r="F1527">
        <v>360.2</v>
      </c>
      <c r="G1527">
        <v>566.99688966855604</v>
      </c>
      <c r="H1527">
        <v>-3.94178499923831</v>
      </c>
      <c r="I1527">
        <v>-75.9448456653612</v>
      </c>
      <c r="J1527">
        <v>0.57512281532047005</v>
      </c>
      <c r="K1527">
        <v>432.134502879742</v>
      </c>
      <c r="L1527">
        <v>391.85216382776298</v>
      </c>
      <c r="M1527">
        <v>27.0621650491344</v>
      </c>
      <c r="N1527">
        <v>0.62222222222222201</v>
      </c>
      <c r="O1527">
        <v>178.09550249861101</v>
      </c>
      <c r="P1527">
        <v>591.09746738296201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Row],[Ticker]],[1]!Table1[[Symbol]:[Industry]],2,FALSE),"-")</f>
        <v>-</v>
      </c>
      <c r="D1528" t="s">
        <v>591</v>
      </c>
      <c r="E1528">
        <v>861.00928230399995</v>
      </c>
      <c r="F1528">
        <v>339.34</v>
      </c>
      <c r="G1528">
        <v>25978.976345362498</v>
      </c>
      <c r="H1528">
        <v>47.777656373725598</v>
      </c>
      <c r="I1528">
        <v>669.900254536803</v>
      </c>
      <c r="J1528">
        <v>9.0495189154146694</v>
      </c>
      <c r="K1528">
        <v>226.09767143770199</v>
      </c>
      <c r="L1528">
        <v>102.202597715538</v>
      </c>
      <c r="M1528">
        <v>99.985818720305204</v>
      </c>
      <c r="N1528">
        <v>1.5607218045112701</v>
      </c>
      <c r="O1528">
        <v>0</v>
      </c>
      <c r="P1528">
        <v>27047.199999999899</v>
      </c>
      <c r="Q1528">
        <v>0.238779633158309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Row],[Ticker]],[1]!Table1[[Symbol]:[Industry]],2,FALSE),"-")</f>
        <v>-</v>
      </c>
      <c r="D1529" t="s">
        <v>908</v>
      </c>
      <c r="E1529">
        <v>860.7</v>
      </c>
      <c r="F1529">
        <v>202.76</v>
      </c>
      <c r="G1529">
        <v>-13.8450040330577</v>
      </c>
      <c r="H1529">
        <v>3.3904988837747301E-3</v>
      </c>
      <c r="I1529">
        <v>-8.2731677618598791</v>
      </c>
      <c r="J1529">
        <v>-2.1050735044446598</v>
      </c>
      <c r="K1529">
        <v>179.394560424628</v>
      </c>
      <c r="L1529">
        <v>179.61057046028401</v>
      </c>
      <c r="M1529">
        <v>52.946503234223698</v>
      </c>
      <c r="N1529">
        <v>0.97513216383677703</v>
      </c>
      <c r="O1529">
        <v>13.6318800552377</v>
      </c>
      <c r="P1529">
        <v>79.433628318583999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Row],[Ticker]],[1]!Table1[[Symbol]:[Industry]],2,FALSE),"-")</f>
        <v>-</v>
      </c>
      <c r="D1530" t="s">
        <v>422</v>
      </c>
      <c r="E1530">
        <v>857.68124639999996</v>
      </c>
      <c r="F1530">
        <v>82.38</v>
      </c>
      <c r="G1530">
        <v>43.679463018791203</v>
      </c>
      <c r="H1530">
        <v>0.120151999959058</v>
      </c>
      <c r="I1530">
        <v>3.80681748342883</v>
      </c>
      <c r="J1530">
        <v>-2.4715040102843302</v>
      </c>
      <c r="K1530">
        <v>70.418924494891996</v>
      </c>
      <c r="L1530">
        <v>65.679965486189502</v>
      </c>
      <c r="M1530">
        <v>67.995056866213901</v>
      </c>
      <c r="N1530">
        <v>2.4139565069514202</v>
      </c>
      <c r="O1530">
        <v>4.2728817674192898</v>
      </c>
      <c r="P1530">
        <v>74.718981972428395</v>
      </c>
      <c r="Q1530">
        <v>7.2904467900144002E-2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Row],[Ticker]],[1]!Table1[[Symbol]:[Industry]],2,FALSE),"-")</f>
        <v>-</v>
      </c>
      <c r="D1531" t="s">
        <v>138</v>
      </c>
      <c r="E1531">
        <v>854.96110199999998</v>
      </c>
      <c r="F1531">
        <v>16.29</v>
      </c>
      <c r="G1531">
        <v>353.61203225626798</v>
      </c>
      <c r="H1531">
        <v>-11.7019343373558</v>
      </c>
      <c r="I1531">
        <v>19.729694585264699</v>
      </c>
      <c r="J1531">
        <v>4.3384497733705398</v>
      </c>
      <c r="K1531">
        <v>16.886900541517001</v>
      </c>
      <c r="L1531">
        <v>13.6772265586691</v>
      </c>
      <c r="M1531">
        <v>47.694833549269198</v>
      </c>
      <c r="N1531">
        <v>0.48894386717455102</v>
      </c>
      <c r="O1531">
        <v>34.376918354818898</v>
      </c>
      <c r="P1531">
        <v>428.32432432432398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Row],[Ticker]],[1]!Table1[[Symbol]:[Industry]],2,FALSE),"-")</f>
        <v>-</v>
      </c>
      <c r="D1532" t="s">
        <v>21</v>
      </c>
      <c r="E1532">
        <v>853.90098510500002</v>
      </c>
      <c r="F1532">
        <v>1753.15</v>
      </c>
      <c r="G1532">
        <v>111.079514847133</v>
      </c>
      <c r="H1532">
        <v>-18.958515065034799</v>
      </c>
      <c r="I1532">
        <v>-22.050167963409798</v>
      </c>
      <c r="J1532">
        <v>-4.2879595129943002</v>
      </c>
      <c r="K1532">
        <v>1814.9931772778</v>
      </c>
      <c r="L1532">
        <v>1574.9563365872</v>
      </c>
      <c r="M1532">
        <v>41.489224970361903</v>
      </c>
      <c r="N1532">
        <v>0.76640287094673498</v>
      </c>
      <c r="O1532">
        <v>31.762826911559099</v>
      </c>
      <c r="P1532">
        <v>181.902235086026</v>
      </c>
      <c r="Q1532">
        <v>0.14592391038591099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Row],[Ticker]],[1]!Table1[[Symbol]:[Industry]],2,FALSE),"-")</f>
        <v>-</v>
      </c>
      <c r="D1533" t="s">
        <v>631</v>
      </c>
      <c r="E1533">
        <v>848.47916530600003</v>
      </c>
      <c r="F1533">
        <v>44.27</v>
      </c>
      <c r="G1533">
        <v>205.044403698233</v>
      </c>
      <c r="H1533">
        <v>10.523619995186699</v>
      </c>
      <c r="I1533">
        <v>121.683827825585</v>
      </c>
      <c r="J1533">
        <v>-3.1795894688741599</v>
      </c>
      <c r="K1533">
        <v>37.549188147448298</v>
      </c>
      <c r="L1533">
        <v>25.8979736148741</v>
      </c>
      <c r="M1533">
        <v>55.065448636176598</v>
      </c>
      <c r="N1533">
        <v>0.51707840522373605</v>
      </c>
      <c r="O1533">
        <v>16.5574881409532</v>
      </c>
      <c r="P1533">
        <v>254.16</v>
      </c>
      <c r="Q1533">
        <v>6.9095147105042998E-2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Row],[Ticker]],[1]!Table1[[Symbol]:[Industry]],2,FALSE),"-")</f>
        <v>-</v>
      </c>
      <c r="D1534" t="s">
        <v>200</v>
      </c>
      <c r="E1534">
        <v>848.1</v>
      </c>
      <c r="F1534">
        <v>84.81</v>
      </c>
      <c r="G1534">
        <v>24.039160276860098</v>
      </c>
      <c r="H1534">
        <v>-15.626194576936999</v>
      </c>
      <c r="I1534">
        <v>-35.844527931610799</v>
      </c>
      <c r="J1534">
        <v>-6.7720768025118101</v>
      </c>
      <c r="K1534">
        <v>86.536328983448001</v>
      </c>
      <c r="L1534">
        <v>80.386118317536202</v>
      </c>
      <c r="M1534">
        <v>37.397796829138301</v>
      </c>
      <c r="N1534">
        <v>0.79675272181217804</v>
      </c>
      <c r="O1534">
        <v>35.5972173092795</v>
      </c>
      <c r="P1534">
        <v>67.940594059405896</v>
      </c>
      <c r="Q1534">
        <v>2.3674018348509998E-3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Row],[Ticker]],[1]!Table1[[Symbol]:[Industry]],2,FALSE),"-")</f>
        <v>-</v>
      </c>
      <c r="D1535" t="s">
        <v>591</v>
      </c>
      <c r="E1535">
        <v>847.4558614</v>
      </c>
      <c r="F1535">
        <v>13.55</v>
      </c>
      <c r="G1535">
        <v>14.8737812599527</v>
      </c>
      <c r="H1535">
        <v>-13.1975302674151</v>
      </c>
      <c r="I1535">
        <v>-18.707176280424001</v>
      </c>
      <c r="J1535">
        <v>-9.9111022127691299</v>
      </c>
      <c r="K1535">
        <v>13.9019166822728</v>
      </c>
      <c r="L1535">
        <v>13.4014075520269</v>
      </c>
      <c r="M1535">
        <v>40.706863474776902</v>
      </c>
      <c r="N1535">
        <v>0.917155828051754</v>
      </c>
      <c r="O1535">
        <v>35.055350553505498</v>
      </c>
      <c r="P1535">
        <v>41.1458333333333</v>
      </c>
      <c r="Q1535">
        <v>1.9047203657345999E-2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Row],[Ticker]],[1]!Table1[[Symbol]:[Industry]],2,FALSE),"-")</f>
        <v>-</v>
      </c>
      <c r="E1536">
        <v>844.55971599999998</v>
      </c>
      <c r="F1536">
        <v>30.8</v>
      </c>
      <c r="G1536">
        <v>-54.004992825921903</v>
      </c>
      <c r="H1536">
        <v>-12.134812497380301</v>
      </c>
      <c r="I1536">
        <v>-50.302832086606102</v>
      </c>
      <c r="J1536">
        <v>-1.9726242492686401</v>
      </c>
      <c r="K1536">
        <v>31.587482162156</v>
      </c>
      <c r="L1536">
        <v>37.057755549510397</v>
      </c>
      <c r="M1536">
        <v>47.8902788835845</v>
      </c>
      <c r="N1536">
        <v>0.47305050124749898</v>
      </c>
      <c r="O1536">
        <v>91.558441558441501</v>
      </c>
      <c r="P1536">
        <v>18.0981595092024</v>
      </c>
      <c r="Q1536">
        <v>8.8212855339165994E-2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Row],[Ticker]],[1]!Table1[[Symbol]:[Industry]],2,FALSE),"-")</f>
        <v>-</v>
      </c>
      <c r="E1537">
        <v>843.34883596700001</v>
      </c>
      <c r="F1537">
        <v>68.63</v>
      </c>
      <c r="G1537">
        <v>169.44091073726099</v>
      </c>
      <c r="H1537">
        <v>-1.7011938700986899</v>
      </c>
      <c r="I1537">
        <v>22.294733610305101</v>
      </c>
      <c r="J1537">
        <v>-4.6488216196041803</v>
      </c>
      <c r="K1537">
        <v>66.380748599894702</v>
      </c>
      <c r="L1537">
        <v>54.919039293012297</v>
      </c>
      <c r="M1537">
        <v>43.4884968907622</v>
      </c>
      <c r="N1537">
        <v>1.1291854973992601</v>
      </c>
      <c r="O1537">
        <v>14.6728835786099</v>
      </c>
      <c r="P1537">
        <v>244.01002506265601</v>
      </c>
      <c r="Q1537">
        <v>3.2778908323465E-2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Row],[Ticker]],[1]!Table1[[Symbol]:[Industry]],2,FALSE),"-")</f>
        <v>-</v>
      </c>
      <c r="D1538" t="s">
        <v>72</v>
      </c>
      <c r="E1538">
        <v>841.4829909</v>
      </c>
      <c r="F1538">
        <v>131.55000000000001</v>
      </c>
      <c r="G1538">
        <v>-8.4013692711344898</v>
      </c>
      <c r="H1538">
        <v>18.262382456670998</v>
      </c>
      <c r="I1538">
        <v>13.429475794637799</v>
      </c>
      <c r="J1538">
        <v>23.638643390066399</v>
      </c>
      <c r="K1538">
        <v>112.998826797986</v>
      </c>
      <c r="L1538">
        <v>112.59985314025801</v>
      </c>
      <c r="M1538">
        <v>83.896607653682906</v>
      </c>
      <c r="N1538">
        <v>2.3161386613273902</v>
      </c>
      <c r="O1538">
        <v>6.6514633219308203</v>
      </c>
      <c r="P1538">
        <v>49.573621375781698</v>
      </c>
      <c r="Q1538">
        <v>0.190669283071186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Row],[Ticker]],[1]!Table1[[Symbol]:[Industry]],2,FALSE),"-")</f>
        <v>-</v>
      </c>
      <c r="D1539" t="s">
        <v>235</v>
      </c>
      <c r="E1539">
        <v>840.75</v>
      </c>
      <c r="F1539">
        <v>708</v>
      </c>
      <c r="G1539">
        <v>215.30498316766401</v>
      </c>
      <c r="H1539">
        <v>17.4919428610823</v>
      </c>
      <c r="I1539">
        <v>52.402287519921799</v>
      </c>
      <c r="J1539">
        <v>-1.4629512012564601</v>
      </c>
      <c r="K1539">
        <v>611.95184587310303</v>
      </c>
      <c r="L1539">
        <v>448.95164721415102</v>
      </c>
      <c r="M1539">
        <v>43.988863888394199</v>
      </c>
      <c r="N1539">
        <v>0.347986191024165</v>
      </c>
      <c r="O1539">
        <v>23.305084745762699</v>
      </c>
      <c r="P1539">
        <v>291.16022099447503</v>
      </c>
    </row>
    <row r="1540" spans="1:17" hidden="1" x14ac:dyDescent="0.3">
      <c r="A1540" t="s">
        <v>3234</v>
      </c>
      <c r="B1540" t="s">
        <v>3235</v>
      </c>
      <c r="C1540" t="str">
        <f>IFERROR(VLOOKUP(Table1[[#This Row],[Ticker]],[1]!Table1[[Symbol]:[Industry]],2,FALSE),"-")</f>
        <v>-</v>
      </c>
      <c r="D1540" t="s">
        <v>298</v>
      </c>
      <c r="E1540">
        <v>840.44210876499994</v>
      </c>
      <c r="F1540">
        <v>133.07</v>
      </c>
      <c r="G1540">
        <v>5661.5515961986303</v>
      </c>
      <c r="H1540">
        <v>17.804935804212199</v>
      </c>
      <c r="I1540">
        <v>206.46984569690099</v>
      </c>
      <c r="J1540">
        <v>0.81054727176695196</v>
      </c>
      <c r="K1540">
        <v>55.7903870045552</v>
      </c>
      <c r="L1540">
        <v>19.884818777154202</v>
      </c>
      <c r="M1540">
        <v>99.955105050415796</v>
      </c>
      <c r="N1540">
        <v>0.66541103478838903</v>
      </c>
      <c r="O1540">
        <v>0</v>
      </c>
      <c r="P1540">
        <v>6553.5</v>
      </c>
      <c r="Q1540">
        <v>0.145679877773884</v>
      </c>
    </row>
    <row r="1541" spans="1:17" hidden="1" x14ac:dyDescent="0.3">
      <c r="A1541" t="s">
        <v>3236</v>
      </c>
      <c r="B1541" t="s">
        <v>3237</v>
      </c>
      <c r="C1541" t="str">
        <f>IFERROR(VLOOKUP(Table1[[#This Row],[Ticker]],[1]!Table1[[Symbol]:[Industry]],2,FALSE),"-")</f>
        <v>-</v>
      </c>
      <c r="D1541" t="s">
        <v>278</v>
      </c>
      <c r="E1541">
        <v>839.46799999999996</v>
      </c>
      <c r="F1541">
        <v>1499.05</v>
      </c>
      <c r="G1541">
        <v>25.766955402314501</v>
      </c>
      <c r="H1541">
        <v>-9.4849223562235707</v>
      </c>
      <c r="I1541">
        <v>-24.983354610602799</v>
      </c>
      <c r="J1541">
        <v>-5.1188051252052897</v>
      </c>
      <c r="K1541">
        <v>1525.59434766971</v>
      </c>
      <c r="L1541">
        <v>1464.06439185618</v>
      </c>
      <c r="M1541">
        <v>42.399007042407703</v>
      </c>
      <c r="N1541">
        <v>0.61153003567409603</v>
      </c>
      <c r="O1541">
        <v>19.045395417097399</v>
      </c>
      <c r="P1541">
        <v>52.1878172588832</v>
      </c>
      <c r="Q1541">
        <v>4.0540663121683002E-2</v>
      </c>
    </row>
    <row r="1542" spans="1:17" hidden="1" x14ac:dyDescent="0.3">
      <c r="A1542" t="s">
        <v>3238</v>
      </c>
      <c r="B1542" t="s">
        <v>3239</v>
      </c>
      <c r="C1542" t="str">
        <f>IFERROR(VLOOKUP(Table1[[#This Row],[Ticker]],[1]!Table1[[Symbol]:[Industry]],2,FALSE),"-")</f>
        <v>-</v>
      </c>
      <c r="D1542" t="s">
        <v>200</v>
      </c>
      <c r="E1542">
        <v>839.32227</v>
      </c>
      <c r="F1542">
        <v>568.29999999999995</v>
      </c>
      <c r="G1542">
        <v>31.406331575510201</v>
      </c>
      <c r="H1542">
        <v>11.523983007772101</v>
      </c>
      <c r="I1542">
        <v>16.9690252680859</v>
      </c>
      <c r="J1542">
        <v>-6.9862932242412104</v>
      </c>
      <c r="K1542">
        <v>505.63769781801602</v>
      </c>
      <c r="L1542">
        <v>442.60659301034099</v>
      </c>
      <c r="M1542">
        <v>52.744650830652603</v>
      </c>
      <c r="N1542">
        <v>1.4994667433112701</v>
      </c>
      <c r="O1542">
        <v>14.3762097483723</v>
      </c>
      <c r="P1542">
        <v>57.4238227146814</v>
      </c>
      <c r="Q1542">
        <v>3.6975969656500997E-2</v>
      </c>
    </row>
    <row r="1543" spans="1:17" hidden="1" x14ac:dyDescent="0.3">
      <c r="A1543" t="s">
        <v>3240</v>
      </c>
      <c r="B1543" t="s">
        <v>3241</v>
      </c>
      <c r="C1543" t="str">
        <f>IFERROR(VLOOKUP(Table1[[#This Row],[Ticker]],[1]!Table1[[Symbol]:[Industry]],2,FALSE),"-")</f>
        <v>-</v>
      </c>
      <c r="D1543" t="s">
        <v>407</v>
      </c>
      <c r="E1543">
        <v>835.52467661000003</v>
      </c>
      <c r="F1543">
        <v>69.94</v>
      </c>
      <c r="G1543">
        <v>399.402416297569</v>
      </c>
      <c r="H1543">
        <v>-8.2272206045599905</v>
      </c>
      <c r="I1543">
        <v>386.49122745423398</v>
      </c>
      <c r="J1543">
        <v>-3.7636962187326901</v>
      </c>
      <c r="K1543">
        <v>70.452997789400698</v>
      </c>
      <c r="L1543">
        <v>49.916877128945103</v>
      </c>
      <c r="M1543">
        <v>48.740614431716203</v>
      </c>
      <c r="N1543">
        <v>0.37507676124252498</v>
      </c>
      <c r="O1543">
        <v>33.6431226765799</v>
      </c>
      <c r="P1543">
        <v>673.672566371681</v>
      </c>
      <c r="Q1543">
        <v>0.107312833365033</v>
      </c>
    </row>
    <row r="1544" spans="1:17" hidden="1" x14ac:dyDescent="0.3">
      <c r="A1544" t="s">
        <v>3242</v>
      </c>
      <c r="B1544" t="s">
        <v>3243</v>
      </c>
      <c r="C1544" t="str">
        <f>IFERROR(VLOOKUP(Table1[[#This Row],[Ticker]],[1]!Table1[[Symbol]:[Industry]],2,FALSE),"-")</f>
        <v>-</v>
      </c>
      <c r="D1544" t="s">
        <v>682</v>
      </c>
      <c r="E1544">
        <v>832.40642894999996</v>
      </c>
      <c r="F1544">
        <v>137.59</v>
      </c>
      <c r="G1544">
        <v>-7.4988827991520202</v>
      </c>
      <c r="H1544">
        <v>5.7838866896115304</v>
      </c>
      <c r="I1544">
        <v>-4.1177333626473303</v>
      </c>
      <c r="J1544">
        <v>-6.2356915136022701</v>
      </c>
      <c r="K1544">
        <v>126.473199459608</v>
      </c>
      <c r="L1544">
        <v>124.532371354962</v>
      </c>
      <c r="M1544">
        <v>53.316596125102699</v>
      </c>
      <c r="N1544">
        <v>0.65585629074558704</v>
      </c>
      <c r="O1544">
        <v>10.4004651500835</v>
      </c>
      <c r="P1544">
        <v>36.837394331178501</v>
      </c>
      <c r="Q1544">
        <v>-6.2172151744559E-2</v>
      </c>
    </row>
    <row r="1545" spans="1:17" hidden="1" x14ac:dyDescent="0.3">
      <c r="A1545" t="s">
        <v>3244</v>
      </c>
      <c r="B1545" t="s">
        <v>3245</v>
      </c>
      <c r="C1545" t="str">
        <f>IFERROR(VLOOKUP(Table1[[#This Row],[Ticker]],[1]!Table1[[Symbol]:[Industry]],2,FALSE),"-")</f>
        <v>-</v>
      </c>
      <c r="D1545" t="s">
        <v>500</v>
      </c>
      <c r="E1545">
        <v>831.90763217200004</v>
      </c>
      <c r="F1545">
        <v>135.82</v>
      </c>
      <c r="G1545">
        <v>-13.497971851214</v>
      </c>
      <c r="H1545">
        <v>-3.5709023396938702</v>
      </c>
      <c r="I1545">
        <v>-31.4298258394337</v>
      </c>
      <c r="J1545">
        <v>-1.72450030577352</v>
      </c>
      <c r="K1545">
        <v>136.43482436374799</v>
      </c>
      <c r="L1545">
        <v>143.049697869526</v>
      </c>
      <c r="M1545">
        <v>48.425260378190401</v>
      </c>
      <c r="N1545">
        <v>0.78045345939777799</v>
      </c>
      <c r="O1545">
        <v>49.094389633338203</v>
      </c>
      <c r="P1545">
        <v>20.8900756564307</v>
      </c>
      <c r="Q1545">
        <v>-0.117173233394021</v>
      </c>
    </row>
    <row r="1546" spans="1:17" hidden="1" x14ac:dyDescent="0.3">
      <c r="A1546" t="s">
        <v>3246</v>
      </c>
      <c r="B1546" t="s">
        <v>3247</v>
      </c>
      <c r="C1546" t="str">
        <f>IFERROR(VLOOKUP(Table1[[#This Row],[Ticker]],[1]!Table1[[Symbol]:[Industry]],2,FALSE),"-")</f>
        <v>-</v>
      </c>
      <c r="D1546" t="s">
        <v>631</v>
      </c>
      <c r="E1546">
        <v>828.69232</v>
      </c>
      <c r="F1546">
        <v>424.9</v>
      </c>
      <c r="G1546">
        <v>46.2683076103731</v>
      </c>
      <c r="H1546">
        <v>-9.8950164638973206</v>
      </c>
      <c r="I1546">
        <v>3.6456793245918</v>
      </c>
      <c r="J1546">
        <v>-3.3359382568804201</v>
      </c>
      <c r="K1546">
        <v>400.74748205702502</v>
      </c>
      <c r="L1546">
        <v>349.27865886932</v>
      </c>
      <c r="M1546">
        <v>52.4485275576397</v>
      </c>
      <c r="N1546">
        <v>0.460836557140401</v>
      </c>
      <c r="O1546">
        <v>8.2607672393504306</v>
      </c>
      <c r="P1546">
        <v>87.925696594427194</v>
      </c>
    </row>
    <row r="1547" spans="1:17" hidden="1" x14ac:dyDescent="0.3">
      <c r="A1547" t="s">
        <v>3248</v>
      </c>
      <c r="B1547" t="s">
        <v>3249</v>
      </c>
      <c r="C1547" t="str">
        <f>IFERROR(VLOOKUP(Table1[[#This Row],[Ticker]],[1]!Table1[[Symbol]:[Industry]],2,FALSE),"-")</f>
        <v>-</v>
      </c>
      <c r="D1547" t="s">
        <v>539</v>
      </c>
      <c r="E1547">
        <v>828.36289490000001</v>
      </c>
      <c r="F1547">
        <v>246.92</v>
      </c>
      <c r="G1547">
        <v>60.858223783721002</v>
      </c>
      <c r="H1547">
        <v>17.131915572950401</v>
      </c>
      <c r="I1547">
        <v>22.399257758340799</v>
      </c>
      <c r="J1547">
        <v>-3.7689634315969598</v>
      </c>
      <c r="K1547">
        <v>219.52182856259799</v>
      </c>
      <c r="L1547">
        <v>185.27637267659</v>
      </c>
      <c r="M1547">
        <v>54.649964475215398</v>
      </c>
      <c r="N1547">
        <v>0.52082562889633599</v>
      </c>
      <c r="O1547">
        <v>6.4636319455694196</v>
      </c>
      <c r="P1547">
        <v>89.573896353166901</v>
      </c>
      <c r="Q1547">
        <v>7.9705353318253999E-2</v>
      </c>
    </row>
    <row r="1548" spans="1:17" hidden="1" x14ac:dyDescent="0.3">
      <c r="A1548" t="s">
        <v>3250</v>
      </c>
      <c r="B1548" t="s">
        <v>3251</v>
      </c>
      <c r="C1548" t="str">
        <f>IFERROR(VLOOKUP(Table1[[#This Row],[Ticker]],[1]!Table1[[Symbol]:[Industry]],2,FALSE),"-")</f>
        <v>-</v>
      </c>
      <c r="D1548" t="s">
        <v>555</v>
      </c>
      <c r="E1548">
        <v>826.62125000000003</v>
      </c>
      <c r="F1548">
        <v>75.25</v>
      </c>
      <c r="G1548">
        <v>12.966817549710299</v>
      </c>
      <c r="H1548">
        <v>-6.9009386303251397</v>
      </c>
      <c r="I1548">
        <v>-32.355501639275701</v>
      </c>
      <c r="J1548">
        <v>-5.7413059667204998</v>
      </c>
      <c r="K1548">
        <v>77.298901143928902</v>
      </c>
      <c r="L1548">
        <v>79.911286624408703</v>
      </c>
      <c r="M1548">
        <v>38.6315946905818</v>
      </c>
      <c r="N1548">
        <v>0.76616820156457999</v>
      </c>
      <c r="O1548">
        <v>57.408637873754103</v>
      </c>
      <c r="P1548">
        <v>39.610389610389603</v>
      </c>
      <c r="Q1548">
        <v>-2.9726541091180999E-2</v>
      </c>
    </row>
    <row r="1549" spans="1:17" hidden="1" x14ac:dyDescent="0.3">
      <c r="A1549" t="s">
        <v>3252</v>
      </c>
      <c r="B1549" t="s">
        <v>3253</v>
      </c>
      <c r="C1549" t="str">
        <f>IFERROR(VLOOKUP(Table1[[#This Row],[Ticker]],[1]!Table1[[Symbol]:[Industry]],2,FALSE),"-")</f>
        <v>-</v>
      </c>
      <c r="D1549" t="s">
        <v>92</v>
      </c>
      <c r="E1549">
        <v>824.34799999999996</v>
      </c>
      <c r="F1549">
        <v>69.86</v>
      </c>
      <c r="G1549">
        <v>89.538566016480502</v>
      </c>
      <c r="H1549">
        <v>-1.5529456161205299</v>
      </c>
      <c r="I1549">
        <v>30.246341534732402</v>
      </c>
      <c r="J1549">
        <v>7.49860672118428</v>
      </c>
      <c r="K1549">
        <v>60.898529480544099</v>
      </c>
      <c r="L1549">
        <v>55.924050829382303</v>
      </c>
      <c r="M1549">
        <v>79.402258947690598</v>
      </c>
      <c r="N1549">
        <v>2.41385882901444</v>
      </c>
      <c r="O1549">
        <v>9.5047237331806507</v>
      </c>
      <c r="P1549">
        <v>125.354838709677</v>
      </c>
      <c r="Q1549">
        <v>9.1721777184168005E-2</v>
      </c>
    </row>
    <row r="1550" spans="1:17" hidden="1" x14ac:dyDescent="0.3">
      <c r="A1550" t="s">
        <v>3254</v>
      </c>
      <c r="B1550" t="s">
        <v>3255</v>
      </c>
      <c r="C1550" t="str">
        <f>IFERROR(VLOOKUP(Table1[[#This Row],[Ticker]],[1]!Table1[[Symbol]:[Industry]],2,FALSE),"-")</f>
        <v>-</v>
      </c>
      <c r="D1550" t="s">
        <v>527</v>
      </c>
      <c r="E1550">
        <v>821.07510264699999</v>
      </c>
      <c r="F1550">
        <v>170.71</v>
      </c>
      <c r="G1550">
        <v>-47.6004656821409</v>
      </c>
      <c r="H1550">
        <v>-10.484171361579399</v>
      </c>
      <c r="I1550">
        <v>-42.412917740492702</v>
      </c>
      <c r="J1550">
        <v>-3.4660730986034198</v>
      </c>
      <c r="K1550">
        <v>175.390419950911</v>
      </c>
      <c r="L1550">
        <v>191.986889687157</v>
      </c>
      <c r="M1550">
        <v>51.745514922691598</v>
      </c>
      <c r="N1550">
        <v>0.97423455844385598</v>
      </c>
      <c r="O1550">
        <v>68.179954308476297</v>
      </c>
      <c r="P1550">
        <v>11.7212041884816</v>
      </c>
      <c r="Q1550">
        <v>7.4514184382296997E-2</v>
      </c>
    </row>
    <row r="1551" spans="1:17" hidden="1" x14ac:dyDescent="0.3">
      <c r="A1551" t="s">
        <v>3256</v>
      </c>
      <c r="B1551" t="s">
        <v>3257</v>
      </c>
      <c r="C1551" t="str">
        <f>IFERROR(VLOOKUP(Table1[[#This Row],[Ticker]],[1]!Table1[[Symbol]:[Industry]],2,FALSE),"-")</f>
        <v>-</v>
      </c>
      <c r="D1551" t="s">
        <v>1522</v>
      </c>
      <c r="E1551">
        <v>816.68103170999996</v>
      </c>
      <c r="F1551">
        <v>448.9</v>
      </c>
      <c r="G1551">
        <v>96.164387938194295</v>
      </c>
      <c r="H1551">
        <v>6.8677638512531098</v>
      </c>
      <c r="I1551">
        <v>53.0514155159224</v>
      </c>
      <c r="J1551">
        <v>-3.2940109481509499</v>
      </c>
      <c r="K1551">
        <v>397.69407015702399</v>
      </c>
      <c r="L1551">
        <v>312.19692691443402</v>
      </c>
      <c r="M1551">
        <v>67.033699931010304</v>
      </c>
      <c r="N1551">
        <v>2.5302373551134401</v>
      </c>
      <c r="O1551">
        <v>5.80307418133214</v>
      </c>
      <c r="P1551">
        <v>156.80778032036599</v>
      </c>
      <c r="Q1551">
        <v>8.1590497233006001E-2</v>
      </c>
    </row>
    <row r="1552" spans="1:17" hidden="1" x14ac:dyDescent="0.3">
      <c r="A1552" t="s">
        <v>3258</v>
      </c>
      <c r="B1552" t="s">
        <v>3259</v>
      </c>
      <c r="C1552" t="str">
        <f>IFERROR(VLOOKUP(Table1[[#This Row],[Ticker]],[1]!Table1[[Symbol]:[Industry]],2,FALSE),"-")</f>
        <v>-</v>
      </c>
      <c r="D1552" t="s">
        <v>1522</v>
      </c>
      <c r="E1552">
        <v>814.04971558499994</v>
      </c>
      <c r="F1552">
        <v>231.15</v>
      </c>
      <c r="G1552">
        <v>-11.344480153430601</v>
      </c>
      <c r="H1552">
        <v>-3.5896414090842801</v>
      </c>
      <c r="I1552">
        <v>-29.062490886587501</v>
      </c>
      <c r="J1552">
        <v>-4.6843192580071698</v>
      </c>
      <c r="K1552">
        <v>235.80174080487399</v>
      </c>
      <c r="L1552">
        <v>240.77151206475699</v>
      </c>
      <c r="M1552">
        <v>38.414638906820301</v>
      </c>
      <c r="N1552">
        <v>0.85180703623863596</v>
      </c>
      <c r="O1552">
        <v>44.927536231883998</v>
      </c>
      <c r="P1552">
        <v>23.576583801122599</v>
      </c>
      <c r="Q1552">
        <v>3.4197554146851002E-2</v>
      </c>
    </row>
    <row r="1553" spans="1:17" hidden="1" x14ac:dyDescent="0.3">
      <c r="A1553" t="s">
        <v>3260</v>
      </c>
      <c r="B1553" t="s">
        <v>3261</v>
      </c>
      <c r="C1553" t="str">
        <f>IFERROR(VLOOKUP(Table1[[#This Row],[Ticker]],[1]!Table1[[Symbol]:[Industry]],2,FALSE),"-")</f>
        <v>-</v>
      </c>
      <c r="D1553" t="s">
        <v>46</v>
      </c>
      <c r="E1553">
        <v>813.71375680000006</v>
      </c>
      <c r="F1553">
        <v>142.4</v>
      </c>
      <c r="G1553">
        <v>330.85149896291</v>
      </c>
      <c r="H1553">
        <v>-5.6829882683942303</v>
      </c>
      <c r="I1553">
        <v>67.953668556620698</v>
      </c>
      <c r="J1553">
        <v>-1.7228317080344899</v>
      </c>
      <c r="K1553">
        <v>135.86169113203101</v>
      </c>
      <c r="L1553">
        <v>107.225367435129</v>
      </c>
      <c r="M1553">
        <v>50.9533764746893</v>
      </c>
      <c r="N1553">
        <v>0.99073236000157405</v>
      </c>
      <c r="O1553">
        <v>13.047752808988699</v>
      </c>
      <c r="P1553">
        <v>374.666666666666</v>
      </c>
      <c r="Q1553">
        <v>9.4222167076018007E-2</v>
      </c>
    </row>
    <row r="1554" spans="1:17" hidden="1" x14ac:dyDescent="0.3">
      <c r="A1554" t="s">
        <v>3262</v>
      </c>
      <c r="B1554" t="s">
        <v>3263</v>
      </c>
      <c r="C1554" t="str">
        <f>IFERROR(VLOOKUP(Table1[[#This Row],[Ticker]],[1]!Table1[[Symbol]:[Industry]],2,FALSE),"-")</f>
        <v>-</v>
      </c>
      <c r="D1554" t="s">
        <v>422</v>
      </c>
      <c r="E1554">
        <v>811.93434569999999</v>
      </c>
      <c r="F1554">
        <v>104.45</v>
      </c>
      <c r="G1554">
        <v>-32.877870290825399</v>
      </c>
      <c r="H1554">
        <v>-4.7859800192501698</v>
      </c>
      <c r="I1554">
        <v>-34.001159902581001</v>
      </c>
      <c r="J1554">
        <v>-0.25525439644435899</v>
      </c>
      <c r="K1554">
        <v>111.04047467399199</v>
      </c>
      <c r="L1554">
        <v>119.36397729216</v>
      </c>
      <c r="M1554">
        <v>42.830938841300998</v>
      </c>
      <c r="N1554">
        <v>0.18941726912170101</v>
      </c>
      <c r="O1554">
        <v>57.683101962661503</v>
      </c>
      <c r="P1554">
        <v>7.0732957457714001</v>
      </c>
      <c r="Q1554">
        <v>-6.0802162641166002E-2</v>
      </c>
    </row>
    <row r="1555" spans="1:17" hidden="1" x14ac:dyDescent="0.3">
      <c r="A1555" t="s">
        <v>3264</v>
      </c>
      <c r="B1555" t="s">
        <v>3265</v>
      </c>
      <c r="C1555" t="str">
        <f>IFERROR(VLOOKUP(Table1[[#This Row],[Ticker]],[1]!Table1[[Symbol]:[Industry]],2,FALSE),"-")</f>
        <v>-</v>
      </c>
      <c r="D1555" t="s">
        <v>264</v>
      </c>
      <c r="E1555">
        <v>809.90449999999998</v>
      </c>
      <c r="F1555">
        <v>329.9</v>
      </c>
      <c r="G1555">
        <v>-5.98385734204681</v>
      </c>
      <c r="H1555">
        <v>11.449830367356901</v>
      </c>
      <c r="I1555">
        <v>4.3218247936897898</v>
      </c>
      <c r="J1555">
        <v>-2.41289595167627</v>
      </c>
      <c r="M1555">
        <v>39.501434150515898</v>
      </c>
      <c r="O1555">
        <v>28.826917247650801</v>
      </c>
      <c r="P1555">
        <v>73.631578947368396</v>
      </c>
    </row>
    <row r="1556" spans="1:17" hidden="1" x14ac:dyDescent="0.3">
      <c r="A1556" t="s">
        <v>3266</v>
      </c>
      <c r="B1556" t="s">
        <v>3267</v>
      </c>
      <c r="C1556" t="str">
        <f>IFERROR(VLOOKUP(Table1[[#This Row],[Ticker]],[1]!Table1[[Symbol]:[Industry]],2,FALSE),"-")</f>
        <v>-</v>
      </c>
      <c r="D1556" t="s">
        <v>631</v>
      </c>
      <c r="E1556">
        <v>809.50861874999998</v>
      </c>
      <c r="F1556">
        <v>1385.7</v>
      </c>
      <c r="G1556">
        <v>-11.138973410175399</v>
      </c>
      <c r="H1556">
        <v>-16.052874335742398</v>
      </c>
      <c r="I1556">
        <v>-17.569070086499199</v>
      </c>
      <c r="J1556">
        <v>-0.92541500855880499</v>
      </c>
      <c r="K1556">
        <v>1417.12275672488</v>
      </c>
      <c r="L1556">
        <v>1356.39756432065</v>
      </c>
      <c r="M1556">
        <v>37.822616930385301</v>
      </c>
      <c r="N1556">
        <v>0.40422443419864801</v>
      </c>
      <c r="O1556">
        <v>17.391931875586302</v>
      </c>
      <c r="P1556">
        <v>22.628318584070701</v>
      </c>
      <c r="Q1556">
        <v>-5.3763771172072997E-2</v>
      </c>
    </row>
    <row r="1557" spans="1:17" hidden="1" x14ac:dyDescent="0.3">
      <c r="A1557" t="s">
        <v>3268</v>
      </c>
      <c r="B1557" t="s">
        <v>3269</v>
      </c>
      <c r="C1557" t="str">
        <f>IFERROR(VLOOKUP(Table1[[#This Row],[Ticker]],[1]!Table1[[Symbol]:[Industry]],2,FALSE),"-")</f>
        <v>-</v>
      </c>
      <c r="E1557">
        <v>803.59544556000003</v>
      </c>
      <c r="F1557">
        <v>305.10000000000002</v>
      </c>
      <c r="G1557">
        <v>37.670366081988199</v>
      </c>
      <c r="H1557">
        <v>-6.4380172573146002</v>
      </c>
      <c r="I1557">
        <v>-2.9703405477942399</v>
      </c>
      <c r="J1557">
        <v>-3.6849249145202299</v>
      </c>
      <c r="K1557">
        <v>287.792659264159</v>
      </c>
      <c r="L1557">
        <v>256.90456927474401</v>
      </c>
      <c r="M1557">
        <v>51.510372584661802</v>
      </c>
      <c r="N1557">
        <v>0.55296829971181505</v>
      </c>
      <c r="O1557">
        <v>16.764995083579102</v>
      </c>
      <c r="P1557">
        <v>67.683429513602604</v>
      </c>
    </row>
    <row r="1558" spans="1:17" hidden="1" x14ac:dyDescent="0.3">
      <c r="A1558" t="s">
        <v>3270</v>
      </c>
      <c r="B1558" t="s">
        <v>3271</v>
      </c>
      <c r="C1558" t="str">
        <f>IFERROR(VLOOKUP(Table1[[#This Row],[Ticker]],[1]!Table1[[Symbol]:[Industry]],2,FALSE),"-")</f>
        <v>-</v>
      </c>
      <c r="D1558" t="s">
        <v>359</v>
      </c>
      <c r="E1558">
        <v>800.23277700000006</v>
      </c>
      <c r="F1558">
        <v>102.59</v>
      </c>
      <c r="G1558">
        <v>117.004005129307</v>
      </c>
      <c r="H1558">
        <v>6.4983236600492997</v>
      </c>
      <c r="I1558">
        <v>57.331042703231901</v>
      </c>
      <c r="J1558">
        <v>3.7445574240512101</v>
      </c>
      <c r="K1558">
        <v>91.763796349287205</v>
      </c>
      <c r="L1558">
        <v>72.902836137351301</v>
      </c>
      <c r="M1558">
        <v>63.343542199947798</v>
      </c>
      <c r="N1558">
        <v>1.51707346177538</v>
      </c>
      <c r="O1558">
        <v>5.6828150891899698</v>
      </c>
      <c r="P1558">
        <v>165.77720207253799</v>
      </c>
      <c r="Q1558">
        <v>9.1713773842907007E-2</v>
      </c>
    </row>
    <row r="1559" spans="1:17" hidden="1" x14ac:dyDescent="0.3">
      <c r="A1559" t="s">
        <v>3272</v>
      </c>
      <c r="B1559" t="s">
        <v>3273</v>
      </c>
      <c r="C1559" t="str">
        <f>IFERROR(VLOOKUP(Table1[[#This Row],[Ticker]],[1]!Table1[[Symbol]:[Industry]],2,FALSE),"-")</f>
        <v>-</v>
      </c>
      <c r="D1559" t="s">
        <v>3274</v>
      </c>
      <c r="E1559">
        <v>799.16849999999999</v>
      </c>
      <c r="F1559">
        <v>323.55</v>
      </c>
      <c r="G1559">
        <v>-21.386292000120498</v>
      </c>
      <c r="H1559">
        <v>0.196488315627801</v>
      </c>
      <c r="I1559">
        <v>-11.0806098643839</v>
      </c>
      <c r="J1559">
        <v>-1.15486153326449</v>
      </c>
      <c r="M1559">
        <v>49.044870848117199</v>
      </c>
      <c r="O1559">
        <v>18.312471024571099</v>
      </c>
      <c r="P1559">
        <v>20.705092333519801</v>
      </c>
    </row>
    <row r="1560" spans="1:17" hidden="1" x14ac:dyDescent="0.3">
      <c r="A1560" t="s">
        <v>3275</v>
      </c>
      <c r="B1560" t="s">
        <v>3276</v>
      </c>
      <c r="C1560" t="str">
        <f>IFERROR(VLOOKUP(Table1[[#This Row],[Ticker]],[1]!Table1[[Symbol]:[Industry]],2,FALSE),"-")</f>
        <v>-</v>
      </c>
      <c r="E1560">
        <v>795.28667399999995</v>
      </c>
      <c r="F1560">
        <v>2069.1999999999998</v>
      </c>
      <c r="G1560">
        <v>58.231889131432297</v>
      </c>
      <c r="H1560">
        <v>-9.5178315219453609</v>
      </c>
      <c r="I1560">
        <v>83.968652160984306</v>
      </c>
      <c r="J1560">
        <v>-8.9356141741017595E-2</v>
      </c>
      <c r="K1560">
        <v>2211.65397725395</v>
      </c>
      <c r="L1560">
        <v>1806.44365474337</v>
      </c>
      <c r="M1560">
        <v>35.4246595970749</v>
      </c>
      <c r="N1560">
        <v>0.535132967465486</v>
      </c>
      <c r="O1560">
        <v>35.317997293639998</v>
      </c>
      <c r="P1560">
        <v>106.91999999999901</v>
      </c>
      <c r="Q1560">
        <v>0.25912187569029199</v>
      </c>
    </row>
    <row r="1561" spans="1:17" hidden="1" x14ac:dyDescent="0.3">
      <c r="A1561" t="s">
        <v>3277</v>
      </c>
      <c r="B1561" t="s">
        <v>3278</v>
      </c>
      <c r="C1561" t="str">
        <f>IFERROR(VLOOKUP(Table1[[#This Row],[Ticker]],[1]!Table1[[Symbol]:[Industry]],2,FALSE),"-")</f>
        <v>-</v>
      </c>
      <c r="D1561" t="s">
        <v>130</v>
      </c>
      <c r="E1561">
        <v>795.20699999999999</v>
      </c>
      <c r="F1561">
        <v>697.55</v>
      </c>
      <c r="G1561">
        <v>179.57813364824</v>
      </c>
      <c r="H1561">
        <v>-16.52201562138</v>
      </c>
      <c r="I1561">
        <v>56.963978350338898</v>
      </c>
      <c r="J1561">
        <v>-1.4690321090698699</v>
      </c>
      <c r="K1561">
        <v>703.91204852835699</v>
      </c>
      <c r="L1561">
        <v>533.83752299990704</v>
      </c>
      <c r="M1561">
        <v>51.703391814047599</v>
      </c>
      <c r="N1561">
        <v>0.46853795943561799</v>
      </c>
      <c r="O1561">
        <v>36.334312952476502</v>
      </c>
      <c r="P1561">
        <v>228.80037709167999</v>
      </c>
      <c r="Q1561">
        <v>0.184732753794357</v>
      </c>
    </row>
    <row r="1562" spans="1:17" hidden="1" x14ac:dyDescent="0.3">
      <c r="A1562" t="s">
        <v>3279</v>
      </c>
      <c r="B1562" t="s">
        <v>3280</v>
      </c>
      <c r="C1562" t="str">
        <f>IFERROR(VLOOKUP(Table1[[#This Row],[Ticker]],[1]!Table1[[Symbol]:[Industry]],2,FALSE),"-")</f>
        <v>-</v>
      </c>
      <c r="D1562" t="s">
        <v>555</v>
      </c>
      <c r="E1562">
        <v>792.80054600000005</v>
      </c>
      <c r="F1562">
        <v>305.05</v>
      </c>
      <c r="G1562">
        <v>18.981035794036501</v>
      </c>
      <c r="H1562">
        <v>6.6252761944156697</v>
      </c>
      <c r="I1562">
        <v>-15.8183418609885</v>
      </c>
      <c r="J1562">
        <v>-4.9503222934504398</v>
      </c>
      <c r="K1562">
        <v>282.800789907004</v>
      </c>
      <c r="L1562">
        <v>266.67997124994901</v>
      </c>
      <c r="M1562">
        <v>53.066432669637898</v>
      </c>
      <c r="N1562">
        <v>3.0910981100549799</v>
      </c>
      <c r="O1562">
        <v>17.3578101950499</v>
      </c>
      <c r="P1562">
        <v>47.082931533268997</v>
      </c>
      <c r="Q1562">
        <v>-1.7719388370285999E-2</v>
      </c>
    </row>
    <row r="1563" spans="1:17" hidden="1" x14ac:dyDescent="0.3">
      <c r="A1563" t="s">
        <v>3281</v>
      </c>
      <c r="B1563" t="s">
        <v>3282</v>
      </c>
      <c r="C1563" t="str">
        <f>IFERROR(VLOOKUP(Table1[[#This Row],[Ticker]],[1]!Table1[[Symbol]:[Industry]],2,FALSE),"-")</f>
        <v>-</v>
      </c>
      <c r="D1563" t="s">
        <v>60</v>
      </c>
      <c r="E1563">
        <v>792.70931375999999</v>
      </c>
      <c r="F1563">
        <v>134.16</v>
      </c>
      <c r="G1563">
        <v>28.353967740139101</v>
      </c>
      <c r="H1563">
        <v>7.8439242130636897</v>
      </c>
      <c r="I1563">
        <v>14.0374055170902</v>
      </c>
      <c r="J1563">
        <v>-7.7946900899470801</v>
      </c>
      <c r="K1563">
        <v>123.64019283077199</v>
      </c>
      <c r="L1563">
        <v>108.635404820502</v>
      </c>
      <c r="M1563">
        <v>54.733821273545502</v>
      </c>
      <c r="N1563">
        <v>0.91655923080564305</v>
      </c>
      <c r="O1563">
        <v>9.7197376267143607</v>
      </c>
      <c r="P1563">
        <v>63.909590714722</v>
      </c>
      <c r="Q1563">
        <v>6.4375207412870001E-3</v>
      </c>
    </row>
    <row r="1564" spans="1:17" hidden="1" x14ac:dyDescent="0.3">
      <c r="A1564" t="s">
        <v>3283</v>
      </c>
      <c r="B1564" t="s">
        <v>3284</v>
      </c>
      <c r="C1564" t="str">
        <f>IFERROR(VLOOKUP(Table1[[#This Row],[Ticker]],[1]!Table1[[Symbol]:[Industry]],2,FALSE),"-")</f>
        <v>-</v>
      </c>
      <c r="D1564" t="s">
        <v>122</v>
      </c>
      <c r="E1564">
        <v>791.26559852000003</v>
      </c>
      <c r="F1564">
        <v>613.45000000000005</v>
      </c>
      <c r="G1564">
        <v>90.299727755915001</v>
      </c>
      <c r="H1564">
        <v>-11.2468145763052</v>
      </c>
      <c r="I1564">
        <v>72.419567805281602</v>
      </c>
      <c r="J1564">
        <v>-1.91919976633744</v>
      </c>
      <c r="K1564">
        <v>618.48645527415999</v>
      </c>
      <c r="L1564">
        <v>494.05242976542502</v>
      </c>
      <c r="M1564">
        <v>42.715228445393301</v>
      </c>
      <c r="N1564">
        <v>0.29472533649792299</v>
      </c>
      <c r="O1564">
        <v>29.798679598989299</v>
      </c>
      <c r="P1564">
        <v>151.52966667471901</v>
      </c>
      <c r="Q1564">
        <v>0.134693584730012</v>
      </c>
    </row>
    <row r="1565" spans="1:17" hidden="1" x14ac:dyDescent="0.3">
      <c r="A1565" t="s">
        <v>3285</v>
      </c>
      <c r="B1565" t="s">
        <v>3286</v>
      </c>
      <c r="C1565" t="str">
        <f>IFERROR(VLOOKUP(Table1[[#This Row],[Ticker]],[1]!Table1[[Symbol]:[Industry]],2,FALSE),"-")</f>
        <v>-</v>
      </c>
      <c r="D1565" t="s">
        <v>278</v>
      </c>
      <c r="E1565">
        <v>790.65</v>
      </c>
      <c r="F1565">
        <v>1757</v>
      </c>
      <c r="G1565">
        <v>131.50953321485301</v>
      </c>
      <c r="H1565">
        <v>-5.6398410230317699</v>
      </c>
      <c r="I1565">
        <v>30.832013093182798</v>
      </c>
      <c r="J1565">
        <v>-2.16420574689386</v>
      </c>
      <c r="K1565">
        <v>1832.32395808924</v>
      </c>
      <c r="L1565">
        <v>1488.1118965549099</v>
      </c>
      <c r="M1565">
        <v>29.522340957149702</v>
      </c>
      <c r="N1565">
        <v>0.23143951484200401</v>
      </c>
      <c r="O1565">
        <v>19.521912350597599</v>
      </c>
      <c r="P1565">
        <v>168.82913208124501</v>
      </c>
      <c r="Q1565">
        <v>8.5603921312055006E-2</v>
      </c>
    </row>
    <row r="1566" spans="1:17" hidden="1" x14ac:dyDescent="0.3">
      <c r="A1566" t="s">
        <v>3287</v>
      </c>
      <c r="B1566" t="s">
        <v>3288</v>
      </c>
      <c r="C1566" t="str">
        <f>IFERROR(VLOOKUP(Table1[[#This Row],[Ticker]],[1]!Table1[[Symbol]:[Industry]],2,FALSE),"-")</f>
        <v>-</v>
      </c>
      <c r="D1566" t="s">
        <v>250</v>
      </c>
      <c r="E1566">
        <v>789.89133400000003</v>
      </c>
      <c r="F1566">
        <v>428</v>
      </c>
      <c r="G1566">
        <v>156.46317187589199</v>
      </c>
      <c r="H1566">
        <v>-6.9133601692206801</v>
      </c>
      <c r="I1566">
        <v>31.167001119044102</v>
      </c>
      <c r="J1566">
        <v>1.16394578749318</v>
      </c>
      <c r="K1566">
        <v>409.21480048719098</v>
      </c>
      <c r="L1566">
        <v>329.14792178369203</v>
      </c>
      <c r="M1566">
        <v>49.321917039084298</v>
      </c>
      <c r="N1566">
        <v>0.24864209567005</v>
      </c>
      <c r="O1566">
        <v>11.4369158878504</v>
      </c>
      <c r="P1566">
        <v>189.18918918918899</v>
      </c>
      <c r="Q1566">
        <v>0.125133985431547</v>
      </c>
    </row>
    <row r="1567" spans="1:17" hidden="1" x14ac:dyDescent="0.3">
      <c r="A1567" t="s">
        <v>3289</v>
      </c>
      <c r="B1567" t="s">
        <v>3290</v>
      </c>
      <c r="C1567" t="str">
        <f>IFERROR(VLOOKUP(Table1[[#This Row],[Ticker]],[1]!Table1[[Symbol]:[Industry]],2,FALSE),"-")</f>
        <v>-</v>
      </c>
      <c r="D1567" t="s">
        <v>130</v>
      </c>
      <c r="E1567">
        <v>789.03661099999999</v>
      </c>
      <c r="F1567">
        <v>319</v>
      </c>
      <c r="G1567">
        <v>209.756041856499</v>
      </c>
      <c r="H1567">
        <v>-3.9158730672815301</v>
      </c>
      <c r="I1567">
        <v>220.06172399223499</v>
      </c>
      <c r="J1567">
        <v>1.8006462816679401</v>
      </c>
      <c r="K1567">
        <v>284.38728339359301</v>
      </c>
      <c r="M1567">
        <v>51.985243190860103</v>
      </c>
      <c r="N1567">
        <v>0.56360986547085201</v>
      </c>
      <c r="O1567">
        <v>23.479623824451402</v>
      </c>
      <c r="P1567">
        <v>254.247640199888</v>
      </c>
    </row>
    <row r="1568" spans="1:17" hidden="1" x14ac:dyDescent="0.3">
      <c r="A1568" t="s">
        <v>3291</v>
      </c>
      <c r="B1568" t="s">
        <v>3292</v>
      </c>
      <c r="C1568" t="str">
        <f>IFERROR(VLOOKUP(Table1[[#This Row],[Ticker]],[1]!Table1[[Symbol]:[Industry]],2,FALSE),"-")</f>
        <v>-</v>
      </c>
      <c r="D1568" t="s">
        <v>138</v>
      </c>
      <c r="E1568">
        <v>788.47674194499996</v>
      </c>
      <c r="F1568">
        <v>377.05</v>
      </c>
      <c r="G1568">
        <v>84.041845691610803</v>
      </c>
      <c r="H1568">
        <v>-5.6695987936099996</v>
      </c>
      <c r="I1568">
        <v>36.364403505360599</v>
      </c>
      <c r="J1568">
        <v>-2.51412805290837</v>
      </c>
      <c r="K1568">
        <v>357.593146787031</v>
      </c>
      <c r="L1568">
        <v>287.68507055689003</v>
      </c>
      <c r="M1568">
        <v>49.922951868065503</v>
      </c>
      <c r="N1568">
        <v>0.60015966635023799</v>
      </c>
      <c r="O1568">
        <v>10.9799761304866</v>
      </c>
      <c r="P1568">
        <v>132.31669747381301</v>
      </c>
      <c r="Q1568">
        <v>7.1074303622867999E-2</v>
      </c>
    </row>
    <row r="1569" spans="1:17" hidden="1" x14ac:dyDescent="0.3">
      <c r="A1569" t="s">
        <v>3293</v>
      </c>
      <c r="B1569" t="s">
        <v>3294</v>
      </c>
      <c r="C1569" t="str">
        <f>IFERROR(VLOOKUP(Table1[[#This Row],[Ticker]],[1]!Table1[[Symbol]:[Industry]],2,FALSE),"-")</f>
        <v>-</v>
      </c>
      <c r="D1569" t="s">
        <v>908</v>
      </c>
      <c r="E1569">
        <v>787.21600000000001</v>
      </c>
      <c r="F1569">
        <v>2460.0500000000002</v>
      </c>
      <c r="G1569">
        <v>36.471857911062898</v>
      </c>
      <c r="H1569">
        <v>-3.3140559020592799</v>
      </c>
      <c r="I1569">
        <v>20.227604489429801</v>
      </c>
      <c r="J1569">
        <v>2.8302465978426299</v>
      </c>
      <c r="K1569">
        <v>2334.1568433283101</v>
      </c>
      <c r="L1569">
        <v>1997.2261924537499</v>
      </c>
      <c r="M1569">
        <v>50.065330813141699</v>
      </c>
      <c r="N1569">
        <v>0.60504193485469004</v>
      </c>
      <c r="O1569">
        <v>6.8270970102233699</v>
      </c>
      <c r="P1569">
        <v>62.841728999801397</v>
      </c>
      <c r="Q1569">
        <v>-5.6745991750196997E-2</v>
      </c>
    </row>
    <row r="1570" spans="1:17" hidden="1" x14ac:dyDescent="0.3">
      <c r="A1570" t="s">
        <v>3295</v>
      </c>
      <c r="B1570" t="s">
        <v>3296</v>
      </c>
      <c r="C1570" t="str">
        <f>IFERROR(VLOOKUP(Table1[[#This Row],[Ticker]],[1]!Table1[[Symbol]:[Industry]],2,FALSE),"-")</f>
        <v>-</v>
      </c>
      <c r="D1570" t="s">
        <v>682</v>
      </c>
      <c r="E1570">
        <v>786.11222899999996</v>
      </c>
      <c r="F1570">
        <v>461.9</v>
      </c>
      <c r="G1570">
        <v>34.983286587298501</v>
      </c>
      <c r="H1570">
        <v>-16.3354769627969</v>
      </c>
      <c r="I1570">
        <v>-19.3464751717583</v>
      </c>
      <c r="J1570">
        <v>-4.9281461955697301</v>
      </c>
      <c r="K1570">
        <v>473.057489896383</v>
      </c>
      <c r="L1570">
        <v>433.153247955859</v>
      </c>
      <c r="M1570">
        <v>32.855543045976603</v>
      </c>
      <c r="N1570">
        <v>0.66728084310432201</v>
      </c>
      <c r="O1570">
        <v>18.640398354622199</v>
      </c>
      <c r="P1570">
        <v>71.710037174721094</v>
      </c>
      <c r="Q1570">
        <v>1.7509130364752001E-2</v>
      </c>
    </row>
    <row r="1571" spans="1:17" hidden="1" x14ac:dyDescent="0.3">
      <c r="A1571" t="s">
        <v>3297</v>
      </c>
      <c r="B1571" t="s">
        <v>3298</v>
      </c>
      <c r="C1571" t="str">
        <f>IFERROR(VLOOKUP(Table1[[#This Row],[Ticker]],[1]!Table1[[Symbol]:[Industry]],2,FALSE),"-")</f>
        <v>-</v>
      </c>
      <c r="D1571" t="s">
        <v>555</v>
      </c>
      <c r="E1571">
        <v>785.72454003400003</v>
      </c>
      <c r="F1571">
        <v>222.67</v>
      </c>
      <c r="G1571">
        <v>85.668616821627595</v>
      </c>
      <c r="H1571">
        <v>-1.4912063884220299</v>
      </c>
      <c r="I1571">
        <v>19.6203231151589</v>
      </c>
      <c r="J1571">
        <v>0.70552444071672804</v>
      </c>
      <c r="K1571">
        <v>200.46234260737799</v>
      </c>
      <c r="L1571">
        <v>167.55214589622099</v>
      </c>
      <c r="M1571">
        <v>59.020156184789499</v>
      </c>
      <c r="N1571">
        <v>0.98049143314720899</v>
      </c>
      <c r="O1571">
        <v>5.9864373287825003</v>
      </c>
      <c r="P1571">
        <v>111.965730604474</v>
      </c>
      <c r="Q1571">
        <v>0.11052548455004201</v>
      </c>
    </row>
    <row r="1572" spans="1:17" hidden="1" x14ac:dyDescent="0.3">
      <c r="A1572" t="s">
        <v>3299</v>
      </c>
      <c r="B1572" t="s">
        <v>3300</v>
      </c>
      <c r="C1572" t="str">
        <f>IFERROR(VLOOKUP(Table1[[#This Row],[Ticker]],[1]!Table1[[Symbol]:[Industry]],2,FALSE),"-")</f>
        <v>-</v>
      </c>
      <c r="D1572" t="s">
        <v>250</v>
      </c>
      <c r="E1572">
        <v>784.43243558999995</v>
      </c>
      <c r="F1572">
        <v>1286.55</v>
      </c>
      <c r="G1572">
        <v>56.607337167256702</v>
      </c>
      <c r="H1572">
        <v>8.0855284666479097</v>
      </c>
      <c r="I1572">
        <v>-7.9930863681433397</v>
      </c>
      <c r="J1572">
        <v>-2.99019488498555</v>
      </c>
      <c r="K1572">
        <v>1258.73297879698</v>
      </c>
      <c r="L1572">
        <v>1143.7358475122101</v>
      </c>
      <c r="M1572">
        <v>45.728973638791402</v>
      </c>
      <c r="N1572">
        <v>0.76776174355679605</v>
      </c>
      <c r="O1572">
        <v>26.773153006101499</v>
      </c>
      <c r="P1572">
        <v>89.4771723122238</v>
      </c>
      <c r="Q1572">
        <v>5.5447626295997997E-2</v>
      </c>
    </row>
    <row r="1573" spans="1:17" hidden="1" x14ac:dyDescent="0.3">
      <c r="A1573" t="s">
        <v>3301</v>
      </c>
      <c r="B1573" t="s">
        <v>3302</v>
      </c>
      <c r="C1573" t="str">
        <f>IFERROR(VLOOKUP(Table1[[#This Row],[Ticker]],[1]!Table1[[Symbol]:[Industry]],2,FALSE),"-")</f>
        <v>-</v>
      </c>
      <c r="D1573" t="s">
        <v>422</v>
      </c>
      <c r="E1573">
        <v>783.476230848</v>
      </c>
      <c r="F1573">
        <v>61.76</v>
      </c>
      <c r="G1573">
        <v>-39.207106924028203</v>
      </c>
      <c r="H1573">
        <v>5.2936624794109601</v>
      </c>
      <c r="I1573">
        <v>-15.372584821697499</v>
      </c>
      <c r="J1573">
        <v>1.8690877689602099</v>
      </c>
      <c r="K1573">
        <v>60.080781701765801</v>
      </c>
      <c r="L1573">
        <v>63.393925159031703</v>
      </c>
      <c r="M1573">
        <v>55.231181445622198</v>
      </c>
      <c r="N1573">
        <v>1.1541726667572301</v>
      </c>
      <c r="O1573">
        <v>58.678756476683901</v>
      </c>
      <c r="P1573">
        <v>32.532188841201702</v>
      </c>
      <c r="Q1573">
        <v>2.6021431724964E-2</v>
      </c>
    </row>
    <row r="1574" spans="1:17" hidden="1" x14ac:dyDescent="0.3">
      <c r="A1574" t="s">
        <v>3303</v>
      </c>
      <c r="B1574" t="s">
        <v>3304</v>
      </c>
      <c r="C1574" t="str">
        <f>IFERROR(VLOOKUP(Table1[[#This Row],[Ticker]],[1]!Table1[[Symbol]:[Industry]],2,FALSE),"-")</f>
        <v>-</v>
      </c>
      <c r="D1574" t="s">
        <v>130</v>
      </c>
      <c r="E1574">
        <v>778.75261720900005</v>
      </c>
      <c r="F1574">
        <v>236.11</v>
      </c>
      <c r="G1574">
        <v>-30.406133269961799</v>
      </c>
      <c r="H1574">
        <v>-5.0201783510388598</v>
      </c>
      <c r="I1574">
        <v>-20.100451134225199</v>
      </c>
      <c r="J1574">
        <v>-3.3448239602783598</v>
      </c>
      <c r="M1574">
        <v>39.131180944747797</v>
      </c>
      <c r="O1574">
        <v>15.6240735250518</v>
      </c>
      <c r="P1574">
        <v>4.9331140838185101</v>
      </c>
    </row>
    <row r="1575" spans="1:17" hidden="1" x14ac:dyDescent="0.3">
      <c r="A1575" t="s">
        <v>3305</v>
      </c>
      <c r="B1575" t="s">
        <v>3306</v>
      </c>
      <c r="C1575" t="str">
        <f>IFERROR(VLOOKUP(Table1[[#This Row],[Ticker]],[1]!Table1[[Symbol]:[Industry]],2,FALSE),"-")</f>
        <v>-</v>
      </c>
      <c r="D1575" t="s">
        <v>550</v>
      </c>
      <c r="E1575">
        <v>777.45</v>
      </c>
      <c r="F1575">
        <v>456.25</v>
      </c>
      <c r="G1575">
        <v>74.528068345672096</v>
      </c>
      <c r="H1575">
        <v>8.2971049327850608</v>
      </c>
      <c r="I1575">
        <v>11.359404243028299</v>
      </c>
      <c r="J1575">
        <v>1.0522099107229601</v>
      </c>
      <c r="K1575">
        <v>378.88116675837898</v>
      </c>
      <c r="L1575">
        <v>323.09912748548697</v>
      </c>
      <c r="M1575">
        <v>70.351249412403703</v>
      </c>
      <c r="N1575">
        <v>1.11042733229117</v>
      </c>
      <c r="O1575">
        <v>0</v>
      </c>
      <c r="P1575">
        <v>102.822849522116</v>
      </c>
      <c r="Q1575">
        <v>7.750698842223E-2</v>
      </c>
    </row>
    <row r="1576" spans="1:17" hidden="1" x14ac:dyDescent="0.3">
      <c r="A1576" t="s">
        <v>3307</v>
      </c>
      <c r="B1576" t="s">
        <v>3308</v>
      </c>
      <c r="C1576" t="str">
        <f>IFERROR(VLOOKUP(Table1[[#This Row],[Ticker]],[1]!Table1[[Symbol]:[Industry]],2,FALSE),"-")</f>
        <v>-</v>
      </c>
      <c r="D1576" t="s">
        <v>908</v>
      </c>
      <c r="E1576">
        <v>776.80394999999999</v>
      </c>
      <c r="F1576">
        <v>497.25</v>
      </c>
      <c r="G1576">
        <v>-3.3648729675324098</v>
      </c>
      <c r="H1576">
        <v>1.6955348449946801</v>
      </c>
      <c r="I1576">
        <v>-13.2591090845329</v>
      </c>
      <c r="J1576">
        <v>0.48085429834844301</v>
      </c>
      <c r="K1576">
        <v>466.66748629144303</v>
      </c>
      <c r="L1576">
        <v>460.98360319856499</v>
      </c>
      <c r="M1576">
        <v>70.385426726520294</v>
      </c>
      <c r="N1576">
        <v>1.50427375032401</v>
      </c>
      <c r="O1576">
        <v>20.2413273001508</v>
      </c>
      <c r="P1576">
        <v>28.821243523315999</v>
      </c>
    </row>
    <row r="1577" spans="1:17" hidden="1" x14ac:dyDescent="0.3">
      <c r="A1577" t="s">
        <v>3309</v>
      </c>
      <c r="B1577" t="s">
        <v>3310</v>
      </c>
      <c r="C1577" t="str">
        <f>IFERROR(VLOOKUP(Table1[[#This Row],[Ticker]],[1]!Table1[[Symbol]:[Industry]],2,FALSE),"-")</f>
        <v>-</v>
      </c>
      <c r="D1577" t="s">
        <v>3311</v>
      </c>
      <c r="E1577">
        <v>773.85049527499996</v>
      </c>
      <c r="F1577">
        <v>309.64999999999998</v>
      </c>
      <c r="G1577">
        <v>176.82264871902399</v>
      </c>
      <c r="H1577">
        <v>2.6982613652731899</v>
      </c>
      <c r="I1577">
        <v>61.893047683741599</v>
      </c>
      <c r="J1577">
        <v>-8.6615492591530998</v>
      </c>
      <c r="K1577">
        <v>276.54392461372203</v>
      </c>
      <c r="M1577">
        <v>42.478572346499298</v>
      </c>
      <c r="N1577">
        <v>0.62112676056338001</v>
      </c>
      <c r="O1577">
        <v>35.637009526885201</v>
      </c>
      <c r="P1577">
        <v>225.947368421052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631</v>
      </c>
      <c r="E1578">
        <v>769.62159999999994</v>
      </c>
      <c r="F1578">
        <v>230.15</v>
      </c>
      <c r="G1578">
        <v>-13.398317012145499</v>
      </c>
      <c r="H1578">
        <v>-3.6805307739463502</v>
      </c>
      <c r="I1578">
        <v>-17.457515921909501</v>
      </c>
      <c r="J1578">
        <v>-5.1524325617665196</v>
      </c>
      <c r="K1578">
        <v>223.019984457986</v>
      </c>
      <c r="L1578">
        <v>217.33044946897499</v>
      </c>
      <c r="M1578">
        <v>44.647999140566597</v>
      </c>
      <c r="N1578">
        <v>0.93945630598783902</v>
      </c>
      <c r="O1578">
        <v>18.009993482511401</v>
      </c>
      <c r="P1578">
        <v>30.028248587570602</v>
      </c>
      <c r="Q1578">
        <v>3.5361463538835999E-2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182</v>
      </c>
      <c r="E1579">
        <v>762.58644226000001</v>
      </c>
      <c r="F1579">
        <v>300.2</v>
      </c>
      <c r="G1579">
        <v>20.504431919505102</v>
      </c>
      <c r="H1579">
        <v>-1.10369089584172</v>
      </c>
      <c r="I1579">
        <v>36.192613789304303</v>
      </c>
      <c r="J1579">
        <v>-4.2309120980506201</v>
      </c>
      <c r="K1579">
        <v>284.22917709255597</v>
      </c>
      <c r="L1579">
        <v>253.779023938184</v>
      </c>
      <c r="M1579">
        <v>56.229200700724199</v>
      </c>
      <c r="N1579">
        <v>3.4231915661327501</v>
      </c>
      <c r="O1579">
        <v>10.892738174550299</v>
      </c>
      <c r="P1579">
        <v>64.403066812705305</v>
      </c>
      <c r="Q1579">
        <v>5.1359517333117999E-2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631</v>
      </c>
      <c r="E1580">
        <v>762.07736999999997</v>
      </c>
      <c r="F1580">
        <v>870.15</v>
      </c>
      <c r="G1580">
        <v>14.6952755551312</v>
      </c>
      <c r="H1580">
        <v>14.149445304875099</v>
      </c>
      <c r="I1580">
        <v>16.398865175426199</v>
      </c>
      <c r="J1580">
        <v>-1.2827875501600301</v>
      </c>
      <c r="K1580">
        <v>748.34672774908404</v>
      </c>
      <c r="L1580">
        <v>676.600577658524</v>
      </c>
      <c r="M1580">
        <v>56.284840101874202</v>
      </c>
      <c r="N1580">
        <v>1.28379744952968</v>
      </c>
      <c r="O1580">
        <v>11.704878469229399</v>
      </c>
      <c r="P1580">
        <v>77.400611620795104</v>
      </c>
      <c r="Q1580">
        <v>-8.7655454832352001E-2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E1581">
        <v>761.11023</v>
      </c>
      <c r="F1581">
        <v>634.1</v>
      </c>
      <c r="G1581">
        <v>-10.258566942413401</v>
      </c>
      <c r="H1581">
        <v>17.162174590137599</v>
      </c>
      <c r="I1581">
        <v>32.092600107514599</v>
      </c>
      <c r="J1581">
        <v>-2.1334073881826701</v>
      </c>
      <c r="K1581">
        <v>526.909264237814</v>
      </c>
      <c r="L1581">
        <v>449.168216140769</v>
      </c>
      <c r="M1581">
        <v>60.668261600061101</v>
      </c>
      <c r="N1581">
        <v>1.1046329294369199</v>
      </c>
      <c r="O1581">
        <v>5.6615675760920796</v>
      </c>
      <c r="P1581">
        <v>90.993975903614398</v>
      </c>
      <c r="Q1581">
        <v>0.114895421844046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235</v>
      </c>
      <c r="E1582">
        <v>760.97261746999902</v>
      </c>
      <c r="F1582">
        <v>315.55</v>
      </c>
      <c r="G1582">
        <v>-27.469127706750399</v>
      </c>
      <c r="H1582">
        <v>1.8765958425095199</v>
      </c>
      <c r="I1582">
        <v>-17.163445571013799</v>
      </c>
      <c r="J1582">
        <v>-4.0295690073027997</v>
      </c>
      <c r="M1582">
        <v>35.588608379389697</v>
      </c>
      <c r="O1582">
        <v>25.732847409285299</v>
      </c>
      <c r="P1582">
        <v>8.7915876573004592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439</v>
      </c>
      <c r="E1583">
        <v>760.26477574499995</v>
      </c>
      <c r="F1583">
        <v>581.95000000000005</v>
      </c>
      <c r="G1583">
        <v>43.078393845490297</v>
      </c>
      <c r="H1583">
        <v>10.0357903576881</v>
      </c>
      <c r="I1583">
        <v>59.9215223317781</v>
      </c>
      <c r="J1583">
        <v>-4.6680953080067997</v>
      </c>
      <c r="K1583">
        <v>473.55468365880898</v>
      </c>
      <c r="L1583">
        <v>382.483819914957</v>
      </c>
      <c r="M1583">
        <v>52.751323542321799</v>
      </c>
      <c r="N1583">
        <v>0.53014118924928499</v>
      </c>
      <c r="O1583">
        <v>20.1907380359137</v>
      </c>
      <c r="P1583">
        <v>117.836421486056</v>
      </c>
      <c r="Q1583">
        <v>6.4842120961719997E-3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278</v>
      </c>
      <c r="E1584">
        <v>759.38489234999997</v>
      </c>
      <c r="F1584">
        <v>410.55</v>
      </c>
      <c r="G1584">
        <v>90.405433785855095</v>
      </c>
      <c r="H1584">
        <v>-10.912307718900401</v>
      </c>
      <c r="I1584">
        <v>4.6386829587600298</v>
      </c>
      <c r="J1584">
        <v>-1.7422905339799</v>
      </c>
      <c r="K1584">
        <v>421.35039040551601</v>
      </c>
      <c r="L1584">
        <v>357.55989932920397</v>
      </c>
      <c r="M1584">
        <v>31.955743543681699</v>
      </c>
      <c r="N1584">
        <v>0.88281253075839605</v>
      </c>
      <c r="O1584">
        <v>15.8811350627207</v>
      </c>
      <c r="P1584">
        <v>134.466019417475</v>
      </c>
      <c r="Q1584">
        <v>0.17480415498000901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1412</v>
      </c>
      <c r="E1585">
        <v>758.61235199999999</v>
      </c>
      <c r="F1585">
        <v>632</v>
      </c>
      <c r="G1585">
        <v>1.6956006295427799</v>
      </c>
      <c r="H1585">
        <v>-4.2129085610550101</v>
      </c>
      <c r="I1585">
        <v>-7.4781321839350303</v>
      </c>
      <c r="J1585">
        <v>-5.68660642842279</v>
      </c>
      <c r="K1585">
        <v>606.52807553821106</v>
      </c>
      <c r="L1585">
        <v>578.77096272430504</v>
      </c>
      <c r="M1585">
        <v>47.6167375384343</v>
      </c>
      <c r="N1585">
        <v>0.92099070789744397</v>
      </c>
      <c r="O1585">
        <v>23.1012658227848</v>
      </c>
      <c r="P1585">
        <v>35.767991407089099</v>
      </c>
      <c r="Q1585">
        <v>-1.7451435624010001E-2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1429</v>
      </c>
      <c r="E1586">
        <v>757.726992</v>
      </c>
      <c r="F1586">
        <v>748</v>
      </c>
      <c r="G1586">
        <v>543.75656514273601</v>
      </c>
      <c r="H1586">
        <v>15.009980379119799</v>
      </c>
      <c r="I1586">
        <v>44.277800955565297</v>
      </c>
      <c r="J1586">
        <v>-1.28369356592938</v>
      </c>
      <c r="K1586">
        <v>636.79288824501202</v>
      </c>
      <c r="L1586">
        <v>420.294049755451</v>
      </c>
      <c r="M1586">
        <v>54.534793349904703</v>
      </c>
      <c r="N1586">
        <v>1.9251614391143901</v>
      </c>
      <c r="O1586">
        <v>11.965240641711199</v>
      </c>
      <c r="P1586">
        <v>567.85714285714198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370</v>
      </c>
      <c r="E1587">
        <v>755.35625088300003</v>
      </c>
      <c r="F1587">
        <v>83.91</v>
      </c>
      <c r="G1587">
        <v>21.198123584295001</v>
      </c>
      <c r="H1587">
        <v>7.4916537100298397</v>
      </c>
      <c r="I1587">
        <v>31.5038057200316</v>
      </c>
      <c r="J1587">
        <v>4.1808355201039804</v>
      </c>
      <c r="K1587">
        <v>63.324150650087702</v>
      </c>
      <c r="M1587">
        <v>82.801560903464804</v>
      </c>
      <c r="N1587">
        <v>2.6416282201804302</v>
      </c>
      <c r="O1587">
        <v>0</v>
      </c>
      <c r="P1587">
        <v>86.466666666666598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235</v>
      </c>
      <c r="E1588">
        <v>753.36173689999998</v>
      </c>
      <c r="F1588">
        <v>30.01</v>
      </c>
      <c r="G1588">
        <v>62.277131263921902</v>
      </c>
      <c r="H1588">
        <v>-13.5653795894289</v>
      </c>
      <c r="I1588">
        <v>-53.570131380395502</v>
      </c>
      <c r="J1588">
        <v>-3.65139498545089</v>
      </c>
      <c r="K1588">
        <v>31.7699989961637</v>
      </c>
      <c r="L1588">
        <v>31.695527917397499</v>
      </c>
      <c r="M1588">
        <v>44.153431373548898</v>
      </c>
      <c r="N1588">
        <v>1.13043402497171</v>
      </c>
      <c r="O1588">
        <v>141.18627124291899</v>
      </c>
      <c r="P1588">
        <v>122.79138827023</v>
      </c>
      <c r="Q1588">
        <v>0.13477095893722599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1538</v>
      </c>
      <c r="E1589">
        <v>750.14523348399996</v>
      </c>
      <c r="F1589">
        <v>102.04</v>
      </c>
      <c r="G1589">
        <v>27.5190359557274</v>
      </c>
      <c r="H1589">
        <v>-14.598040946458701</v>
      </c>
      <c r="I1589">
        <v>-11.293639928242699</v>
      </c>
      <c r="J1589">
        <v>-5.7146729043739501</v>
      </c>
      <c r="K1589">
        <v>100.212707918544</v>
      </c>
      <c r="L1589">
        <v>94.647898647666906</v>
      </c>
      <c r="M1589">
        <v>61.864501617297798</v>
      </c>
      <c r="N1589">
        <v>1.11281893476792</v>
      </c>
      <c r="O1589">
        <v>25.392003136025</v>
      </c>
      <c r="P1589">
        <v>70.066666666666606</v>
      </c>
      <c r="Q1589">
        <v>-9.0583454637279993E-3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555</v>
      </c>
      <c r="E1590">
        <v>749.82829349999997</v>
      </c>
      <c r="F1590">
        <v>1019.75</v>
      </c>
      <c r="G1590">
        <v>-15.950190610789701</v>
      </c>
      <c r="H1590">
        <v>-0.153663375909216</v>
      </c>
      <c r="I1590">
        <v>-1.9740720686088</v>
      </c>
      <c r="J1590">
        <v>-2.2503739763756898</v>
      </c>
      <c r="K1590">
        <v>955.09609894376399</v>
      </c>
      <c r="L1590">
        <v>864.89110690795201</v>
      </c>
      <c r="M1590">
        <v>56.255169927243998</v>
      </c>
      <c r="N1590">
        <v>0.40447944777200001</v>
      </c>
      <c r="O1590">
        <v>9.1443981367982303</v>
      </c>
      <c r="P1590">
        <v>39.691780821917803</v>
      </c>
      <c r="Q1590">
        <v>8.8399922157612998E-2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165</v>
      </c>
      <c r="E1591">
        <v>749.49549999999999</v>
      </c>
      <c r="F1591">
        <v>43.55</v>
      </c>
      <c r="G1591">
        <v>711.79193668098696</v>
      </c>
      <c r="H1591">
        <v>-44.1139130830406</v>
      </c>
      <c r="I1591">
        <v>144.20273475308301</v>
      </c>
      <c r="J1591">
        <v>-7.23644895966732</v>
      </c>
      <c r="K1591">
        <v>54.817194171943001</v>
      </c>
      <c r="L1591">
        <v>37.509759116948601</v>
      </c>
      <c r="M1591">
        <v>34.945435649266301</v>
      </c>
      <c r="N1591">
        <v>1.86315963473906</v>
      </c>
      <c r="O1591">
        <v>80.275545350172195</v>
      </c>
      <c r="P1591">
        <v>779.797979797979</v>
      </c>
      <c r="Q1591">
        <v>0.152039152656016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386</v>
      </c>
      <c r="E1592">
        <v>742.98773939</v>
      </c>
      <c r="F1592">
        <v>303.55</v>
      </c>
      <c r="G1592">
        <v>-8.6823267638359205</v>
      </c>
      <c r="H1592">
        <v>6.0805462866422904</v>
      </c>
      <c r="I1592">
        <v>5.5016263313323099</v>
      </c>
      <c r="J1592">
        <v>0.25271298136498699</v>
      </c>
      <c r="K1592">
        <v>286.64065161012599</v>
      </c>
      <c r="L1592">
        <v>256.24982716763299</v>
      </c>
      <c r="M1592">
        <v>46.402559904663697</v>
      </c>
      <c r="N1592">
        <v>0.83179550450744999</v>
      </c>
      <c r="O1592">
        <v>12.3373414593971</v>
      </c>
      <c r="P1592">
        <v>60.481099656357301</v>
      </c>
      <c r="Q1592">
        <v>9.4695180430568002E-2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200</v>
      </c>
      <c r="E1593">
        <v>736.84995307500003</v>
      </c>
      <c r="F1593">
        <v>953.25</v>
      </c>
      <c r="G1593">
        <v>-3.2218052061638098</v>
      </c>
      <c r="H1593">
        <v>-6.7411690276365999</v>
      </c>
      <c r="I1593">
        <v>-4.5461419255838598</v>
      </c>
      <c r="J1593">
        <v>-4.4844679876430096</v>
      </c>
      <c r="K1593">
        <v>949.15817583948206</v>
      </c>
      <c r="L1593">
        <v>865.05240793155303</v>
      </c>
      <c r="M1593">
        <v>39.509243167252698</v>
      </c>
      <c r="N1593">
        <v>0.59322951696756498</v>
      </c>
      <c r="O1593">
        <v>14.707579333857799</v>
      </c>
      <c r="P1593">
        <v>48.261917722995499</v>
      </c>
      <c r="Q1593">
        <v>-4.9707161263605998E-2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170</v>
      </c>
      <c r="E1594">
        <v>734.23162751999996</v>
      </c>
      <c r="F1594">
        <v>294.39999999999998</v>
      </c>
      <c r="G1594">
        <v>-30.237992029725799</v>
      </c>
      <c r="H1594">
        <v>-14.7878663297789</v>
      </c>
      <c r="I1594">
        <v>-20.938879177471101</v>
      </c>
      <c r="J1594">
        <v>-7.8732408502234099</v>
      </c>
      <c r="K1594">
        <v>311.41994480822399</v>
      </c>
      <c r="L1594">
        <v>311.84045168132201</v>
      </c>
      <c r="M1594">
        <v>39.224100201374299</v>
      </c>
      <c r="N1594">
        <v>0.75904348794122101</v>
      </c>
      <c r="O1594">
        <v>29.076086956521699</v>
      </c>
      <c r="P1594">
        <v>20.040774719673799</v>
      </c>
      <c r="Q1594">
        <v>-1.7559458072568E-2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555</v>
      </c>
      <c r="E1595">
        <v>732.29252778499995</v>
      </c>
      <c r="F1595">
        <v>399.35</v>
      </c>
      <c r="G1595">
        <v>-44.9586831444498</v>
      </c>
      <c r="H1595">
        <v>-9.5206695216621799</v>
      </c>
      <c r="I1595">
        <v>-21.288525414203502</v>
      </c>
      <c r="J1595">
        <v>-2.0593429971345198</v>
      </c>
      <c r="K1595">
        <v>395.21605868277499</v>
      </c>
      <c r="L1595">
        <v>404.230371822812</v>
      </c>
      <c r="M1595">
        <v>37.4441739817049</v>
      </c>
      <c r="N1595">
        <v>0.70064205715291605</v>
      </c>
      <c r="O1595">
        <v>30.211593839989899</v>
      </c>
      <c r="P1595">
        <v>28.243416827231801</v>
      </c>
      <c r="Q1595">
        <v>7.9277000418852994E-2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370</v>
      </c>
      <c r="E1596">
        <v>731.88050320000002</v>
      </c>
      <c r="F1596">
        <v>75.459999999999994</v>
      </c>
      <c r="G1596">
        <v>-4.8904671298881004</v>
      </c>
      <c r="H1596">
        <v>-3.6265078037352398</v>
      </c>
      <c r="I1596">
        <v>-25.743553688354599</v>
      </c>
      <c r="J1596">
        <v>-3.29201683079715</v>
      </c>
      <c r="K1596">
        <v>73.888062044123899</v>
      </c>
      <c r="L1596">
        <v>72.280167831451195</v>
      </c>
      <c r="M1596">
        <v>43.443444575968698</v>
      </c>
      <c r="N1596">
        <v>0.76059101260203299</v>
      </c>
      <c r="O1596">
        <v>27.5510204081632</v>
      </c>
      <c r="P1596">
        <v>27.251264755480602</v>
      </c>
      <c r="Q1596">
        <v>-5.9821850279040004E-3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550</v>
      </c>
      <c r="E1597">
        <v>731.00014405000002</v>
      </c>
      <c r="F1597">
        <v>397.75</v>
      </c>
      <c r="G1597">
        <v>51.003978746082304</v>
      </c>
      <c r="H1597">
        <v>-1.4859197186759601</v>
      </c>
      <c r="I1597">
        <v>-11.4534572665636</v>
      </c>
      <c r="J1597">
        <v>2.28904189542286</v>
      </c>
      <c r="K1597">
        <v>352.83109909461899</v>
      </c>
      <c r="L1597">
        <v>337.05660750565301</v>
      </c>
      <c r="M1597">
        <v>75.140529844861803</v>
      </c>
      <c r="N1597">
        <v>1.74437033812581</v>
      </c>
      <c r="O1597">
        <v>6.8133249528598396</v>
      </c>
      <c r="P1597">
        <v>78.764044943820195</v>
      </c>
      <c r="Q1597">
        <v>1.5049104112047001E-2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235</v>
      </c>
      <c r="E1598">
        <v>728.844694</v>
      </c>
      <c r="F1598">
        <v>154.6</v>
      </c>
      <c r="G1598">
        <v>124.73663158791901</v>
      </c>
      <c r="H1598">
        <v>19.652108794203201</v>
      </c>
      <c r="I1598">
        <v>31.233247010448501</v>
      </c>
      <c r="J1598">
        <v>-5.9696482501504198</v>
      </c>
      <c r="K1598">
        <v>136.664399948534</v>
      </c>
      <c r="L1598">
        <v>108.964979921471</v>
      </c>
      <c r="M1598">
        <v>54.577319853808</v>
      </c>
      <c r="N1598">
        <v>1.0494938754485299</v>
      </c>
      <c r="O1598">
        <v>13.842173350582099</v>
      </c>
      <c r="P1598">
        <v>168.869565217391</v>
      </c>
      <c r="Q1598">
        <v>8.7272645638954996E-2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46</v>
      </c>
      <c r="E1599">
        <v>728.81</v>
      </c>
      <c r="F1599">
        <v>47.02</v>
      </c>
      <c r="G1599">
        <v>13.7879853354471</v>
      </c>
      <c r="H1599">
        <v>-19.195928073363898</v>
      </c>
      <c r="I1599">
        <v>32.229949141827198</v>
      </c>
      <c r="J1599">
        <v>-7.6864467162089998</v>
      </c>
      <c r="K1599">
        <v>45.444094797848798</v>
      </c>
      <c r="L1599">
        <v>34.963391492596401</v>
      </c>
      <c r="M1599">
        <v>45.512092728337002</v>
      </c>
      <c r="N1599">
        <v>0.31246879569540098</v>
      </c>
      <c r="O1599">
        <v>29.732028923862099</v>
      </c>
      <c r="Q1599">
        <v>0.104321544226191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555</v>
      </c>
      <c r="E1600">
        <v>728.79454206699995</v>
      </c>
      <c r="F1600">
        <v>225.37</v>
      </c>
      <c r="G1600">
        <v>-1.28313902230817</v>
      </c>
      <c r="H1600">
        <v>-4.7832414141019299</v>
      </c>
      <c r="I1600">
        <v>-4.3122625934862597</v>
      </c>
      <c r="J1600">
        <v>-5.3181816794254502</v>
      </c>
      <c r="K1600">
        <v>210.978645745092</v>
      </c>
      <c r="L1600">
        <v>197.111015391888</v>
      </c>
      <c r="M1600">
        <v>45.551986760917899</v>
      </c>
      <c r="N1600">
        <v>0.96715815329063504</v>
      </c>
      <c r="O1600">
        <v>15.3658428362248</v>
      </c>
      <c r="P1600">
        <v>45.259426361585497</v>
      </c>
      <c r="Q1600">
        <v>1.2927866610613001E-2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200</v>
      </c>
      <c r="E1601">
        <v>727.00692000000004</v>
      </c>
      <c r="F1601">
        <v>129.72999999999999</v>
      </c>
      <c r="G1601">
        <v>-29.6569743835962</v>
      </c>
      <c r="H1601">
        <v>-3.9201623523187599</v>
      </c>
      <c r="I1601">
        <v>-17.4488131427246</v>
      </c>
      <c r="J1601">
        <v>-8.1237592975761093</v>
      </c>
      <c r="K1601">
        <v>130.88784003431601</v>
      </c>
      <c r="L1601">
        <v>130.18336759216001</v>
      </c>
      <c r="M1601">
        <v>43.3136054404631</v>
      </c>
      <c r="N1601">
        <v>1.0927159242567901</v>
      </c>
      <c r="O1601">
        <v>28.266399445001099</v>
      </c>
      <c r="P1601">
        <v>20.009250693801999</v>
      </c>
      <c r="Q1601">
        <v>2.9506728326522E-2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631</v>
      </c>
      <c r="E1602">
        <v>726.64889802299899</v>
      </c>
      <c r="F1602">
        <v>295.52999999999997</v>
      </c>
      <c r="G1602">
        <v>5.1211100862058796</v>
      </c>
      <c r="H1602">
        <v>7.5248336202300798</v>
      </c>
      <c r="I1602">
        <v>13.8638517215463</v>
      </c>
      <c r="J1602">
        <v>-2.7291226358487002</v>
      </c>
      <c r="K1602">
        <v>251.01388255288899</v>
      </c>
      <c r="L1602">
        <v>228.987619180004</v>
      </c>
      <c r="M1602">
        <v>59.595160795888603</v>
      </c>
      <c r="N1602">
        <v>0.79718537877845297</v>
      </c>
      <c r="O1602">
        <v>13.318444827936201</v>
      </c>
      <c r="P1602">
        <v>76.6467423789599</v>
      </c>
      <c r="Q1602">
        <v>2.1223111349550999E-2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555</v>
      </c>
      <c r="E1603">
        <v>726.15121680000004</v>
      </c>
      <c r="F1603">
        <v>799.8</v>
      </c>
      <c r="G1603">
        <v>-17.230348706772599</v>
      </c>
      <c r="H1603">
        <v>-5.9153003022583697</v>
      </c>
      <c r="I1603">
        <v>-37.872924910863802</v>
      </c>
      <c r="J1603">
        <v>0.67979576189833202</v>
      </c>
      <c r="K1603">
        <v>831.45406834502501</v>
      </c>
      <c r="L1603">
        <v>857.57402845667002</v>
      </c>
      <c r="M1603">
        <v>40.177180282880997</v>
      </c>
      <c r="N1603">
        <v>0.82563370432958405</v>
      </c>
      <c r="O1603">
        <v>48.037009252312998</v>
      </c>
      <c r="P1603">
        <v>9.1728091728091599</v>
      </c>
      <c r="Q1603">
        <v>8.3520026390483004E-2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278</v>
      </c>
      <c r="E1604">
        <v>724.99125191999997</v>
      </c>
      <c r="F1604">
        <v>384.8</v>
      </c>
      <c r="G1604">
        <v>53.508849895021299</v>
      </c>
      <c r="H1604">
        <v>-13.198613656956599</v>
      </c>
      <c r="I1604">
        <v>71.294089510315402</v>
      </c>
      <c r="J1604">
        <v>-6.6253501641304799</v>
      </c>
      <c r="K1604">
        <v>379.10294594421401</v>
      </c>
      <c r="M1604">
        <v>42.654279908247297</v>
      </c>
      <c r="N1604">
        <v>0.46182522943624199</v>
      </c>
      <c r="O1604">
        <v>27.3388773388773</v>
      </c>
      <c r="P1604">
        <v>97.3333333333333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60</v>
      </c>
      <c r="E1605">
        <v>724.38075255000001</v>
      </c>
      <c r="F1605">
        <v>333.05</v>
      </c>
      <c r="G1605">
        <v>4.6641622817275197</v>
      </c>
      <c r="H1605">
        <v>0.71963572172921297</v>
      </c>
      <c r="I1605">
        <v>-38.452739713948397</v>
      </c>
      <c r="J1605">
        <v>-1.41034108357517</v>
      </c>
      <c r="K1605">
        <v>333.379089480674</v>
      </c>
      <c r="L1605">
        <v>343.88769906117102</v>
      </c>
      <c r="M1605">
        <v>51.408327904649099</v>
      </c>
      <c r="N1605">
        <v>1.1253921380632701</v>
      </c>
      <c r="O1605">
        <v>43.822248911574803</v>
      </c>
      <c r="P1605">
        <v>33.701324769168998</v>
      </c>
      <c r="Q1605">
        <v>4.7869413697721998E-2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182</v>
      </c>
      <c r="E1606">
        <v>722.14110412799903</v>
      </c>
      <c r="F1606">
        <v>133.52000000000001</v>
      </c>
      <c r="G1606">
        <v>-48.676202626141901</v>
      </c>
      <c r="H1606">
        <v>-11.3030512792156</v>
      </c>
      <c r="I1606">
        <v>-19.7004628795857</v>
      </c>
      <c r="J1606">
        <v>-2.9160714332690199</v>
      </c>
      <c r="K1606">
        <v>140.77652736894601</v>
      </c>
      <c r="L1606">
        <v>136.18446157277401</v>
      </c>
      <c r="M1606">
        <v>27.3253384363402</v>
      </c>
      <c r="N1606">
        <v>0.80637038804809202</v>
      </c>
      <c r="O1606">
        <v>39.211354104253999</v>
      </c>
      <c r="P1606">
        <v>107.168347556245</v>
      </c>
      <c r="Q1606">
        <v>8.1639925160141999E-2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46</v>
      </c>
      <c r="E1607">
        <v>721.53825959999995</v>
      </c>
      <c r="F1607">
        <v>252.6</v>
      </c>
      <c r="G1607">
        <v>-15.056761612528399</v>
      </c>
      <c r="H1607">
        <v>-6.4958437502784099</v>
      </c>
      <c r="I1607">
        <v>-20.273977400217198</v>
      </c>
      <c r="J1607">
        <v>-5.4921277007504496</v>
      </c>
      <c r="K1607">
        <v>253.79227053455901</v>
      </c>
      <c r="L1607">
        <v>250.130357955748</v>
      </c>
      <c r="M1607">
        <v>34.973591126880699</v>
      </c>
      <c r="N1607">
        <v>0.602550780582087</v>
      </c>
      <c r="O1607">
        <v>57.779097387173302</v>
      </c>
      <c r="P1607">
        <v>40.3333333333333</v>
      </c>
      <c r="Q1607">
        <v>8.5941781859510999E-2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550</v>
      </c>
      <c r="E1608">
        <v>721.39439886000002</v>
      </c>
      <c r="F1608">
        <v>311.55</v>
      </c>
      <c r="G1608">
        <v>26.297684414485801</v>
      </c>
      <c r="H1608">
        <v>-3.4436487969427598</v>
      </c>
      <c r="I1608">
        <v>-27.373258962858198</v>
      </c>
      <c r="J1608">
        <v>-1.7750806664465999</v>
      </c>
      <c r="K1608">
        <v>292.636769651039</v>
      </c>
      <c r="L1608">
        <v>290.23153901852902</v>
      </c>
      <c r="M1608">
        <v>71.155268490024795</v>
      </c>
      <c r="N1608">
        <v>1.3304581044097801</v>
      </c>
      <c r="O1608">
        <v>39.207189857165702</v>
      </c>
      <c r="P1608">
        <v>51.164483260553098</v>
      </c>
      <c r="Q1608">
        <v>5.0229126891969997E-2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228</v>
      </c>
      <c r="E1609">
        <v>721.2</v>
      </c>
      <c r="F1609">
        <v>240.4</v>
      </c>
      <c r="G1609">
        <v>127.699238531866</v>
      </c>
      <c r="H1609">
        <v>14.3981026753245</v>
      </c>
      <c r="I1609">
        <v>-10.382976259795999</v>
      </c>
      <c r="J1609">
        <v>-0.89376484322278205</v>
      </c>
      <c r="K1609">
        <v>222.09908450087599</v>
      </c>
      <c r="M1609">
        <v>56.145715436633097</v>
      </c>
      <c r="N1609">
        <v>1.6317019677462301</v>
      </c>
      <c r="O1609">
        <v>19.6105473037465</v>
      </c>
      <c r="P1609">
        <v>207.430008207659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77</v>
      </c>
      <c r="E1610">
        <v>719.375975928</v>
      </c>
      <c r="F1610">
        <v>79.92</v>
      </c>
      <c r="G1610">
        <v>8.5467251901580497</v>
      </c>
      <c r="H1610">
        <v>-17.595464018684901</v>
      </c>
      <c r="I1610">
        <v>-43.597267120171601</v>
      </c>
      <c r="J1610">
        <v>-4.4450495198049298</v>
      </c>
      <c r="K1610">
        <v>87.560016332606395</v>
      </c>
      <c r="L1610">
        <v>90.006738061584997</v>
      </c>
      <c r="M1610">
        <v>37.4897586392091</v>
      </c>
      <c r="N1610">
        <v>1.1471933584393701</v>
      </c>
      <c r="O1610">
        <v>74.299299299299307</v>
      </c>
      <c r="P1610">
        <v>36.966580976863703</v>
      </c>
      <c r="Q1610">
        <v>-4.0067621259703E-2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555</v>
      </c>
      <c r="E1611">
        <v>717.68489592000003</v>
      </c>
      <c r="F1611">
        <v>164.44</v>
      </c>
      <c r="G1611">
        <v>-16.868755086431001</v>
      </c>
      <c r="H1611">
        <v>-9.2985554421860908</v>
      </c>
      <c r="I1611">
        <v>-7.0156747994488802</v>
      </c>
      <c r="J1611">
        <v>-5.3599550059352303</v>
      </c>
      <c r="K1611">
        <v>167.08556024677</v>
      </c>
      <c r="L1611">
        <v>164.264370818868</v>
      </c>
      <c r="M1611">
        <v>44.869820691727703</v>
      </c>
      <c r="N1611">
        <v>0.83473862375714003</v>
      </c>
      <c r="O1611">
        <v>24.574312819265302</v>
      </c>
      <c r="P1611">
        <v>17.457142857142799</v>
      </c>
      <c r="Q1611">
        <v>-9.5270056080716994E-2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404</v>
      </c>
      <c r="E1612">
        <v>714.06960000000004</v>
      </c>
      <c r="F1612">
        <v>271.2</v>
      </c>
      <c r="G1612">
        <v>1.8631937672472201</v>
      </c>
      <c r="H1612">
        <v>-8.99752956269473</v>
      </c>
      <c r="I1612">
        <v>-42.883665352496301</v>
      </c>
      <c r="J1612">
        <v>1.8694883307080099</v>
      </c>
      <c r="K1612">
        <v>259.715448263383</v>
      </c>
      <c r="L1612">
        <v>284.30172192774802</v>
      </c>
      <c r="M1612">
        <v>67.6793480188703</v>
      </c>
      <c r="N1612">
        <v>1.2925586300474201</v>
      </c>
      <c r="O1612">
        <v>106.637168141592</v>
      </c>
      <c r="P1612">
        <v>26.139534883720899</v>
      </c>
      <c r="Q1612">
        <v>9.4790482674636994E-2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631</v>
      </c>
      <c r="E1613">
        <v>712.95189292800001</v>
      </c>
      <c r="F1613">
        <v>49.46</v>
      </c>
      <c r="G1613">
        <v>138.286690190103</v>
      </c>
      <c r="H1613">
        <v>-2.6618674981648098</v>
      </c>
      <c r="I1613">
        <v>72.495123253721999</v>
      </c>
      <c r="J1613">
        <v>2.14221601916603</v>
      </c>
      <c r="K1613">
        <v>45.677997399497499</v>
      </c>
      <c r="L1613">
        <v>36.789995901561397</v>
      </c>
      <c r="M1613">
        <v>54.242688612766699</v>
      </c>
      <c r="N1613">
        <v>1.08533286070982</v>
      </c>
      <c r="O1613">
        <v>16.336433481601201</v>
      </c>
      <c r="P1613">
        <v>167.35135135135101</v>
      </c>
      <c r="Q1613">
        <v>5.5363689752159002E-2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370</v>
      </c>
      <c r="E1614">
        <v>711.69735357000002</v>
      </c>
      <c r="F1614">
        <v>11.9</v>
      </c>
      <c r="G1614">
        <v>11.126695012866399</v>
      </c>
      <c r="H1614">
        <v>-16.7734416668678</v>
      </c>
      <c r="I1614">
        <v>-30.578112361886401</v>
      </c>
      <c r="J1614">
        <v>-0.802355954039495</v>
      </c>
      <c r="K1614">
        <v>11.754150405613601</v>
      </c>
      <c r="L1614">
        <v>11.147952252187499</v>
      </c>
      <c r="M1614">
        <v>49.463276473278299</v>
      </c>
      <c r="N1614">
        <v>0.86282644408168296</v>
      </c>
      <c r="O1614">
        <v>33.193277310924302</v>
      </c>
      <c r="P1614">
        <v>50.632911392404999</v>
      </c>
      <c r="Q1614">
        <v>-1.9608130209169999E-2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1429</v>
      </c>
      <c r="E1615">
        <v>708.98492299999998</v>
      </c>
      <c r="F1615">
        <v>131.9</v>
      </c>
      <c r="G1615">
        <v>49.566308394876103</v>
      </c>
      <c r="H1615">
        <v>-14.789787858678899</v>
      </c>
      <c r="I1615">
        <v>-19.2429242525047</v>
      </c>
      <c r="J1615">
        <v>-5.1161768661640803</v>
      </c>
      <c r="K1615">
        <v>141.378617568122</v>
      </c>
      <c r="L1615">
        <v>136.45758781349801</v>
      </c>
      <c r="M1615">
        <v>33.227839007038703</v>
      </c>
      <c r="N1615">
        <v>1.0142308746358599</v>
      </c>
      <c r="O1615">
        <v>43.214556482183397</v>
      </c>
      <c r="P1615">
        <v>75.632490013315604</v>
      </c>
      <c r="Q1615">
        <v>0.11229547256195101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E1616">
        <v>708.42621524499998</v>
      </c>
      <c r="F1616">
        <v>245.35</v>
      </c>
      <c r="G1616">
        <v>50.277531738329998</v>
      </c>
      <c r="H1616">
        <v>37.991051595485096</v>
      </c>
      <c r="I1616">
        <v>44.3933700564044</v>
      </c>
      <c r="J1616">
        <v>12.703580347066</v>
      </c>
      <c r="K1616">
        <v>187.235782070006</v>
      </c>
      <c r="L1616">
        <v>170.927580310672</v>
      </c>
      <c r="M1616">
        <v>85.496692469819195</v>
      </c>
      <c r="N1616">
        <v>2.1584299617632099</v>
      </c>
      <c r="O1616">
        <v>6.7862237619726802</v>
      </c>
      <c r="P1616">
        <v>76.510791366906403</v>
      </c>
      <c r="Q1616">
        <v>-4.1939019265271001E-2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83</v>
      </c>
      <c r="E1617">
        <v>706.75396479999995</v>
      </c>
      <c r="F1617">
        <v>788.45</v>
      </c>
      <c r="G1617">
        <v>26.9221712819615</v>
      </c>
      <c r="H1617">
        <v>-14.9272861941761</v>
      </c>
      <c r="I1617">
        <v>28.601709080893201</v>
      </c>
      <c r="J1617">
        <v>-11.402453273456199</v>
      </c>
      <c r="K1617">
        <v>799.95507944915903</v>
      </c>
      <c r="L1617">
        <v>687.56176334300596</v>
      </c>
      <c r="M1617">
        <v>47.311678471969998</v>
      </c>
      <c r="N1617">
        <v>0.74801271755875298</v>
      </c>
      <c r="O1617">
        <v>34.288794470162898</v>
      </c>
      <c r="P1617">
        <v>62.533498247783903</v>
      </c>
      <c r="Q1617">
        <v>4.6409460524739002E-2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631</v>
      </c>
      <c r="E1618">
        <v>702.78</v>
      </c>
      <c r="F1618">
        <v>135.15</v>
      </c>
      <c r="G1618">
        <v>19.0667951669496</v>
      </c>
      <c r="H1618">
        <v>-5.7076935982226198</v>
      </c>
      <c r="I1618">
        <v>18.510537607820702</v>
      </c>
      <c r="J1618">
        <v>-0.84532025883060702</v>
      </c>
      <c r="K1618">
        <v>122.87261466473601</v>
      </c>
      <c r="L1618">
        <v>108.98157854214899</v>
      </c>
      <c r="M1618">
        <v>58.516170246112701</v>
      </c>
      <c r="N1618">
        <v>1.0876928859678801</v>
      </c>
      <c r="O1618">
        <v>8.17610062893079</v>
      </c>
      <c r="P1618">
        <v>54.810996563573802</v>
      </c>
      <c r="Q1618">
        <v>6.6597461956312998E-2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46</v>
      </c>
      <c r="E1619">
        <v>699.68572800000004</v>
      </c>
      <c r="F1619">
        <v>63.75</v>
      </c>
      <c r="G1619">
        <v>193.063601390071</v>
      </c>
      <c r="H1619">
        <v>8.6329787708407295</v>
      </c>
      <c r="I1619">
        <v>20.9831171063197</v>
      </c>
      <c r="J1619">
        <v>-15.340137659739799</v>
      </c>
      <c r="K1619">
        <v>60.801752869189798</v>
      </c>
      <c r="L1619">
        <v>48.729037344008297</v>
      </c>
      <c r="M1619">
        <v>38.320217554603502</v>
      </c>
      <c r="N1619">
        <v>0.42617656782642199</v>
      </c>
      <c r="O1619">
        <v>33.474509803921499</v>
      </c>
      <c r="P1619">
        <v>220.351758793969</v>
      </c>
      <c r="Q1619">
        <v>8.4088623183493999E-2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E1620">
        <v>695.43223085</v>
      </c>
      <c r="F1620">
        <v>738.5</v>
      </c>
      <c r="G1620">
        <v>105.961727581543</v>
      </c>
      <c r="H1620">
        <v>-25.921800599011</v>
      </c>
      <c r="I1620">
        <v>34.677159105689</v>
      </c>
      <c r="J1620">
        <v>-3.2683155041456202</v>
      </c>
      <c r="K1620">
        <v>693.91856658321103</v>
      </c>
      <c r="L1620">
        <v>529.44658587377796</v>
      </c>
      <c r="M1620">
        <v>55.189788448669503</v>
      </c>
      <c r="N1620">
        <v>1.0279504409911799</v>
      </c>
      <c r="O1620">
        <v>21.868652674339799</v>
      </c>
      <c r="P1620">
        <v>166.51028509563301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386</v>
      </c>
      <c r="E1621">
        <v>694.97299305000001</v>
      </c>
      <c r="F1621">
        <v>479.85</v>
      </c>
      <c r="G1621">
        <v>137.04227942845</v>
      </c>
      <c r="H1621">
        <v>-4.2691557460873</v>
      </c>
      <c r="I1621">
        <v>100.51953050440299</v>
      </c>
      <c r="J1621">
        <v>-4.9139425241514099</v>
      </c>
      <c r="K1621">
        <v>438.40707289727698</v>
      </c>
      <c r="M1621">
        <v>57.105198875706897</v>
      </c>
      <c r="N1621">
        <v>0.76892081289418301</v>
      </c>
      <c r="O1621">
        <v>6.4499322705011899</v>
      </c>
      <c r="P1621">
        <v>204.47335025380701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3274</v>
      </c>
      <c r="E1622">
        <v>694.10729419999996</v>
      </c>
      <c r="F1622">
        <v>758.5</v>
      </c>
      <c r="G1622">
        <v>18.810397320921101</v>
      </c>
      <c r="H1622">
        <v>-14.9062514791636</v>
      </c>
      <c r="I1622">
        <v>-7.6961405080303997</v>
      </c>
      <c r="J1622">
        <v>-3.4491929879733001</v>
      </c>
      <c r="K1622">
        <v>796.40767479462397</v>
      </c>
      <c r="L1622">
        <v>737.05286337275402</v>
      </c>
      <c r="M1622">
        <v>45.674081144754702</v>
      </c>
      <c r="N1622">
        <v>0.52005030811544695</v>
      </c>
      <c r="O1622">
        <v>33.025708635464703</v>
      </c>
      <c r="P1622">
        <v>54.0883697308278</v>
      </c>
      <c r="Q1622">
        <v>4.8858243534216E-2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298</v>
      </c>
      <c r="E1623">
        <v>693.27393977500003</v>
      </c>
      <c r="F1623">
        <v>395.75</v>
      </c>
      <c r="G1623">
        <v>-19.118585182603901</v>
      </c>
      <c r="H1623">
        <v>30.833287163280701</v>
      </c>
      <c r="I1623">
        <v>16.321823145644</v>
      </c>
      <c r="J1623">
        <v>1.0630725242921999</v>
      </c>
      <c r="K1623">
        <v>353.88660427606101</v>
      </c>
      <c r="L1623">
        <v>323.48143697542298</v>
      </c>
      <c r="M1623">
        <v>61.520172662610698</v>
      </c>
      <c r="N1623">
        <v>1.2001628839023499</v>
      </c>
      <c r="O1623">
        <v>13.438351997230701</v>
      </c>
      <c r="P1623">
        <v>60.222672064777299</v>
      </c>
      <c r="Q1623">
        <v>4.3627548745739E-2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298</v>
      </c>
      <c r="E1624">
        <v>689.59799999999996</v>
      </c>
      <c r="F1624">
        <v>147.35</v>
      </c>
      <c r="G1624">
        <v>-13.570331261829701</v>
      </c>
      <c r="H1624">
        <v>-5.5739026516792398</v>
      </c>
      <c r="I1624">
        <v>-11.7166136250846</v>
      </c>
      <c r="J1624">
        <v>-0.67795069846309897</v>
      </c>
      <c r="K1624">
        <v>147.232731302433</v>
      </c>
      <c r="L1624">
        <v>144.097137753357</v>
      </c>
      <c r="M1624">
        <v>47.421880014956898</v>
      </c>
      <c r="N1624">
        <v>0.94975293509688197</v>
      </c>
      <c r="O1624">
        <v>19.4435018663047</v>
      </c>
      <c r="P1624">
        <v>22.6894254787676</v>
      </c>
      <c r="Q1624">
        <v>0.10167247429193201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1157</v>
      </c>
      <c r="E1625">
        <v>689.58475065599998</v>
      </c>
      <c r="F1625">
        <v>67.92</v>
      </c>
      <c r="G1625">
        <v>29.913027727770601</v>
      </c>
      <c r="H1625">
        <v>-11.3470567179229</v>
      </c>
      <c r="I1625">
        <v>-32.599438316266699</v>
      </c>
      <c r="J1625">
        <v>-6.4350043296565396</v>
      </c>
      <c r="K1625">
        <v>70.481503536432001</v>
      </c>
      <c r="L1625">
        <v>74.620606277403596</v>
      </c>
      <c r="M1625">
        <v>48.559958127112601</v>
      </c>
      <c r="N1625">
        <v>1.37868828335671</v>
      </c>
      <c r="O1625">
        <v>111.572438162544</v>
      </c>
      <c r="P1625">
        <v>55.958668197474097</v>
      </c>
      <c r="Q1625">
        <v>-7.6094321375819998E-3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60</v>
      </c>
      <c r="E1626">
        <v>689.51077702999999</v>
      </c>
      <c r="F1626">
        <v>1208.1500000000001</v>
      </c>
      <c r="G1626">
        <v>44.670812940060401</v>
      </c>
      <c r="H1626">
        <v>-14.780256875374</v>
      </c>
      <c r="I1626">
        <v>-24.645692509012001</v>
      </c>
      <c r="J1626">
        <v>-4.2465876774244604</v>
      </c>
      <c r="K1626">
        <v>1242.79727680408</v>
      </c>
      <c r="L1626">
        <v>1110.85349815876</v>
      </c>
      <c r="M1626">
        <v>28.672284520234399</v>
      </c>
      <c r="N1626">
        <v>0.78111725311793301</v>
      </c>
      <c r="O1626">
        <v>33.087778835409402</v>
      </c>
      <c r="P1626">
        <v>72.358941436621706</v>
      </c>
      <c r="Q1626">
        <v>6.9978647617971998E-2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77</v>
      </c>
      <c r="E1627">
        <v>689.49625100000003</v>
      </c>
      <c r="F1627">
        <v>617.95000000000005</v>
      </c>
      <c r="G1627">
        <v>48.246375290753399</v>
      </c>
      <c r="H1627">
        <v>-17.926060703979999</v>
      </c>
      <c r="I1627">
        <v>-41.218702026493901</v>
      </c>
      <c r="J1627">
        <v>-2.1824690235439799</v>
      </c>
      <c r="K1627">
        <v>646.85530070814798</v>
      </c>
      <c r="L1627">
        <v>640.64790298185403</v>
      </c>
      <c r="M1627">
        <v>57.963077457784898</v>
      </c>
      <c r="N1627">
        <v>1.1481871908793599</v>
      </c>
      <c r="O1627">
        <v>56.339509669066999</v>
      </c>
      <c r="P1627">
        <v>84.462686567164198</v>
      </c>
      <c r="Q1627">
        <v>0.22887603231096401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E1628">
        <v>688.82730000000004</v>
      </c>
      <c r="F1628">
        <v>1151.5</v>
      </c>
      <c r="G1628">
        <v>263.60985999603099</v>
      </c>
      <c r="H1628">
        <v>-0.74365252944261595</v>
      </c>
      <c r="I1628">
        <v>20.765431619694301</v>
      </c>
      <c r="J1628">
        <v>-6.2763337381029896</v>
      </c>
      <c r="K1628">
        <v>998.07983284804197</v>
      </c>
      <c r="L1628">
        <v>764.54434446601795</v>
      </c>
      <c r="M1628">
        <v>53.329417663064703</v>
      </c>
      <c r="N1628">
        <v>0.63366990291262104</v>
      </c>
      <c r="O1628">
        <v>14.806773773339099</v>
      </c>
      <c r="P1628">
        <v>320.25547445255398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825</v>
      </c>
      <c r="E1629">
        <v>685.18560967500002</v>
      </c>
      <c r="F1629">
        <v>287.75</v>
      </c>
      <c r="G1629">
        <v>16.436662822834201</v>
      </c>
      <c r="H1629">
        <v>-6.15024828110879</v>
      </c>
      <c r="I1629">
        <v>26.742344958570801</v>
      </c>
      <c r="J1629">
        <v>-4.5962323892499901</v>
      </c>
      <c r="K1629">
        <v>269.23822698609899</v>
      </c>
      <c r="M1629">
        <v>50.385463718327301</v>
      </c>
      <c r="N1629">
        <v>0.38930211202938397</v>
      </c>
      <c r="O1629">
        <v>11.0686359687228</v>
      </c>
      <c r="P1629">
        <v>85.226906984229103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E1630">
        <v>684.67211114700001</v>
      </c>
      <c r="F1630">
        <v>80.489999999999995</v>
      </c>
      <c r="G1630">
        <v>903.86877094459703</v>
      </c>
      <c r="H1630">
        <v>42.326687718688603</v>
      </c>
      <c r="I1630">
        <v>70.942308919838396</v>
      </c>
      <c r="J1630">
        <v>22.300246162416698</v>
      </c>
      <c r="K1630">
        <v>57.008365954504598</v>
      </c>
      <c r="L1630">
        <v>43.633565452446497</v>
      </c>
      <c r="M1630">
        <v>94.736629535851506</v>
      </c>
      <c r="N1630">
        <v>3.44444786472121</v>
      </c>
      <c r="O1630">
        <v>0</v>
      </c>
      <c r="P1630">
        <v>927.969348659003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E1631">
        <v>683.80525</v>
      </c>
      <c r="F1631">
        <v>68.209999999999994</v>
      </c>
      <c r="G1631">
        <v>1043.87887434038</v>
      </c>
      <c r="H1631">
        <v>13.7283535423124</v>
      </c>
      <c r="I1631">
        <v>46.850417657317102</v>
      </c>
      <c r="J1631">
        <v>-1.4640946827402099</v>
      </c>
      <c r="K1631">
        <v>61.494215121589399</v>
      </c>
      <c r="L1631">
        <v>43.427748854720797</v>
      </c>
      <c r="M1631">
        <v>46.225773669035597</v>
      </c>
      <c r="N1631">
        <v>0.500689070237615</v>
      </c>
      <c r="O1631">
        <v>9.9545521184577002</v>
      </c>
      <c r="P1631">
        <v>1160.8133086876101</v>
      </c>
      <c r="Q1631">
        <v>0.18940072436050001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E1632">
        <v>683.34751292500005</v>
      </c>
      <c r="F1632">
        <v>709.75</v>
      </c>
      <c r="G1632">
        <v>257.48544379097001</v>
      </c>
      <c r="H1632">
        <v>12.093380970995</v>
      </c>
      <c r="I1632">
        <v>-3.2505454501749802</v>
      </c>
      <c r="J1632">
        <v>-2.06081022645622</v>
      </c>
      <c r="K1632">
        <v>605.26347846228202</v>
      </c>
      <c r="L1632">
        <v>493.89402596051201</v>
      </c>
      <c r="M1632">
        <v>63.482999377895297</v>
      </c>
      <c r="N1632">
        <v>1.17597606155599</v>
      </c>
      <c r="O1632">
        <v>9.0524832687565997</v>
      </c>
      <c r="P1632">
        <v>376.34228187919399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130</v>
      </c>
      <c r="E1633">
        <v>681.86453156000005</v>
      </c>
      <c r="F1633">
        <v>439.9</v>
      </c>
      <c r="G1633">
        <v>-42.213965263415602</v>
      </c>
      <c r="H1633">
        <v>-6.4982635751672504</v>
      </c>
      <c r="I1633">
        <v>-32.7297523003134</v>
      </c>
      <c r="J1633">
        <v>-2.55578936189641</v>
      </c>
      <c r="K1633">
        <v>460.56307077243503</v>
      </c>
      <c r="L1633">
        <v>488.65108915120499</v>
      </c>
      <c r="M1633">
        <v>35.958751139560803</v>
      </c>
      <c r="N1633">
        <v>0.61841586408704696</v>
      </c>
      <c r="O1633">
        <v>54.910206865196599</v>
      </c>
      <c r="P1633">
        <v>5.7324840764331197</v>
      </c>
      <c r="Q1633">
        <v>7.5190254402290005E-2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539</v>
      </c>
      <c r="E1634">
        <v>681.71400000000006</v>
      </c>
      <c r="F1634">
        <v>1032.9000000000001</v>
      </c>
      <c r="G1634">
        <v>78.906497757291802</v>
      </c>
      <c r="H1634">
        <v>-7.7803635362240398</v>
      </c>
      <c r="I1634">
        <v>16.072458416426802</v>
      </c>
      <c r="J1634">
        <v>-2.8078890800306202</v>
      </c>
      <c r="K1634">
        <v>1033.7715384523999</v>
      </c>
      <c r="L1634">
        <v>897.83193658810205</v>
      </c>
      <c r="M1634">
        <v>38.591906720409902</v>
      </c>
      <c r="N1634">
        <v>0.70975227847593003</v>
      </c>
      <c r="O1634">
        <v>14.2414560944912</v>
      </c>
      <c r="P1634">
        <v>106.58</v>
      </c>
      <c r="Q1634">
        <v>4.9045993209353003E-2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714</v>
      </c>
      <c r="E1635">
        <v>676.62342616799901</v>
      </c>
      <c r="F1635">
        <v>886.29</v>
      </c>
      <c r="G1635">
        <v>-5.1338801748419796</v>
      </c>
      <c r="H1635">
        <v>1.36878666751279</v>
      </c>
      <c r="I1635">
        <v>-0.28293973907130199</v>
      </c>
      <c r="J1635">
        <v>-0.136938761752602</v>
      </c>
      <c r="K1635">
        <v>856.92449445951502</v>
      </c>
      <c r="L1635">
        <v>799.31031907814997</v>
      </c>
      <c r="M1635">
        <v>64.306050640641899</v>
      </c>
      <c r="N1635">
        <v>1.41214934409687</v>
      </c>
      <c r="O1635">
        <v>1.68567850252174</v>
      </c>
      <c r="P1635">
        <v>31.3041674691476</v>
      </c>
      <c r="Q1635">
        <v>2.0547319375944E-2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138</v>
      </c>
      <c r="E1636">
        <v>676.15975000000003</v>
      </c>
      <c r="F1636">
        <v>361.1</v>
      </c>
      <c r="G1636">
        <v>165.590557464093</v>
      </c>
      <c r="H1636">
        <v>-5.8185568767235596</v>
      </c>
      <c r="I1636">
        <v>-9.0827018712606407</v>
      </c>
      <c r="J1636">
        <v>9.8559259331723208</v>
      </c>
      <c r="K1636">
        <v>350.79568764454899</v>
      </c>
      <c r="L1636">
        <v>308.333573230578</v>
      </c>
      <c r="M1636">
        <v>72.547720577094395</v>
      </c>
      <c r="N1636">
        <v>1.26027839710756</v>
      </c>
      <c r="O1636">
        <v>25.726945444475199</v>
      </c>
      <c r="P1636">
        <v>228.272727272727</v>
      </c>
      <c r="Q1636">
        <v>0.20574805907264401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911</v>
      </c>
      <c r="E1637">
        <v>674.95500842000001</v>
      </c>
      <c r="F1637">
        <v>361.9</v>
      </c>
      <c r="G1637">
        <v>-29.300315762867299</v>
      </c>
      <c r="H1637">
        <v>-7.6392442360301002E-2</v>
      </c>
      <c r="I1637">
        <v>-10.1580112716822</v>
      </c>
      <c r="J1637">
        <v>-4.27114754961217</v>
      </c>
      <c r="K1637">
        <v>337.85441117008901</v>
      </c>
      <c r="L1637">
        <v>331.907610559136</v>
      </c>
      <c r="M1637">
        <v>60.113832225483101</v>
      </c>
      <c r="N1637">
        <v>0.32766675232039699</v>
      </c>
      <c r="O1637">
        <v>15.1561204752694</v>
      </c>
      <c r="P1637">
        <v>52.058823529411697</v>
      </c>
      <c r="Q1637">
        <v>4.9779757385117002E-2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278</v>
      </c>
      <c r="E1638">
        <v>673.70880248000003</v>
      </c>
      <c r="F1638">
        <v>3226.55</v>
      </c>
      <c r="G1638">
        <v>11.125110588092999</v>
      </c>
      <c r="H1638">
        <v>-8.8447937356542496</v>
      </c>
      <c r="I1638">
        <v>14.4871495867247</v>
      </c>
      <c r="J1638">
        <v>1.5834736068215101</v>
      </c>
      <c r="K1638">
        <v>3147.6630773073298</v>
      </c>
      <c r="L1638">
        <v>2801.9207479598399</v>
      </c>
      <c r="M1638">
        <v>62.844020172434</v>
      </c>
      <c r="N1638">
        <v>0.56971195128932295</v>
      </c>
      <c r="O1638">
        <v>35.5007670731896</v>
      </c>
      <c r="P1638">
        <v>55.4214836223506</v>
      </c>
      <c r="Q1638">
        <v>-4.4027137692600003E-3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122</v>
      </c>
      <c r="E1639">
        <v>672.94500000000005</v>
      </c>
      <c r="F1639">
        <v>131.94999999999999</v>
      </c>
      <c r="G1639">
        <v>-25.326887636368301</v>
      </c>
      <c r="H1639">
        <v>-7.6252878400899498</v>
      </c>
      <c r="I1639">
        <v>-21.586649596838701</v>
      </c>
      <c r="J1639">
        <v>-4.8166928716022097</v>
      </c>
      <c r="K1639">
        <v>133.01154795986</v>
      </c>
      <c r="L1639">
        <v>137.65029572116001</v>
      </c>
      <c r="M1639">
        <v>42.906226357313898</v>
      </c>
      <c r="N1639">
        <v>1.1636011749237201</v>
      </c>
      <c r="O1639">
        <v>31.261841606669201</v>
      </c>
      <c r="P1639">
        <v>11.822033898305</v>
      </c>
      <c r="Q1639">
        <v>-9.9071741700322999E-2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1538</v>
      </c>
      <c r="E1640">
        <v>670.52480509300005</v>
      </c>
      <c r="F1640">
        <v>28.99</v>
      </c>
      <c r="G1640">
        <v>-0.73887558674669696</v>
      </c>
      <c r="H1640">
        <v>-5.3307724813180402</v>
      </c>
      <c r="I1640">
        <v>-14.8529160564853</v>
      </c>
      <c r="J1640">
        <v>0.124131086795849</v>
      </c>
      <c r="K1640">
        <v>27.162413567001899</v>
      </c>
      <c r="L1640">
        <v>26.7139147678269</v>
      </c>
      <c r="M1640">
        <v>69.286209466595906</v>
      </c>
      <c r="N1640">
        <v>1.57610986324183</v>
      </c>
      <c r="O1640">
        <v>27.285270783028601</v>
      </c>
      <c r="P1640">
        <v>41.070559610705502</v>
      </c>
      <c r="Q1640">
        <v>-2.9757253631069E-2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283</v>
      </c>
      <c r="E1641">
        <v>668.43526210000005</v>
      </c>
      <c r="F1641">
        <v>3.91</v>
      </c>
      <c r="G1641">
        <v>45.899422285593701</v>
      </c>
      <c r="H1641">
        <v>-14.024627999750701</v>
      </c>
      <c r="I1641">
        <v>-33.176338877638699</v>
      </c>
      <c r="J1641">
        <v>-3.1994777908896901</v>
      </c>
      <c r="K1641">
        <v>3.98541901448958</v>
      </c>
      <c r="L1641">
        <v>3.86949538308316</v>
      </c>
      <c r="M1641">
        <v>44.904445195400697</v>
      </c>
      <c r="N1641">
        <v>0.80470050596984499</v>
      </c>
      <c r="O1641">
        <v>70.076726342710998</v>
      </c>
      <c r="P1641">
        <v>77.727272727272705</v>
      </c>
      <c r="Q1641">
        <v>5.6626184263839002E-2</v>
      </c>
    </row>
    <row r="1642" spans="1:17" hidden="1" x14ac:dyDescent="0.3">
      <c r="A1642" t="s">
        <v>3440</v>
      </c>
      <c r="B1642" t="s">
        <v>2557</v>
      </c>
      <c r="C1642" t="str">
        <f>IFERROR(VLOOKUP(Table1[[#This Row],[Ticker]],[1]!Table1[[Symbol]:[Industry]],2,FALSE),"-")</f>
        <v>-</v>
      </c>
      <c r="D1642" t="s">
        <v>228</v>
      </c>
      <c r="E1642">
        <v>668.09352000000001</v>
      </c>
      <c r="F1642">
        <v>1666.9</v>
      </c>
      <c r="G1642">
        <v>553.08812835912602</v>
      </c>
      <c r="H1642">
        <v>11.528606571510799</v>
      </c>
      <c r="I1642">
        <v>53.564542172334299</v>
      </c>
      <c r="J1642">
        <v>4.3281352114654403</v>
      </c>
      <c r="K1642">
        <v>1398.8547393818501</v>
      </c>
      <c r="L1642">
        <v>920.07303289015601</v>
      </c>
      <c r="M1642">
        <v>61.846853335469604</v>
      </c>
      <c r="N1642">
        <v>0.49017933390264701</v>
      </c>
      <c r="O1642">
        <v>13.2671426000359</v>
      </c>
      <c r="P1642">
        <v>717.10784313725503</v>
      </c>
    </row>
    <row r="1643" spans="1:17" hidden="1" x14ac:dyDescent="0.3">
      <c r="A1643" t="s">
        <v>3441</v>
      </c>
      <c r="B1643" t="s">
        <v>3442</v>
      </c>
      <c r="C1643" t="str">
        <f>IFERROR(VLOOKUP(Table1[[#This Row],[Ticker]],[1]!Table1[[Symbol]:[Industry]],2,FALSE),"-")</f>
        <v>-</v>
      </c>
      <c r="D1643" t="s">
        <v>631</v>
      </c>
      <c r="E1643">
        <v>668.04469342200002</v>
      </c>
      <c r="F1643">
        <v>154.62</v>
      </c>
      <c r="G1643">
        <v>-0.404577714406261</v>
      </c>
      <c r="H1643">
        <v>0.48274271794807999</v>
      </c>
      <c r="I1643">
        <v>6.6256651689938897</v>
      </c>
      <c r="J1643">
        <v>-1.01921193192184</v>
      </c>
      <c r="K1643">
        <v>132.44536865109299</v>
      </c>
      <c r="L1643">
        <v>128.635197323287</v>
      </c>
      <c r="M1643">
        <v>74.735401792266202</v>
      </c>
      <c r="N1643">
        <v>3.0497370375136201</v>
      </c>
      <c r="O1643">
        <v>4.7083171646617501</v>
      </c>
      <c r="P1643">
        <v>46.420454545454497</v>
      </c>
      <c r="Q1643">
        <v>-1.5595046089740001E-3</v>
      </c>
    </row>
    <row r="1644" spans="1:17" hidden="1" x14ac:dyDescent="0.3">
      <c r="A1644" t="s">
        <v>3443</v>
      </c>
      <c r="B1644" t="s">
        <v>3444</v>
      </c>
      <c r="C1644" t="str">
        <f>IFERROR(VLOOKUP(Table1[[#This Row],[Ticker]],[1]!Table1[[Symbol]:[Industry]],2,FALSE),"-")</f>
        <v>-</v>
      </c>
      <c r="D1644" t="s">
        <v>386</v>
      </c>
      <c r="E1644">
        <v>667.17962199999999</v>
      </c>
      <c r="F1644">
        <v>488.5</v>
      </c>
      <c r="G1644">
        <v>58.107553579886797</v>
      </c>
      <c r="H1644">
        <v>-8.8325714284209997</v>
      </c>
      <c r="I1644">
        <v>4.4001201484051</v>
      </c>
      <c r="J1644">
        <v>-4.1600673312811498</v>
      </c>
      <c r="K1644">
        <v>497.376846294475</v>
      </c>
      <c r="L1644">
        <v>446.40286424465899</v>
      </c>
      <c r="M1644">
        <v>54.965410958934399</v>
      </c>
      <c r="N1644">
        <v>0.95497574874790503</v>
      </c>
      <c r="O1644">
        <v>36.827021494370499</v>
      </c>
      <c r="P1644">
        <v>105.12282175099701</v>
      </c>
      <c r="Q1644">
        <v>0.219930559090211</v>
      </c>
    </row>
    <row r="1645" spans="1:17" hidden="1" x14ac:dyDescent="0.3">
      <c r="A1645" t="s">
        <v>3445</v>
      </c>
      <c r="B1645" t="s">
        <v>3446</v>
      </c>
      <c r="C1645" t="str">
        <f>IFERROR(VLOOKUP(Table1[[#This Row],[Ticker]],[1]!Table1[[Symbol]:[Industry]],2,FALSE),"-")</f>
        <v>-</v>
      </c>
      <c r="D1645" t="s">
        <v>130</v>
      </c>
      <c r="E1645">
        <v>666.34599625199996</v>
      </c>
      <c r="F1645">
        <v>206.53</v>
      </c>
      <c r="G1645">
        <v>190.25254252912401</v>
      </c>
      <c r="H1645">
        <v>-17.9147953282645</v>
      </c>
      <c r="I1645">
        <v>-36.831974021002402</v>
      </c>
      <c r="J1645">
        <v>-2.9244708458582398</v>
      </c>
      <c r="K1645">
        <v>225.58450591547199</v>
      </c>
      <c r="L1645">
        <v>199.81939082710699</v>
      </c>
      <c r="M1645">
        <v>32.313508465020703</v>
      </c>
      <c r="N1645">
        <v>0.89640939165532296</v>
      </c>
      <c r="O1645">
        <v>52.229700285672699</v>
      </c>
      <c r="P1645">
        <v>233.11290322580601</v>
      </c>
      <c r="Q1645">
        <v>0.120126695381569</v>
      </c>
    </row>
    <row r="1646" spans="1:17" hidden="1" x14ac:dyDescent="0.3">
      <c r="A1646" t="s">
        <v>3447</v>
      </c>
      <c r="B1646" t="s">
        <v>3448</v>
      </c>
      <c r="C1646" t="str">
        <f>IFERROR(VLOOKUP(Table1[[#This Row],[Ticker]],[1]!Table1[[Symbol]:[Industry]],2,FALSE),"-")</f>
        <v>-</v>
      </c>
      <c r="D1646" t="s">
        <v>138</v>
      </c>
      <c r="E1646">
        <v>664.62394819999997</v>
      </c>
      <c r="F1646">
        <v>47.15</v>
      </c>
      <c r="G1646">
        <v>227.76509392738399</v>
      </c>
      <c r="H1646">
        <v>-0.229187360047864</v>
      </c>
      <c r="I1646">
        <v>165.199187261567</v>
      </c>
      <c r="J1646">
        <v>0.70185161959304498</v>
      </c>
      <c r="K1646">
        <v>42.920096974755303</v>
      </c>
      <c r="L1646">
        <v>30.772507239444401</v>
      </c>
      <c r="M1646">
        <v>54.627750182597303</v>
      </c>
      <c r="N1646">
        <v>1.5851022349194499</v>
      </c>
      <c r="O1646">
        <v>12.428419936373199</v>
      </c>
      <c r="P1646">
        <v>266.92607003890998</v>
      </c>
      <c r="Q1646">
        <v>2.4509104104789001E-2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Row],[Ticker]],[1]!Table1[[Symbol]:[Industry]],2,FALSE),"-")</f>
        <v>-</v>
      </c>
      <c r="D1647" t="s">
        <v>200</v>
      </c>
      <c r="E1647">
        <v>664.26646032500003</v>
      </c>
      <c r="F1647">
        <v>190.45</v>
      </c>
      <c r="G1647">
        <v>271.023903613394</v>
      </c>
      <c r="H1647">
        <v>-11.088599403670401</v>
      </c>
      <c r="I1647">
        <v>2.3331532018181398</v>
      </c>
      <c r="J1647">
        <v>1.35586017750571</v>
      </c>
      <c r="K1647">
        <v>193.366142489846</v>
      </c>
      <c r="L1647">
        <v>161.99986387331401</v>
      </c>
      <c r="M1647">
        <v>38.763084616520601</v>
      </c>
      <c r="N1647">
        <v>0.38443137366612401</v>
      </c>
      <c r="O1647">
        <v>15.5158834339721</v>
      </c>
      <c r="Q1647">
        <v>0.12698884518980599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Row],[Ticker]],[1]!Table1[[Symbol]:[Industry]],2,FALSE),"-")</f>
        <v>-</v>
      </c>
      <c r="D1648" t="s">
        <v>57</v>
      </c>
      <c r="E1648">
        <v>662.70191456800001</v>
      </c>
      <c r="F1648">
        <v>31.76</v>
      </c>
      <c r="G1648">
        <v>101.14764923594799</v>
      </c>
      <c r="H1648">
        <v>-17.733822467013798</v>
      </c>
      <c r="I1648">
        <v>59.757016989636298</v>
      </c>
      <c r="J1648">
        <v>-4.24281117142199</v>
      </c>
      <c r="K1648">
        <v>32.537457851722998</v>
      </c>
      <c r="L1648">
        <v>25.6764964753241</v>
      </c>
      <c r="M1648">
        <v>50.372597726266299</v>
      </c>
      <c r="N1648">
        <v>0.241618540561999</v>
      </c>
      <c r="O1648">
        <v>53.022670025188901</v>
      </c>
      <c r="P1648">
        <v>151.067193675889</v>
      </c>
      <c r="Q1648">
        <v>9.9666304512970996E-2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Row],[Ticker]],[1]!Table1[[Symbol]:[Industry]],2,FALSE),"-")</f>
        <v>-</v>
      </c>
      <c r="D1649" t="s">
        <v>235</v>
      </c>
      <c r="E1649">
        <v>661.87</v>
      </c>
      <c r="F1649">
        <v>601.70000000000005</v>
      </c>
      <c r="G1649">
        <v>114.66926355543499</v>
      </c>
      <c r="H1649">
        <v>-4.6188711614963802</v>
      </c>
      <c r="I1649">
        <v>96.589719805945705</v>
      </c>
      <c r="J1649">
        <v>-8.0618139332514396</v>
      </c>
      <c r="K1649">
        <v>551.474946554898</v>
      </c>
      <c r="L1649">
        <v>405.06473854481197</v>
      </c>
      <c r="M1649">
        <v>53.842674694072102</v>
      </c>
      <c r="N1649">
        <v>0.41620600991510698</v>
      </c>
      <c r="O1649">
        <v>10.6863885657304</v>
      </c>
      <c r="P1649">
        <v>164.774477447744</v>
      </c>
      <c r="Q1649">
        <v>0.24217732392499999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Row],[Ticker]],[1]!Table1[[Symbol]:[Industry]],2,FALSE),"-")</f>
        <v>-</v>
      </c>
      <c r="D1650" t="s">
        <v>283</v>
      </c>
      <c r="E1650">
        <v>661.42101024999999</v>
      </c>
      <c r="F1650">
        <v>467.5</v>
      </c>
      <c r="G1650">
        <v>97.306005283462497</v>
      </c>
      <c r="H1650">
        <v>44.448262475510901</v>
      </c>
      <c r="I1650">
        <v>48.559679868456499</v>
      </c>
      <c r="J1650">
        <v>-5.4765814411043303</v>
      </c>
      <c r="K1650">
        <v>385.36890273090302</v>
      </c>
      <c r="L1650">
        <v>299.34011549929897</v>
      </c>
      <c r="M1650">
        <v>54.250136096701802</v>
      </c>
      <c r="N1650">
        <v>2.1145137762490398</v>
      </c>
      <c r="O1650">
        <v>19.561497326203199</v>
      </c>
      <c r="P1650">
        <v>211.14808652246199</v>
      </c>
      <c r="Q1650">
        <v>9.8609776744449998E-2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Row],[Ticker]],[1]!Table1[[Symbol]:[Industry]],2,FALSE),"-")</f>
        <v>-</v>
      </c>
      <c r="D1651" t="s">
        <v>359</v>
      </c>
      <c r="E1651">
        <v>659.99288160000003</v>
      </c>
      <c r="F1651">
        <v>179.42</v>
      </c>
      <c r="G1651">
        <v>-23.104236594226101</v>
      </c>
      <c r="H1651">
        <v>0.70438932934277798</v>
      </c>
      <c r="I1651">
        <v>-13.895118295818801</v>
      </c>
      <c r="J1651">
        <v>-4.2734635683414401</v>
      </c>
      <c r="K1651">
        <v>169.16284626316801</v>
      </c>
      <c r="L1651">
        <v>176.407742207578</v>
      </c>
      <c r="M1651">
        <v>54.4260951502662</v>
      </c>
      <c r="N1651">
        <v>0.95477613140652695</v>
      </c>
      <c r="O1651">
        <v>33.402073347452898</v>
      </c>
      <c r="P1651">
        <v>33.497023809523697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Row],[Ticker]],[1]!Table1[[Symbol]:[Industry]],2,FALSE),"-")</f>
        <v>-</v>
      </c>
      <c r="D1652" t="s">
        <v>555</v>
      </c>
      <c r="E1652">
        <v>659.72734695199995</v>
      </c>
      <c r="F1652">
        <v>3.73</v>
      </c>
      <c r="G1652">
        <v>-5.6878793017078504</v>
      </c>
      <c r="H1652">
        <v>-13.033903841234901</v>
      </c>
      <c r="I1652">
        <v>-26.0301896963167</v>
      </c>
      <c r="J1652">
        <v>-3.0855566243369399</v>
      </c>
      <c r="K1652">
        <v>3.8415228085069302</v>
      </c>
      <c r="L1652">
        <v>3.82380523533481</v>
      </c>
      <c r="M1652">
        <v>40.040581802320901</v>
      </c>
      <c r="N1652">
        <v>0.99491241206426995</v>
      </c>
      <c r="O1652">
        <v>51.474530831099202</v>
      </c>
      <c r="P1652">
        <v>33.214285714285701</v>
      </c>
      <c r="Q1652">
        <v>5.8081200865493003E-2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Row],[Ticker]],[1]!Table1[[Symbol]:[Industry]],2,FALSE),"-")</f>
        <v>-</v>
      </c>
      <c r="D1653" t="s">
        <v>60</v>
      </c>
      <c r="E1653">
        <v>659.55151276999902</v>
      </c>
      <c r="F1653">
        <v>29.41</v>
      </c>
      <c r="G1653">
        <v>13.3293288276498</v>
      </c>
      <c r="H1653">
        <v>-16.4418908892651</v>
      </c>
      <c r="I1653">
        <v>-31.0663442425233</v>
      </c>
      <c r="J1653">
        <v>-1.08013681211067</v>
      </c>
      <c r="K1653">
        <v>31.391758353141601</v>
      </c>
      <c r="L1653">
        <v>31.056808649189101</v>
      </c>
      <c r="M1653">
        <v>46.835238924128099</v>
      </c>
      <c r="N1653">
        <v>1.2123542758160799</v>
      </c>
      <c r="O1653">
        <v>55.389323359401502</v>
      </c>
      <c r="P1653">
        <v>38.075117370892002</v>
      </c>
      <c r="Q1653">
        <v>-3.0124867780326001E-2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Row],[Ticker]],[1]!Table1[[Symbol]:[Industry]],2,FALSE),"-")</f>
        <v>-</v>
      </c>
      <c r="D1654" t="s">
        <v>21</v>
      </c>
      <c r="E1654">
        <v>657.68510187499999</v>
      </c>
      <c r="F1654">
        <v>353.75</v>
      </c>
      <c r="G1654">
        <v>189.091100019104</v>
      </c>
      <c r="H1654">
        <v>29.710054207100601</v>
      </c>
      <c r="I1654">
        <v>14.2130653404546</v>
      </c>
      <c r="J1654">
        <v>23.537819999039598</v>
      </c>
      <c r="K1654">
        <v>274.82045249510901</v>
      </c>
      <c r="L1654">
        <v>243.65472698351101</v>
      </c>
      <c r="M1654">
        <v>89.438003548525103</v>
      </c>
      <c r="N1654">
        <v>2.29686970552642</v>
      </c>
      <c r="O1654">
        <v>2.3321554770318</v>
      </c>
      <c r="P1654">
        <v>220.716228467815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Row],[Ticker]],[1]!Table1[[Symbol]:[Industry]],2,FALSE),"-")</f>
        <v>-</v>
      </c>
      <c r="D1655" t="s">
        <v>182</v>
      </c>
      <c r="E1655">
        <v>656.33045498000001</v>
      </c>
      <c r="F1655">
        <v>38.9</v>
      </c>
      <c r="G1655">
        <v>-29.315002665673301</v>
      </c>
      <c r="H1655">
        <v>-18.116979061991898</v>
      </c>
      <c r="I1655">
        <v>-40.893846103407199</v>
      </c>
      <c r="J1655">
        <v>-2.9606814994618098</v>
      </c>
      <c r="K1655">
        <v>44.6245050522868</v>
      </c>
      <c r="L1655">
        <v>45.619809697500799</v>
      </c>
      <c r="M1655">
        <v>35.659683233959697</v>
      </c>
      <c r="N1655">
        <v>0.65292581789275195</v>
      </c>
      <c r="O1655">
        <v>61.182519280205597</v>
      </c>
      <c r="P1655">
        <v>5.5630936227951002</v>
      </c>
      <c r="Q1655">
        <v>0.13731432193908399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Row],[Ticker]],[1]!Table1[[Symbol]:[Industry]],2,FALSE),"-")</f>
        <v>-</v>
      </c>
      <c r="D1656" t="s">
        <v>138</v>
      </c>
      <c r="E1656">
        <v>656.21727611999995</v>
      </c>
      <c r="F1656">
        <v>25.2</v>
      </c>
      <c r="G1656">
        <v>126.64569094231</v>
      </c>
      <c r="H1656">
        <v>-15.9001344593051</v>
      </c>
      <c r="I1656">
        <v>25.048079627941899</v>
      </c>
      <c r="J1656">
        <v>-1.2294364083636</v>
      </c>
      <c r="K1656">
        <v>26.434159159975799</v>
      </c>
      <c r="L1656">
        <v>23.645602338570701</v>
      </c>
      <c r="M1656">
        <v>53.5430163256257</v>
      </c>
      <c r="N1656">
        <v>0.93990166580371204</v>
      </c>
      <c r="O1656">
        <v>72.420634920634896</v>
      </c>
      <c r="P1656">
        <v>169.51871657754</v>
      </c>
      <c r="Q1656">
        <v>0.118758973781999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Row],[Ticker]],[1]!Table1[[Symbol]:[Industry]],2,FALSE),"-")</f>
        <v>-</v>
      </c>
      <c r="D1657" t="s">
        <v>283</v>
      </c>
      <c r="E1657">
        <v>655.45927572799997</v>
      </c>
      <c r="F1657">
        <v>254.96</v>
      </c>
      <c r="G1657">
        <v>497.75308082217902</v>
      </c>
      <c r="H1657">
        <v>1.2467520081882</v>
      </c>
      <c r="I1657">
        <v>296.10864139882199</v>
      </c>
      <c r="J1657">
        <v>2.06993009078279</v>
      </c>
      <c r="K1657">
        <v>232.61085595646301</v>
      </c>
      <c r="L1657">
        <v>167.04057608636001</v>
      </c>
      <c r="M1657">
        <v>57.250937905528303</v>
      </c>
      <c r="N1657">
        <v>1.67942004301323</v>
      </c>
      <c r="O1657">
        <v>19.6266080953875</v>
      </c>
      <c r="P1657">
        <v>559.66364812419101</v>
      </c>
      <c r="Q1657">
        <v>0.15372230999401101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Row],[Ticker]],[1]!Table1[[Symbol]:[Industry]],2,FALSE),"-")</f>
        <v>-</v>
      </c>
      <c r="D1658" t="s">
        <v>550</v>
      </c>
      <c r="E1658">
        <v>654.66240029999994</v>
      </c>
      <c r="F1658">
        <v>47.37</v>
      </c>
      <c r="G1658">
        <v>-27.8200899095282</v>
      </c>
      <c r="H1658">
        <v>-3.45776855440644</v>
      </c>
      <c r="I1658">
        <v>-34.047420831194898</v>
      </c>
      <c r="J1658">
        <v>0.91971757744381699</v>
      </c>
      <c r="K1658">
        <v>45.321272850246601</v>
      </c>
      <c r="L1658">
        <v>46.475272659457701</v>
      </c>
      <c r="M1658">
        <v>63.716334644249301</v>
      </c>
      <c r="N1658">
        <v>1.5956387428080501</v>
      </c>
      <c r="O1658">
        <v>34.262191260291303</v>
      </c>
      <c r="P1658">
        <v>19.772439949431</v>
      </c>
      <c r="Q1658">
        <v>0.125561129777017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1429</v>
      </c>
      <c r="E1659">
        <v>653.99978199999998</v>
      </c>
      <c r="F1659">
        <v>1090</v>
      </c>
      <c r="G1659">
        <v>11.9283752370476</v>
      </c>
      <c r="H1659">
        <v>1.7374988143154599</v>
      </c>
      <c r="I1659">
        <v>-12.0825827899793</v>
      </c>
      <c r="J1659">
        <v>-2.1202372906537601</v>
      </c>
      <c r="K1659">
        <v>1056.9063443182999</v>
      </c>
      <c r="L1659">
        <v>1000.6414354424199</v>
      </c>
      <c r="M1659">
        <v>52.003061609135699</v>
      </c>
      <c r="N1659">
        <v>1.0425214436157499</v>
      </c>
      <c r="O1659">
        <v>14.4036697247706</v>
      </c>
      <c r="P1659">
        <v>40.645161290322498</v>
      </c>
      <c r="Q1659">
        <v>-7.8911239118479998E-3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250</v>
      </c>
      <c r="E1660">
        <v>653.44712500000003</v>
      </c>
      <c r="F1660">
        <v>502</v>
      </c>
      <c r="G1660">
        <v>234.47085085702199</v>
      </c>
      <c r="H1660">
        <v>71.034207613873406</v>
      </c>
      <c r="I1660">
        <v>49.086350365522399</v>
      </c>
      <c r="J1660">
        <v>6.3855340232242899</v>
      </c>
      <c r="K1660">
        <v>370.56241131664802</v>
      </c>
      <c r="L1660">
        <v>289.73877183710698</v>
      </c>
      <c r="M1660">
        <v>75.657372052585799</v>
      </c>
      <c r="N1660">
        <v>1.6036719675394999</v>
      </c>
      <c r="O1660">
        <v>3.5458167330677299</v>
      </c>
      <c r="P1660">
        <v>266.42335766423298</v>
      </c>
      <c r="Q1660">
        <v>0.11619271132110599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156</v>
      </c>
      <c r="E1661">
        <v>653.44001255000001</v>
      </c>
      <c r="F1661">
        <v>99.71</v>
      </c>
      <c r="G1661">
        <v>-56.280871215454397</v>
      </c>
      <c r="H1661">
        <v>-6.0105627723888704</v>
      </c>
      <c r="I1661">
        <v>-39.245362868389201</v>
      </c>
      <c r="J1661">
        <v>-2.42686280017548</v>
      </c>
      <c r="K1661">
        <v>101.274158303837</v>
      </c>
      <c r="L1661">
        <v>114.10696965189901</v>
      </c>
      <c r="M1661">
        <v>60.421345309255202</v>
      </c>
      <c r="N1661">
        <v>1.08926810212351</v>
      </c>
      <c r="O1661">
        <v>56.403570354026598</v>
      </c>
      <c r="P1661">
        <v>9.4511525795828604</v>
      </c>
      <c r="Q1661">
        <v>2.2757510994908001E-2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E1662">
        <v>653.24022200000002</v>
      </c>
      <c r="F1662">
        <v>449</v>
      </c>
      <c r="G1662">
        <v>12.8731867761367</v>
      </c>
      <c r="H1662">
        <v>-7.17511397335646</v>
      </c>
      <c r="I1662">
        <v>-23.243317480454401</v>
      </c>
      <c r="J1662">
        <v>0.56664483274255695</v>
      </c>
      <c r="K1662">
        <v>462.11839042549798</v>
      </c>
      <c r="L1662">
        <v>440.19124171055898</v>
      </c>
      <c r="M1662">
        <v>46.304798333016301</v>
      </c>
      <c r="N1662">
        <v>0.25418994413407803</v>
      </c>
      <c r="O1662">
        <v>27.3942093541202</v>
      </c>
      <c r="P1662">
        <v>38.111350353737201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1638</v>
      </c>
      <c r="E1663">
        <v>651.53970000000004</v>
      </c>
      <c r="F1663">
        <v>60.05</v>
      </c>
      <c r="G1663">
        <v>-5.4246883863430302</v>
      </c>
      <c r="H1663">
        <v>-4.7788102728629598</v>
      </c>
      <c r="I1663">
        <v>-0.59979661542743301</v>
      </c>
      <c r="J1663">
        <v>-3.1420218981935202</v>
      </c>
      <c r="K1663">
        <v>61.372463385349299</v>
      </c>
      <c r="L1663">
        <v>57.251431891834102</v>
      </c>
      <c r="M1663">
        <v>63.305866194264297</v>
      </c>
      <c r="N1663">
        <v>0.86892477590643802</v>
      </c>
      <c r="O1663">
        <v>7.4937552039966597</v>
      </c>
      <c r="P1663">
        <v>24.714434060228399</v>
      </c>
      <c r="Q1663">
        <v>-3.0371808196612001E-2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E1664">
        <v>650.44546000000003</v>
      </c>
      <c r="F1664">
        <v>1131.8</v>
      </c>
      <c r="G1664">
        <v>-24.437616090894899</v>
      </c>
      <c r="H1664">
        <v>18.5008516918795</v>
      </c>
      <c r="I1664">
        <v>-4.1456028059512002</v>
      </c>
      <c r="J1664">
        <v>-5.2004267783176301</v>
      </c>
      <c r="K1664">
        <v>1021.6883100861399</v>
      </c>
      <c r="L1664">
        <v>1008.1295848967</v>
      </c>
      <c r="M1664">
        <v>55.345055034080403</v>
      </c>
      <c r="N1664">
        <v>2.0799109070091899</v>
      </c>
      <c r="O1664">
        <v>62.732413466679802</v>
      </c>
      <c r="P1664">
        <v>41.2983770287141</v>
      </c>
      <c r="Q1664">
        <v>-7.5134300573769006E-2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539</v>
      </c>
      <c r="E1665">
        <v>648.88133330000005</v>
      </c>
      <c r="F1665">
        <v>23.93</v>
      </c>
      <c r="G1665">
        <v>89.560136571308007</v>
      </c>
      <c r="H1665">
        <v>15.1798216489611</v>
      </c>
      <c r="I1665">
        <v>4.6704509559838101</v>
      </c>
      <c r="J1665">
        <v>-2.6405286519033502</v>
      </c>
      <c r="K1665">
        <v>21.7205912914979</v>
      </c>
      <c r="L1665">
        <v>18.111067812280801</v>
      </c>
      <c r="M1665">
        <v>53.891687571375002</v>
      </c>
      <c r="N1665">
        <v>1.55305070407349</v>
      </c>
      <c r="O1665">
        <v>10.3217718345173</v>
      </c>
      <c r="P1665">
        <v>147.97927461139801</v>
      </c>
      <c r="Q1665">
        <v>1.4980780751901001E-2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21</v>
      </c>
      <c r="E1666">
        <v>647.82764033000001</v>
      </c>
      <c r="F1666">
        <v>208.1</v>
      </c>
      <c r="G1666">
        <v>35.7918540950443</v>
      </c>
      <c r="H1666">
        <v>16.5057068748463</v>
      </c>
      <c r="I1666">
        <v>-8.3477205089964794</v>
      </c>
      <c r="J1666">
        <v>-0.783496302088733</v>
      </c>
      <c r="K1666">
        <v>172.82409013499</v>
      </c>
      <c r="L1666">
        <v>161.92525057865601</v>
      </c>
      <c r="M1666">
        <v>73.267770695616207</v>
      </c>
      <c r="N1666">
        <v>3.7162908128975798</v>
      </c>
      <c r="O1666">
        <v>4.3488707352234499</v>
      </c>
      <c r="P1666">
        <v>74.727120067170404</v>
      </c>
      <c r="Q1666">
        <v>-6.7915114097610004E-3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298</v>
      </c>
      <c r="E1667">
        <v>644.20390650000002</v>
      </c>
      <c r="F1667">
        <v>69.69</v>
      </c>
      <c r="G1667">
        <v>29.148460218523901</v>
      </c>
      <c r="H1667">
        <v>-10.073055510608899</v>
      </c>
      <c r="I1667">
        <v>-12.501290927506799</v>
      </c>
      <c r="J1667">
        <v>-2.2180483050748401</v>
      </c>
      <c r="K1667">
        <v>71.750703527024598</v>
      </c>
      <c r="L1667">
        <v>67.407996772917699</v>
      </c>
      <c r="M1667">
        <v>50.976424443565797</v>
      </c>
      <c r="N1667">
        <v>0.72132189803659597</v>
      </c>
      <c r="O1667">
        <v>31.5109771846749</v>
      </c>
      <c r="P1667">
        <v>77.328244274809094</v>
      </c>
      <c r="Q1667">
        <v>5.2759102423407998E-2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631</v>
      </c>
      <c r="E1668">
        <v>641.96049440000002</v>
      </c>
      <c r="F1668">
        <v>71.349999999999994</v>
      </c>
      <c r="G1668">
        <v>113.49515988133101</v>
      </c>
      <c r="H1668">
        <v>-0.20736963804606501</v>
      </c>
      <c r="I1668">
        <v>63.648526455650099</v>
      </c>
      <c r="J1668">
        <v>-10.142210711869801</v>
      </c>
      <c r="K1668">
        <v>65.534995432610302</v>
      </c>
      <c r="L1668">
        <v>54.755784275482903</v>
      </c>
      <c r="M1668">
        <v>58.867536132674303</v>
      </c>
      <c r="N1668">
        <v>1.37380978698487</v>
      </c>
      <c r="O1668">
        <v>11.7028731604765</v>
      </c>
      <c r="P1668">
        <v>154.367201426024</v>
      </c>
      <c r="Q1668">
        <v>9.8835805577626001E-2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343</v>
      </c>
      <c r="E1669">
        <v>641.74319118000005</v>
      </c>
      <c r="F1669">
        <v>21.07</v>
      </c>
      <c r="G1669">
        <v>54.458744319491998</v>
      </c>
      <c r="H1669">
        <v>12.260320023825701</v>
      </c>
      <c r="I1669">
        <v>-25.079106104985399</v>
      </c>
      <c r="J1669">
        <v>5.2495716620108501</v>
      </c>
      <c r="K1669">
        <v>20.636952921865799</v>
      </c>
      <c r="L1669">
        <v>18.876642148623301</v>
      </c>
      <c r="M1669">
        <v>55.1682252245201</v>
      </c>
      <c r="N1669">
        <v>5.40458235939556</v>
      </c>
      <c r="O1669">
        <v>36.4499288087327</v>
      </c>
      <c r="P1669">
        <v>116.102564102564</v>
      </c>
      <c r="Q1669">
        <v>7.5817773374489E-2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422</v>
      </c>
      <c r="E1670">
        <v>641.68495715999995</v>
      </c>
      <c r="F1670">
        <v>67.44</v>
      </c>
      <c r="G1670">
        <v>-8.6013483943172098</v>
      </c>
      <c r="H1670">
        <v>-4.3278172399277501</v>
      </c>
      <c r="I1670">
        <v>-35.074223231290098</v>
      </c>
      <c r="J1670">
        <v>0.97092050401654995</v>
      </c>
      <c r="K1670">
        <v>69.5685534914074</v>
      </c>
      <c r="L1670">
        <v>70.650211661260897</v>
      </c>
      <c r="M1670">
        <v>48.844521947836903</v>
      </c>
      <c r="N1670">
        <v>0.57289716059645202</v>
      </c>
      <c r="O1670">
        <v>45.299525504151802</v>
      </c>
      <c r="P1670">
        <v>20.213903743315502</v>
      </c>
      <c r="Q1670">
        <v>-3.1743382143961003E-2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E1671">
        <v>640.64682500000004</v>
      </c>
      <c r="F1671">
        <v>1114.75</v>
      </c>
      <c r="G1671">
        <v>-2.1700335525249401</v>
      </c>
      <c r="H1671">
        <v>15.5161122030811</v>
      </c>
      <c r="I1671">
        <v>8.1356485832116601</v>
      </c>
      <c r="J1671">
        <v>-22.3133652083337</v>
      </c>
      <c r="O1671">
        <v>27.207894146669599</v>
      </c>
      <c r="P1671">
        <v>28.021820269882198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631</v>
      </c>
      <c r="E1672">
        <v>639.02404000000001</v>
      </c>
      <c r="F1672">
        <v>418.1</v>
      </c>
      <c r="G1672">
        <v>266.64708583699502</v>
      </c>
      <c r="H1672">
        <v>-10.6850203626098</v>
      </c>
      <c r="I1672">
        <v>243.55553177175699</v>
      </c>
      <c r="J1672">
        <v>2.78615702786451</v>
      </c>
      <c r="K1672">
        <v>351.73770785818601</v>
      </c>
      <c r="L1672">
        <v>204.598706285003</v>
      </c>
      <c r="M1672">
        <v>42.304189773434899</v>
      </c>
      <c r="N1672">
        <v>8.0091908747743301E-2</v>
      </c>
      <c r="O1672">
        <v>24.3721597703898</v>
      </c>
      <c r="P1672">
        <v>391.88235294117601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235</v>
      </c>
      <c r="E1673">
        <v>635.97056850000001</v>
      </c>
      <c r="F1673">
        <v>616.95000000000005</v>
      </c>
      <c r="G1673">
        <v>38.397227377779899</v>
      </c>
      <c r="H1673">
        <v>-16.716314634846299</v>
      </c>
      <c r="I1673">
        <v>-1.6935055541398101</v>
      </c>
      <c r="J1673">
        <v>-7.7062203453108902</v>
      </c>
      <c r="K1673">
        <v>587.80191435747304</v>
      </c>
      <c r="L1673">
        <v>510.877795679271</v>
      </c>
      <c r="M1673">
        <v>40.883609106394097</v>
      </c>
      <c r="N1673">
        <v>0.81162245346621698</v>
      </c>
      <c r="O1673">
        <v>22.9921387470621</v>
      </c>
      <c r="P1673">
        <v>84.211835897844196</v>
      </c>
      <c r="Q1673">
        <v>0.22269682128993401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1068</v>
      </c>
      <c r="E1674">
        <v>635.78741049999996</v>
      </c>
      <c r="F1674">
        <v>2117.9499999999998</v>
      </c>
      <c r="G1674">
        <v>137.60128717382301</v>
      </c>
      <c r="H1674">
        <v>42.205376767493597</v>
      </c>
      <c r="I1674">
        <v>91.911203877429799</v>
      </c>
      <c r="J1674">
        <v>2.3481284426175901</v>
      </c>
      <c r="K1674">
        <v>1619.68907289607</v>
      </c>
      <c r="L1674">
        <v>1246.8889750015001</v>
      </c>
      <c r="M1674">
        <v>63.878090702596801</v>
      </c>
      <c r="N1674">
        <v>1.1528989722270599</v>
      </c>
      <c r="O1674">
        <v>12.750537075945999</v>
      </c>
      <c r="P1674">
        <v>220.92582771421999</v>
      </c>
      <c r="Q1674">
        <v>9.7057239828855002E-2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130</v>
      </c>
      <c r="E1675">
        <v>633.89029000000005</v>
      </c>
      <c r="F1675">
        <v>550</v>
      </c>
      <c r="G1675">
        <v>-14.100577714406199</v>
      </c>
      <c r="H1675">
        <v>1.0417264108658899</v>
      </c>
      <c r="I1675">
        <v>-3.7948955786696499</v>
      </c>
      <c r="J1675">
        <v>0.81054727176695196</v>
      </c>
      <c r="K1675">
        <v>552.99000647723597</v>
      </c>
      <c r="L1675">
        <v>525.113505433309</v>
      </c>
      <c r="M1675">
        <v>60.720766881890903</v>
      </c>
      <c r="N1675">
        <v>0</v>
      </c>
      <c r="O1675">
        <v>12.363636363636299</v>
      </c>
      <c r="P1675">
        <v>23.595505617977501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200</v>
      </c>
      <c r="E1676">
        <v>633.04085999999995</v>
      </c>
      <c r="F1676">
        <v>158.28</v>
      </c>
      <c r="G1676">
        <v>-17.5147191285476</v>
      </c>
      <c r="H1676">
        <v>-5.39106442698822</v>
      </c>
      <c r="I1676">
        <v>-26.827862611636601</v>
      </c>
      <c r="J1676">
        <v>-3.19933842486572</v>
      </c>
      <c r="K1676">
        <v>159.70730161504699</v>
      </c>
      <c r="L1676">
        <v>155.848236919485</v>
      </c>
      <c r="M1676">
        <v>50.8565841308776</v>
      </c>
      <c r="N1676">
        <v>0.92160076787638001</v>
      </c>
      <c r="O1676">
        <v>33.876674248167802</v>
      </c>
      <c r="P1676">
        <v>25.2215189873417</v>
      </c>
      <c r="Q1676">
        <v>-4.7204407000752999E-2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375</v>
      </c>
      <c r="E1677">
        <v>630.66074562699998</v>
      </c>
      <c r="F1677">
        <v>128.77000000000001</v>
      </c>
      <c r="G1677">
        <v>91.594564664153197</v>
      </c>
      <c r="H1677">
        <v>-9.0727181539198298</v>
      </c>
      <c r="I1677">
        <v>31.543704872797601</v>
      </c>
      <c r="J1677">
        <v>-7.48973185266376</v>
      </c>
      <c r="K1677">
        <v>119.950664731647</v>
      </c>
      <c r="L1677">
        <v>100.41189762766901</v>
      </c>
      <c r="M1677">
        <v>46.742132904199302</v>
      </c>
      <c r="N1677">
        <v>0.71671329701370201</v>
      </c>
      <c r="O1677">
        <v>14.8171157878387</v>
      </c>
      <c r="P1677">
        <v>117.150084317032</v>
      </c>
      <c r="Q1677">
        <v>9.8451280974205996E-2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60</v>
      </c>
      <c r="E1678">
        <v>629.30298056399999</v>
      </c>
      <c r="F1678">
        <v>192.18</v>
      </c>
      <c r="G1678">
        <v>226.592852942528</v>
      </c>
      <c r="H1678">
        <v>11.6151875026196</v>
      </c>
      <c r="I1678">
        <v>20.455890310257999</v>
      </c>
      <c r="J1678">
        <v>0.41560256402603601</v>
      </c>
      <c r="K1678">
        <v>165.05498311267601</v>
      </c>
      <c r="L1678">
        <v>135.55853430260299</v>
      </c>
      <c r="M1678">
        <v>67.5875040311969</v>
      </c>
      <c r="N1678">
        <v>1.86317768945474</v>
      </c>
      <c r="O1678">
        <v>5.2606931002185204</v>
      </c>
      <c r="P1678">
        <v>292.20408163265301</v>
      </c>
      <c r="Q1678">
        <v>6.9187963909271996E-2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21</v>
      </c>
      <c r="E1679">
        <v>627.29179845199997</v>
      </c>
      <c r="F1679">
        <v>37.06</v>
      </c>
      <c r="G1679">
        <v>-16.053930484085502</v>
      </c>
      <c r="H1679">
        <v>-5.3706112514717601</v>
      </c>
      <c r="I1679">
        <v>-49.004685788459803</v>
      </c>
      <c r="J1679">
        <v>-3.4055265095242202</v>
      </c>
      <c r="K1679">
        <v>38.027164599202102</v>
      </c>
      <c r="L1679">
        <v>40.724499251808901</v>
      </c>
      <c r="M1679">
        <v>42.819263084593103</v>
      </c>
      <c r="N1679">
        <v>0.76399026777602197</v>
      </c>
      <c r="O1679">
        <v>72.423097679438698</v>
      </c>
      <c r="P1679">
        <v>22.5123966942148</v>
      </c>
      <c r="Q1679">
        <v>1.9778913084821999E-2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46</v>
      </c>
      <c r="E1680">
        <v>626.895987107</v>
      </c>
      <c r="F1680">
        <v>165.23</v>
      </c>
      <c r="G1680">
        <v>136.720258907535</v>
      </c>
      <c r="H1680">
        <v>12.519258268679399</v>
      </c>
      <c r="I1680">
        <v>-0.93287372074617203</v>
      </c>
      <c r="J1680">
        <v>-1.2368089682187899</v>
      </c>
      <c r="K1680">
        <v>141.520684171103</v>
      </c>
      <c r="L1680">
        <v>115.81111499043099</v>
      </c>
      <c r="M1680">
        <v>55.544278788142201</v>
      </c>
      <c r="N1680">
        <v>2.83267145043542</v>
      </c>
      <c r="O1680">
        <v>11.9046178054832</v>
      </c>
      <c r="P1680">
        <v>191.92579505300299</v>
      </c>
      <c r="Q1680">
        <v>8.2355528899604E-2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250</v>
      </c>
      <c r="E1681">
        <v>625.28889753800001</v>
      </c>
      <c r="F1681">
        <v>193.43</v>
      </c>
      <c r="G1681">
        <v>23.555910835212</v>
      </c>
      <c r="H1681">
        <v>-3.9857895171239601</v>
      </c>
      <c r="I1681">
        <v>-47.140863876395301</v>
      </c>
      <c r="J1681">
        <v>-3.62580184745056</v>
      </c>
      <c r="K1681">
        <v>205.77253361874</v>
      </c>
      <c r="L1681">
        <v>216.02532650890399</v>
      </c>
      <c r="M1681">
        <v>43.559027800810298</v>
      </c>
      <c r="N1681">
        <v>0.642466710857028</v>
      </c>
      <c r="O1681">
        <v>79.367212945251495</v>
      </c>
      <c r="P1681">
        <v>54.744</v>
      </c>
      <c r="Q1681">
        <v>3.0436802697805E-2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156</v>
      </c>
      <c r="E1682">
        <v>621.76492240000005</v>
      </c>
      <c r="F1682">
        <v>51.97</v>
      </c>
      <c r="G1682">
        <v>24.597562485879799</v>
      </c>
      <c r="H1682">
        <v>-8.6466629796430201</v>
      </c>
      <c r="I1682">
        <v>-16.4727982003925</v>
      </c>
      <c r="J1682">
        <v>-3.5681736807969</v>
      </c>
      <c r="K1682">
        <v>50.846380593164703</v>
      </c>
      <c r="L1682">
        <v>48.779828180012501</v>
      </c>
      <c r="M1682">
        <v>53.802978432619902</v>
      </c>
      <c r="N1682">
        <v>1.83483819806217</v>
      </c>
      <c r="O1682">
        <v>39.214931691360299</v>
      </c>
      <c r="P1682">
        <v>69.836601307189497</v>
      </c>
      <c r="Q1682">
        <v>2.7387101428248E-2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E1683">
        <v>619.20100000000002</v>
      </c>
      <c r="F1683">
        <v>684.2</v>
      </c>
      <c r="G1683">
        <v>4.1454145983339501</v>
      </c>
      <c r="H1683">
        <v>4.3482813066628401</v>
      </c>
      <c r="I1683">
        <v>8.5912952808241396</v>
      </c>
      <c r="J1683">
        <v>-9.4697041687778292</v>
      </c>
      <c r="K1683">
        <v>664.19049134737395</v>
      </c>
      <c r="L1683">
        <v>605.40690644137499</v>
      </c>
      <c r="M1683">
        <v>45.310847008007599</v>
      </c>
      <c r="N1683">
        <v>1.22522905759162</v>
      </c>
      <c r="O1683">
        <v>27.0096463022508</v>
      </c>
      <c r="P1683">
        <v>52.723214285714199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631</v>
      </c>
      <c r="E1684">
        <v>618.28087896</v>
      </c>
      <c r="F1684">
        <v>23.7</v>
      </c>
      <c r="G1684">
        <v>-0.179009086955289</v>
      </c>
      <c r="H1684">
        <v>3.3103489385078402</v>
      </c>
      <c r="I1684">
        <v>-26.179368776451501</v>
      </c>
      <c r="J1684">
        <v>8.9413883932622795</v>
      </c>
      <c r="K1684">
        <v>21.770032358477899</v>
      </c>
      <c r="L1684">
        <v>23.106630212233998</v>
      </c>
      <c r="M1684">
        <v>85.197019281865096</v>
      </c>
      <c r="N1684">
        <v>2.8185528703619802</v>
      </c>
      <c r="O1684">
        <v>49.367088607594901</v>
      </c>
      <c r="P1684">
        <v>24.409448818897602</v>
      </c>
      <c r="Q1684">
        <v>5.4308081478550999E-2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908</v>
      </c>
      <c r="E1685">
        <v>614.97318600000006</v>
      </c>
      <c r="F1685">
        <v>246</v>
      </c>
      <c r="G1685">
        <v>71.325617711789107</v>
      </c>
      <c r="H1685">
        <v>46.279821648961097</v>
      </c>
      <c r="I1685">
        <v>41.7044723100787</v>
      </c>
      <c r="J1685">
        <v>-1.41617337600632</v>
      </c>
      <c r="K1685">
        <v>195.46350916348399</v>
      </c>
      <c r="L1685">
        <v>154.87101740333401</v>
      </c>
      <c r="M1685">
        <v>55.019508838013998</v>
      </c>
      <c r="N1685">
        <v>0.54711310932323698</v>
      </c>
      <c r="O1685">
        <v>20.650406504065</v>
      </c>
      <c r="P1685">
        <v>119.642857142857</v>
      </c>
      <c r="Q1685">
        <v>5.1342045800335002E-2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422</v>
      </c>
      <c r="E1686">
        <v>614.87775580000005</v>
      </c>
      <c r="F1686">
        <v>580.29999999999995</v>
      </c>
      <c r="G1686">
        <v>58.527274370566097</v>
      </c>
      <c r="H1686">
        <v>-0.482969048713288</v>
      </c>
      <c r="I1686">
        <v>22.923210205286001</v>
      </c>
      <c r="J1686">
        <v>-4.65793654424668</v>
      </c>
      <c r="K1686">
        <v>540.70066946110899</v>
      </c>
      <c r="L1686">
        <v>467.80123391971</v>
      </c>
      <c r="M1686">
        <v>54.864663511144698</v>
      </c>
      <c r="N1686">
        <v>0.73167972285683303</v>
      </c>
      <c r="O1686">
        <v>8.5559193520593002</v>
      </c>
      <c r="P1686">
        <v>90.262295081967196</v>
      </c>
      <c r="Q1686">
        <v>4.1864134350760002E-2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682</v>
      </c>
      <c r="E1687">
        <v>612.47398908000002</v>
      </c>
      <c r="F1687">
        <v>23.82</v>
      </c>
      <c r="G1687">
        <v>22.0343916107471</v>
      </c>
      <c r="H1687">
        <v>5.2722886922756302</v>
      </c>
      <c r="I1687">
        <v>5.00809694003358</v>
      </c>
      <c r="J1687">
        <v>-7.8679537144263501</v>
      </c>
      <c r="K1687">
        <v>21.990801207341999</v>
      </c>
      <c r="L1687">
        <v>20.684117967981202</v>
      </c>
      <c r="M1687">
        <v>57.625761094840499</v>
      </c>
      <c r="N1687">
        <v>2.2432198912464298</v>
      </c>
      <c r="O1687">
        <v>19.647355163727902</v>
      </c>
      <c r="P1687">
        <v>55.179153094462499</v>
      </c>
      <c r="Q1687">
        <v>5.9233796254641001E-2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298</v>
      </c>
      <c r="E1688">
        <v>612.1466547</v>
      </c>
      <c r="F1688">
        <v>467.25</v>
      </c>
      <c r="G1688">
        <v>-26.5332358893906</v>
      </c>
      <c r="H1688">
        <v>3.0775744579498898</v>
      </c>
      <c r="I1688">
        <v>-14.305914422489501</v>
      </c>
      <c r="J1688">
        <v>1.9275685483626901</v>
      </c>
      <c r="K1688">
        <v>452.20899934008298</v>
      </c>
      <c r="L1688">
        <v>448.572453463947</v>
      </c>
      <c r="M1688">
        <v>53.694352791100499</v>
      </c>
      <c r="N1688">
        <v>1.2928762541806</v>
      </c>
      <c r="O1688">
        <v>16.425896201177</v>
      </c>
      <c r="P1688">
        <v>19.1660290742157</v>
      </c>
      <c r="Q1688">
        <v>-4.1718464836660002E-2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2906</v>
      </c>
      <c r="E1689">
        <v>611.84954925</v>
      </c>
      <c r="F1689">
        <v>15.04</v>
      </c>
      <c r="G1689">
        <v>682.98603645882201</v>
      </c>
      <c r="H1689">
        <v>-13.3285014844537</v>
      </c>
      <c r="I1689">
        <v>-37.449717913694997</v>
      </c>
      <c r="J1689">
        <v>-5.3520956761364804</v>
      </c>
      <c r="K1689">
        <v>18.806160218519501</v>
      </c>
      <c r="L1689">
        <v>18.713054147700401</v>
      </c>
      <c r="M1689">
        <v>35.999849279104602</v>
      </c>
      <c r="N1689">
        <v>0.86001805657703601</v>
      </c>
      <c r="O1689">
        <v>590.82446808510599</v>
      </c>
      <c r="P1689">
        <v>31.353711790393</v>
      </c>
      <c r="Q1689">
        <v>-8.4522829271767005E-2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60</v>
      </c>
      <c r="E1690">
        <v>611.50958000000003</v>
      </c>
      <c r="F1690">
        <v>290.60000000000002</v>
      </c>
      <c r="G1690">
        <v>-31.846609460438</v>
      </c>
      <c r="H1690">
        <v>-0.77794656058318201</v>
      </c>
      <c r="I1690">
        <v>-18.2813376493352</v>
      </c>
      <c r="J1690">
        <v>0.758291567185857</v>
      </c>
      <c r="K1690">
        <v>285.67803557339101</v>
      </c>
      <c r="M1690">
        <v>52.361499059583799</v>
      </c>
      <c r="N1690">
        <v>0.60808383233532903</v>
      </c>
      <c r="O1690">
        <v>25.258086717136901</v>
      </c>
      <c r="P1690">
        <v>29.732142857142801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92</v>
      </c>
      <c r="E1691">
        <v>611.44231049999996</v>
      </c>
      <c r="F1691">
        <v>292.95</v>
      </c>
      <c r="G1691">
        <v>780.06608895225997</v>
      </c>
      <c r="H1691">
        <v>-19.245746532857002</v>
      </c>
      <c r="I1691">
        <v>39.622229323137098</v>
      </c>
      <c r="J1691">
        <v>-11.3460258449243</v>
      </c>
      <c r="K1691">
        <v>320.677740846115</v>
      </c>
      <c r="L1691">
        <v>230.90129881107799</v>
      </c>
      <c r="M1691">
        <v>22.8627908409482</v>
      </c>
      <c r="N1691">
        <v>0.61243738819320204</v>
      </c>
      <c r="O1691">
        <v>35.398532172725702</v>
      </c>
      <c r="P1691">
        <v>804.16666666666595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156</v>
      </c>
      <c r="E1692">
        <v>610.33794353999997</v>
      </c>
      <c r="F1692">
        <v>88.92</v>
      </c>
      <c r="G1692">
        <v>1.4926426245767901</v>
      </c>
      <c r="H1692">
        <v>-3.4837983420339098</v>
      </c>
      <c r="I1692">
        <v>4.7651044213303404</v>
      </c>
      <c r="J1692">
        <v>0.30775397567756302</v>
      </c>
      <c r="K1692">
        <v>86.973357798005097</v>
      </c>
      <c r="L1692">
        <v>79.380001427441599</v>
      </c>
      <c r="M1692">
        <v>44.601049179540802</v>
      </c>
      <c r="N1692">
        <v>1.02535889169091</v>
      </c>
      <c r="O1692">
        <v>19.770580296896</v>
      </c>
      <c r="P1692">
        <v>55.002905287623499</v>
      </c>
      <c r="Q1692">
        <v>0.114678025972949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626</v>
      </c>
      <c r="E1693">
        <v>609.22428860000002</v>
      </c>
      <c r="F1693">
        <v>430.7</v>
      </c>
      <c r="G1693">
        <v>381.41585421047603</v>
      </c>
      <c r="H1693">
        <v>-9.3635192088266699</v>
      </c>
      <c r="I1693">
        <v>125.018522774532</v>
      </c>
      <c r="J1693">
        <v>-4.6193169816267101</v>
      </c>
      <c r="K1693">
        <v>414.00457195106497</v>
      </c>
      <c r="L1693">
        <v>283.75868715660499</v>
      </c>
      <c r="M1693">
        <v>48.7902178597461</v>
      </c>
      <c r="N1693">
        <v>0.55306645538329502</v>
      </c>
      <c r="O1693">
        <v>17.8778732296261</v>
      </c>
      <c r="P1693">
        <v>442.10195091252302</v>
      </c>
      <c r="Q1693">
        <v>0.19631284770569499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283</v>
      </c>
      <c r="E1694">
        <v>608.98530389999996</v>
      </c>
      <c r="F1694">
        <v>541.5</v>
      </c>
      <c r="G1694">
        <v>-13.7510293827672</v>
      </c>
      <c r="H1694">
        <v>-12.6499670354287</v>
      </c>
      <c r="I1694">
        <v>-0.33610721250307102</v>
      </c>
      <c r="J1694">
        <v>-2.20215690246172</v>
      </c>
      <c r="K1694">
        <v>549.58574199333998</v>
      </c>
      <c r="L1694">
        <v>525.56403067506506</v>
      </c>
      <c r="M1694">
        <v>44.4397330710418</v>
      </c>
      <c r="N1694">
        <v>0.939427791365678</v>
      </c>
      <c r="O1694">
        <v>57.190625038848999</v>
      </c>
      <c r="P1694">
        <v>32.234432234432198</v>
      </c>
      <c r="Q1694">
        <v>0.115699597697575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E1695">
        <v>607.62239999999997</v>
      </c>
      <c r="F1695">
        <v>15.07</v>
      </c>
      <c r="G1695">
        <v>-82.680682991771604</v>
      </c>
      <c r="H1695">
        <v>-11.678157916443901</v>
      </c>
      <c r="I1695">
        <v>-52.936743130411202</v>
      </c>
      <c r="J1695">
        <v>0.62328135416396002</v>
      </c>
      <c r="K1695">
        <v>19.0091223045461</v>
      </c>
      <c r="L1695">
        <v>23.031950106521801</v>
      </c>
      <c r="M1695">
        <v>35.488455675029499</v>
      </c>
      <c r="N1695">
        <v>1.3775379049260701</v>
      </c>
      <c r="O1695">
        <v>198.04246848042399</v>
      </c>
      <c r="P1695">
        <v>3.0427350427350399</v>
      </c>
      <c r="Q1695">
        <v>0.172189633478182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386</v>
      </c>
      <c r="E1696">
        <v>607.617609335</v>
      </c>
      <c r="F1696">
        <v>38.69</v>
      </c>
      <c r="G1696">
        <v>46.716199327536302</v>
      </c>
      <c r="H1696">
        <v>-9.4576814290984501</v>
      </c>
      <c r="I1696">
        <v>-5.5711193548934403</v>
      </c>
      <c r="J1696">
        <v>-2.7176785346846501</v>
      </c>
      <c r="K1696">
        <v>38.3782441886922</v>
      </c>
      <c r="L1696">
        <v>35.933089862534501</v>
      </c>
      <c r="M1696">
        <v>52.638289731265097</v>
      </c>
      <c r="N1696">
        <v>1.0489567058917499</v>
      </c>
      <c r="O1696">
        <v>27.4231067459291</v>
      </c>
      <c r="P1696">
        <v>77.477064220183394</v>
      </c>
      <c r="Q1696">
        <v>3.824489329422E-3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286</v>
      </c>
      <c r="E1697">
        <v>606.66144999999995</v>
      </c>
      <c r="F1697">
        <v>189.05</v>
      </c>
      <c r="G1697">
        <v>9.1270473736839399</v>
      </c>
      <c r="H1697">
        <v>0.99531460670761596</v>
      </c>
      <c r="I1697">
        <v>-22.200903330607598</v>
      </c>
      <c r="J1697">
        <v>-8.7989455065241398</v>
      </c>
      <c r="K1697">
        <v>181.653919676421</v>
      </c>
      <c r="L1697">
        <v>173.385897498757</v>
      </c>
      <c r="M1697">
        <v>47.668852843539398</v>
      </c>
      <c r="N1697">
        <v>1.4666103867635301</v>
      </c>
      <c r="O1697">
        <v>25.892620999735499</v>
      </c>
      <c r="P1697">
        <v>34.268465909090899</v>
      </c>
      <c r="Q1697">
        <v>1.7245262196152002E-2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814</v>
      </c>
      <c r="E1698">
        <v>602.86590000000001</v>
      </c>
      <c r="F1698">
        <v>109.2</v>
      </c>
      <c r="G1698">
        <v>-17.251262645913101</v>
      </c>
      <c r="H1698">
        <v>-15.7283750723503</v>
      </c>
      <c r="I1698">
        <v>11.751206973641199</v>
      </c>
      <c r="J1698">
        <v>-0.94656813044774601</v>
      </c>
      <c r="K1698">
        <v>116.37926480581601</v>
      </c>
      <c r="L1698">
        <v>109.190292415055</v>
      </c>
      <c r="M1698">
        <v>42.251055172495199</v>
      </c>
      <c r="N1698">
        <v>0.40722810006177601</v>
      </c>
      <c r="O1698">
        <v>38.690476190476097</v>
      </c>
      <c r="P1698">
        <v>36.517064633079102</v>
      </c>
      <c r="Q1698">
        <v>-2.7586817756337999E-2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631</v>
      </c>
      <c r="E1699">
        <v>602.65583881999999</v>
      </c>
      <c r="F1699">
        <v>176.05</v>
      </c>
      <c r="G1699">
        <v>-6.0650430177921102</v>
      </c>
      <c r="H1699">
        <v>1.3194856713596399</v>
      </c>
      <c r="I1699">
        <v>1.7234771247424101</v>
      </c>
      <c r="J1699">
        <v>-4.7796264849736101</v>
      </c>
      <c r="K1699">
        <v>156.767830252398</v>
      </c>
      <c r="L1699">
        <v>151.74276011998199</v>
      </c>
      <c r="M1699">
        <v>65.2150561985396</v>
      </c>
      <c r="N1699">
        <v>1.34885576881721</v>
      </c>
      <c r="O1699">
        <v>3.7148537347344299</v>
      </c>
      <c r="P1699">
        <v>32.318677189026602</v>
      </c>
      <c r="Q1699">
        <v>3.7063967568136E-2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908</v>
      </c>
      <c r="E1700">
        <v>600.044493225</v>
      </c>
      <c r="F1700">
        <v>330.45</v>
      </c>
      <c r="G1700">
        <v>34.846031232202598</v>
      </c>
      <c r="H1700">
        <v>-14.892417030683299</v>
      </c>
      <c r="I1700">
        <v>45.151713367939202</v>
      </c>
      <c r="J1700">
        <v>5.4118761754214404</v>
      </c>
      <c r="M1700">
        <v>57.332866666905502</v>
      </c>
      <c r="O1700">
        <v>20.835224693599599</v>
      </c>
      <c r="P1700">
        <v>66.893939393939306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286</v>
      </c>
      <c r="E1701">
        <v>599.55615</v>
      </c>
      <c r="F1701">
        <v>130.5</v>
      </c>
      <c r="G1701">
        <v>-20.3644886841995</v>
      </c>
      <c r="H1701">
        <v>6.8800770768027704</v>
      </c>
      <c r="I1701">
        <v>-15.600764653161701</v>
      </c>
      <c r="J1701">
        <v>-3.0740254252363699</v>
      </c>
      <c r="K1701">
        <v>126.29403121419701</v>
      </c>
      <c r="L1701">
        <v>124.731094893969</v>
      </c>
      <c r="M1701">
        <v>47.870737865337901</v>
      </c>
      <c r="N1701">
        <v>0.981816757723734</v>
      </c>
      <c r="O1701">
        <v>17.164750957854402</v>
      </c>
      <c r="P1701">
        <v>30.499999999999901</v>
      </c>
      <c r="Q1701">
        <v>3.5518103889515998E-2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714</v>
      </c>
      <c r="E1702">
        <v>599.22049201000004</v>
      </c>
      <c r="F1702">
        <v>76.2</v>
      </c>
      <c r="G1702">
        <v>39.033654783987998</v>
      </c>
      <c r="H1702">
        <v>-1.88262841761674</v>
      </c>
      <c r="I1702">
        <v>19.983194308970699</v>
      </c>
      <c r="J1702">
        <v>-2.3670701481596002</v>
      </c>
      <c r="K1702">
        <v>74.346886435909596</v>
      </c>
      <c r="L1702">
        <v>63.876282369129697</v>
      </c>
      <c r="M1702">
        <v>47.3837917882664</v>
      </c>
      <c r="N1702">
        <v>0.89984667232724103</v>
      </c>
      <c r="O1702">
        <v>5.7742782152230898</v>
      </c>
      <c r="P1702">
        <v>69.899665551839405</v>
      </c>
      <c r="Q1702">
        <v>1.14306047313E-3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631</v>
      </c>
      <c r="E1703">
        <v>598.44000000000005</v>
      </c>
      <c r="F1703">
        <v>498.7</v>
      </c>
      <c r="G1703">
        <v>198.473807796589</v>
      </c>
      <c r="H1703">
        <v>-3.3103422854650901</v>
      </c>
      <c r="I1703">
        <v>51.364899089321703</v>
      </c>
      <c r="J1703">
        <v>-3.1298565706168899</v>
      </c>
      <c r="K1703">
        <v>454.52878834453099</v>
      </c>
      <c r="L1703">
        <v>353.47836663450698</v>
      </c>
      <c r="M1703">
        <v>51.949562102685498</v>
      </c>
      <c r="N1703">
        <v>0.603404082186207</v>
      </c>
      <c r="O1703">
        <v>11.9911770603569</v>
      </c>
      <c r="P1703">
        <v>235.93802627147099</v>
      </c>
      <c r="Q1703">
        <v>4.4690899519359999E-2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200</v>
      </c>
      <c r="E1704">
        <v>595.53576120000002</v>
      </c>
      <c r="F1704">
        <v>766.55</v>
      </c>
      <c r="G1704">
        <v>-5.5931859894901201</v>
      </c>
      <c r="H1704">
        <v>-1.87035303188851</v>
      </c>
      <c r="I1704">
        <v>-12.2495918825592</v>
      </c>
      <c r="J1704">
        <v>1.0670674632677399</v>
      </c>
      <c r="K1704">
        <v>693.254666678474</v>
      </c>
      <c r="L1704">
        <v>542.79544946107296</v>
      </c>
      <c r="M1704">
        <v>72.794479082948499</v>
      </c>
      <c r="N1704">
        <v>1</v>
      </c>
      <c r="Q1704">
        <v>-5.0546889445763001E-2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375</v>
      </c>
      <c r="E1705">
        <v>594.8559186</v>
      </c>
      <c r="F1705">
        <v>283.7</v>
      </c>
      <c r="G1705">
        <v>169.58472249263301</v>
      </c>
      <c r="H1705">
        <v>-4.4861357978473704</v>
      </c>
      <c r="I1705">
        <v>-19.228228912002901</v>
      </c>
      <c r="J1705">
        <v>-1.0082469350366701</v>
      </c>
      <c r="K1705">
        <v>276.19349450553801</v>
      </c>
      <c r="L1705">
        <v>250.22456106789301</v>
      </c>
      <c r="M1705">
        <v>45.485807153319698</v>
      </c>
      <c r="N1705">
        <v>0.53852029681361802</v>
      </c>
      <c r="O1705">
        <v>25.13218188227</v>
      </c>
      <c r="P1705">
        <v>221.8377765173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46</v>
      </c>
      <c r="E1706">
        <v>594.82017199999996</v>
      </c>
      <c r="F1706">
        <v>495.7</v>
      </c>
      <c r="G1706">
        <v>253.57561276178399</v>
      </c>
      <c r="H1706">
        <v>-9.8633195041203692</v>
      </c>
      <c r="I1706">
        <v>263.88129489751998</v>
      </c>
      <c r="J1706">
        <v>16.962595494180501</v>
      </c>
      <c r="K1706">
        <v>383.15169905533099</v>
      </c>
      <c r="M1706">
        <v>59.840267273110797</v>
      </c>
      <c r="N1706">
        <v>0.46464402444223302</v>
      </c>
      <c r="O1706">
        <v>23.038127899939401</v>
      </c>
      <c r="P1706">
        <v>303.00813008130001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200</v>
      </c>
      <c r="E1707">
        <v>593.38125000000002</v>
      </c>
      <c r="F1707">
        <v>226.05</v>
      </c>
      <c r="G1707">
        <v>32.715239143033898</v>
      </c>
      <c r="H1707">
        <v>21.1131549822944</v>
      </c>
      <c r="I1707">
        <v>38.581241933969302</v>
      </c>
      <c r="J1707">
        <v>-5.6424085983412899</v>
      </c>
      <c r="K1707">
        <v>200.93337833722501</v>
      </c>
      <c r="L1707">
        <v>163.137738274691</v>
      </c>
      <c r="M1707">
        <v>47.762752114938102</v>
      </c>
      <c r="N1707">
        <v>0.82906954664374899</v>
      </c>
      <c r="O1707">
        <v>16.655607166555999</v>
      </c>
      <c r="P1707">
        <v>83.780487804878007</v>
      </c>
      <c r="Q1707">
        <v>6.3450532840468005E-2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138</v>
      </c>
      <c r="E1708">
        <v>593.04924036800003</v>
      </c>
      <c r="F1708">
        <v>44.18</v>
      </c>
      <c r="G1708">
        <v>34.534969861895298</v>
      </c>
      <c r="H1708">
        <v>-12.760212789265299</v>
      </c>
      <c r="I1708">
        <v>9.61292565038063</v>
      </c>
      <c r="J1708">
        <v>-3.7944188681878899</v>
      </c>
      <c r="K1708">
        <v>44.502338497101903</v>
      </c>
      <c r="L1708">
        <v>41.479801977271499</v>
      </c>
      <c r="M1708">
        <v>52.480920265700398</v>
      </c>
      <c r="N1708">
        <v>0.82338974417511201</v>
      </c>
      <c r="O1708">
        <v>33.544590312358501</v>
      </c>
      <c r="P1708">
        <v>69.596928982725501</v>
      </c>
      <c r="Q1708">
        <v>8.5569620394971999E-2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60</v>
      </c>
      <c r="E1709">
        <v>591.57174999999995</v>
      </c>
      <c r="F1709">
        <v>136.15</v>
      </c>
      <c r="G1709">
        <v>-42.841252139950797</v>
      </c>
      <c r="H1709">
        <v>-11.0009898002538</v>
      </c>
      <c r="I1709">
        <v>-44.152951844654297</v>
      </c>
      <c r="J1709">
        <v>-5.2101554956437797</v>
      </c>
      <c r="K1709">
        <v>143.97629967050099</v>
      </c>
      <c r="M1709">
        <v>42.936354283411397</v>
      </c>
      <c r="N1709">
        <v>1.22085922647887</v>
      </c>
      <c r="O1709">
        <v>57.877341167829499</v>
      </c>
      <c r="P1709">
        <v>5.2977571539056303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E1710">
        <v>589.44002999999998</v>
      </c>
      <c r="F1710">
        <v>39.75</v>
      </c>
      <c r="G1710">
        <v>907.29537454298804</v>
      </c>
      <c r="H1710">
        <v>-3.2562949845710101</v>
      </c>
      <c r="I1710">
        <v>105.93976445449699</v>
      </c>
      <c r="J1710">
        <v>22.090547271766901</v>
      </c>
      <c r="K1710">
        <v>35.975885839378698</v>
      </c>
      <c r="L1710">
        <v>25.078745909304299</v>
      </c>
      <c r="M1710">
        <v>61.7691861985884</v>
      </c>
      <c r="N1710">
        <v>1.5708675975958499</v>
      </c>
      <c r="O1710">
        <v>22.138364779874198</v>
      </c>
      <c r="P1710">
        <v>931.39595225739401</v>
      </c>
      <c r="Q1710">
        <v>0.21049639367331399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631</v>
      </c>
      <c r="E1711">
        <v>589.04070630399997</v>
      </c>
      <c r="F1711">
        <v>116.11</v>
      </c>
      <c r="G1711">
        <v>34.519640864828702</v>
      </c>
      <c r="H1711">
        <v>12.410474915292699</v>
      </c>
      <c r="I1711">
        <v>25.8443106750886</v>
      </c>
      <c r="J1711">
        <v>-3.70936679202415</v>
      </c>
      <c r="K1711">
        <v>104.18592367602299</v>
      </c>
      <c r="L1711">
        <v>89.1021476193213</v>
      </c>
      <c r="M1711">
        <v>55.045373395878599</v>
      </c>
      <c r="N1711">
        <v>0.78271349906599397</v>
      </c>
      <c r="O1711">
        <v>7.9062957540263703</v>
      </c>
      <c r="P1711">
        <v>83.863816310372101</v>
      </c>
      <c r="Q1711">
        <v>2.0234746965573001E-2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60</v>
      </c>
      <c r="E1712">
        <v>588.77369858999998</v>
      </c>
      <c r="F1712">
        <v>366.1</v>
      </c>
      <c r="G1712">
        <v>76.887618826905793</v>
      </c>
      <c r="H1712">
        <v>4.6424573315784601</v>
      </c>
      <c r="I1712">
        <v>-22.247008606926698</v>
      </c>
      <c r="J1712">
        <v>6.6647886098792402</v>
      </c>
      <c r="K1712">
        <v>344.00783998687098</v>
      </c>
      <c r="L1712">
        <v>330.75542592290702</v>
      </c>
      <c r="M1712">
        <v>63.3321946660338</v>
      </c>
      <c r="N1712">
        <v>2.9745461309656198</v>
      </c>
      <c r="O1712">
        <v>28.380223982518402</v>
      </c>
      <c r="Q1712">
        <v>3.6716891230243999E-2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200</v>
      </c>
      <c r="E1713">
        <v>587.35817599999996</v>
      </c>
      <c r="F1713">
        <v>482.2</v>
      </c>
      <c r="G1713">
        <v>48.113707999879402</v>
      </c>
      <c r="H1713">
        <v>-12.1070921180585</v>
      </c>
      <c r="I1713">
        <v>-24.852720903764101</v>
      </c>
      <c r="J1713">
        <v>-2.8390151785114899</v>
      </c>
      <c r="K1713">
        <v>512.28458767266397</v>
      </c>
      <c r="L1713">
        <v>474.03129083254902</v>
      </c>
      <c r="M1713">
        <v>43.600044844572302</v>
      </c>
      <c r="N1713">
        <v>1.26479206038008</v>
      </c>
      <c r="O1713">
        <v>32.9012857735379</v>
      </c>
      <c r="P1713">
        <v>78.857566765578596</v>
      </c>
      <c r="Q1713">
        <v>0.14561840285873701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21</v>
      </c>
      <c r="E1714">
        <v>587.190469635</v>
      </c>
      <c r="F1714">
        <v>400.05</v>
      </c>
      <c r="G1714">
        <v>59.745929638534903</v>
      </c>
      <c r="H1714">
        <v>12.4519904747028</v>
      </c>
      <c r="I1714">
        <v>29.080104421330301</v>
      </c>
      <c r="J1714">
        <v>1.30458269772188</v>
      </c>
      <c r="K1714">
        <v>364.43507805190501</v>
      </c>
      <c r="L1714">
        <v>311.336079471071</v>
      </c>
      <c r="M1714">
        <v>57.911177610356297</v>
      </c>
      <c r="N1714">
        <v>0.85170487948265705</v>
      </c>
      <c r="O1714">
        <v>12.410948631421</v>
      </c>
      <c r="P1714">
        <v>114.331636753281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278</v>
      </c>
      <c r="E1715">
        <v>586.75936878000005</v>
      </c>
      <c r="F1715">
        <v>1489.8</v>
      </c>
      <c r="G1715">
        <v>135.461884304866</v>
      </c>
      <c r="H1715">
        <v>-12.341296363461201</v>
      </c>
      <c r="I1715">
        <v>9.4869944457417699</v>
      </c>
      <c r="J1715">
        <v>-2.6666866870310999</v>
      </c>
      <c r="K1715">
        <v>1479.1618633512201</v>
      </c>
      <c r="L1715">
        <v>1195.26455307742</v>
      </c>
      <c r="M1715">
        <v>40.138504737891502</v>
      </c>
      <c r="N1715">
        <v>0.66339647379866096</v>
      </c>
      <c r="O1715">
        <v>12.028460195999401</v>
      </c>
      <c r="P1715">
        <v>185.539051269765</v>
      </c>
      <c r="Q1715">
        <v>0.161634114712427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286</v>
      </c>
      <c r="E1716">
        <v>584.69124239999996</v>
      </c>
      <c r="F1716">
        <v>597.6</v>
      </c>
      <c r="G1716">
        <v>-22.812442121185899</v>
      </c>
      <c r="H1716">
        <v>6.72065691578248</v>
      </c>
      <c r="I1716">
        <v>4.0284482699107897</v>
      </c>
      <c r="J1716">
        <v>-2.9873474650751399</v>
      </c>
      <c r="K1716">
        <v>563.44939463857702</v>
      </c>
      <c r="L1716">
        <v>537.59979658161706</v>
      </c>
      <c r="M1716">
        <v>53.659628326859398</v>
      </c>
      <c r="N1716">
        <v>1.1885265800782601</v>
      </c>
      <c r="O1716">
        <v>16.030789825970501</v>
      </c>
      <c r="P1716">
        <v>33.960995292535301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E1717">
        <v>584.54883571000005</v>
      </c>
      <c r="F1717">
        <v>39.1</v>
      </c>
      <c r="G1717">
        <v>738.28379459240205</v>
      </c>
      <c r="H1717">
        <v>33.159507475451598</v>
      </c>
      <c r="I1717">
        <v>440.815033499344</v>
      </c>
      <c r="J1717">
        <v>8.9628744932055895</v>
      </c>
      <c r="K1717">
        <v>27.897693985072198</v>
      </c>
      <c r="L1717">
        <v>15.9935977381251</v>
      </c>
      <c r="M1717">
        <v>97.380173083809296</v>
      </c>
      <c r="N1717">
        <v>0.99925405455423599</v>
      </c>
      <c r="O1717">
        <v>0</v>
      </c>
      <c r="P1717">
        <v>1407.1290866736199</v>
      </c>
      <c r="Q1717">
        <v>0.172132447075557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46</v>
      </c>
      <c r="E1718">
        <v>584.18227620000005</v>
      </c>
      <c r="F1718">
        <v>254.61</v>
      </c>
      <c r="G1718">
        <v>-11.441285679008001</v>
      </c>
      <c r="H1718">
        <v>27.307445958353401</v>
      </c>
      <c r="I1718">
        <v>-1.13560354327142</v>
      </c>
      <c r="J1718">
        <v>14.8297780409977</v>
      </c>
      <c r="K1718">
        <v>195.586774945835</v>
      </c>
      <c r="M1718">
        <v>87.974546960704998</v>
      </c>
      <c r="N1718">
        <v>3.28496686170404</v>
      </c>
      <c r="O1718">
        <v>1.29217234201326</v>
      </c>
      <c r="P1718">
        <v>78.2359117955898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709</v>
      </c>
      <c r="E1719">
        <v>582.25060952000001</v>
      </c>
      <c r="F1719">
        <v>398.95</v>
      </c>
      <c r="G1719">
        <v>-47.098068546291998</v>
      </c>
      <c r="H1719">
        <v>-0.48488423339179998</v>
      </c>
      <c r="I1719">
        <v>-7.80392852234659</v>
      </c>
      <c r="J1719">
        <v>-1.8614970942527</v>
      </c>
      <c r="K1719">
        <v>385.541171298964</v>
      </c>
      <c r="L1719">
        <v>398.98949308158399</v>
      </c>
      <c r="M1719">
        <v>55.924866122383598</v>
      </c>
      <c r="N1719">
        <v>0.62048785172380605</v>
      </c>
      <c r="O1719">
        <v>31.933826294021799</v>
      </c>
      <c r="P1719">
        <v>32.102649006622499</v>
      </c>
      <c r="Q1719">
        <v>-8.2666216744369993E-3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21</v>
      </c>
      <c r="E1720">
        <v>578.72328078400005</v>
      </c>
      <c r="F1720">
        <v>146.08000000000001</v>
      </c>
      <c r="G1720">
        <v>70.4134036437828</v>
      </c>
      <c r="H1720">
        <v>45.560937528789403</v>
      </c>
      <c r="I1720">
        <v>25.660951676700201</v>
      </c>
      <c r="J1720">
        <v>-7.0503798805509303</v>
      </c>
      <c r="K1720">
        <v>118.66947255639499</v>
      </c>
      <c r="L1720">
        <v>91.715732634446297</v>
      </c>
      <c r="M1720">
        <v>68.855301016168298</v>
      </c>
      <c r="N1720">
        <v>1.7246041260204099</v>
      </c>
      <c r="O1720">
        <v>8.4337349397590309</v>
      </c>
      <c r="P1720">
        <v>155.83187390542901</v>
      </c>
      <c r="Q1720">
        <v>6.5542342029422995E-2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315</v>
      </c>
      <c r="E1721">
        <v>578.60310816000003</v>
      </c>
      <c r="F1721">
        <v>521.6</v>
      </c>
      <c r="G1721">
        <v>-5.4202591706064798</v>
      </c>
      <c r="H1721">
        <v>-1.0118880884794199</v>
      </c>
      <c r="I1721">
        <v>-35.8743697346302</v>
      </c>
      <c r="J1721">
        <v>-0.97852063373863396</v>
      </c>
      <c r="K1721">
        <v>506.52649083726999</v>
      </c>
      <c r="L1721">
        <v>528.52018813910797</v>
      </c>
      <c r="M1721">
        <v>56.920390559595603</v>
      </c>
      <c r="N1721">
        <v>0.53434611434440205</v>
      </c>
      <c r="O1721">
        <v>64.0625</v>
      </c>
      <c r="P1721">
        <v>36.562377274512301</v>
      </c>
      <c r="Q1721">
        <v>0.26396775540431999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983</v>
      </c>
      <c r="E1722">
        <v>576.9031344</v>
      </c>
      <c r="F1722">
        <v>50.88</v>
      </c>
      <c r="G1722">
        <v>49.5512994186995</v>
      </c>
      <c r="H1722">
        <v>0.13758026965078801</v>
      </c>
      <c r="I1722">
        <v>28.328009449263298</v>
      </c>
      <c r="J1722">
        <v>-6.3020201916100698</v>
      </c>
      <c r="K1722">
        <v>44.209360282101599</v>
      </c>
      <c r="L1722">
        <v>38.605269009087301</v>
      </c>
      <c r="M1722">
        <v>60.1610056145295</v>
      </c>
      <c r="N1722">
        <v>2.2936560610906098</v>
      </c>
      <c r="O1722">
        <v>7.11477987421382</v>
      </c>
      <c r="P1722">
        <v>83.351351351351298</v>
      </c>
      <c r="Q1722">
        <v>5.7218901387084999E-2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60</v>
      </c>
      <c r="E1723">
        <v>576.28924500000005</v>
      </c>
      <c r="F1723">
        <v>453.25</v>
      </c>
      <c r="G1723">
        <v>-66.820487301899206</v>
      </c>
      <c r="H1723">
        <v>-7.6885994036704401</v>
      </c>
      <c r="I1723">
        <v>-31.453175168096401</v>
      </c>
      <c r="J1723">
        <v>-3.2285817910288901</v>
      </c>
      <c r="K1723">
        <v>476.71065954569798</v>
      </c>
      <c r="L1723">
        <v>531.83976396335504</v>
      </c>
      <c r="M1723">
        <v>36.457898885656803</v>
      </c>
      <c r="N1723">
        <v>0.54196536227537495</v>
      </c>
      <c r="O1723">
        <v>86.431329288472099</v>
      </c>
      <c r="P1723">
        <v>27.5144183429455</v>
      </c>
      <c r="Q1723">
        <v>-2.0018712403788001E-2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E1724">
        <v>575.77724999999998</v>
      </c>
      <c r="F1724">
        <v>500</v>
      </c>
      <c r="G1724">
        <v>61.131196613112699</v>
      </c>
      <c r="H1724">
        <v>-8.1811448937897904</v>
      </c>
      <c r="I1724">
        <v>15.7891396681879</v>
      </c>
      <c r="J1724">
        <v>-0.34329888207920101</v>
      </c>
      <c r="K1724">
        <v>515.02520492095198</v>
      </c>
      <c r="L1724">
        <v>409.28793003895299</v>
      </c>
      <c r="M1724">
        <v>39.850355884400898</v>
      </c>
      <c r="N1724">
        <v>0.50487804878048703</v>
      </c>
      <c r="O1724">
        <v>23.4</v>
      </c>
      <c r="P1724">
        <v>169.832703723691</v>
      </c>
      <c r="Q1724">
        <v>0.19847430137042099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E1725">
        <v>575.60744999999997</v>
      </c>
      <c r="F1725">
        <v>133.15</v>
      </c>
      <c r="G1725">
        <v>0.51336706799898402</v>
      </c>
      <c r="H1725">
        <v>5.5773423101181496</v>
      </c>
      <c r="I1725">
        <v>-5.1010180276492401</v>
      </c>
      <c r="J1725">
        <v>0.39639064526091899</v>
      </c>
      <c r="K1725">
        <v>125.24405205349299</v>
      </c>
      <c r="L1725">
        <v>116.556172201168</v>
      </c>
      <c r="M1725">
        <v>58.455536955116301</v>
      </c>
      <c r="N1725">
        <v>0.87653799648967901</v>
      </c>
      <c r="O1725">
        <v>19.4141945174615</v>
      </c>
      <c r="P1725">
        <v>59.843937575029997</v>
      </c>
      <c r="Q1725">
        <v>0.114874642588929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51</v>
      </c>
      <c r="E1726">
        <v>575.378704062</v>
      </c>
      <c r="F1726">
        <v>49.22</v>
      </c>
      <c r="G1726">
        <v>-26.247695010628899</v>
      </c>
      <c r="H1726">
        <v>-8.3055442046973997</v>
      </c>
      <c r="I1726">
        <v>-47.415934014273098</v>
      </c>
      <c r="J1726">
        <v>0.974414539280263</v>
      </c>
      <c r="K1726">
        <v>53.385381768521299</v>
      </c>
      <c r="L1726">
        <v>61.980226611915299</v>
      </c>
      <c r="M1726">
        <v>52.936717052856501</v>
      </c>
      <c r="N1726">
        <v>1.53063309680409</v>
      </c>
      <c r="O1726">
        <v>76.960585127996694</v>
      </c>
      <c r="P1726">
        <v>8.1520544935179</v>
      </c>
      <c r="Q1726">
        <v>-6.2621392585736999E-2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472</v>
      </c>
      <c r="E1727">
        <v>573.59812878000002</v>
      </c>
      <c r="F1727">
        <v>469.8</v>
      </c>
      <c r="G1727">
        <v>105.07015399290999</v>
      </c>
      <c r="H1727">
        <v>-4.4542025306588897</v>
      </c>
      <c r="I1727">
        <v>16.127670793011699</v>
      </c>
      <c r="J1727">
        <v>0.71277432228297799</v>
      </c>
      <c r="K1727">
        <v>446.06758763114499</v>
      </c>
      <c r="L1727">
        <v>365.78583825008599</v>
      </c>
      <c r="M1727">
        <v>53.638094523397697</v>
      </c>
      <c r="N1727">
        <v>0.71462922282253705</v>
      </c>
      <c r="O1727">
        <v>8.6951894423158596</v>
      </c>
      <c r="P1727">
        <v>153.945945945945</v>
      </c>
      <c r="Q1727">
        <v>5.9182336754689001E-2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631</v>
      </c>
      <c r="E1728">
        <v>572.58447999999999</v>
      </c>
      <c r="F1728">
        <v>809.65</v>
      </c>
      <c r="G1728">
        <v>172.47451386068499</v>
      </c>
      <c r="H1728">
        <v>10.2944201891071</v>
      </c>
      <c r="I1728">
        <v>182.78019599642101</v>
      </c>
      <c r="J1728">
        <v>3.0356781618193001</v>
      </c>
      <c r="K1728">
        <v>625.89384707610895</v>
      </c>
      <c r="M1728">
        <v>71.854556165617595</v>
      </c>
      <c r="N1728">
        <v>0.42757877726905402</v>
      </c>
      <c r="O1728">
        <v>3.1309825233125399</v>
      </c>
      <c r="P1728">
        <v>211.40384615384599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278</v>
      </c>
      <c r="E1729">
        <v>571.07294999999999</v>
      </c>
      <c r="F1729">
        <v>1425.9</v>
      </c>
      <c r="G1729">
        <v>28.9824154828726</v>
      </c>
      <c r="H1729">
        <v>-5.91419782252704</v>
      </c>
      <c r="I1729">
        <v>-22.1884582653806</v>
      </c>
      <c r="J1729">
        <v>-2.1962455974444399</v>
      </c>
      <c r="K1729">
        <v>1418.7336452761199</v>
      </c>
      <c r="L1729">
        <v>1319.01207464292</v>
      </c>
      <c r="M1729">
        <v>46.602159213373703</v>
      </c>
      <c r="N1729">
        <v>2.7853199216809101</v>
      </c>
      <c r="O1729">
        <v>16.484325689038499</v>
      </c>
      <c r="P1729">
        <v>68.745562130177504</v>
      </c>
      <c r="Q1729">
        <v>7.9864221344107006E-2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80</v>
      </c>
      <c r="E1730">
        <v>570.54604117199995</v>
      </c>
      <c r="F1730">
        <v>194.23</v>
      </c>
      <c r="G1730">
        <v>-18.798327782175299</v>
      </c>
      <c r="H1730">
        <v>-6.0342195683156996</v>
      </c>
      <c r="I1730">
        <v>-21.6991155881528</v>
      </c>
      <c r="J1730">
        <v>0.27948256436813701</v>
      </c>
      <c r="K1730">
        <v>192.39907498047501</v>
      </c>
      <c r="L1730">
        <v>194.48805268948101</v>
      </c>
      <c r="M1730">
        <v>46.1851253529383</v>
      </c>
      <c r="N1730">
        <v>0.712344036912401</v>
      </c>
      <c r="O1730">
        <v>19.420274931781901</v>
      </c>
      <c r="P1730">
        <v>25.878159429682398</v>
      </c>
      <c r="Q1730">
        <v>-0.13344443153996399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200</v>
      </c>
      <c r="E1731">
        <v>570.38099999999997</v>
      </c>
      <c r="F1731">
        <v>181.65</v>
      </c>
      <c r="G1731">
        <v>12.9420477099618</v>
      </c>
      <c r="H1731">
        <v>10.3534175172632</v>
      </c>
      <c r="I1731">
        <v>-8.1537208185649597</v>
      </c>
      <c r="J1731">
        <v>3.9328116429370601</v>
      </c>
      <c r="K1731">
        <v>162.027923484902</v>
      </c>
      <c r="L1731">
        <v>151.89262534669299</v>
      </c>
      <c r="M1731">
        <v>64.639247002653605</v>
      </c>
      <c r="N1731">
        <v>2.3921699241991998</v>
      </c>
      <c r="O1731">
        <v>12.413982934214101</v>
      </c>
      <c r="P1731">
        <v>56.594827586206897</v>
      </c>
      <c r="Q1731">
        <v>5.6740326892592001E-2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46</v>
      </c>
      <c r="E1732">
        <v>569.86019999999996</v>
      </c>
      <c r="F1732">
        <v>154.35</v>
      </c>
      <c r="G1732">
        <v>47.019156210205601</v>
      </c>
      <c r="H1732">
        <v>-14.913782006093101</v>
      </c>
      <c r="I1732">
        <v>-9.6802244150946208</v>
      </c>
      <c r="J1732">
        <v>-9.5640924976854897</v>
      </c>
      <c r="K1732">
        <v>167.094472640145</v>
      </c>
      <c r="L1732">
        <v>142.647588974358</v>
      </c>
      <c r="M1732">
        <v>24.923033983765698</v>
      </c>
      <c r="N1732">
        <v>0.41585423595383803</v>
      </c>
      <c r="O1732">
        <v>41.302235179786102</v>
      </c>
      <c r="P1732">
        <v>75.318037255792802</v>
      </c>
      <c r="Q1732">
        <v>8.1476698129768002E-2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122</v>
      </c>
      <c r="E1733">
        <v>568.30428749999999</v>
      </c>
      <c r="F1733">
        <v>1850.25</v>
      </c>
      <c r="G1733">
        <v>28.252363462064299</v>
      </c>
      <c r="H1733">
        <v>13.3088539070256</v>
      </c>
      <c r="I1733">
        <v>12.934556476124801</v>
      </c>
      <c r="J1733">
        <v>-3.37548695599556</v>
      </c>
      <c r="K1733">
        <v>1714.61993613612</v>
      </c>
      <c r="L1733">
        <v>1483.6548494884601</v>
      </c>
      <c r="M1733">
        <v>57.7171675069443</v>
      </c>
      <c r="N1733">
        <v>1.73619768521754</v>
      </c>
      <c r="O1733">
        <v>16.146466693690002</v>
      </c>
      <c r="P1733">
        <v>88.801020408163197</v>
      </c>
      <c r="Q1733">
        <v>8.4554490341052002E-2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908</v>
      </c>
      <c r="E1734">
        <v>568.17391680000003</v>
      </c>
      <c r="F1734">
        <v>115.5</v>
      </c>
      <c r="G1734">
        <v>22.981134347850499</v>
      </c>
      <c r="H1734">
        <v>-2.8304986357363702</v>
      </c>
      <c r="I1734">
        <v>-16.161759483994999</v>
      </c>
      <c r="J1734">
        <v>-3.8953350811742098</v>
      </c>
      <c r="K1734">
        <v>111.47385136374901</v>
      </c>
      <c r="L1734">
        <v>98.628527906074396</v>
      </c>
      <c r="M1734">
        <v>42.355945758368598</v>
      </c>
      <c r="N1734">
        <v>1.41461123494525</v>
      </c>
      <c r="O1734">
        <v>18.606060606060598</v>
      </c>
      <c r="P1734">
        <v>67.028199566160495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555</v>
      </c>
      <c r="E1735">
        <v>568.10160471500001</v>
      </c>
      <c r="F1735">
        <v>640</v>
      </c>
      <c r="G1735">
        <v>-86.711323061069606</v>
      </c>
      <c r="H1735">
        <v>-13.065187107606199</v>
      </c>
      <c r="I1735">
        <v>-30.101944094427399</v>
      </c>
      <c r="J1735">
        <v>-7.2136176180695797</v>
      </c>
      <c r="K1735">
        <v>681.72703617707896</v>
      </c>
      <c r="L1735">
        <v>663.34267227354803</v>
      </c>
      <c r="M1735">
        <v>27.042271044655301</v>
      </c>
      <c r="N1735">
        <v>0.58755568161834304</v>
      </c>
      <c r="O1735">
        <v>26.5625</v>
      </c>
      <c r="P1735">
        <v>16.756362309586699</v>
      </c>
      <c r="Q1735">
        <v>-0.111886163609665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555</v>
      </c>
      <c r="E1736">
        <v>567.61699199999998</v>
      </c>
      <c r="F1736">
        <v>152.97999999999999</v>
      </c>
      <c r="G1736">
        <v>-28.079990217544601</v>
      </c>
      <c r="H1736">
        <v>-7.6025312922153301</v>
      </c>
      <c r="I1736">
        <v>-17.774308081807899</v>
      </c>
      <c r="J1736">
        <v>-1.08404912583144</v>
      </c>
      <c r="M1736">
        <v>53.332850088976201</v>
      </c>
      <c r="O1736">
        <v>13.6357693816185</v>
      </c>
      <c r="P1736">
        <v>6.3986646265127201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119</v>
      </c>
      <c r="E1737">
        <v>567.45339999999999</v>
      </c>
      <c r="F1737">
        <v>322.60000000000002</v>
      </c>
      <c r="G1737">
        <v>-8.2241409327970505</v>
      </c>
      <c r="H1737">
        <v>-9.0288203263474998</v>
      </c>
      <c r="I1737">
        <v>-10.3974596812337</v>
      </c>
      <c r="J1737">
        <v>3.1454371983846898</v>
      </c>
      <c r="K1737">
        <v>322.07218740503799</v>
      </c>
      <c r="L1737">
        <v>321.72586718034597</v>
      </c>
      <c r="M1737">
        <v>64.022209399465893</v>
      </c>
      <c r="N1737">
        <v>1.14300867888138</v>
      </c>
      <c r="O1737">
        <v>32.362058276503397</v>
      </c>
      <c r="P1737">
        <v>28.193920127160698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46</v>
      </c>
      <c r="E1738">
        <v>567.00681983999903</v>
      </c>
      <c r="F1738">
        <v>230.4</v>
      </c>
      <c r="G1738">
        <v>176.486506434321</v>
      </c>
      <c r="H1738">
        <v>11.1074078558576</v>
      </c>
      <c r="I1738">
        <v>-45.355863943440099</v>
      </c>
      <c r="J1738">
        <v>-9.3761747199342906</v>
      </c>
      <c r="K1738">
        <v>227.018151218268</v>
      </c>
      <c r="M1738">
        <v>48.020874313652001</v>
      </c>
      <c r="N1738">
        <v>0.70197275716298702</v>
      </c>
      <c r="O1738">
        <v>102.018229166666</v>
      </c>
      <c r="P1738">
        <v>215.616438356164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60</v>
      </c>
      <c r="E1739">
        <v>561.46230424999999</v>
      </c>
      <c r="F1739">
        <v>179.05</v>
      </c>
      <c r="G1739">
        <v>87.351229942387505</v>
      </c>
      <c r="H1739">
        <v>-6.2341448314857901</v>
      </c>
      <c r="I1739">
        <v>18.1911895280873</v>
      </c>
      <c r="J1739">
        <v>-2.3794665978585599</v>
      </c>
      <c r="K1739">
        <v>176.044745962684</v>
      </c>
      <c r="L1739">
        <v>148.012755441948</v>
      </c>
      <c r="M1739">
        <v>51.238805725671099</v>
      </c>
      <c r="N1739">
        <v>0.46357598187600502</v>
      </c>
      <c r="O1739">
        <v>22.128788336406899</v>
      </c>
      <c r="P1739">
        <v>116.903329721921</v>
      </c>
      <c r="Q1739">
        <v>0.11973855385075501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3637</v>
      </c>
      <c r="E1740">
        <v>560.48</v>
      </c>
      <c r="F1740">
        <v>140.12</v>
      </c>
      <c r="G1740">
        <v>9.3470413332127809</v>
      </c>
      <c r="H1740">
        <v>-7.0172798003142303</v>
      </c>
      <c r="I1740">
        <v>-39.950363299354699</v>
      </c>
      <c r="J1740">
        <v>2.90679086445303</v>
      </c>
      <c r="K1740">
        <v>134.25761922272599</v>
      </c>
      <c r="M1740">
        <v>72.622578544280799</v>
      </c>
      <c r="N1740">
        <v>0.76975393245010304</v>
      </c>
      <c r="O1740">
        <v>82.236654296317397</v>
      </c>
      <c r="P1740">
        <v>45.9583333333333</v>
      </c>
    </row>
    <row r="1741" spans="1:17" hidden="1" x14ac:dyDescent="0.3">
      <c r="A1741" t="s">
        <v>3638</v>
      </c>
      <c r="B1741" t="s">
        <v>3639</v>
      </c>
      <c r="C1741" t="str">
        <f>IFERROR(VLOOKUP(Table1[[#This Row],[Ticker]],[1]!Table1[[Symbol]:[Industry]],2,FALSE),"-")</f>
        <v>-</v>
      </c>
      <c r="D1741" t="s">
        <v>1833</v>
      </c>
      <c r="E1741">
        <v>560.28800000000001</v>
      </c>
      <c r="F1741">
        <v>175.09</v>
      </c>
      <c r="G1741">
        <v>18.946807906508699</v>
      </c>
      <c r="H1741">
        <v>-3.1708548862533901</v>
      </c>
      <c r="I1741">
        <v>-22.933452921689799</v>
      </c>
      <c r="J1741">
        <v>-5.6951788425402796</v>
      </c>
      <c r="K1741">
        <v>176.30040592552501</v>
      </c>
      <c r="L1741">
        <v>170.89416244532899</v>
      </c>
      <c r="M1741">
        <v>47.036301716484303</v>
      </c>
      <c r="N1741">
        <v>1.14645823538912</v>
      </c>
      <c r="O1741">
        <v>35.358958250042797</v>
      </c>
      <c r="P1741">
        <v>51.9878472222222</v>
      </c>
      <c r="Q1741">
        <v>0.10735279845583</v>
      </c>
    </row>
    <row r="1742" spans="1:17" hidden="1" x14ac:dyDescent="0.3">
      <c r="A1742" t="s">
        <v>3640</v>
      </c>
      <c r="B1742" t="s">
        <v>3641</v>
      </c>
      <c r="C1742" t="str">
        <f>IFERROR(VLOOKUP(Table1[[#This Row],[Ticker]],[1]!Table1[[Symbol]:[Industry]],2,FALSE),"-")</f>
        <v>-</v>
      </c>
      <c r="D1742" t="s">
        <v>46</v>
      </c>
      <c r="E1742">
        <v>559.26239999999996</v>
      </c>
      <c r="F1742">
        <v>314.89999999999998</v>
      </c>
      <c r="G1742">
        <v>140.63250341211699</v>
      </c>
      <c r="H1742">
        <v>-28.4726535985636</v>
      </c>
      <c r="I1742">
        <v>150.938185547854</v>
      </c>
      <c r="J1742">
        <v>-5.9379189859017503</v>
      </c>
      <c r="K1742">
        <v>317.62133469958297</v>
      </c>
      <c r="M1742">
        <v>43.265596654344797</v>
      </c>
      <c r="N1742">
        <v>0.40261824324324302</v>
      </c>
      <c r="O1742">
        <v>57.764369641155902</v>
      </c>
      <c r="P1742">
        <v>228.020833333333</v>
      </c>
    </row>
    <row r="1743" spans="1:17" hidden="1" x14ac:dyDescent="0.3">
      <c r="A1743" t="s">
        <v>3642</v>
      </c>
      <c r="B1743" t="s">
        <v>3643</v>
      </c>
      <c r="C1743" t="str">
        <f>IFERROR(VLOOKUP(Table1[[#This Row],[Ticker]],[1]!Table1[[Symbol]:[Industry]],2,FALSE),"-")</f>
        <v>-</v>
      </c>
      <c r="D1743" t="s">
        <v>555</v>
      </c>
      <c r="E1743">
        <v>558.02253981000001</v>
      </c>
      <c r="F1743">
        <v>748.9</v>
      </c>
      <c r="G1743">
        <v>80.126310750278705</v>
      </c>
      <c r="H1743">
        <v>17.4399523679153</v>
      </c>
      <c r="I1743">
        <v>71.438841745099793</v>
      </c>
      <c r="J1743">
        <v>-8.49352195455369E-2</v>
      </c>
      <c r="K1743">
        <v>642.66231351387398</v>
      </c>
      <c r="L1743">
        <v>536.24144186475905</v>
      </c>
      <c r="M1743">
        <v>73.876243018226404</v>
      </c>
      <c r="N1743">
        <v>1.4602890952666201</v>
      </c>
      <c r="O1743">
        <v>2.8174656162371399</v>
      </c>
      <c r="P1743">
        <v>129.266799326496</v>
      </c>
      <c r="Q1743">
        <v>5.0079404831823E-2</v>
      </c>
    </row>
    <row r="1744" spans="1:17" hidden="1" x14ac:dyDescent="0.3">
      <c r="A1744" t="s">
        <v>3644</v>
      </c>
      <c r="B1744" t="s">
        <v>3645</v>
      </c>
      <c r="C1744" t="str">
        <f>IFERROR(VLOOKUP(Table1[[#This Row],[Ticker]],[1]!Table1[[Symbol]:[Industry]],2,FALSE),"-")</f>
        <v>-</v>
      </c>
      <c r="D1744" t="s">
        <v>399</v>
      </c>
      <c r="E1744">
        <v>555.98339999999996</v>
      </c>
      <c r="F1744">
        <v>42</v>
      </c>
      <c r="G1744">
        <v>4.73377811381458</v>
      </c>
      <c r="H1744">
        <v>-9.0616252746358796</v>
      </c>
      <c r="I1744">
        <v>-24.242656772699501</v>
      </c>
      <c r="J1744">
        <v>-1.83201183810787</v>
      </c>
      <c r="K1744">
        <v>43.677751363433003</v>
      </c>
      <c r="L1744">
        <v>42.162336592703198</v>
      </c>
      <c r="M1744">
        <v>21.0643889152417</v>
      </c>
      <c r="N1744">
        <v>0.95788630575711697</v>
      </c>
      <c r="O1744">
        <v>28.8095238095238</v>
      </c>
      <c r="P1744">
        <v>30.841121495326998</v>
      </c>
      <c r="Q1744">
        <v>2.9959717873923E-2</v>
      </c>
    </row>
    <row r="1745" spans="1:17" hidden="1" x14ac:dyDescent="0.3">
      <c r="A1745" t="s">
        <v>3646</v>
      </c>
      <c r="B1745" t="s">
        <v>3647</v>
      </c>
      <c r="C1745" t="str">
        <f>IFERROR(VLOOKUP(Table1[[#This Row],[Ticker]],[1]!Table1[[Symbol]:[Industry]],2,FALSE),"-")</f>
        <v>-</v>
      </c>
      <c r="D1745" t="s">
        <v>298</v>
      </c>
      <c r="E1745">
        <v>555.40210000000002</v>
      </c>
      <c r="F1745">
        <v>108.82</v>
      </c>
      <c r="G1745">
        <v>57.948774021269102</v>
      </c>
      <c r="H1745">
        <v>-11.8981444527337</v>
      </c>
      <c r="I1745">
        <v>-39.3626110369459</v>
      </c>
      <c r="J1745">
        <v>-1.4271140112791501</v>
      </c>
      <c r="K1745">
        <v>114.884233969303</v>
      </c>
      <c r="L1745">
        <v>109.23152279531</v>
      </c>
      <c r="M1745">
        <v>39.437242622385</v>
      </c>
      <c r="N1745">
        <v>1.1660634720535299</v>
      </c>
      <c r="O1745">
        <v>60.6322367211909</v>
      </c>
      <c r="P1745">
        <v>82.890756302520998</v>
      </c>
    </row>
    <row r="1746" spans="1:17" hidden="1" x14ac:dyDescent="0.3">
      <c r="A1746" t="s">
        <v>3648</v>
      </c>
      <c r="B1746" t="s">
        <v>3649</v>
      </c>
      <c r="C1746" t="str">
        <f>IFERROR(VLOOKUP(Table1[[#This Row],[Ticker]],[1]!Table1[[Symbol]:[Industry]],2,FALSE),"-")</f>
        <v>-</v>
      </c>
      <c r="D1746" t="s">
        <v>21</v>
      </c>
      <c r="E1746">
        <v>554.060308824</v>
      </c>
      <c r="F1746">
        <v>16.829999999999998</v>
      </c>
      <c r="G1746">
        <v>-22.715035545731499</v>
      </c>
      <c r="H1746">
        <v>-7.2584614136838699</v>
      </c>
      <c r="I1746">
        <v>-38.660967007240998</v>
      </c>
      <c r="J1746">
        <v>-2.16494864421905</v>
      </c>
      <c r="K1746">
        <v>17.215174755536701</v>
      </c>
      <c r="L1746">
        <v>17.648790605756599</v>
      </c>
      <c r="M1746">
        <v>48.569054780470999</v>
      </c>
      <c r="N1746">
        <v>1.4317400065764001</v>
      </c>
      <c r="O1746">
        <v>56.862745098039198</v>
      </c>
      <c r="P1746">
        <v>20.645161290322498</v>
      </c>
      <c r="Q1746">
        <v>-1.0947701833929999E-3</v>
      </c>
    </row>
    <row r="1747" spans="1:17" hidden="1" x14ac:dyDescent="0.3">
      <c r="A1747" t="s">
        <v>3650</v>
      </c>
      <c r="B1747" t="s">
        <v>3651</v>
      </c>
      <c r="C1747" t="str">
        <f>IFERROR(VLOOKUP(Table1[[#This Row],[Ticker]],[1]!Table1[[Symbol]:[Industry]],2,FALSE),"-")</f>
        <v>-</v>
      </c>
      <c r="D1747" t="s">
        <v>278</v>
      </c>
      <c r="E1747">
        <v>553.57694565999998</v>
      </c>
      <c r="F1747">
        <v>503.05</v>
      </c>
      <c r="G1747">
        <v>146.50189673422199</v>
      </c>
      <c r="H1747">
        <v>-18.059439159964899</v>
      </c>
      <c r="I1747">
        <v>92.119963201518601</v>
      </c>
      <c r="J1747">
        <v>-5.47402263096048</v>
      </c>
      <c r="K1747">
        <v>539.39870883379297</v>
      </c>
      <c r="L1747">
        <v>431.45785648966898</v>
      </c>
      <c r="M1747">
        <v>37.577056021973704</v>
      </c>
      <c r="N1747">
        <v>0.641788942033375</v>
      </c>
      <c r="O1747">
        <v>32.988768512076298</v>
      </c>
      <c r="P1747">
        <v>172.50812567713899</v>
      </c>
      <c r="Q1747">
        <v>0.108580168583506</v>
      </c>
    </row>
    <row r="1748" spans="1:17" hidden="1" x14ac:dyDescent="0.3">
      <c r="A1748" t="s">
        <v>3652</v>
      </c>
      <c r="B1748" t="s">
        <v>3653</v>
      </c>
      <c r="C1748" t="str">
        <f>IFERROR(VLOOKUP(Table1[[#This Row],[Ticker]],[1]!Table1[[Symbol]:[Industry]],2,FALSE),"-")</f>
        <v>-</v>
      </c>
      <c r="D1748" t="s">
        <v>298</v>
      </c>
      <c r="E1748">
        <v>551.99961232500004</v>
      </c>
      <c r="F1748">
        <v>208.05</v>
      </c>
      <c r="G1748">
        <v>-37.141330065503404</v>
      </c>
      <c r="H1748">
        <v>-16.9216125382607</v>
      </c>
      <c r="I1748">
        <v>-51.476489108698097</v>
      </c>
      <c r="J1748">
        <v>-4.8251076382973803</v>
      </c>
      <c r="K1748">
        <v>230.354254122854</v>
      </c>
      <c r="L1748">
        <v>243.30101887685601</v>
      </c>
      <c r="M1748">
        <v>44.560512170074198</v>
      </c>
      <c r="N1748">
        <v>0.75991117240082795</v>
      </c>
      <c r="O1748">
        <v>78.803172314347506</v>
      </c>
      <c r="P1748">
        <v>11.435457953936799</v>
      </c>
      <c r="Q1748">
        <v>0.127857694303421</v>
      </c>
    </row>
    <row r="1749" spans="1:17" hidden="1" x14ac:dyDescent="0.3">
      <c r="A1749" t="s">
        <v>3654</v>
      </c>
      <c r="B1749" t="s">
        <v>3655</v>
      </c>
      <c r="C1749" t="str">
        <f>IFERROR(VLOOKUP(Table1[[#This Row],[Ticker]],[1]!Table1[[Symbol]:[Industry]],2,FALSE),"-")</f>
        <v>-</v>
      </c>
      <c r="D1749" t="s">
        <v>1752</v>
      </c>
      <c r="E1749">
        <v>551.85868800000003</v>
      </c>
      <c r="F1749">
        <v>406.4</v>
      </c>
      <c r="G1749">
        <v>-27.785848481084699</v>
      </c>
      <c r="H1749">
        <v>-0.382646864892769</v>
      </c>
      <c r="I1749">
        <v>-28.407775082819199</v>
      </c>
      <c r="J1749">
        <v>-5.1169922833809496</v>
      </c>
      <c r="K1749">
        <v>422.48223776712001</v>
      </c>
      <c r="L1749">
        <v>427.10976846155302</v>
      </c>
      <c r="M1749">
        <v>35.569594792248303</v>
      </c>
      <c r="N1749">
        <v>0.77858059476650099</v>
      </c>
      <c r="O1749">
        <v>46.026082677165299</v>
      </c>
      <c r="P1749">
        <v>29.364953047907001</v>
      </c>
    </row>
    <row r="1750" spans="1:17" hidden="1" x14ac:dyDescent="0.3">
      <c r="A1750" t="s">
        <v>3656</v>
      </c>
      <c r="B1750" t="s">
        <v>3657</v>
      </c>
      <c r="C1750" t="str">
        <f>IFERROR(VLOOKUP(Table1[[#This Row],[Ticker]],[1]!Table1[[Symbol]:[Industry]],2,FALSE),"-")</f>
        <v>-</v>
      </c>
      <c r="D1750" t="s">
        <v>269</v>
      </c>
      <c r="E1750">
        <v>551.11397568500001</v>
      </c>
      <c r="F1750">
        <v>588.35</v>
      </c>
      <c r="G1750">
        <v>-17.176452316859599</v>
      </c>
      <c r="H1750">
        <v>18.2408620233217</v>
      </c>
      <c r="I1750">
        <v>8.3327639957984303</v>
      </c>
      <c r="J1750">
        <v>1.7017968216409201</v>
      </c>
      <c r="K1750">
        <v>502.84908166792201</v>
      </c>
      <c r="L1750">
        <v>484.53992177152099</v>
      </c>
      <c r="M1750">
        <v>68.536206998418706</v>
      </c>
      <c r="N1750">
        <v>0.56369299115841698</v>
      </c>
      <c r="O1750">
        <v>11.1073340698563</v>
      </c>
      <c r="P1750">
        <v>51.636597938144298</v>
      </c>
      <c r="Q1750">
        <v>-3.3291607189821E-2</v>
      </c>
    </row>
    <row r="1751" spans="1:17" hidden="1" x14ac:dyDescent="0.3">
      <c r="A1751" t="s">
        <v>3658</v>
      </c>
      <c r="B1751" t="s">
        <v>3659</v>
      </c>
      <c r="C1751" t="str">
        <f>IFERROR(VLOOKUP(Table1[[#This Row],[Ticker]],[1]!Table1[[Symbol]:[Industry]],2,FALSE),"-")</f>
        <v>-</v>
      </c>
      <c r="D1751" t="s">
        <v>235</v>
      </c>
      <c r="E1751">
        <v>549.50739250000004</v>
      </c>
      <c r="F1751">
        <v>1731.55</v>
      </c>
      <c r="G1751">
        <v>606.94307676503297</v>
      </c>
      <c r="H1751">
        <v>44.849999966431803</v>
      </c>
      <c r="I1751">
        <v>389.56266256086502</v>
      </c>
      <c r="J1751">
        <v>9.0447912706193101</v>
      </c>
      <c r="K1751">
        <v>1177.6037651451099</v>
      </c>
      <c r="L1751">
        <v>660.43257781161003</v>
      </c>
      <c r="M1751">
        <v>99.855156522254703</v>
      </c>
      <c r="N1751">
        <v>0.93582880314137096</v>
      </c>
      <c r="O1751">
        <v>0</v>
      </c>
      <c r="P1751">
        <v>732.47596153846098</v>
      </c>
      <c r="Q1751">
        <v>0.25168043832848702</v>
      </c>
    </row>
    <row r="1752" spans="1:17" hidden="1" x14ac:dyDescent="0.3">
      <c r="A1752" t="s">
        <v>3660</v>
      </c>
      <c r="B1752" t="s">
        <v>3661</v>
      </c>
      <c r="C1752" t="str">
        <f>IFERROR(VLOOKUP(Table1[[#This Row],[Ticker]],[1]!Table1[[Symbol]:[Industry]],2,FALSE),"-")</f>
        <v>-</v>
      </c>
      <c r="D1752" t="s">
        <v>130</v>
      </c>
      <c r="E1752">
        <v>548.44762500000002</v>
      </c>
      <c r="F1752">
        <v>2776.95</v>
      </c>
      <c r="G1752">
        <v>127.01154212218</v>
      </c>
      <c r="H1752">
        <v>-7.5833362457757003</v>
      </c>
      <c r="I1752">
        <v>-23.761339075678698</v>
      </c>
      <c r="J1752">
        <v>-5.6711238320626602</v>
      </c>
      <c r="K1752">
        <v>2719.8986482997502</v>
      </c>
      <c r="L1752">
        <v>2597.21590378369</v>
      </c>
      <c r="M1752">
        <v>44.221401664321</v>
      </c>
      <c r="N1752">
        <v>0.54818947087119196</v>
      </c>
      <c r="O1752">
        <v>44.003312987270199</v>
      </c>
      <c r="P1752">
        <v>158.320930232558</v>
      </c>
      <c r="Q1752">
        <v>0.104720769779926</v>
      </c>
    </row>
    <row r="1753" spans="1:17" hidden="1" x14ac:dyDescent="0.3">
      <c r="A1753" t="s">
        <v>3662</v>
      </c>
      <c r="B1753" t="s">
        <v>3663</v>
      </c>
      <c r="C1753" t="str">
        <f>IFERROR(VLOOKUP(Table1[[#This Row],[Ticker]],[1]!Table1[[Symbol]:[Industry]],2,FALSE),"-")</f>
        <v>-</v>
      </c>
      <c r="D1753" t="s">
        <v>555</v>
      </c>
      <c r="E1753">
        <v>547.82700915400005</v>
      </c>
      <c r="F1753">
        <v>125.38</v>
      </c>
      <c r="G1753">
        <v>-22.041155654984198</v>
      </c>
      <c r="H1753">
        <v>-9.3812783970017701</v>
      </c>
      <c r="I1753">
        <v>-19.453285345411501</v>
      </c>
      <c r="J1753">
        <v>-2.4418684718107002</v>
      </c>
      <c r="K1753">
        <v>123.359410155718</v>
      </c>
      <c r="L1753">
        <v>123.667870670158</v>
      </c>
      <c r="M1753">
        <v>48.898871749201</v>
      </c>
      <c r="N1753">
        <v>0.87196353948577499</v>
      </c>
      <c r="O1753">
        <v>25.2193332269899</v>
      </c>
      <c r="P1753">
        <v>23.466272772033399</v>
      </c>
      <c r="Q1753">
        <v>-4.7226975148224E-2</v>
      </c>
    </row>
    <row r="1754" spans="1:17" hidden="1" x14ac:dyDescent="0.3">
      <c r="A1754" t="s">
        <v>3664</v>
      </c>
      <c r="B1754" t="s">
        <v>3665</v>
      </c>
      <c r="C1754" t="str">
        <f>IFERROR(VLOOKUP(Table1[[#This Row],[Ticker]],[1]!Table1[[Symbol]:[Industry]],2,FALSE),"-")</f>
        <v>-</v>
      </c>
      <c r="D1754" t="s">
        <v>21</v>
      </c>
      <c r="E1754">
        <v>547.37760000000003</v>
      </c>
      <c r="F1754">
        <v>275</v>
      </c>
      <c r="G1754">
        <v>206.03147510672201</v>
      </c>
      <c r="H1754">
        <v>25.110915142144901</v>
      </c>
      <c r="I1754">
        <v>90.286737074391496</v>
      </c>
      <c r="J1754">
        <v>-0.84996933339909897</v>
      </c>
      <c r="K1754">
        <v>222.64901093827001</v>
      </c>
      <c r="L1754">
        <v>164.78144987298501</v>
      </c>
      <c r="M1754">
        <v>73.479519894474706</v>
      </c>
      <c r="N1754">
        <v>0.62288573002814296</v>
      </c>
      <c r="O1754">
        <v>3.63636363636363</v>
      </c>
      <c r="P1754">
        <v>235.365853658536</v>
      </c>
      <c r="Q1754">
        <v>6.7283620312159995E-2</v>
      </c>
    </row>
    <row r="1755" spans="1:17" hidden="1" x14ac:dyDescent="0.3">
      <c r="A1755" t="s">
        <v>3666</v>
      </c>
      <c r="B1755" t="s">
        <v>3667</v>
      </c>
      <c r="C1755" t="str">
        <f>IFERROR(VLOOKUP(Table1[[#This Row],[Ticker]],[1]!Table1[[Symbol]:[Industry]],2,FALSE),"-")</f>
        <v>-</v>
      </c>
      <c r="D1755" t="s">
        <v>422</v>
      </c>
      <c r="E1755">
        <v>545.95142931999999</v>
      </c>
      <c r="F1755">
        <v>2222.1999999999998</v>
      </c>
      <c r="G1755">
        <v>26.941053551524</v>
      </c>
      <c r="H1755">
        <v>27.745034496055801</v>
      </c>
      <c r="I1755">
        <v>4.7287590162420496</v>
      </c>
      <c r="J1755">
        <v>5.5360198190216696</v>
      </c>
      <c r="K1755">
        <v>2059.91630680554</v>
      </c>
      <c r="L1755">
        <v>1880.63619858429</v>
      </c>
      <c r="M1755">
        <v>51.452955052692602</v>
      </c>
      <c r="N1755">
        <v>0.46851290522403399</v>
      </c>
      <c r="O1755">
        <v>25.0562505625056</v>
      </c>
      <c r="P1755">
        <v>52.723274114291598</v>
      </c>
      <c r="Q1755">
        <v>-5.0027138698860003E-2</v>
      </c>
    </row>
    <row r="1756" spans="1:17" hidden="1" x14ac:dyDescent="0.3">
      <c r="A1756" t="s">
        <v>3668</v>
      </c>
      <c r="B1756" t="s">
        <v>3669</v>
      </c>
      <c r="C1756" t="str">
        <f>IFERROR(VLOOKUP(Table1[[#This Row],[Ticker]],[1]!Table1[[Symbol]:[Industry]],2,FALSE),"-")</f>
        <v>-</v>
      </c>
      <c r="D1756" t="s">
        <v>422</v>
      </c>
      <c r="E1756">
        <v>543.75544098</v>
      </c>
      <c r="F1756">
        <v>330.6</v>
      </c>
      <c r="G1756">
        <v>-39.699250167814398</v>
      </c>
      <c r="H1756">
        <v>1.39164273522311</v>
      </c>
      <c r="I1756">
        <v>-14.694176154209201</v>
      </c>
      <c r="J1756">
        <v>8.0465316263953692</v>
      </c>
      <c r="K1756">
        <v>308.08525479360497</v>
      </c>
      <c r="L1756">
        <v>324.620490390442</v>
      </c>
      <c r="M1756">
        <v>77.301690661289399</v>
      </c>
      <c r="N1756">
        <v>1.66321154229976</v>
      </c>
      <c r="O1756">
        <v>39.1409558378705</v>
      </c>
      <c r="P1756">
        <v>26.183206106870198</v>
      </c>
      <c r="Q1756">
        <v>-5.6008488747412002E-2</v>
      </c>
    </row>
    <row r="1757" spans="1:17" hidden="1" x14ac:dyDescent="0.3">
      <c r="A1757" t="s">
        <v>3670</v>
      </c>
      <c r="B1757" t="s">
        <v>3671</v>
      </c>
      <c r="C1757" t="str">
        <f>IFERROR(VLOOKUP(Table1[[#This Row],[Ticker]],[1]!Table1[[Symbol]:[Industry]],2,FALSE),"-")</f>
        <v>-</v>
      </c>
      <c r="E1757">
        <v>543.46464000000003</v>
      </c>
      <c r="F1757">
        <v>241</v>
      </c>
      <c r="G1757">
        <v>36.974144916257998</v>
      </c>
      <c r="H1757">
        <v>73.367540947206706</v>
      </c>
      <c r="I1757">
        <v>47.279827051994602</v>
      </c>
      <c r="J1757">
        <v>-17.204397497563701</v>
      </c>
      <c r="M1757">
        <v>42.945863597730103</v>
      </c>
      <c r="O1757">
        <v>34.605809128630597</v>
      </c>
      <c r="P1757">
        <v>69.122807017543806</v>
      </c>
    </row>
    <row r="1758" spans="1:17" hidden="1" x14ac:dyDescent="0.3">
      <c r="A1758" t="s">
        <v>3672</v>
      </c>
      <c r="B1758" t="s">
        <v>3673</v>
      </c>
      <c r="C1758" t="str">
        <f>IFERROR(VLOOKUP(Table1[[#This Row],[Ticker]],[1]!Table1[[Symbol]:[Industry]],2,FALSE),"-")</f>
        <v>-</v>
      </c>
      <c r="D1758" t="s">
        <v>1538</v>
      </c>
      <c r="E1758">
        <v>541.44737499999997</v>
      </c>
      <c r="F1758">
        <v>52.15</v>
      </c>
      <c r="G1758">
        <v>185.57875720245801</v>
      </c>
      <c r="H1758">
        <v>38.6994234866334</v>
      </c>
      <c r="I1758">
        <v>224.402250984235</v>
      </c>
      <c r="J1758">
        <v>0.71289102176694397</v>
      </c>
      <c r="K1758">
        <v>39.657219344486897</v>
      </c>
      <c r="L1758">
        <v>26.068115525649102</v>
      </c>
      <c r="M1758">
        <v>76.280166552650797</v>
      </c>
      <c r="N1758">
        <v>0.76004586578048805</v>
      </c>
      <c r="O1758">
        <v>3.9309683604985701</v>
      </c>
      <c r="P1758">
        <v>448.94736842105198</v>
      </c>
    </row>
    <row r="1759" spans="1:17" hidden="1" x14ac:dyDescent="0.3">
      <c r="A1759" t="s">
        <v>3674</v>
      </c>
      <c r="B1759" t="s">
        <v>3675</v>
      </c>
      <c r="C1759" t="str">
        <f>IFERROR(VLOOKUP(Table1[[#This Row],[Ticker]],[1]!Table1[[Symbol]:[Industry]],2,FALSE),"-")</f>
        <v>-</v>
      </c>
      <c r="D1759" t="s">
        <v>138</v>
      </c>
      <c r="E1759">
        <v>540.80987159999995</v>
      </c>
      <c r="F1759">
        <v>13.73</v>
      </c>
      <c r="G1759">
        <v>142.501364033166</v>
      </c>
      <c r="H1759">
        <v>3.3529923806684399</v>
      </c>
      <c r="I1759">
        <v>20.1563239335254</v>
      </c>
      <c r="J1759">
        <v>-0.16689633725560901</v>
      </c>
      <c r="K1759">
        <v>12.2236510552989</v>
      </c>
      <c r="L1759">
        <v>10.4638788067468</v>
      </c>
      <c r="M1759">
        <v>63.056522144621802</v>
      </c>
      <c r="N1759">
        <v>1.88272811851303</v>
      </c>
      <c r="O1759">
        <v>7.8659868900218397</v>
      </c>
      <c r="P1759">
        <v>180.20408163265299</v>
      </c>
      <c r="Q1759">
        <v>6.4546803413664006E-2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250</v>
      </c>
      <c r="E1760">
        <v>538.38926905000005</v>
      </c>
      <c r="F1760">
        <v>321.5</v>
      </c>
      <c r="G1760">
        <v>-15.3571310714162</v>
      </c>
      <c r="H1760">
        <v>3.4143827904909099</v>
      </c>
      <c r="I1760">
        <v>-8.2119727543675207</v>
      </c>
      <c r="J1760">
        <v>-2.6145200330490699</v>
      </c>
      <c r="K1760">
        <v>306.910308647835</v>
      </c>
      <c r="L1760">
        <v>301.12648380896798</v>
      </c>
      <c r="M1760">
        <v>55.574383837234002</v>
      </c>
      <c r="N1760">
        <v>1.4365867374169401</v>
      </c>
      <c r="O1760">
        <v>11.601866251943999</v>
      </c>
      <c r="P1760">
        <v>22.011385199240902</v>
      </c>
      <c r="Q1760">
        <v>-6.1139348404540004E-3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51</v>
      </c>
      <c r="E1761">
        <v>536.49</v>
      </c>
      <c r="F1761">
        <v>397.4</v>
      </c>
      <c r="G1761">
        <v>53.310136571307901</v>
      </c>
      <c r="H1761">
        <v>6.9877862507310402</v>
      </c>
      <c r="I1761">
        <v>16.521549740234999</v>
      </c>
      <c r="J1761">
        <v>0.122534569994005</v>
      </c>
      <c r="K1761">
        <v>335.79087814275101</v>
      </c>
      <c r="L1761">
        <v>288.132802679679</v>
      </c>
      <c r="M1761">
        <v>67.287543497056902</v>
      </c>
      <c r="N1761">
        <v>1.0247076287433099</v>
      </c>
      <c r="O1761">
        <v>4.3407146451937599</v>
      </c>
      <c r="P1761">
        <v>80.022650056625096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E1762">
        <v>533.49764344799996</v>
      </c>
      <c r="F1762">
        <v>38.99</v>
      </c>
      <c r="G1762">
        <v>198.397354460945</v>
      </c>
      <c r="H1762">
        <v>-23.5798977899166</v>
      </c>
      <c r="I1762">
        <v>-17.917846398341698</v>
      </c>
      <c r="J1762">
        <v>3.00834946956914</v>
      </c>
      <c r="K1762">
        <v>44.591509018966498</v>
      </c>
      <c r="L1762">
        <v>39.4451797049649</v>
      </c>
      <c r="M1762">
        <v>26.442487637048199</v>
      </c>
      <c r="N1762">
        <v>1.04390054065857</v>
      </c>
      <c r="O1762">
        <v>45.934855091048902</v>
      </c>
      <c r="P1762">
        <v>222.497932175351</v>
      </c>
      <c r="Q1762">
        <v>0.277726317747368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422</v>
      </c>
      <c r="E1763">
        <v>533.23803618700003</v>
      </c>
      <c r="F1763">
        <v>28.03</v>
      </c>
      <c r="G1763">
        <v>-21.9876451096703</v>
      </c>
      <c r="H1763">
        <v>-12.2916069224674</v>
      </c>
      <c r="I1763">
        <v>-7.3787983880849897</v>
      </c>
      <c r="J1763">
        <v>-2.97857958161031</v>
      </c>
      <c r="K1763">
        <v>25.235670943880699</v>
      </c>
      <c r="L1763">
        <v>25.498191244362399</v>
      </c>
      <c r="M1763">
        <v>76.806261467908101</v>
      </c>
      <c r="N1763">
        <v>2.5599088301174899</v>
      </c>
      <c r="O1763">
        <v>30.0749197288619</v>
      </c>
      <c r="P1763">
        <v>25.526197939991</v>
      </c>
      <c r="Q1763">
        <v>9.5601018968013998E-2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21</v>
      </c>
      <c r="E1764">
        <v>532.94005800000002</v>
      </c>
      <c r="F1764">
        <v>508.55</v>
      </c>
      <c r="G1764">
        <v>42.910916538467198</v>
      </c>
      <c r="H1764">
        <v>-21.169898100461801</v>
      </c>
      <c r="I1764">
        <v>53.216598674203901</v>
      </c>
      <c r="J1764">
        <v>-12.1327767894291</v>
      </c>
      <c r="K1764">
        <v>529.56526174129499</v>
      </c>
      <c r="M1764">
        <v>34.152526610878297</v>
      </c>
      <c r="N1764">
        <v>0.60926711084191398</v>
      </c>
      <c r="O1764">
        <v>49.444499065971797</v>
      </c>
      <c r="P1764">
        <v>94.772117962466396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1310</v>
      </c>
      <c r="E1765">
        <v>532.26910516499902</v>
      </c>
      <c r="F1765">
        <v>229.95</v>
      </c>
      <c r="G1765">
        <v>16.4986274216377</v>
      </c>
      <c r="H1765">
        <v>30.1838265404316</v>
      </c>
      <c r="I1765">
        <v>26.8043095573743</v>
      </c>
      <c r="J1765">
        <v>16.5304944316084</v>
      </c>
      <c r="O1765">
        <v>0</v>
      </c>
      <c r="P1765">
        <v>47.593068035943404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60</v>
      </c>
      <c r="E1766">
        <v>531.10569463000002</v>
      </c>
      <c r="F1766">
        <v>511.85</v>
      </c>
      <c r="G1766">
        <v>31.556914640333702</v>
      </c>
      <c r="H1766">
        <v>-9.9889753435200692</v>
      </c>
      <c r="I1766">
        <v>-2.0738435214831301</v>
      </c>
      <c r="J1766">
        <v>1.0618540671026899</v>
      </c>
      <c r="K1766">
        <v>506.97067067956999</v>
      </c>
      <c r="L1766">
        <v>461.30561897075</v>
      </c>
      <c r="M1766">
        <v>63.509359621733701</v>
      </c>
      <c r="N1766">
        <v>1.01306991687634</v>
      </c>
      <c r="O1766">
        <v>15.268144964345</v>
      </c>
      <c r="P1766">
        <v>65.808228053126001</v>
      </c>
      <c r="Q1766">
        <v>6.7012935791303005E-2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E1767">
        <v>530.20500000000004</v>
      </c>
      <c r="F1767">
        <v>135.94999999999999</v>
      </c>
      <c r="G1767">
        <v>205.875150440933</v>
      </c>
      <c r="H1767">
        <v>-21.0272794884504</v>
      </c>
      <c r="I1767">
        <v>18.054585557980499</v>
      </c>
      <c r="J1767">
        <v>-4.5044826472756396</v>
      </c>
      <c r="K1767">
        <v>171.33894526103501</v>
      </c>
      <c r="L1767">
        <v>147.4581544925</v>
      </c>
      <c r="M1767">
        <v>37.891463926592301</v>
      </c>
      <c r="N1767">
        <v>0.423869243220721</v>
      </c>
      <c r="O1767">
        <v>204.00882677454899</v>
      </c>
      <c r="P1767">
        <v>257.76315789473603</v>
      </c>
      <c r="Q1767">
        <v>0.20395310350634399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60</v>
      </c>
      <c r="E1768">
        <v>530.14914172800002</v>
      </c>
      <c r="F1768">
        <v>69.180000000000007</v>
      </c>
      <c r="G1768">
        <v>121.45734694799501</v>
      </c>
      <c r="H1768">
        <v>48.503031964656998</v>
      </c>
      <c r="I1768">
        <v>27.4175967667069</v>
      </c>
      <c r="J1768">
        <v>-2.57593501975273</v>
      </c>
      <c r="K1768">
        <v>55.355233828941202</v>
      </c>
      <c r="L1768">
        <v>47.492010306691199</v>
      </c>
      <c r="M1768">
        <v>62.541472516647303</v>
      </c>
      <c r="N1768">
        <v>3.12003265832253</v>
      </c>
      <c r="O1768">
        <v>12.3156981786643</v>
      </c>
      <c r="P1768">
        <v>165.56621880998</v>
      </c>
      <c r="Q1768">
        <v>6.5759405351575997E-2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E1769">
        <v>527.21992407499999</v>
      </c>
      <c r="F1769">
        <v>39.65</v>
      </c>
      <c r="G1769">
        <v>-31.826898403258902</v>
      </c>
      <c r="H1769">
        <v>-10.9269612054901</v>
      </c>
      <c r="I1769">
        <v>-29.4152403328726</v>
      </c>
      <c r="J1769">
        <v>-0.68945272823305104</v>
      </c>
      <c r="K1769">
        <v>40.759841999361001</v>
      </c>
      <c r="L1769">
        <v>41.627357014988597</v>
      </c>
      <c r="M1769">
        <v>37.067419889585203</v>
      </c>
      <c r="N1769">
        <v>0.62587368589633596</v>
      </c>
      <c r="O1769">
        <v>31.3493064312736</v>
      </c>
      <c r="P1769">
        <v>20.151515151515099</v>
      </c>
      <c r="Q1769">
        <v>-2.2175439989992E-2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286</v>
      </c>
      <c r="E1770">
        <v>526.22547515999997</v>
      </c>
      <c r="F1770">
        <v>99.56</v>
      </c>
      <c r="G1770">
        <v>-36.900927212003403</v>
      </c>
      <c r="H1770">
        <v>-7.90829716292005</v>
      </c>
      <c r="I1770">
        <v>6.2436865288779702</v>
      </c>
      <c r="J1770">
        <v>-3.8401572311397301</v>
      </c>
      <c r="K1770">
        <v>98.336980987796906</v>
      </c>
      <c r="L1770">
        <v>100.989532059178</v>
      </c>
      <c r="M1770">
        <v>55.814041923958598</v>
      </c>
      <c r="N1770">
        <v>0.95916137011500002</v>
      </c>
      <c r="O1770">
        <v>33.035355564483702</v>
      </c>
      <c r="P1770">
        <v>29.315495518898501</v>
      </c>
      <c r="Q1770">
        <v>0.16828957673838499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72</v>
      </c>
      <c r="E1771">
        <v>526.08709399999998</v>
      </c>
      <c r="F1771">
        <v>146.9</v>
      </c>
      <c r="G1771">
        <v>316.11518494666598</v>
      </c>
      <c r="H1771">
        <v>32.483525352664799</v>
      </c>
      <c r="I1771">
        <v>248.56326919686001</v>
      </c>
      <c r="J1771">
        <v>4.1837025774591297</v>
      </c>
      <c r="K1771">
        <v>119.158994128339</v>
      </c>
      <c r="L1771">
        <v>75.651993893497206</v>
      </c>
      <c r="M1771">
        <v>79.559990740356099</v>
      </c>
      <c r="N1771">
        <v>0.62396367404821595</v>
      </c>
      <c r="O1771">
        <v>2.38257317903336</v>
      </c>
      <c r="P1771">
        <v>340.21576266107201</v>
      </c>
      <c r="Q1771">
        <v>0.13325190912933799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60</v>
      </c>
      <c r="E1772">
        <v>524.04612956999995</v>
      </c>
      <c r="F1772">
        <v>110.98</v>
      </c>
      <c r="G1772">
        <v>-30.7616374284516</v>
      </c>
      <c r="H1772">
        <v>-0.44025375160436497</v>
      </c>
      <c r="I1772">
        <v>-12.581945282272001</v>
      </c>
      <c r="J1772">
        <v>1.73152719440463</v>
      </c>
      <c r="K1772">
        <v>108.10355725801899</v>
      </c>
      <c r="L1772">
        <v>107.859829826154</v>
      </c>
      <c r="M1772">
        <v>46.403374988422698</v>
      </c>
      <c r="N1772">
        <v>0.52702052446756598</v>
      </c>
      <c r="O1772">
        <v>37.592358983600597</v>
      </c>
      <c r="P1772">
        <v>24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130</v>
      </c>
      <c r="E1773">
        <v>522.97392000000002</v>
      </c>
      <c r="F1773">
        <v>19.64</v>
      </c>
      <c r="G1773">
        <v>256.97537165268199</v>
      </c>
      <c r="H1773">
        <v>-2.9671663028460999</v>
      </c>
      <c r="I1773">
        <v>72.3662418620886</v>
      </c>
      <c r="J1773">
        <v>0.16698291533131299</v>
      </c>
      <c r="K1773">
        <v>19.959056582575698</v>
      </c>
      <c r="L1773">
        <v>15.994199212556699</v>
      </c>
      <c r="M1773">
        <v>45.772909652562298</v>
      </c>
      <c r="N1773">
        <v>0.89989951590682105</v>
      </c>
      <c r="O1773">
        <v>24.745417515274902</v>
      </c>
      <c r="P1773">
        <v>292.8</v>
      </c>
      <c r="Q1773">
        <v>0.15099797233968101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422</v>
      </c>
      <c r="E1774">
        <v>522.49264065</v>
      </c>
      <c r="F1774">
        <v>191.5</v>
      </c>
      <c r="G1774">
        <v>14.316480471354399</v>
      </c>
      <c r="H1774">
        <v>4.2512502203897</v>
      </c>
      <c r="I1774">
        <v>9.1515363941102296E-2</v>
      </c>
      <c r="J1774">
        <v>2.36926804575242</v>
      </c>
      <c r="K1774">
        <v>180.31606478925099</v>
      </c>
      <c r="L1774">
        <v>168.72609401516999</v>
      </c>
      <c r="M1774">
        <v>63.161432117605301</v>
      </c>
      <c r="N1774">
        <v>1.1329336010861799</v>
      </c>
      <c r="O1774">
        <v>7.0496083550913804</v>
      </c>
      <c r="P1774">
        <v>40.087783467446897</v>
      </c>
      <c r="Q1774">
        <v>-1.5750010180594E-2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631</v>
      </c>
      <c r="E1775">
        <v>522.20362150799997</v>
      </c>
      <c r="F1775">
        <v>64.98</v>
      </c>
      <c r="G1775">
        <v>-2.3011400386799199</v>
      </c>
      <c r="H1775">
        <v>7.0230284152018996</v>
      </c>
      <c r="I1775">
        <v>-9.7436545858754204</v>
      </c>
      <c r="J1775">
        <v>-6.4109211437313096</v>
      </c>
      <c r="K1775">
        <v>58.694994402227401</v>
      </c>
      <c r="L1775">
        <v>57.786860486876499</v>
      </c>
      <c r="M1775">
        <v>62.586843710865701</v>
      </c>
      <c r="N1775">
        <v>2.9728566516151198</v>
      </c>
      <c r="O1775">
        <v>15.2662357648507</v>
      </c>
      <c r="P1775">
        <v>30.220440881763501</v>
      </c>
      <c r="Q1775">
        <v>-3.0412851379740001E-2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235</v>
      </c>
      <c r="E1776">
        <v>519.39</v>
      </c>
      <c r="F1776">
        <v>870</v>
      </c>
      <c r="G1776">
        <v>428.28037466654598</v>
      </c>
      <c r="H1776">
        <v>-8.4893396559265497</v>
      </c>
      <c r="I1776">
        <v>176.20510442132999</v>
      </c>
      <c r="J1776">
        <v>-5.9375460188266196</v>
      </c>
      <c r="K1776">
        <v>769.67590047020303</v>
      </c>
      <c r="L1776">
        <v>464.44523066844403</v>
      </c>
      <c r="M1776">
        <v>48.217965113272001</v>
      </c>
      <c r="N1776">
        <v>0.74960988296488895</v>
      </c>
      <c r="O1776">
        <v>26.109195402298798</v>
      </c>
      <c r="P1776">
        <v>565.39196940726504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21</v>
      </c>
      <c r="E1777">
        <v>518.38800000000003</v>
      </c>
      <c r="F1777">
        <v>398.76</v>
      </c>
      <c r="G1777">
        <v>136.95343210556101</v>
      </c>
      <c r="H1777">
        <v>59.849995960494802</v>
      </c>
      <c r="I1777">
        <v>75.8199403699751</v>
      </c>
      <c r="J1777">
        <v>-8.1455661039988492</v>
      </c>
      <c r="K1777">
        <v>281.43267463428998</v>
      </c>
      <c r="L1777">
        <v>221.47200913607699</v>
      </c>
      <c r="M1777">
        <v>76.127587568701003</v>
      </c>
      <c r="N1777">
        <v>1.21667584649011</v>
      </c>
      <c r="O1777">
        <v>5.1986157086969698</v>
      </c>
      <c r="Q1777">
        <v>0.185263421005501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146</v>
      </c>
      <c r="E1778">
        <v>517.89192987000001</v>
      </c>
      <c r="F1778">
        <v>63.49</v>
      </c>
      <c r="G1778">
        <v>-54.689841954047601</v>
      </c>
      <c r="H1778">
        <v>-20.5091814205704</v>
      </c>
      <c r="I1778">
        <v>-39.883370549566003</v>
      </c>
      <c r="J1778">
        <v>-6.6545759101861401</v>
      </c>
      <c r="K1778">
        <v>70.558762850264799</v>
      </c>
      <c r="L1778">
        <v>75.912604170964499</v>
      </c>
      <c r="M1778">
        <v>42.532859860134103</v>
      </c>
      <c r="N1778">
        <v>1.01883043986824</v>
      </c>
      <c r="O1778">
        <v>74.673176878248498</v>
      </c>
      <c r="P1778">
        <v>5.18555334658714</v>
      </c>
      <c r="Q1778">
        <v>3.6668837952105002E-2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631</v>
      </c>
      <c r="E1779">
        <v>517.37018399999999</v>
      </c>
      <c r="F1779">
        <v>284</v>
      </c>
      <c r="G1779">
        <v>198.26037574756799</v>
      </c>
      <c r="H1779">
        <v>6.6298977524618898</v>
      </c>
      <c r="I1779">
        <v>117.09941336441899</v>
      </c>
      <c r="J1779">
        <v>-12.5964398885794</v>
      </c>
      <c r="K1779">
        <v>255.807185546971</v>
      </c>
      <c r="L1779">
        <v>179.893380220578</v>
      </c>
      <c r="M1779">
        <v>45.317661000939601</v>
      </c>
      <c r="N1779">
        <v>1.0959229390681</v>
      </c>
      <c r="O1779">
        <v>18.309859154929502</v>
      </c>
      <c r="P1779">
        <v>237.69322235434001</v>
      </c>
      <c r="Q1779">
        <v>0.21666640110064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21</v>
      </c>
      <c r="E1780">
        <v>516.08221600000002</v>
      </c>
      <c r="F1780">
        <v>74</v>
      </c>
      <c r="G1780">
        <v>30.5176983711413</v>
      </c>
      <c r="H1780">
        <v>-7.8031336329572101</v>
      </c>
      <c r="I1780">
        <v>18.347961564187401</v>
      </c>
      <c r="J1780">
        <v>2.7389219274143399</v>
      </c>
      <c r="K1780">
        <v>74.158975145019994</v>
      </c>
      <c r="L1780">
        <v>66.483552641157701</v>
      </c>
      <c r="M1780">
        <v>57.826569145764999</v>
      </c>
      <c r="N1780">
        <v>1.4835616438356101</v>
      </c>
      <c r="O1780">
        <v>22.229729729729701</v>
      </c>
      <c r="P1780">
        <v>99.730094466936507</v>
      </c>
      <c r="Q1780">
        <v>0.21790160375862699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375</v>
      </c>
      <c r="E1781">
        <v>515.97970484799998</v>
      </c>
      <c r="F1781">
        <v>84.32</v>
      </c>
      <c r="G1781">
        <v>-11.9580055638543</v>
      </c>
      <c r="H1781">
        <v>-9.2121427399855609</v>
      </c>
      <c r="I1781">
        <v>-33.908585772890397</v>
      </c>
      <c r="J1781">
        <v>-5.5153752586020701</v>
      </c>
      <c r="K1781">
        <v>87.050491183551401</v>
      </c>
      <c r="L1781">
        <v>91.039403316249604</v>
      </c>
      <c r="M1781">
        <v>40.256764558952398</v>
      </c>
      <c r="N1781">
        <v>0.88065293434853997</v>
      </c>
      <c r="O1781">
        <v>59.392789373813997</v>
      </c>
      <c r="P1781">
        <v>17.029840388619</v>
      </c>
      <c r="Q1781">
        <v>1.6427949723508001E-2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60</v>
      </c>
      <c r="E1782">
        <v>515.69839703999901</v>
      </c>
      <c r="F1782">
        <v>385.8</v>
      </c>
      <c r="G1782">
        <v>16.037453524242402</v>
      </c>
      <c r="H1782">
        <v>-6.6073174586504102</v>
      </c>
      <c r="I1782">
        <v>-11.092912349600001</v>
      </c>
      <c r="J1782">
        <v>-4.9699467440211702</v>
      </c>
      <c r="K1782">
        <v>356.43687120558798</v>
      </c>
      <c r="L1782">
        <v>329.18422648339498</v>
      </c>
      <c r="M1782">
        <v>58.820810744154898</v>
      </c>
      <c r="N1782">
        <v>1.09111047147639</v>
      </c>
      <c r="O1782">
        <v>11.4567133229652</v>
      </c>
      <c r="P1782">
        <v>73.783783783783704</v>
      </c>
      <c r="Q1782">
        <v>-2.8603362212688999E-2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278</v>
      </c>
      <c r="E1783">
        <v>515.588165</v>
      </c>
      <c r="F1783">
        <v>81.349999999999994</v>
      </c>
      <c r="G1783">
        <v>-21.191026797265199</v>
      </c>
      <c r="H1783">
        <v>-11.217155376431799</v>
      </c>
      <c r="I1783">
        <v>-25.943923656423401</v>
      </c>
      <c r="J1783">
        <v>-4.56978667999556</v>
      </c>
      <c r="K1783">
        <v>82.019944863110098</v>
      </c>
      <c r="L1783">
        <v>83.151487567908305</v>
      </c>
      <c r="M1783">
        <v>57.313990119473601</v>
      </c>
      <c r="N1783">
        <v>0.75583775864432401</v>
      </c>
      <c r="O1783">
        <v>53.349723417332498</v>
      </c>
      <c r="P1783">
        <v>17.0503597122302</v>
      </c>
      <c r="Q1783">
        <v>6.8908689038389998E-3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130</v>
      </c>
      <c r="E1784">
        <v>513.660055532</v>
      </c>
      <c r="F1784">
        <v>51.19</v>
      </c>
      <c r="G1784">
        <v>68.1803876344527</v>
      </c>
      <c r="H1784">
        <v>-5.00370325525342</v>
      </c>
      <c r="I1784">
        <v>36.058734397911103</v>
      </c>
      <c r="J1784">
        <v>0.55890189817036795</v>
      </c>
      <c r="K1784">
        <v>48.166018112745498</v>
      </c>
      <c r="L1784">
        <v>39.972661241512299</v>
      </c>
      <c r="M1784">
        <v>45.876453976256002</v>
      </c>
      <c r="N1784">
        <v>0.59440613581038804</v>
      </c>
      <c r="O1784">
        <v>13.3033795663215</v>
      </c>
      <c r="P1784">
        <v>115.423461336138</v>
      </c>
      <c r="Q1784">
        <v>0.135609755121985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375</v>
      </c>
      <c r="E1785">
        <v>512.71481417999996</v>
      </c>
      <c r="F1785">
        <v>22.2</v>
      </c>
      <c r="G1785">
        <v>-15.807894787577</v>
      </c>
      <c r="H1785">
        <v>-3.2976431397712598</v>
      </c>
      <c r="I1785">
        <v>19.538437754663601</v>
      </c>
      <c r="J1785">
        <v>1.2330824830345499</v>
      </c>
      <c r="K1785">
        <v>21.298273053630702</v>
      </c>
      <c r="L1785">
        <v>20.704512484688699</v>
      </c>
      <c r="M1785">
        <v>66.036772310895103</v>
      </c>
      <c r="N1785">
        <v>0.79408618587319901</v>
      </c>
      <c r="O1785">
        <v>37.162162162162097</v>
      </c>
      <c r="P1785">
        <v>43.225806451612797</v>
      </c>
      <c r="Q1785">
        <v>1.6857672152448998E-2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51</v>
      </c>
      <c r="E1786">
        <v>508.51525233599898</v>
      </c>
      <c r="F1786">
        <v>119.16</v>
      </c>
      <c r="G1786">
        <v>-34.741747568174503</v>
      </c>
      <c r="H1786">
        <v>-16.428839768361701</v>
      </c>
      <c r="I1786">
        <v>-24.4360654324379</v>
      </c>
      <c r="J1786">
        <v>9.2522962691258392</v>
      </c>
      <c r="M1786">
        <v>65.381634598549098</v>
      </c>
      <c r="O1786">
        <v>12.453843571668299</v>
      </c>
      <c r="P1786">
        <v>28.529824182936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138</v>
      </c>
      <c r="E1787">
        <v>508.29160655999999</v>
      </c>
      <c r="F1787">
        <v>11.68</v>
      </c>
      <c r="G1787">
        <v>33.737260123431497</v>
      </c>
      <c r="H1787">
        <v>-17.0585355477231</v>
      </c>
      <c r="I1787">
        <v>-27.276377060151098</v>
      </c>
      <c r="J1787">
        <v>-6.2976918235480701</v>
      </c>
      <c r="K1787">
        <v>12.896545850949799</v>
      </c>
      <c r="L1787">
        <v>12.482749081698501</v>
      </c>
      <c r="M1787">
        <v>32.655290142820498</v>
      </c>
      <c r="N1787">
        <v>1.1762801939357601</v>
      </c>
      <c r="O1787">
        <v>47.688356164383499</v>
      </c>
      <c r="P1787">
        <v>64.507042253521107</v>
      </c>
      <c r="Q1787">
        <v>-1.9913622575041E-2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709</v>
      </c>
      <c r="E1788">
        <v>508.18652975999998</v>
      </c>
      <c r="F1788">
        <v>70.72</v>
      </c>
      <c r="G1788">
        <v>250.07931646548701</v>
      </c>
      <c r="H1788">
        <v>-15.9260069085318</v>
      </c>
      <c r="I1788">
        <v>53.788042809955897</v>
      </c>
      <c r="J1788">
        <v>-6.1421536845525004</v>
      </c>
      <c r="K1788">
        <v>74.031062611838607</v>
      </c>
      <c r="L1788">
        <v>56.7596617574033</v>
      </c>
      <c r="M1788">
        <v>33.113694351835797</v>
      </c>
      <c r="N1788">
        <v>0.92839363708879297</v>
      </c>
      <c r="O1788">
        <v>25.7070135746606</v>
      </c>
      <c r="P1788">
        <v>316</v>
      </c>
      <c r="Q1788">
        <v>8.5457673508324006E-2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278</v>
      </c>
      <c r="E1789">
        <v>505.57499999999999</v>
      </c>
      <c r="F1789">
        <v>144.44999999999999</v>
      </c>
      <c r="G1789">
        <v>-6.9169042450185003</v>
      </c>
      <c r="H1789">
        <v>0.47843428130870702</v>
      </c>
      <c r="I1789">
        <v>-19.721303914716501</v>
      </c>
      <c r="J1789">
        <v>-2.8356377383613398</v>
      </c>
      <c r="K1789">
        <v>142.659473755671</v>
      </c>
      <c r="L1789">
        <v>136.613144431237</v>
      </c>
      <c r="M1789">
        <v>49.7454424013645</v>
      </c>
      <c r="N1789">
        <v>1.1826245768016399</v>
      </c>
      <c r="O1789">
        <v>17.480096919349201</v>
      </c>
      <c r="P1789">
        <v>40.8581179912237</v>
      </c>
      <c r="Q1789">
        <v>5.9743826679856997E-2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E1790">
        <v>503.47721351199999</v>
      </c>
      <c r="F1790">
        <v>25.61</v>
      </c>
      <c r="G1790">
        <v>60.5646490674511</v>
      </c>
      <c r="H1790">
        <v>-5.5140714808098501</v>
      </c>
      <c r="I1790">
        <v>10.404910434909301</v>
      </c>
      <c r="J1790">
        <v>0.77169723291692105</v>
      </c>
      <c r="K1790">
        <v>26.147097686793501</v>
      </c>
      <c r="L1790">
        <v>24.264980446528799</v>
      </c>
      <c r="M1790">
        <v>47.942567144996097</v>
      </c>
      <c r="N1790">
        <v>0.69119602506147704</v>
      </c>
      <c r="O1790">
        <v>25.927372120265499</v>
      </c>
      <c r="P1790">
        <v>91.119402985074601</v>
      </c>
      <c r="Q1790">
        <v>0.15994174708343101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1157</v>
      </c>
      <c r="E1791">
        <v>502.954366528999</v>
      </c>
      <c r="F1791">
        <v>130.31</v>
      </c>
      <c r="G1791">
        <v>28.3979594418254</v>
      </c>
      <c r="H1791">
        <v>-6.6571862250546099</v>
      </c>
      <c r="I1791">
        <v>-19.161634866977501</v>
      </c>
      <c r="J1791">
        <v>-6.4703854096922298</v>
      </c>
      <c r="K1791">
        <v>130.486801975405</v>
      </c>
      <c r="L1791">
        <v>125.513638003015</v>
      </c>
      <c r="M1791">
        <v>51.9934395599049</v>
      </c>
      <c r="N1791">
        <v>0.84549506808601105</v>
      </c>
      <c r="O1791">
        <v>33.412631417389299</v>
      </c>
      <c r="P1791">
        <v>54.395734597156299</v>
      </c>
      <c r="Q1791">
        <v>-4.206044334619E-3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143</v>
      </c>
      <c r="E1792">
        <v>502.82609168999898</v>
      </c>
      <c r="F1792">
        <v>201.65</v>
      </c>
      <c r="G1792">
        <v>102.472455993458</v>
      </c>
      <c r="H1792">
        <v>8.0151157666081794</v>
      </c>
      <c r="I1792">
        <v>28.915649361174601</v>
      </c>
      <c r="J1792">
        <v>-4.2144527282330504</v>
      </c>
      <c r="K1792">
        <v>178.64479553922101</v>
      </c>
      <c r="L1792">
        <v>148.255507861289</v>
      </c>
      <c r="M1792">
        <v>67.151221859294495</v>
      </c>
      <c r="N1792">
        <v>1.77856356295118</v>
      </c>
      <c r="O1792">
        <v>5.8269278452764697</v>
      </c>
      <c r="P1792">
        <v>156.55216284987199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92</v>
      </c>
      <c r="E1793">
        <v>502.74804375000002</v>
      </c>
      <c r="F1793">
        <v>1027.5</v>
      </c>
      <c r="G1793">
        <v>21.2832213658908</v>
      </c>
      <c r="H1793">
        <v>3.9640321752769201</v>
      </c>
      <c r="I1793">
        <v>20.518829911526399</v>
      </c>
      <c r="J1793">
        <v>-0.34887301808811999</v>
      </c>
      <c r="K1793">
        <v>974.80234773765198</v>
      </c>
      <c r="L1793">
        <v>851.86932537554196</v>
      </c>
      <c r="M1793">
        <v>59.511135097328399</v>
      </c>
      <c r="N1793">
        <v>3.25667870036101</v>
      </c>
      <c r="O1793">
        <v>6.95863746958638</v>
      </c>
      <c r="P1793">
        <v>53.358208955223802</v>
      </c>
      <c r="Q1793">
        <v>0.15026240000670299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E1794">
        <v>502.14448125000001</v>
      </c>
      <c r="F1794">
        <v>462.3</v>
      </c>
      <c r="G1794">
        <v>184.09942228559299</v>
      </c>
      <c r="H1794">
        <v>8.0388577935394494</v>
      </c>
      <c r="I1794">
        <v>103.604587139411</v>
      </c>
      <c r="J1794">
        <v>0.81054727176695196</v>
      </c>
      <c r="K1794">
        <v>390.50577963401702</v>
      </c>
      <c r="L1794">
        <v>281.73750278595901</v>
      </c>
      <c r="M1794">
        <v>65.871769660959302</v>
      </c>
      <c r="N1794">
        <v>0.47789863304505997</v>
      </c>
      <c r="O1794">
        <v>5.2779580359073996</v>
      </c>
      <c r="P1794">
        <v>225.44878563885899</v>
      </c>
      <c r="Q1794">
        <v>0.34986253150896601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182</v>
      </c>
      <c r="E1795">
        <v>501.51499999999999</v>
      </c>
      <c r="F1795">
        <v>204.7</v>
      </c>
      <c r="G1795">
        <v>46.198923117540403</v>
      </c>
      <c r="H1795">
        <v>-0.804140140883016</v>
      </c>
      <c r="I1795">
        <v>-5.8592246058249504</v>
      </c>
      <c r="J1795">
        <v>2.6513432916674402</v>
      </c>
      <c r="K1795">
        <v>196.39084919109499</v>
      </c>
      <c r="L1795">
        <v>176.97647881829499</v>
      </c>
      <c r="M1795">
        <v>53.379183318622502</v>
      </c>
      <c r="N1795">
        <v>0.52637828668362996</v>
      </c>
      <c r="O1795">
        <v>12.3595505617977</v>
      </c>
      <c r="P1795">
        <v>70.5833333333333</v>
      </c>
      <c r="Q1795">
        <v>0.10338866217718901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127</v>
      </c>
      <c r="E1796">
        <v>500.57650799999999</v>
      </c>
      <c r="F1796">
        <v>324.3</v>
      </c>
      <c r="G1796">
        <v>-8.8963148369639899</v>
      </c>
      <c r="H1796">
        <v>-2.3392259700864702</v>
      </c>
      <c r="I1796">
        <v>54.760197976423797</v>
      </c>
      <c r="J1796">
        <v>-7.0249505637308696</v>
      </c>
      <c r="K1796">
        <v>312.25692768998499</v>
      </c>
      <c r="L1796">
        <v>244.044199642758</v>
      </c>
      <c r="M1796">
        <v>37.909291065171601</v>
      </c>
      <c r="N1796">
        <v>0.73414464534075097</v>
      </c>
      <c r="O1796">
        <v>23.558433549182801</v>
      </c>
      <c r="P1796">
        <v>146.615969581749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298</v>
      </c>
      <c r="E1797">
        <v>499.65625</v>
      </c>
      <c r="F1797">
        <v>625</v>
      </c>
      <c r="G1797">
        <v>65.092702140293198</v>
      </c>
      <c r="H1797">
        <v>1.11744005220875</v>
      </c>
      <c r="I1797">
        <v>-12.3009040229697</v>
      </c>
      <c r="J1797">
        <v>-5.4578837301234104</v>
      </c>
      <c r="K1797">
        <v>620.49796763323297</v>
      </c>
      <c r="L1797">
        <v>553.74147901083802</v>
      </c>
      <c r="M1797">
        <v>48.749495004796501</v>
      </c>
      <c r="N1797">
        <v>1.37028570882498</v>
      </c>
      <c r="O1797">
        <v>24.96</v>
      </c>
      <c r="P1797">
        <v>101.938610662358</v>
      </c>
      <c r="Q1797">
        <v>0.18230949065855201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1429</v>
      </c>
      <c r="E1798">
        <v>498.77182307999999</v>
      </c>
      <c r="F1798">
        <v>243.17</v>
      </c>
      <c r="G1798">
        <v>-19.150210860716101</v>
      </c>
      <c r="H1798">
        <v>-5.9463688272293398</v>
      </c>
      <c r="I1798">
        <v>-23.665169855912001</v>
      </c>
      <c r="J1798">
        <v>0.117306370553769</v>
      </c>
      <c r="K1798">
        <v>250.11521340636401</v>
      </c>
      <c r="L1798">
        <v>255.15496743378901</v>
      </c>
      <c r="M1798">
        <v>38.893247460433599</v>
      </c>
      <c r="N1798">
        <v>0.50204598013875601</v>
      </c>
      <c r="O1798">
        <v>29.251141176954398</v>
      </c>
      <c r="P1798">
        <v>7.5973451327433397</v>
      </c>
      <c r="Q1798">
        <v>9.6941500395081995E-2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46</v>
      </c>
      <c r="E1799">
        <v>498.24160319999999</v>
      </c>
      <c r="F1799">
        <v>29.04</v>
      </c>
      <c r="G1799">
        <v>148.575478623621</v>
      </c>
      <c r="H1799">
        <v>-7.1389817698422799</v>
      </c>
      <c r="I1799">
        <v>26.494959493794099</v>
      </c>
      <c r="J1799">
        <v>-9.5353746577792293</v>
      </c>
      <c r="K1799">
        <v>29.104229033842898</v>
      </c>
      <c r="L1799">
        <v>25.492719210519901</v>
      </c>
      <c r="M1799">
        <v>46.4101008090813</v>
      </c>
      <c r="N1799">
        <v>1.6953446869701401</v>
      </c>
      <c r="O1799">
        <v>38.774104683195503</v>
      </c>
      <c r="P1799">
        <v>190.39999999999901</v>
      </c>
      <c r="Q1799">
        <v>-5.7861674247952001E-2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235</v>
      </c>
      <c r="E1800">
        <v>497.72264000000001</v>
      </c>
      <c r="F1800">
        <v>281.89999999999998</v>
      </c>
      <c r="G1800">
        <v>59.787223981614503</v>
      </c>
      <c r="H1800">
        <v>7.1391966489611303</v>
      </c>
      <c r="I1800">
        <v>3.6879133398550299</v>
      </c>
      <c r="J1800">
        <v>-1.99767190631523</v>
      </c>
      <c r="K1800">
        <v>268.92290876373301</v>
      </c>
      <c r="L1800">
        <v>240.57285072151601</v>
      </c>
      <c r="M1800">
        <v>48.344606178569997</v>
      </c>
      <c r="N1800">
        <v>0.44428957769918798</v>
      </c>
      <c r="O1800">
        <v>30.8974813763746</v>
      </c>
      <c r="P1800">
        <v>93.082191780821901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119</v>
      </c>
      <c r="E1801">
        <v>496.28983865999999</v>
      </c>
      <c r="F1801">
        <v>222.6</v>
      </c>
      <c r="G1801">
        <v>-40.416367188090398</v>
      </c>
      <c r="H1801">
        <v>-6.5149381763663703</v>
      </c>
      <c r="I1801">
        <v>-24.361388145965702</v>
      </c>
      <c r="J1801">
        <v>2.92063901488621</v>
      </c>
      <c r="K1801">
        <v>238.2606660079</v>
      </c>
      <c r="L1801">
        <v>254.44146690263801</v>
      </c>
      <c r="M1801">
        <v>39.846624385404603</v>
      </c>
      <c r="N1801">
        <v>0.39106145251396601</v>
      </c>
      <c r="O1801">
        <v>39.150943396226403</v>
      </c>
      <c r="P1801">
        <v>3.5348837209302202</v>
      </c>
      <c r="Q1801">
        <v>0.16410721683744001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1522</v>
      </c>
      <c r="E1802">
        <v>495.48645792600001</v>
      </c>
      <c r="F1802">
        <v>91.59</v>
      </c>
      <c r="G1802">
        <v>4.6274616390722896</v>
      </c>
      <c r="H1802">
        <v>-0.52916711508380498</v>
      </c>
      <c r="I1802">
        <v>-27.915851978107</v>
      </c>
      <c r="J1802">
        <v>2.71911362773676</v>
      </c>
      <c r="K1802">
        <v>87.252962822377796</v>
      </c>
      <c r="L1802">
        <v>84.532440391265197</v>
      </c>
      <c r="M1802">
        <v>50.351155772154698</v>
      </c>
      <c r="N1802">
        <v>2.3951569860802802</v>
      </c>
      <c r="O1802">
        <v>24.467736652472901</v>
      </c>
      <c r="P1802">
        <v>43.557993730407503</v>
      </c>
      <c r="Q1802">
        <v>7.0126436817620999E-2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631</v>
      </c>
      <c r="E1803">
        <v>495.22500000000002</v>
      </c>
      <c r="F1803">
        <v>127.8</v>
      </c>
      <c r="G1803">
        <v>-29.1525836579426</v>
      </c>
      <c r="H1803">
        <v>0.24385924601876299</v>
      </c>
      <c r="I1803">
        <v>-2.1304132719855202</v>
      </c>
      <c r="J1803">
        <v>-5.2455827134620003</v>
      </c>
      <c r="K1803">
        <v>120.609816214807</v>
      </c>
      <c r="L1803">
        <v>121.607485897704</v>
      </c>
      <c r="M1803">
        <v>57.412577374883</v>
      </c>
      <c r="N1803">
        <v>1.5779894089511399</v>
      </c>
      <c r="O1803">
        <v>20.9702660406885</v>
      </c>
      <c r="P1803">
        <v>26.2222222222222</v>
      </c>
      <c r="Q1803">
        <v>0.108291806456564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278</v>
      </c>
      <c r="E1804">
        <v>493.98345058199999</v>
      </c>
      <c r="F1804">
        <v>74.86</v>
      </c>
      <c r="G1804">
        <v>22.339171894357399</v>
      </c>
      <c r="H1804">
        <v>12.441437810577201</v>
      </c>
      <c r="I1804">
        <v>36.5565806213705</v>
      </c>
      <c r="J1804">
        <v>3.90482141867267</v>
      </c>
      <c r="K1804">
        <v>62.431743659213303</v>
      </c>
      <c r="L1804">
        <v>57.3065048845341</v>
      </c>
      <c r="M1804">
        <v>76.931655760291406</v>
      </c>
      <c r="N1804">
        <v>2.31802848312249</v>
      </c>
      <c r="O1804">
        <v>2.4445631846112801</v>
      </c>
      <c r="P1804">
        <v>94.391067255258307</v>
      </c>
      <c r="Q1804">
        <v>0.129039104386904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21</v>
      </c>
      <c r="E1805">
        <v>493.52157428999999</v>
      </c>
      <c r="F1805">
        <v>66.900000000000006</v>
      </c>
      <c r="G1805">
        <v>45.810702386987899</v>
      </c>
      <c r="H1805">
        <v>-6.7017965302254296</v>
      </c>
      <c r="I1805">
        <v>3.3679765754459301</v>
      </c>
      <c r="J1805">
        <v>-4.78100202400769</v>
      </c>
      <c r="K1805">
        <v>69.176415015073104</v>
      </c>
      <c r="L1805">
        <v>64.822787301890799</v>
      </c>
      <c r="M1805">
        <v>42.901131994824297</v>
      </c>
      <c r="N1805">
        <v>0.82396882233126201</v>
      </c>
      <c r="O1805">
        <v>60.313901345291399</v>
      </c>
      <c r="P1805">
        <v>78.400000000000006</v>
      </c>
      <c r="Q1805">
        <v>0.114652369010661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555</v>
      </c>
      <c r="E1806">
        <v>490.99839860999998</v>
      </c>
      <c r="F1806">
        <v>416.55</v>
      </c>
      <c r="G1806">
        <v>57.244655198088303</v>
      </c>
      <c r="H1806">
        <v>-9.0210716279546901</v>
      </c>
      <c r="I1806">
        <v>17.712602448165299</v>
      </c>
      <c r="J1806">
        <v>-5.9371379134182201</v>
      </c>
      <c r="K1806">
        <v>408.37927408003901</v>
      </c>
      <c r="L1806">
        <v>343.46634371629301</v>
      </c>
      <c r="M1806">
        <v>44.927201600874</v>
      </c>
      <c r="N1806">
        <v>0.40208587659074801</v>
      </c>
      <c r="O1806">
        <v>19.073340535349899</v>
      </c>
      <c r="P1806">
        <v>90.771696817036798</v>
      </c>
      <c r="Q1806">
        <v>-3.1628417056954003E-2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983</v>
      </c>
      <c r="E1807">
        <v>490.70039359999998</v>
      </c>
      <c r="F1807">
        <v>59.2</v>
      </c>
      <c r="G1807">
        <v>0.64996458494296405</v>
      </c>
      <c r="H1807">
        <v>-11.556716812577299</v>
      </c>
      <c r="I1807">
        <v>0.93378659187297797</v>
      </c>
      <c r="J1807">
        <v>-5.6772576062818301</v>
      </c>
      <c r="K1807">
        <v>58.850618006750501</v>
      </c>
      <c r="L1807">
        <v>55.895633613633898</v>
      </c>
      <c r="M1807">
        <v>51.827136105911201</v>
      </c>
      <c r="N1807">
        <v>1.26290751020643</v>
      </c>
      <c r="O1807">
        <v>21.114864864864799</v>
      </c>
      <c r="P1807">
        <v>37.674418604651102</v>
      </c>
      <c r="Q1807">
        <v>2.9265229989934999E-2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130</v>
      </c>
      <c r="E1808">
        <v>490.273963764999</v>
      </c>
      <c r="F1808">
        <v>258.55</v>
      </c>
      <c r="G1808">
        <v>-66.162202364266193</v>
      </c>
      <c r="H1808">
        <v>-7.52877210103886</v>
      </c>
      <c r="I1808">
        <v>-55.856520228529597</v>
      </c>
      <c r="J1808">
        <v>-1.8574369179563599</v>
      </c>
      <c r="K1808">
        <v>260.28766006053303</v>
      </c>
      <c r="M1808">
        <v>63.386473789005997</v>
      </c>
      <c r="N1808">
        <v>0.63181481866404698</v>
      </c>
      <c r="O1808">
        <v>72.5971765615935</v>
      </c>
      <c r="P1808">
        <v>16.621560667568701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278</v>
      </c>
      <c r="E1809">
        <v>489.26915070000001</v>
      </c>
      <c r="F1809">
        <v>1497</v>
      </c>
      <c r="G1809">
        <v>-15.275337819087801</v>
      </c>
      <c r="H1809">
        <v>-1.8748980103717201</v>
      </c>
      <c r="I1809">
        <v>-29.9692663264928</v>
      </c>
      <c r="J1809">
        <v>-1.9013171350127001</v>
      </c>
      <c r="K1809">
        <v>1530.75009603751</v>
      </c>
      <c r="L1809">
        <v>1482.3154648471</v>
      </c>
      <c r="M1809">
        <v>45.306373725857398</v>
      </c>
      <c r="N1809">
        <v>0.53099199014171194</v>
      </c>
      <c r="O1809">
        <v>29.258517034068099</v>
      </c>
      <c r="P1809">
        <v>19.855884707766201</v>
      </c>
      <c r="Q1809">
        <v>0.182774671021246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370</v>
      </c>
      <c r="E1810">
        <v>489.12840299999999</v>
      </c>
      <c r="F1810">
        <v>591.9</v>
      </c>
      <c r="G1810">
        <v>106.74965629495399</v>
      </c>
      <c r="H1810">
        <v>-3.8932486175670702</v>
      </c>
      <c r="I1810">
        <v>7.2233011091242396</v>
      </c>
      <c r="J1810">
        <v>-3.7006686871768402</v>
      </c>
      <c r="K1810">
        <v>569.839924923377</v>
      </c>
      <c r="L1810">
        <v>491.875844810974</v>
      </c>
      <c r="M1810">
        <v>52.077588073673397</v>
      </c>
      <c r="N1810">
        <v>0.63591796768999698</v>
      </c>
      <c r="O1810">
        <v>8.9711099847947295</v>
      </c>
      <c r="P1810">
        <v>133.537186821858</v>
      </c>
      <c r="Q1810">
        <v>2.1120925406555E-2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895</v>
      </c>
      <c r="E1811">
        <v>488.47980000000001</v>
      </c>
      <c r="F1811">
        <v>1536.1</v>
      </c>
      <c r="G1811">
        <v>-11.450240372077101</v>
      </c>
      <c r="H1811">
        <v>3.2069532110382002</v>
      </c>
      <c r="I1811">
        <v>-8.9058549504689104</v>
      </c>
      <c r="J1811">
        <v>-6.8479277997428998</v>
      </c>
      <c r="K1811">
        <v>1490.81867739206</v>
      </c>
      <c r="L1811">
        <v>1459.38977394882</v>
      </c>
      <c r="M1811">
        <v>51.878514305319101</v>
      </c>
      <c r="N1811">
        <v>0.68228210509376896</v>
      </c>
      <c r="O1811">
        <v>17.1798711021417</v>
      </c>
      <c r="P1811">
        <v>19.031383184812</v>
      </c>
      <c r="Q1811">
        <v>0.149433724333808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1833</v>
      </c>
      <c r="E1812">
        <v>486.34108020399998</v>
      </c>
      <c r="F1812">
        <v>239.54</v>
      </c>
      <c r="G1812">
        <v>-16.8998616705485</v>
      </c>
      <c r="H1812">
        <v>-1.1557431322186</v>
      </c>
      <c r="I1812">
        <v>-24.597353221566699</v>
      </c>
      <c r="J1812">
        <v>-8.5454626651716996</v>
      </c>
      <c r="K1812">
        <v>239.62695274241901</v>
      </c>
      <c r="L1812">
        <v>247.96734663247099</v>
      </c>
      <c r="M1812">
        <v>51.021821597473</v>
      </c>
      <c r="N1812">
        <v>1.86987279507949</v>
      </c>
      <c r="O1812">
        <v>33.171912832929699</v>
      </c>
      <c r="P1812">
        <v>22.841025641025599</v>
      </c>
      <c r="Q1812">
        <v>-5.6872368408567998E-2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539</v>
      </c>
      <c r="E1813">
        <v>484.701924276</v>
      </c>
      <c r="F1813">
        <v>29.18</v>
      </c>
      <c r="G1813">
        <v>93.525276853648407</v>
      </c>
      <c r="H1813">
        <v>22.4218388357544</v>
      </c>
      <c r="I1813">
        <v>21.402015618241499</v>
      </c>
      <c r="J1813">
        <v>5.1762701107341504</v>
      </c>
      <c r="K1813">
        <v>22.854564540539499</v>
      </c>
      <c r="L1813">
        <v>19.007378934579599</v>
      </c>
      <c r="M1813">
        <v>76.691225701495497</v>
      </c>
      <c r="N1813">
        <v>2.5628182607216399</v>
      </c>
      <c r="O1813">
        <v>0.34270047978066598</v>
      </c>
      <c r="P1813">
        <v>121.90114068441</v>
      </c>
      <c r="Q1813">
        <v>8.0306782652841996E-2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278</v>
      </c>
      <c r="E1814">
        <v>484.23509999999999</v>
      </c>
      <c r="F1814">
        <v>342.7</v>
      </c>
      <c r="G1814">
        <v>47.378031242311202</v>
      </c>
      <c r="H1814">
        <v>-7.3049753565096296</v>
      </c>
      <c r="I1814">
        <v>-23.049496399535499</v>
      </c>
      <c r="J1814">
        <v>-5.8384630432595204</v>
      </c>
      <c r="K1814">
        <v>354.03448045839298</v>
      </c>
      <c r="L1814">
        <v>318.96288150355701</v>
      </c>
      <c r="M1814">
        <v>39.059182154520101</v>
      </c>
      <c r="N1814">
        <v>1.22927688262005</v>
      </c>
      <c r="O1814">
        <v>27.4875984826378</v>
      </c>
      <c r="P1814">
        <v>84.993252361673399</v>
      </c>
      <c r="Q1814">
        <v>4.2962946644687E-2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631</v>
      </c>
      <c r="E1815">
        <v>484.07287500000001</v>
      </c>
      <c r="F1815">
        <v>421.85</v>
      </c>
      <c r="G1815">
        <v>130.94778987930599</v>
      </c>
      <c r="H1815">
        <v>11.8893710203412</v>
      </c>
      <c r="I1815">
        <v>97.711747690320095</v>
      </c>
      <c r="J1815">
        <v>2.6522595664409101</v>
      </c>
      <c r="K1815">
        <v>351.065594797659</v>
      </c>
      <c r="L1815">
        <v>272.21775157821298</v>
      </c>
      <c r="M1815">
        <v>68.486101716970097</v>
      </c>
      <c r="N1815">
        <v>1.8414615818147599</v>
      </c>
      <c r="O1815">
        <v>6.6729880289202201</v>
      </c>
      <c r="P1815">
        <v>188.54309165526601</v>
      </c>
      <c r="Q1815">
        <v>0.100539188218301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714</v>
      </c>
      <c r="E1816">
        <v>481.92970355999898</v>
      </c>
      <c r="F1816">
        <v>27.94</v>
      </c>
      <c r="G1816">
        <v>1.41604402863056</v>
      </c>
      <c r="H1816">
        <v>0.71350272198647502</v>
      </c>
      <c r="I1816">
        <v>0.71330114264182998</v>
      </c>
      <c r="J1816">
        <v>-0.45750485926509898</v>
      </c>
      <c r="K1816">
        <v>27.088738620617502</v>
      </c>
      <c r="L1816">
        <v>25.107817808772399</v>
      </c>
      <c r="M1816">
        <v>56.344784633490001</v>
      </c>
      <c r="N1816">
        <v>1.47202773566717</v>
      </c>
      <c r="O1816">
        <v>7.4087329992841697</v>
      </c>
      <c r="P1816">
        <v>39.700000000000003</v>
      </c>
      <c r="Q1816">
        <v>3.3094991646369998E-3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200</v>
      </c>
      <c r="E1817">
        <v>481.85744918799998</v>
      </c>
      <c r="F1817">
        <v>123.67</v>
      </c>
      <c r="G1817">
        <v>13.923975857022301</v>
      </c>
      <c r="H1817">
        <v>1.5034503409442499</v>
      </c>
      <c r="I1817">
        <v>-16.836839914224299</v>
      </c>
      <c r="J1817">
        <v>-2.8218818185800498</v>
      </c>
      <c r="K1817">
        <v>125.75397008115699</v>
      </c>
      <c r="L1817">
        <v>118.99472155832601</v>
      </c>
      <c r="M1817">
        <v>39.708641226141502</v>
      </c>
      <c r="N1817">
        <v>0.98134201215665195</v>
      </c>
      <c r="O1817">
        <v>33.662165440284603</v>
      </c>
      <c r="P1817">
        <v>57.742346938775398</v>
      </c>
      <c r="Q1817">
        <v>4.9923773100941003E-2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72</v>
      </c>
      <c r="E1818">
        <v>480.75482128499999</v>
      </c>
      <c r="F1818">
        <v>161.09</v>
      </c>
      <c r="G1818">
        <v>32.525576879662701</v>
      </c>
      <c r="H1818">
        <v>9.8110338348818296</v>
      </c>
      <c r="I1818">
        <v>-8.7476181088294105</v>
      </c>
      <c r="J1818">
        <v>-6.9929209363255298</v>
      </c>
      <c r="K1818">
        <v>147.613688882357</v>
      </c>
      <c r="L1818">
        <v>135.38780010362899</v>
      </c>
      <c r="M1818">
        <v>48.504360759472</v>
      </c>
      <c r="N1818">
        <v>0.82615504496501802</v>
      </c>
      <c r="O1818">
        <v>20.988267428145701</v>
      </c>
      <c r="P1818">
        <v>57.622309197651603</v>
      </c>
      <c r="Q1818">
        <v>3.2598851384440998E-2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46</v>
      </c>
      <c r="E1819">
        <v>480.70074</v>
      </c>
      <c r="F1819">
        <v>475.8</v>
      </c>
      <c r="G1819">
        <v>773.63527134219703</v>
      </c>
      <c r="H1819">
        <v>-18.950947581807998</v>
      </c>
      <c r="I1819">
        <v>-39.509181292955297</v>
      </c>
      <c r="J1819">
        <v>-11.427307785307599</v>
      </c>
      <c r="K1819">
        <v>545.69143534970704</v>
      </c>
      <c r="L1819">
        <v>461.98617266176097</v>
      </c>
      <c r="M1819">
        <v>16.637801871843202</v>
      </c>
      <c r="N1819">
        <v>0.960957668285912</v>
      </c>
      <c r="O1819">
        <v>56.368221941992402</v>
      </c>
      <c r="P1819">
        <v>841.246290801187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235</v>
      </c>
      <c r="E1820">
        <v>480.03285</v>
      </c>
      <c r="F1820">
        <v>147.93</v>
      </c>
      <c r="G1820">
        <v>35.737347731298698</v>
      </c>
      <c r="H1820">
        <v>18.802567720094199</v>
      </c>
      <c r="I1820">
        <v>2.2286338330950501</v>
      </c>
      <c r="J1820">
        <v>6.7690594319958297</v>
      </c>
      <c r="K1820">
        <v>133.435279147259</v>
      </c>
      <c r="L1820">
        <v>120.780915007125</v>
      </c>
      <c r="M1820">
        <v>77.267872243640298</v>
      </c>
      <c r="N1820">
        <v>2.1665555710280699</v>
      </c>
      <c r="O1820">
        <v>7.2804704928006201</v>
      </c>
      <c r="P1820">
        <v>110.576512455516</v>
      </c>
      <c r="Q1820">
        <v>3.7610629020531E-2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E1821">
        <v>479.618076569999</v>
      </c>
      <c r="F1821">
        <v>250.35</v>
      </c>
      <c r="G1821">
        <v>242.71260909878001</v>
      </c>
      <c r="H1821">
        <v>-7.9533898191935801</v>
      </c>
      <c r="I1821">
        <v>-23.910684107527</v>
      </c>
      <c r="J1821">
        <v>8.9121980102552207</v>
      </c>
      <c r="K1821">
        <v>256.13871788841499</v>
      </c>
      <c r="L1821">
        <v>236.093790998104</v>
      </c>
      <c r="M1821">
        <v>65.440381832364196</v>
      </c>
      <c r="N1821">
        <v>0.75775086549722603</v>
      </c>
      <c r="O1821">
        <v>45.955662073097599</v>
      </c>
      <c r="P1821">
        <v>270.888888888888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130</v>
      </c>
      <c r="E1822">
        <v>477.65640000000002</v>
      </c>
      <c r="F1822">
        <v>91.4</v>
      </c>
      <c r="G1822">
        <v>19.3845086278229</v>
      </c>
      <c r="H1822">
        <v>-5.0738901414318702</v>
      </c>
      <c r="I1822">
        <v>-19.275764244646901</v>
      </c>
      <c r="J1822">
        <v>-3.4082358531005501</v>
      </c>
      <c r="K1822">
        <v>93.718677000030596</v>
      </c>
      <c r="L1822">
        <v>87.972891787958702</v>
      </c>
      <c r="M1822">
        <v>44.997701984867298</v>
      </c>
      <c r="N1822">
        <v>0.71093700665604698</v>
      </c>
      <c r="O1822">
        <v>38.4026258205689</v>
      </c>
      <c r="P1822">
        <v>528.87023531030604</v>
      </c>
      <c r="Q1822">
        <v>0.118260623048578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619</v>
      </c>
      <c r="E1823">
        <v>476.94445150000001</v>
      </c>
      <c r="F1823">
        <v>625.25</v>
      </c>
      <c r="G1823">
        <v>154.345202735382</v>
      </c>
      <c r="H1823">
        <v>-10.220413866818401</v>
      </c>
      <c r="I1823">
        <v>94.344252224259705</v>
      </c>
      <c r="J1823">
        <v>-4.1299906801845196</v>
      </c>
      <c r="K1823">
        <v>602.93196104448305</v>
      </c>
      <c r="L1823">
        <v>456.183177621727</v>
      </c>
      <c r="M1823">
        <v>48.482468860501299</v>
      </c>
      <c r="N1823">
        <v>0.78307437404707902</v>
      </c>
      <c r="O1823">
        <v>13.090763694522201</v>
      </c>
      <c r="P1823">
        <v>191.15250291036</v>
      </c>
      <c r="Q1823">
        <v>0.17360967944549799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555</v>
      </c>
      <c r="E1824">
        <v>474.55311089999998</v>
      </c>
      <c r="F1824">
        <v>517</v>
      </c>
      <c r="G1824">
        <v>-10.5116509869537</v>
      </c>
      <c r="H1824">
        <v>-12.320709794794301</v>
      </c>
      <c r="I1824">
        <v>-9.3715467602491405</v>
      </c>
      <c r="J1824">
        <v>-5.8301837514846397</v>
      </c>
      <c r="K1824">
        <v>504.39529442845799</v>
      </c>
      <c r="L1824">
        <v>472.78868359777402</v>
      </c>
      <c r="M1824">
        <v>45.606881095374497</v>
      </c>
      <c r="N1824">
        <v>1.2215950896716099</v>
      </c>
      <c r="O1824">
        <v>11.992263056092799</v>
      </c>
      <c r="P1824">
        <v>25.943970767356799</v>
      </c>
      <c r="Q1824">
        <v>-3.8560835335062001E-2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72</v>
      </c>
      <c r="E1825">
        <v>472.990003239999</v>
      </c>
      <c r="F1825">
        <v>663.4</v>
      </c>
      <c r="G1825">
        <v>61.777819595764598</v>
      </c>
      <c r="H1825">
        <v>7.1535240711064603</v>
      </c>
      <c r="I1825">
        <v>-4.3229483839501803</v>
      </c>
      <c r="J1825">
        <v>-4.6478874851851701</v>
      </c>
      <c r="K1825">
        <v>609.69105063139295</v>
      </c>
      <c r="L1825">
        <v>541.50945379786504</v>
      </c>
      <c r="M1825">
        <v>55.612680375352603</v>
      </c>
      <c r="N1825">
        <v>1.7843505919773801</v>
      </c>
      <c r="O1825">
        <v>10.7928851371721</v>
      </c>
      <c r="P1825">
        <v>96.796202907149194</v>
      </c>
      <c r="Q1825">
        <v>4.6216521001334998E-2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555</v>
      </c>
      <c r="E1826">
        <v>472.44999141</v>
      </c>
      <c r="F1826">
        <v>386.55</v>
      </c>
      <c r="G1826">
        <v>-38.485959774206897</v>
      </c>
      <c r="H1826">
        <v>-22.4276613442361</v>
      </c>
      <c r="I1826">
        <v>-28.180277638470301</v>
      </c>
      <c r="J1826">
        <v>-4.8597592668463898</v>
      </c>
      <c r="M1826">
        <v>48.338195831296602</v>
      </c>
      <c r="O1826">
        <v>41.4823438106325</v>
      </c>
      <c r="P1826">
        <v>42.902033271718999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1522</v>
      </c>
      <c r="E1827">
        <v>471.48490781999999</v>
      </c>
      <c r="F1827">
        <v>296.35000000000002</v>
      </c>
      <c r="G1827">
        <v>-23.472394352776298</v>
      </c>
      <c r="H1827">
        <v>-8.4389283510388697</v>
      </c>
      <c r="I1827">
        <v>-13.1667122170397</v>
      </c>
      <c r="J1827">
        <v>4.5180302649642199</v>
      </c>
      <c r="K1827">
        <v>298.56242736915902</v>
      </c>
      <c r="M1827">
        <v>46.985948350140397</v>
      </c>
      <c r="N1827">
        <v>0.60257731958762795</v>
      </c>
      <c r="O1827">
        <v>22.827737472582999</v>
      </c>
      <c r="P1827">
        <v>58.053333333333299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138</v>
      </c>
      <c r="E1828">
        <v>470.13705825</v>
      </c>
      <c r="F1828">
        <v>191.85</v>
      </c>
      <c r="G1828">
        <v>41.644562674362597</v>
      </c>
      <c r="H1828">
        <v>15.862156465804601</v>
      </c>
      <c r="I1828">
        <v>-22.154102648170401</v>
      </c>
      <c r="J1828">
        <v>12.6581297245367</v>
      </c>
      <c r="K1828">
        <v>165.288023856666</v>
      </c>
      <c r="L1828">
        <v>164.80025593107899</v>
      </c>
      <c r="M1828">
        <v>82.023551841045901</v>
      </c>
      <c r="N1828">
        <v>2.55140642700339</v>
      </c>
      <c r="O1828">
        <v>23.429762835548601</v>
      </c>
      <c r="P1828">
        <v>69.778761061946895</v>
      </c>
      <c r="Q1828">
        <v>0.13921279599765801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E1829">
        <v>469.24130550000001</v>
      </c>
      <c r="F1829">
        <v>68.86</v>
      </c>
      <c r="G1829">
        <v>50.008145420865503</v>
      </c>
      <c r="H1829">
        <v>139.034226539288</v>
      </c>
      <c r="I1829">
        <v>159.134157136352</v>
      </c>
      <c r="J1829">
        <v>12.213187535793301</v>
      </c>
      <c r="K1829">
        <v>41.350611013688798</v>
      </c>
      <c r="M1829">
        <v>100</v>
      </c>
      <c r="N1829">
        <v>1.77418406649097</v>
      </c>
      <c r="O1829">
        <v>0</v>
      </c>
      <c r="P1829">
        <v>200.83005679335901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130</v>
      </c>
      <c r="E1830">
        <v>466.30125624999999</v>
      </c>
      <c r="F1830">
        <v>160.1</v>
      </c>
      <c r="G1830">
        <v>638.28037466654598</v>
      </c>
      <c r="H1830">
        <v>-6.2850456340689904</v>
      </c>
      <c r="I1830">
        <v>78.864550871390506</v>
      </c>
      <c r="J1830">
        <v>-9.68260341316455</v>
      </c>
      <c r="K1830">
        <v>163.710881688147</v>
      </c>
      <c r="L1830">
        <v>117.626446458698</v>
      </c>
      <c r="M1830">
        <v>40.442724699154503</v>
      </c>
      <c r="N1830">
        <v>1.04743948455989</v>
      </c>
      <c r="O1830">
        <v>32.885696439725102</v>
      </c>
      <c r="P1830">
        <v>789.444444444444</v>
      </c>
      <c r="Q1830">
        <v>0.167404758711207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153</v>
      </c>
      <c r="E1831">
        <v>466.09006244899899</v>
      </c>
      <c r="F1831">
        <v>41.03</v>
      </c>
      <c r="G1831">
        <v>-22.289163322346699</v>
      </c>
      <c r="H1831">
        <v>-10.2290540906838</v>
      </c>
      <c r="I1831">
        <v>-38.854256309263199</v>
      </c>
      <c r="J1831">
        <v>-4.42590024841759</v>
      </c>
      <c r="K1831">
        <v>43.501485763944999</v>
      </c>
      <c r="L1831">
        <v>50.203586273538299</v>
      </c>
      <c r="M1831">
        <v>41.406794086688699</v>
      </c>
      <c r="N1831">
        <v>1.29802190623201</v>
      </c>
      <c r="O1831">
        <v>82.793078235437406</v>
      </c>
      <c r="P1831">
        <v>3.8734177215189902</v>
      </c>
      <c r="Q1831">
        <v>-8.4497319506533997E-2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359</v>
      </c>
      <c r="E1832">
        <v>466.01930220999998</v>
      </c>
      <c r="F1832">
        <v>130.9</v>
      </c>
      <c r="G1832">
        <v>-23.934782535219899</v>
      </c>
      <c r="H1832">
        <v>-4.7224055225310604</v>
      </c>
      <c r="I1832">
        <v>3.23684335740545</v>
      </c>
      <c r="J1832">
        <v>-0.55779592349931495</v>
      </c>
      <c r="K1832">
        <v>135.92218631487</v>
      </c>
      <c r="L1832">
        <v>125.33569481088701</v>
      </c>
      <c r="M1832">
        <v>41.612330645025899</v>
      </c>
      <c r="N1832">
        <v>0.84079131041614796</v>
      </c>
      <c r="O1832">
        <v>31.436210847975499</v>
      </c>
      <c r="P1832">
        <v>32.2222222222222</v>
      </c>
      <c r="Q1832">
        <v>0.14190623863420701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1102</v>
      </c>
      <c r="E1833">
        <v>465.91547729499899</v>
      </c>
      <c r="F1833">
        <v>222.41</v>
      </c>
      <c r="G1833">
        <v>98.309422285593698</v>
      </c>
      <c r="H1833">
        <v>-3.7612742414498199</v>
      </c>
      <c r="I1833">
        <v>28.775617241843101</v>
      </c>
      <c r="J1833">
        <v>-0.80293587430046398</v>
      </c>
      <c r="K1833">
        <v>211.41704613191101</v>
      </c>
      <c r="L1833">
        <v>179.45224726707701</v>
      </c>
      <c r="M1833">
        <v>52.762479723722898</v>
      </c>
      <c r="N1833">
        <v>0.78342978547856401</v>
      </c>
      <c r="O1833">
        <v>14.1585360370487</v>
      </c>
      <c r="P1833">
        <v>126.94897959183599</v>
      </c>
      <c r="Q1833">
        <v>7.1702906377419995E-2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983</v>
      </c>
      <c r="E1834">
        <v>465.41282497600002</v>
      </c>
      <c r="F1834">
        <v>39.159999999999997</v>
      </c>
      <c r="G1834">
        <v>28.868172285593701</v>
      </c>
      <c r="H1834">
        <v>-14.1596053964382</v>
      </c>
      <c r="I1834">
        <v>25.317004954190001</v>
      </c>
      <c r="J1834">
        <v>-5.9858145271213603</v>
      </c>
      <c r="K1834">
        <v>37.6412128882601</v>
      </c>
      <c r="L1834">
        <v>33.705800002303199</v>
      </c>
      <c r="M1834">
        <v>52.906353835542902</v>
      </c>
      <c r="N1834">
        <v>1.0008867252212299</v>
      </c>
      <c r="O1834">
        <v>19.382022471910101</v>
      </c>
      <c r="P1834">
        <v>63.1666666666666</v>
      </c>
      <c r="Q1834">
        <v>6.0957418473355E-2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631</v>
      </c>
      <c r="E1835">
        <v>464.89991613000001</v>
      </c>
      <c r="F1835">
        <v>175.65</v>
      </c>
      <c r="G1835">
        <v>-32.758924048259601</v>
      </c>
      <c r="H1835">
        <v>-7.8542565633293702</v>
      </c>
      <c r="I1835">
        <v>-19.688278916467599</v>
      </c>
      <c r="J1835">
        <v>-3.8931790568830098</v>
      </c>
      <c r="K1835">
        <v>175.03307007071101</v>
      </c>
      <c r="L1835">
        <v>172.94136761949801</v>
      </c>
      <c r="M1835">
        <v>48.393092224761503</v>
      </c>
      <c r="N1835">
        <v>0.60266104902291595</v>
      </c>
      <c r="O1835">
        <v>30.600626245374301</v>
      </c>
      <c r="P1835">
        <v>29.5353982300885</v>
      </c>
      <c r="Q1835">
        <v>6.5061996908145001E-2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200</v>
      </c>
      <c r="E1836">
        <v>464.81111026599899</v>
      </c>
      <c r="F1836">
        <v>38.03</v>
      </c>
      <c r="G1836">
        <v>23.876075982091699</v>
      </c>
      <c r="H1836">
        <v>-13.744274736581</v>
      </c>
      <c r="I1836">
        <v>-7.8617479463576698</v>
      </c>
      <c r="J1836">
        <v>-3.5194552903647298</v>
      </c>
      <c r="K1836">
        <v>39.361649679486497</v>
      </c>
      <c r="L1836">
        <v>37.757833682386398</v>
      </c>
      <c r="M1836">
        <v>42.927912826199702</v>
      </c>
      <c r="N1836">
        <v>0.62852453487558801</v>
      </c>
      <c r="O1836">
        <v>30.8177754404417</v>
      </c>
      <c r="P1836">
        <v>50.613861386138602</v>
      </c>
      <c r="Q1836">
        <v>4.3632189323330003E-2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631</v>
      </c>
      <c r="E1837">
        <v>463.600407928999</v>
      </c>
      <c r="F1837">
        <v>248.21</v>
      </c>
      <c r="G1837">
        <v>44.8647047906992</v>
      </c>
      <c r="H1837">
        <v>9.4321456250310707</v>
      </c>
      <c r="I1837">
        <v>27.917922006257498</v>
      </c>
      <c r="J1837">
        <v>2.4180517140992701</v>
      </c>
      <c r="K1837">
        <v>230.330080561648</v>
      </c>
      <c r="L1837">
        <v>201.34337176897299</v>
      </c>
      <c r="M1837">
        <v>50.727954258622603</v>
      </c>
      <c r="N1837">
        <v>0.56762458614039102</v>
      </c>
      <c r="O1837">
        <v>19.979049997985499</v>
      </c>
      <c r="P1837">
        <v>78.504135203164296</v>
      </c>
      <c r="Q1837">
        <v>1.6962398643305999E-2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46</v>
      </c>
      <c r="E1838">
        <v>463.03199999999998</v>
      </c>
      <c r="F1838">
        <v>212.4</v>
      </c>
      <c r="G1838">
        <v>145.61370799987901</v>
      </c>
      <c r="H1838">
        <v>-20.745113862646701</v>
      </c>
      <c r="I1838">
        <v>155.919390135616</v>
      </c>
      <c r="J1838">
        <v>-17.096726228870999</v>
      </c>
      <c r="K1838">
        <v>187.97200000000001</v>
      </c>
      <c r="M1838">
        <v>36.301561518966302</v>
      </c>
      <c r="O1838">
        <v>33.239171374764503</v>
      </c>
      <c r="P1838">
        <v>183.2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119</v>
      </c>
      <c r="E1839">
        <v>462.73500000000001</v>
      </c>
      <c r="F1839">
        <v>440.7</v>
      </c>
      <c r="G1839">
        <v>-24.032457823398001</v>
      </c>
      <c r="H1839">
        <v>-29.3105274270142</v>
      </c>
      <c r="I1839">
        <v>20.728913945139801</v>
      </c>
      <c r="J1839">
        <v>-8.0832302266616995</v>
      </c>
      <c r="K1839">
        <v>510.12887703592497</v>
      </c>
      <c r="L1839">
        <v>455.606144176871</v>
      </c>
      <c r="M1839">
        <v>25.615835240169901</v>
      </c>
      <c r="N1839">
        <v>1.7362543247956099</v>
      </c>
      <c r="O1839">
        <v>43.975493533015602</v>
      </c>
      <c r="P1839">
        <v>38.476040848389601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21</v>
      </c>
      <c r="E1840">
        <v>462.60770896299999</v>
      </c>
      <c r="F1840">
        <v>11.03</v>
      </c>
      <c r="G1840">
        <v>-78.084724564635707</v>
      </c>
      <c r="H1840">
        <v>6.3272150138900303</v>
      </c>
      <c r="I1840">
        <v>-65.011171562747506</v>
      </c>
      <c r="J1840">
        <v>-0.63257666711250304</v>
      </c>
      <c r="K1840">
        <v>12.2673388841615</v>
      </c>
      <c r="L1840">
        <v>17.449272601270099</v>
      </c>
      <c r="M1840">
        <v>31.506404076226399</v>
      </c>
      <c r="N1840">
        <v>1.18897170111839</v>
      </c>
      <c r="O1840">
        <v>165.45784224841299</v>
      </c>
      <c r="P1840">
        <v>15.497382198952799</v>
      </c>
      <c r="Q1840">
        <v>0.117977684905888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200</v>
      </c>
      <c r="E1841">
        <v>461.55116800000002</v>
      </c>
      <c r="F1841">
        <v>199.55</v>
      </c>
      <c r="G1841">
        <v>-21.8459018240655</v>
      </c>
      <c r="H1841">
        <v>-6.5430611889104604</v>
      </c>
      <c r="I1841">
        <v>-11.540219688328801</v>
      </c>
      <c r="J1841">
        <v>-0.43342327913428502</v>
      </c>
      <c r="K1841">
        <v>197.26600620912001</v>
      </c>
      <c r="M1841">
        <v>46.436518982785699</v>
      </c>
      <c r="N1841">
        <v>0.46061814556330999</v>
      </c>
      <c r="O1841">
        <v>31.120020045101398</v>
      </c>
      <c r="P1841">
        <v>52.212051868802398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286</v>
      </c>
      <c r="E1842">
        <v>460.56851862299902</v>
      </c>
      <c r="F1842">
        <v>84.87</v>
      </c>
      <c r="G1842">
        <v>-10.379553997402301</v>
      </c>
      <c r="H1842">
        <v>-9.2151934217553109</v>
      </c>
      <c r="I1842">
        <v>-11.146129250657999</v>
      </c>
      <c r="J1842">
        <v>-2.7731310250988002</v>
      </c>
      <c r="K1842">
        <v>80.7545098883013</v>
      </c>
      <c r="L1842">
        <v>78.730298752040099</v>
      </c>
      <c r="M1842">
        <v>54.297384869572198</v>
      </c>
      <c r="N1842">
        <v>1.0508547541370801</v>
      </c>
      <c r="O1842">
        <v>15.117238128903001</v>
      </c>
      <c r="P1842">
        <v>28.590909090909001</v>
      </c>
      <c r="Q1842">
        <v>-7.0509749706143002E-2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138</v>
      </c>
      <c r="E1843">
        <v>460.25029512799898</v>
      </c>
      <c r="F1843">
        <v>30.16</v>
      </c>
      <c r="G1843">
        <v>-9.6413746783531398</v>
      </c>
      <c r="H1843">
        <v>-12.326989496549601</v>
      </c>
      <c r="I1843">
        <v>-31.615059066408001</v>
      </c>
      <c r="J1843">
        <v>-6.6792678332158104</v>
      </c>
      <c r="K1843">
        <v>31.048380970442999</v>
      </c>
      <c r="L1843">
        <v>31.870272086578201</v>
      </c>
      <c r="M1843">
        <v>47.290268617312698</v>
      </c>
      <c r="N1843">
        <v>1.65191413626474</v>
      </c>
      <c r="O1843">
        <v>48.541114058355397</v>
      </c>
      <c r="P1843">
        <v>20.3992015968063</v>
      </c>
      <c r="Q1843">
        <v>-1.8074372257551E-2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1157</v>
      </c>
      <c r="E1844">
        <v>459.695179091</v>
      </c>
      <c r="F1844">
        <v>168.59</v>
      </c>
      <c r="G1844">
        <v>-3.0740163360861001</v>
      </c>
      <c r="H1844">
        <v>1.1600715621857001</v>
      </c>
      <c r="I1844">
        <v>-23.252468081354898</v>
      </c>
      <c r="J1844">
        <v>1.9960003559542201</v>
      </c>
      <c r="K1844">
        <v>152.93287160381701</v>
      </c>
      <c r="L1844">
        <v>154.45907126986799</v>
      </c>
      <c r="M1844">
        <v>69.563483814696795</v>
      </c>
      <c r="N1844">
        <v>2.2523621224081398</v>
      </c>
      <c r="O1844">
        <v>42.357197935820601</v>
      </c>
      <c r="P1844">
        <v>36.179321486268101</v>
      </c>
      <c r="Q1844">
        <v>1.6050468130333E-2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908</v>
      </c>
      <c r="E1845">
        <v>458.87058400000001</v>
      </c>
      <c r="F1845">
        <v>241.46</v>
      </c>
      <c r="G1845">
        <v>-9.9350930808365199</v>
      </c>
      <c r="H1845">
        <v>8.3404860687974391</v>
      </c>
      <c r="I1845">
        <v>-2.5230061777479902</v>
      </c>
      <c r="J1845">
        <v>-0.146899536743685</v>
      </c>
      <c r="K1845">
        <v>221.29083403752699</v>
      </c>
      <c r="L1845">
        <v>205.55595189908701</v>
      </c>
      <c r="M1845">
        <v>56.119440047380003</v>
      </c>
      <c r="N1845">
        <v>0.65349452929060503</v>
      </c>
      <c r="O1845">
        <v>9.4632651370827503</v>
      </c>
      <c r="P1845">
        <v>44.457074483996401</v>
      </c>
      <c r="Q1845">
        <v>-7.9516041293239997E-2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156</v>
      </c>
      <c r="E1846">
        <v>458.53711470000002</v>
      </c>
      <c r="F1846">
        <v>61.74</v>
      </c>
      <c r="G1846">
        <v>240.14720989621301</v>
      </c>
      <c r="H1846">
        <v>-0.78232524369423195</v>
      </c>
      <c r="I1846">
        <v>71.055403822527893</v>
      </c>
      <c r="J1846">
        <v>5.3515308783243301</v>
      </c>
      <c r="K1846">
        <v>59.738690561587703</v>
      </c>
      <c r="L1846">
        <v>43.987087179080198</v>
      </c>
      <c r="M1846">
        <v>47.0240315337062</v>
      </c>
      <c r="N1846">
        <v>0.38272488176379599</v>
      </c>
      <c r="O1846">
        <v>18.0272108843537</v>
      </c>
      <c r="P1846">
        <v>275.31914893617</v>
      </c>
      <c r="Q1846">
        <v>0.11628544337294699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631</v>
      </c>
      <c r="E1847">
        <v>457.87950000000001</v>
      </c>
      <c r="F1847">
        <v>195</v>
      </c>
      <c r="G1847">
        <v>290.79303930687001</v>
      </c>
      <c r="H1847">
        <v>23.425669520559101</v>
      </c>
      <c r="I1847">
        <v>355.51918384371299</v>
      </c>
      <c r="J1847">
        <v>19.1222355834552</v>
      </c>
      <c r="K1847">
        <v>126.560261224903</v>
      </c>
      <c r="L1847">
        <v>83.155486525570197</v>
      </c>
      <c r="M1847">
        <v>95.105331177813099</v>
      </c>
      <c r="N1847">
        <v>1.0865005793742699</v>
      </c>
      <c r="O1847">
        <v>1.2820512820512699</v>
      </c>
      <c r="P1847">
        <v>380.88779284833498</v>
      </c>
      <c r="Q1847">
        <v>9.1338406691921004E-2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1172</v>
      </c>
      <c r="E1848">
        <v>457.43156832</v>
      </c>
      <c r="F1848">
        <v>260.85000000000002</v>
      </c>
      <c r="G1848">
        <v>615.899422285593</v>
      </c>
      <c r="H1848">
        <v>13.0462887148293</v>
      </c>
      <c r="I1848">
        <v>128.068804004084</v>
      </c>
      <c r="J1848">
        <v>-4.5292585534757501</v>
      </c>
      <c r="K1848">
        <v>250.41620605712399</v>
      </c>
      <c r="L1848">
        <v>175.39719736727801</v>
      </c>
      <c r="M1848">
        <v>39.700558279698903</v>
      </c>
      <c r="N1848">
        <v>1.2176056338028101</v>
      </c>
      <c r="O1848">
        <v>30.323940962238801</v>
      </c>
      <c r="P1848">
        <v>650.64748201438795</v>
      </c>
      <c r="Q1848">
        <v>0.13412651757977101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E1849">
        <v>456.75</v>
      </c>
      <c r="F1849">
        <v>812</v>
      </c>
      <c r="G1849">
        <v>427.34254622447298</v>
      </c>
      <c r="H1849">
        <v>21.569412576462099</v>
      </c>
      <c r="I1849">
        <v>195.65632393352499</v>
      </c>
      <c r="J1849">
        <v>11.0686025897025</v>
      </c>
      <c r="K1849">
        <v>584.99216531898105</v>
      </c>
      <c r="M1849">
        <v>75.727602564951198</v>
      </c>
      <c r="N1849">
        <v>0.66533933518005495</v>
      </c>
      <c r="O1849">
        <v>0</v>
      </c>
      <c r="P1849">
        <v>596.99570815450602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315</v>
      </c>
      <c r="E1850">
        <v>456.63350565000002</v>
      </c>
      <c r="F1850">
        <v>415.65</v>
      </c>
      <c r="G1850">
        <v>-8.3528751245984196</v>
      </c>
      <c r="H1850">
        <v>6.5276634757503098</v>
      </c>
      <c r="I1850">
        <v>1.9528070111381799</v>
      </c>
      <c r="J1850">
        <v>11.0583890985561</v>
      </c>
      <c r="M1850">
        <v>100</v>
      </c>
      <c r="O1850">
        <v>0</v>
      </c>
      <c r="P1850">
        <v>21.5350877192982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200</v>
      </c>
      <c r="E1851">
        <v>456.45</v>
      </c>
      <c r="F1851">
        <v>89.5</v>
      </c>
      <c r="G1851">
        <v>33.690488061182897</v>
      </c>
      <c r="H1851">
        <v>-9.4730115944279696</v>
      </c>
      <c r="I1851">
        <v>-11.963060330063399</v>
      </c>
      <c r="J1851">
        <v>-0.88932889619432698</v>
      </c>
      <c r="K1851">
        <v>90.409218585387507</v>
      </c>
      <c r="L1851">
        <v>86.343969589733305</v>
      </c>
      <c r="M1851">
        <v>53.189878784267599</v>
      </c>
      <c r="N1851">
        <v>0.87364339852682804</v>
      </c>
      <c r="O1851">
        <v>40.670391061452499</v>
      </c>
      <c r="P1851">
        <v>82.653061224489704</v>
      </c>
      <c r="Q1851">
        <v>7.3321087157888001E-2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E1852">
        <v>454.51584000000003</v>
      </c>
      <c r="F1852">
        <v>232</v>
      </c>
      <c r="G1852">
        <v>7.9426778348253801</v>
      </c>
      <c r="H1852">
        <v>-4.5150226045297304</v>
      </c>
      <c r="I1852">
        <v>-8.3643116204783396</v>
      </c>
      <c r="J1852">
        <v>-0.28176371559650099</v>
      </c>
      <c r="K1852">
        <v>239.78456107991599</v>
      </c>
      <c r="L1852">
        <v>225.10910321170701</v>
      </c>
      <c r="M1852">
        <v>50.490240824497903</v>
      </c>
      <c r="N1852">
        <v>0.60434083601286104</v>
      </c>
      <c r="O1852">
        <v>28.426724137931</v>
      </c>
      <c r="P1852">
        <v>45.226917057902902</v>
      </c>
      <c r="Q1852">
        <v>0.16911431152776199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278</v>
      </c>
      <c r="E1853">
        <v>451.77732600000002</v>
      </c>
      <c r="F1853">
        <v>924</v>
      </c>
      <c r="G1853">
        <v>98.550024695232196</v>
      </c>
      <c r="H1853">
        <v>-1.3069644652605901</v>
      </c>
      <c r="I1853">
        <v>33.820728672468597</v>
      </c>
      <c r="J1853">
        <v>-3.48518315937579</v>
      </c>
      <c r="K1853">
        <v>942.05036885916604</v>
      </c>
      <c r="L1853">
        <v>771.32157017606403</v>
      </c>
      <c r="M1853">
        <v>38.2742520532613</v>
      </c>
      <c r="N1853">
        <v>0.45316731670149402</v>
      </c>
      <c r="O1853">
        <v>23.463203463203399</v>
      </c>
      <c r="P1853">
        <v>153.046693139805</v>
      </c>
      <c r="Q1853">
        <v>0.12610253977438099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422</v>
      </c>
      <c r="E1854">
        <v>451.583067935999</v>
      </c>
      <c r="F1854">
        <v>4.16</v>
      </c>
      <c r="G1854">
        <v>22.9279905786426</v>
      </c>
      <c r="H1854">
        <v>-13.318392636753099</v>
      </c>
      <c r="I1854">
        <v>-48.070109335524798</v>
      </c>
      <c r="J1854">
        <v>-2.98992778761547</v>
      </c>
      <c r="K1854">
        <v>4.3459308097609801</v>
      </c>
      <c r="L1854">
        <v>4.2972042288170096</v>
      </c>
      <c r="M1854">
        <v>43.846786901933001</v>
      </c>
      <c r="N1854">
        <v>0.77019621060137</v>
      </c>
      <c r="O1854">
        <v>67.548076923076906</v>
      </c>
      <c r="P1854">
        <v>54.673878579273499</v>
      </c>
      <c r="Q1854">
        <v>3.3876692214788E-2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555</v>
      </c>
      <c r="E1855">
        <v>450.02314999999999</v>
      </c>
      <c r="F1855">
        <v>424.15</v>
      </c>
      <c r="G1855">
        <v>2.41694652123876</v>
      </c>
      <c r="H1855">
        <v>-14.888809257526299</v>
      </c>
      <c r="I1855">
        <v>1.46325659524337</v>
      </c>
      <c r="J1855">
        <v>-6.7009206181412999</v>
      </c>
      <c r="K1855">
        <v>412.80378892078397</v>
      </c>
      <c r="L1855">
        <v>374.12865985818399</v>
      </c>
      <c r="M1855">
        <v>49.006747356920002</v>
      </c>
      <c r="N1855">
        <v>0.46965343715416702</v>
      </c>
      <c r="O1855">
        <v>12.259813745137301</v>
      </c>
      <c r="P1855">
        <v>35.989099070214799</v>
      </c>
      <c r="Q1855">
        <v>-3.6126222805595999E-2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486</v>
      </c>
      <c r="E1856">
        <v>449.65528999999998</v>
      </c>
      <c r="F1856">
        <v>185.15</v>
      </c>
      <c r="G1856">
        <v>-19.050932324335299</v>
      </c>
      <c r="H1856">
        <v>2.8866975831913302</v>
      </c>
      <c r="I1856">
        <v>-8.7452501885987299</v>
      </c>
      <c r="J1856">
        <v>-8.17362832802886</v>
      </c>
      <c r="K1856">
        <v>194.81157978751099</v>
      </c>
      <c r="M1856">
        <v>53.4296021858977</v>
      </c>
      <c r="N1856">
        <v>0.496771872108563</v>
      </c>
      <c r="O1856">
        <v>79.152038887388599</v>
      </c>
      <c r="P1856">
        <v>24.638168966677799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286</v>
      </c>
      <c r="E1857">
        <v>449.5138384</v>
      </c>
      <c r="F1857">
        <v>27.28</v>
      </c>
      <c r="G1857">
        <v>33.326762123495698</v>
      </c>
      <c r="H1857">
        <v>27.141065668099898</v>
      </c>
      <c r="I1857">
        <v>22.344501259781399</v>
      </c>
      <c r="J1857">
        <v>-2.2036371253961602</v>
      </c>
      <c r="K1857">
        <v>23.9907070897323</v>
      </c>
      <c r="L1857">
        <v>21.3231953467577</v>
      </c>
      <c r="M1857">
        <v>53.437654963080703</v>
      </c>
      <c r="N1857">
        <v>0.77822249937640697</v>
      </c>
      <c r="O1857">
        <v>17.302052785923699</v>
      </c>
      <c r="P1857">
        <v>118.468755400834</v>
      </c>
      <c r="Q1857">
        <v>7.7093311339683002E-2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908</v>
      </c>
      <c r="E1858">
        <v>448.96427999999997</v>
      </c>
      <c r="F1858">
        <v>223.9</v>
      </c>
      <c r="G1858">
        <v>24.4234687200879</v>
      </c>
      <c r="H1858">
        <v>3.1889125580520399</v>
      </c>
      <c r="I1858">
        <v>-18.518299833988799</v>
      </c>
      <c r="J1858">
        <v>3.8479304493370399</v>
      </c>
      <c r="K1858">
        <v>217.00211176237701</v>
      </c>
      <c r="L1858">
        <v>211.09692911049501</v>
      </c>
      <c r="M1858">
        <v>73.707530134382694</v>
      </c>
      <c r="N1858">
        <v>0.91909814323607397</v>
      </c>
      <c r="O1858">
        <v>35.752568110763697</v>
      </c>
      <c r="P1858">
        <v>62.8363636363636</v>
      </c>
      <c r="Q1858">
        <v>0.109468245316174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E1859">
        <v>446.25612960000001</v>
      </c>
      <c r="F1859">
        <v>233.55</v>
      </c>
      <c r="G1859">
        <v>64.474311264196899</v>
      </c>
      <c r="H1859">
        <v>29.4981403440677</v>
      </c>
      <c r="I1859">
        <v>56.741796644769501</v>
      </c>
      <c r="J1859">
        <v>-6.9235391935817301</v>
      </c>
      <c r="K1859">
        <v>192.89017501892701</v>
      </c>
      <c r="L1859">
        <v>157.73340834405201</v>
      </c>
      <c r="M1859">
        <v>59.144227144307202</v>
      </c>
      <c r="N1859">
        <v>0.54668018146569897</v>
      </c>
      <c r="O1859">
        <v>18.604153286234201</v>
      </c>
      <c r="P1859">
        <v>98.259762308998305</v>
      </c>
      <c r="Q1859">
        <v>0.11357584501135801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283</v>
      </c>
      <c r="E1860">
        <v>445.14463649999999</v>
      </c>
      <c r="F1860">
        <v>347.25</v>
      </c>
      <c r="G1860">
        <v>111.88311239772401</v>
      </c>
      <c r="H1860">
        <v>-4.6763650215112502</v>
      </c>
      <c r="I1860">
        <v>8.9516579738223907</v>
      </c>
      <c r="J1860">
        <v>-5.4689935790095499</v>
      </c>
      <c r="K1860">
        <v>344.78559589351698</v>
      </c>
      <c r="L1860">
        <v>290.81245448174002</v>
      </c>
      <c r="M1860">
        <v>38.498627165014803</v>
      </c>
      <c r="N1860">
        <v>0.58413390828166001</v>
      </c>
      <c r="O1860">
        <v>14.0244780417566</v>
      </c>
      <c r="P1860">
        <v>151.53929735603</v>
      </c>
      <c r="Q1860">
        <v>0.100101031150498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130</v>
      </c>
      <c r="E1861">
        <v>444.778502</v>
      </c>
      <c r="F1861">
        <v>242.2</v>
      </c>
      <c r="G1861">
        <v>41.7898332444978</v>
      </c>
      <c r="H1861">
        <v>-3.65527138435777</v>
      </c>
      <c r="I1861">
        <v>-8.3070907006208792</v>
      </c>
      <c r="J1861">
        <v>-0.68040054505945802</v>
      </c>
      <c r="K1861">
        <v>240.629949498814</v>
      </c>
      <c r="L1861">
        <v>218.034430687634</v>
      </c>
      <c r="M1861">
        <v>60.956214922293803</v>
      </c>
      <c r="N1861">
        <v>0.39406961903596299</v>
      </c>
      <c r="O1861">
        <v>31.688687035507801</v>
      </c>
      <c r="P1861">
        <v>88.923556942277699</v>
      </c>
      <c r="Q1861">
        <v>9.7234079300114004E-2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27</v>
      </c>
      <c r="E1862">
        <v>444.56915609999999</v>
      </c>
      <c r="F1862">
        <v>1.62</v>
      </c>
      <c r="G1862">
        <v>5.4994222855937398</v>
      </c>
      <c r="H1862">
        <v>-23.123163425665702</v>
      </c>
      <c r="I1862">
        <v>-21.223467007240998</v>
      </c>
      <c r="J1862">
        <v>0.81054727176695196</v>
      </c>
      <c r="K1862">
        <v>1.7352454696863</v>
      </c>
      <c r="L1862">
        <v>1.7327860983961401</v>
      </c>
      <c r="M1862">
        <v>7.6184425407098102</v>
      </c>
      <c r="N1862">
        <v>0.99601667364023705</v>
      </c>
      <c r="O1862">
        <v>41.975308641975197</v>
      </c>
      <c r="P1862">
        <v>35</v>
      </c>
      <c r="Q1862">
        <v>-4.2713959850500999E-2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1438</v>
      </c>
      <c r="E1863">
        <v>444.11877234999997</v>
      </c>
      <c r="F1863">
        <v>410.3</v>
      </c>
      <c r="G1863">
        <v>52.879084769366898</v>
      </c>
      <c r="H1863">
        <v>10.743589764903099</v>
      </c>
      <c r="I1863">
        <v>2.2401722946335001</v>
      </c>
      <c r="J1863">
        <v>-5.7662211218928503</v>
      </c>
      <c r="K1863">
        <v>346.830374988382</v>
      </c>
      <c r="L1863">
        <v>311.80881815807197</v>
      </c>
      <c r="M1863">
        <v>63.0667689964856</v>
      </c>
      <c r="N1863">
        <v>1.7594194071004601</v>
      </c>
      <c r="O1863">
        <v>13.3317085059712</v>
      </c>
      <c r="P1863">
        <v>86.5</v>
      </c>
      <c r="Q1863">
        <v>0.14600160625157599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E1864">
        <v>444.096</v>
      </c>
      <c r="F1864">
        <v>514</v>
      </c>
      <c r="G1864">
        <v>342.15486495612998</v>
      </c>
      <c r="H1864">
        <v>9.8227750459291308</v>
      </c>
      <c r="I1864">
        <v>23.363209824932699</v>
      </c>
      <c r="J1864">
        <v>-6.9358030931965402</v>
      </c>
      <c r="K1864">
        <v>473.40883982820498</v>
      </c>
      <c r="L1864">
        <v>362.14142270751103</v>
      </c>
      <c r="M1864">
        <v>49.257928875919198</v>
      </c>
      <c r="N1864">
        <v>0.402542554810908</v>
      </c>
      <c r="O1864">
        <v>6.6147859922178904</v>
      </c>
      <c r="P1864">
        <v>455.675675675675</v>
      </c>
      <c r="Q1864">
        <v>0.17920925444612101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983</v>
      </c>
      <c r="E1865">
        <v>443.67836879999999</v>
      </c>
      <c r="F1865">
        <v>516</v>
      </c>
      <c r="G1865">
        <v>1.6151002000778401</v>
      </c>
      <c r="H1865">
        <v>-1.4594858866803999</v>
      </c>
      <c r="I1865">
        <v>9.0768748701933006</v>
      </c>
      <c r="J1865">
        <v>-11.8677135977982</v>
      </c>
      <c r="K1865">
        <v>489.40942000767302</v>
      </c>
      <c r="L1865">
        <v>442.36063159020102</v>
      </c>
      <c r="M1865">
        <v>45.539542274058</v>
      </c>
      <c r="N1865">
        <v>1.4663865642682601</v>
      </c>
      <c r="O1865">
        <v>16.065891472868199</v>
      </c>
      <c r="P1865">
        <v>42.050929112181599</v>
      </c>
      <c r="Q1865">
        <v>4.4178739120260997E-2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983</v>
      </c>
      <c r="E1866">
        <v>443.11583539200001</v>
      </c>
      <c r="F1866">
        <v>113.28</v>
      </c>
      <c r="G1866">
        <v>-19.8141905264646</v>
      </c>
      <c r="H1866">
        <v>-18.8210296433158</v>
      </c>
      <c r="I1866">
        <v>6.3960858536910798</v>
      </c>
      <c r="J1866">
        <v>-7.3907961232077497</v>
      </c>
      <c r="K1866">
        <v>112.882957051547</v>
      </c>
      <c r="L1866">
        <v>103.031287205982</v>
      </c>
      <c r="M1866">
        <v>38.917890361319003</v>
      </c>
      <c r="N1866">
        <v>0.93692804904109295</v>
      </c>
      <c r="O1866">
        <v>20.1447740112994</v>
      </c>
      <c r="P1866">
        <v>35.827338129496297</v>
      </c>
      <c r="Q1866">
        <v>8.8843654295899996E-4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422</v>
      </c>
      <c r="E1867">
        <v>442.68</v>
      </c>
      <c r="F1867">
        <v>632.4</v>
      </c>
      <c r="G1867">
        <v>279.21574881620597</v>
      </c>
      <c r="H1867">
        <v>-1.71444769201307</v>
      </c>
      <c r="I1867">
        <v>12.685104421330299</v>
      </c>
      <c r="J1867">
        <v>0.99547932933710204</v>
      </c>
      <c r="K1867">
        <v>610.39073108215803</v>
      </c>
      <c r="L1867">
        <v>506.92949979945303</v>
      </c>
      <c r="M1867">
        <v>57.5021839359054</v>
      </c>
      <c r="N1867">
        <v>1.31444997093211</v>
      </c>
      <c r="O1867">
        <v>3.7160025300442698</v>
      </c>
      <c r="P1867">
        <v>324.429530201342</v>
      </c>
      <c r="Q1867">
        <v>0.15417738559053501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46</v>
      </c>
      <c r="E1868">
        <v>439.95252799999997</v>
      </c>
      <c r="F1868">
        <v>381.4</v>
      </c>
      <c r="G1868">
        <v>-24.583291347804799</v>
      </c>
      <c r="H1868">
        <v>-28.2745943621909</v>
      </c>
      <c r="I1868">
        <v>-14.277609212068199</v>
      </c>
      <c r="J1868">
        <v>-4.4769527282330399</v>
      </c>
      <c r="M1868">
        <v>31.494606225116499</v>
      </c>
      <c r="O1868">
        <v>55.217619297325598</v>
      </c>
      <c r="P1868">
        <v>25.0491803278688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283</v>
      </c>
      <c r="E1869">
        <v>438.62193200000002</v>
      </c>
      <c r="F1869">
        <v>184.1</v>
      </c>
      <c r="G1869">
        <v>-1.6936628207892499</v>
      </c>
      <c r="H1869">
        <v>-14.825680622618799</v>
      </c>
      <c r="I1869">
        <v>8.6120193149473501</v>
      </c>
      <c r="J1869">
        <v>-11.621078784921201</v>
      </c>
      <c r="K1869">
        <v>214.41186439240201</v>
      </c>
      <c r="M1869">
        <v>34.355218289658801</v>
      </c>
      <c r="N1869">
        <v>0.31585472154963601</v>
      </c>
      <c r="O1869">
        <v>71.645844649646904</v>
      </c>
      <c r="P1869">
        <v>35.168869309838399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283</v>
      </c>
      <c r="E1870">
        <v>438.03865263</v>
      </c>
      <c r="F1870">
        <v>296.7</v>
      </c>
      <c r="G1870">
        <v>-2.8748371628230198</v>
      </c>
      <c r="H1870">
        <v>12.815904123187901</v>
      </c>
      <c r="I1870">
        <v>-7.2216197166006797</v>
      </c>
      <c r="J1870">
        <v>-10.3354989473809</v>
      </c>
      <c r="K1870">
        <v>286.23364801868502</v>
      </c>
      <c r="L1870">
        <v>254.84366670742699</v>
      </c>
      <c r="M1870">
        <v>40.183578245908897</v>
      </c>
      <c r="N1870">
        <v>0.35596311986045298</v>
      </c>
      <c r="O1870">
        <v>23.9804516346478</v>
      </c>
      <c r="P1870">
        <v>62.4418286339994</v>
      </c>
      <c r="Q1870">
        <v>4.7653685746034999E-2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138</v>
      </c>
      <c r="E1871">
        <v>436.72570132999999</v>
      </c>
      <c r="F1871">
        <v>127.45</v>
      </c>
      <c r="G1871">
        <v>23.070322978434302</v>
      </c>
      <c r="H1871">
        <v>-6.4452053697203402</v>
      </c>
      <c r="I1871">
        <v>-28.601045311289901</v>
      </c>
      <c r="J1871">
        <v>-10.543656034599501</v>
      </c>
      <c r="K1871">
        <v>130.91980382831699</v>
      </c>
      <c r="L1871">
        <v>125.254347730216</v>
      </c>
      <c r="M1871">
        <v>35.776128636030599</v>
      </c>
      <c r="N1871">
        <v>1.4244492668162401</v>
      </c>
      <c r="O1871">
        <v>45.076500588465997</v>
      </c>
      <c r="Q1871">
        <v>6.0376836343840001E-2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315</v>
      </c>
      <c r="E1872">
        <v>436.11019199999998</v>
      </c>
      <c r="F1872">
        <v>372.4</v>
      </c>
      <c r="G1872">
        <v>-29.522799936628399</v>
      </c>
      <c r="H1872">
        <v>-6.9201783510388601</v>
      </c>
      <c r="I1872">
        <v>-19.217117800891799</v>
      </c>
      <c r="J1872">
        <v>-10.6528673623793</v>
      </c>
      <c r="M1872">
        <v>44.434610371514196</v>
      </c>
      <c r="O1872">
        <v>26.2083780880773</v>
      </c>
      <c r="P1872">
        <v>12.8484848484848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E1873">
        <v>435.55371651000002</v>
      </c>
      <c r="F1873">
        <v>254.65</v>
      </c>
      <c r="G1873">
        <v>392.08185471802602</v>
      </c>
      <c r="H1873">
        <v>-8.5149544704418396</v>
      </c>
      <c r="I1873">
        <v>-2.9972161007871199</v>
      </c>
      <c r="J1873">
        <v>1.4614348457314501</v>
      </c>
      <c r="K1873">
        <v>234.69690774022001</v>
      </c>
      <c r="L1873">
        <v>186.778667908671</v>
      </c>
      <c r="M1873">
        <v>56.529190016994797</v>
      </c>
      <c r="N1873">
        <v>1.23529411764705</v>
      </c>
      <c r="O1873">
        <v>23.306499116434299</v>
      </c>
      <c r="P1873">
        <v>421.02301790281302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D1874" t="s">
        <v>539</v>
      </c>
      <c r="E1874">
        <v>434.89318041799999</v>
      </c>
      <c r="F1874">
        <v>175.43</v>
      </c>
      <c r="G1874">
        <v>107.337417008548</v>
      </c>
      <c r="H1874">
        <v>-6.4585093269935996</v>
      </c>
      <c r="I1874">
        <v>7.98920716343377</v>
      </c>
      <c r="J1874">
        <v>0.19772423887107299</v>
      </c>
      <c r="K1874">
        <v>163.76772330458499</v>
      </c>
      <c r="L1874">
        <v>138.74319020953899</v>
      </c>
      <c r="M1874">
        <v>63.805865140921</v>
      </c>
      <c r="N1874">
        <v>0.33727111927242398</v>
      </c>
      <c r="O1874">
        <v>12.7572251040301</v>
      </c>
      <c r="P1874">
        <v>135.79301075268799</v>
      </c>
      <c r="Q1874">
        <v>3.1182352209575999E-2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1022</v>
      </c>
      <c r="E1875">
        <v>434.86099999999999</v>
      </c>
      <c r="F1875">
        <v>51.8</v>
      </c>
      <c r="G1875">
        <v>45.180468037227698</v>
      </c>
      <c r="H1875">
        <v>5.6320399368178302</v>
      </c>
      <c r="I1875">
        <v>-55.296871863254601</v>
      </c>
      <c r="J1875">
        <v>-5.2044903222179997</v>
      </c>
      <c r="K1875">
        <v>55.172575287011803</v>
      </c>
      <c r="L1875">
        <v>54.647601240231801</v>
      </c>
      <c r="M1875">
        <v>31.7766425894213</v>
      </c>
      <c r="N1875">
        <v>0.43614250568991197</v>
      </c>
      <c r="O1875">
        <v>90.154440154440096</v>
      </c>
      <c r="P1875">
        <v>74.410774410774394</v>
      </c>
      <c r="Q1875">
        <v>4.1501884500895002E-2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631</v>
      </c>
      <c r="E1876">
        <v>434.51392343499998</v>
      </c>
      <c r="F1876">
        <v>189.65</v>
      </c>
      <c r="G1876">
        <v>-1.824626715051</v>
      </c>
      <c r="H1876">
        <v>7.0692151265594196</v>
      </c>
      <c r="I1876">
        <v>-14.2410898043914</v>
      </c>
      <c r="J1876">
        <v>-2.7959231604791399</v>
      </c>
      <c r="K1876">
        <v>175.78841386018399</v>
      </c>
      <c r="L1876">
        <v>180.42565270891299</v>
      </c>
      <c r="M1876">
        <v>60.545816086519601</v>
      </c>
      <c r="N1876">
        <v>3.6524989584144798</v>
      </c>
      <c r="O1876">
        <v>31.452675982072201</v>
      </c>
      <c r="P1876">
        <v>26.433333333333302</v>
      </c>
      <c r="Q1876">
        <v>0.28652619226950998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278</v>
      </c>
      <c r="E1877">
        <v>433.68003809999999</v>
      </c>
      <c r="F1877">
        <v>14.94</v>
      </c>
      <c r="G1877">
        <v>3.5753284689625899</v>
      </c>
      <c r="H1877">
        <v>-1.7057898618302301</v>
      </c>
      <c r="I1877">
        <v>-23.194531721786699</v>
      </c>
      <c r="J1877">
        <v>-5.5920929922594498</v>
      </c>
      <c r="K1877">
        <v>14.2794706072272</v>
      </c>
      <c r="L1877">
        <v>13.9286519890116</v>
      </c>
      <c r="M1877">
        <v>52.2976690712348</v>
      </c>
      <c r="N1877">
        <v>1.27465803417974</v>
      </c>
      <c r="O1877">
        <v>43.908969210174</v>
      </c>
      <c r="P1877">
        <v>54.020618556701002</v>
      </c>
      <c r="Q1877">
        <v>0.109913931074135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D1878" t="s">
        <v>3914</v>
      </c>
      <c r="E1878">
        <v>433.09035949999998</v>
      </c>
      <c r="F1878">
        <v>395.65</v>
      </c>
      <c r="G1878">
        <v>-28.946657560486099</v>
      </c>
      <c r="H1878">
        <v>-11.6902613240434</v>
      </c>
      <c r="I1878">
        <v>-12.5149774934271</v>
      </c>
      <c r="J1878">
        <v>-2.3617138864772298</v>
      </c>
      <c r="K1878">
        <v>401.017140460024</v>
      </c>
      <c r="L1878">
        <v>394.63920607335302</v>
      </c>
      <c r="M1878">
        <v>36.984248388767497</v>
      </c>
      <c r="N1878">
        <v>0.534960368012114</v>
      </c>
      <c r="O1878">
        <v>22.355617338556801</v>
      </c>
      <c r="P1878">
        <v>21.719735425319101</v>
      </c>
    </row>
    <row r="1879" spans="1:17" hidden="1" x14ac:dyDescent="0.3">
      <c r="A1879" t="s">
        <v>3915</v>
      </c>
      <c r="B1879" t="s">
        <v>3916</v>
      </c>
      <c r="C1879" t="str">
        <f>IFERROR(VLOOKUP(Table1[[#This Row],[Ticker]],[1]!Table1[[Symbol]:[Industry]],2,FALSE),"-")</f>
        <v>-</v>
      </c>
      <c r="D1879" t="s">
        <v>286</v>
      </c>
      <c r="E1879">
        <v>433.06404986000001</v>
      </c>
      <c r="F1879">
        <v>350.3</v>
      </c>
      <c r="G1879">
        <v>1.0653415681049301</v>
      </c>
      <c r="H1879">
        <v>-3.7341448314857901</v>
      </c>
      <c r="I1879">
        <v>-21.8767638547126</v>
      </c>
      <c r="J1879">
        <v>-4.6936765930693696</v>
      </c>
      <c r="K1879">
        <v>371.58255721434398</v>
      </c>
      <c r="L1879">
        <v>359.45470371975398</v>
      </c>
      <c r="M1879">
        <v>25.796035618263399</v>
      </c>
      <c r="N1879">
        <v>1.2027322664257001</v>
      </c>
      <c r="O1879">
        <v>39.5375392520696</v>
      </c>
      <c r="P1879">
        <v>37.642436149312303</v>
      </c>
      <c r="Q1879">
        <v>-2.1654069826575001E-2</v>
      </c>
    </row>
    <row r="1880" spans="1:17" hidden="1" x14ac:dyDescent="0.3">
      <c r="A1880" t="s">
        <v>3917</v>
      </c>
      <c r="B1880" t="s">
        <v>3918</v>
      </c>
      <c r="C1880" t="str">
        <f>IFERROR(VLOOKUP(Table1[[#This Row],[Ticker]],[1]!Table1[[Symbol]:[Industry]],2,FALSE),"-")</f>
        <v>-</v>
      </c>
      <c r="D1880" t="s">
        <v>235</v>
      </c>
      <c r="E1880">
        <v>432.01679616000001</v>
      </c>
      <c r="F1880">
        <v>189.6</v>
      </c>
      <c r="G1880">
        <v>88.694035080206504</v>
      </c>
      <c r="H1880">
        <v>-3.2086005373608799</v>
      </c>
      <c r="I1880">
        <v>-4.4523350250364402</v>
      </c>
      <c r="J1880">
        <v>-5.8644527282330401</v>
      </c>
      <c r="K1880">
        <v>175.07224574386001</v>
      </c>
      <c r="L1880">
        <v>146.575496355582</v>
      </c>
      <c r="M1880">
        <v>53.470178393432498</v>
      </c>
      <c r="N1880">
        <v>1.0398257147225101</v>
      </c>
      <c r="O1880">
        <v>15.8755274261603</v>
      </c>
      <c r="P1880">
        <v>172.21823402727901</v>
      </c>
      <c r="Q1880">
        <v>0.13220825032372999</v>
      </c>
    </row>
    <row r="1881" spans="1:17" hidden="1" x14ac:dyDescent="0.3">
      <c r="A1881" t="s">
        <v>3919</v>
      </c>
      <c r="B1881" t="s">
        <v>3920</v>
      </c>
      <c r="C1881" t="str">
        <f>IFERROR(VLOOKUP(Table1[[#This Row],[Ticker]],[1]!Table1[[Symbol]:[Industry]],2,FALSE),"-")</f>
        <v>-</v>
      </c>
      <c r="D1881" t="s">
        <v>21</v>
      </c>
      <c r="E1881">
        <v>431.30752715199998</v>
      </c>
      <c r="F1881">
        <v>124.72</v>
      </c>
      <c r="G1881">
        <v>-10.821740293879399</v>
      </c>
      <c r="H1881">
        <v>1.06494561590328</v>
      </c>
      <c r="I1881">
        <v>-35.8448955786696</v>
      </c>
      <c r="J1881">
        <v>-7.9276662170403602</v>
      </c>
      <c r="K1881">
        <v>132.31957423732601</v>
      </c>
      <c r="L1881">
        <v>124.92256305471</v>
      </c>
      <c r="M1881">
        <v>30.627722461470601</v>
      </c>
      <c r="N1881">
        <v>0.91547672768265598</v>
      </c>
      <c r="O1881">
        <v>39.271969211032697</v>
      </c>
      <c r="P1881">
        <v>58.173747622067197</v>
      </c>
      <c r="Q1881">
        <v>0.160558918554257</v>
      </c>
    </row>
    <row r="1882" spans="1:17" hidden="1" x14ac:dyDescent="0.3">
      <c r="A1882" t="s">
        <v>3921</v>
      </c>
      <c r="B1882" t="s">
        <v>3922</v>
      </c>
      <c r="C1882" t="str">
        <f>IFERROR(VLOOKUP(Table1[[#This Row],[Ticker]],[1]!Table1[[Symbol]:[Industry]],2,FALSE),"-")</f>
        <v>-</v>
      </c>
      <c r="D1882" t="s">
        <v>469</v>
      </c>
      <c r="E1882">
        <v>431.02499999999998</v>
      </c>
      <c r="F1882">
        <v>574.70000000000005</v>
      </c>
      <c r="G1882">
        <v>-3.8452941822865601</v>
      </c>
      <c r="H1882">
        <v>-7.4801577484120401</v>
      </c>
      <c r="I1882">
        <v>-28.6352304679043</v>
      </c>
      <c r="J1882">
        <v>-3.2048636871371601</v>
      </c>
      <c r="K1882">
        <v>587.96262650221001</v>
      </c>
      <c r="L1882">
        <v>590.92333151948696</v>
      </c>
      <c r="M1882">
        <v>47.808070897659498</v>
      </c>
      <c r="N1882">
        <v>0.34945583047427098</v>
      </c>
      <c r="O1882">
        <v>49.260483730642001</v>
      </c>
      <c r="Q1882">
        <v>-1.5560347149581001E-2</v>
      </c>
    </row>
    <row r="1883" spans="1:17" hidden="1" x14ac:dyDescent="0.3">
      <c r="A1883" t="s">
        <v>3923</v>
      </c>
      <c r="B1883" t="s">
        <v>3924</v>
      </c>
      <c r="C1883" t="str">
        <f>IFERROR(VLOOKUP(Table1[[#This Row],[Ticker]],[1]!Table1[[Symbol]:[Industry]],2,FALSE),"-")</f>
        <v>-</v>
      </c>
      <c r="D1883" t="s">
        <v>286</v>
      </c>
      <c r="E1883">
        <v>428.93228041999998</v>
      </c>
      <c r="F1883">
        <v>356.6</v>
      </c>
      <c r="G1883">
        <v>2.73563071525763</v>
      </c>
      <c r="H1883">
        <v>21.239592791460598</v>
      </c>
      <c r="I1883">
        <v>18.745524417613499</v>
      </c>
      <c r="J1883">
        <v>-2.6829628083214301</v>
      </c>
      <c r="K1883">
        <v>313.34835172840297</v>
      </c>
      <c r="L1883">
        <v>300.33524225976498</v>
      </c>
      <c r="M1883">
        <v>57.781584350208199</v>
      </c>
      <c r="N1883">
        <v>0.87057581253066696</v>
      </c>
      <c r="O1883">
        <v>17.4144699943914</v>
      </c>
      <c r="P1883">
        <v>51.744680851063798</v>
      </c>
      <c r="Q1883">
        <v>-5.3275657453993999E-2</v>
      </c>
    </row>
    <row r="1884" spans="1:17" hidden="1" x14ac:dyDescent="0.3">
      <c r="A1884" t="s">
        <v>3925</v>
      </c>
      <c r="B1884" t="s">
        <v>3926</v>
      </c>
      <c r="C1884" t="str">
        <f>IFERROR(VLOOKUP(Table1[[#This Row],[Ticker]],[1]!Table1[[Symbol]:[Industry]],2,FALSE),"-")</f>
        <v>-</v>
      </c>
      <c r="D1884" t="s">
        <v>278</v>
      </c>
      <c r="E1884">
        <v>428.70200058</v>
      </c>
      <c r="F1884">
        <v>124.95</v>
      </c>
      <c r="G1884">
        <v>39.254109172768501</v>
      </c>
      <c r="H1884">
        <v>-10.860293514186599</v>
      </c>
      <c r="I1884">
        <v>12.0105816665981</v>
      </c>
      <c r="J1884">
        <v>-1.5704051091854301</v>
      </c>
      <c r="K1884">
        <v>125.46655914492899</v>
      </c>
      <c r="L1884">
        <v>114.07772024197</v>
      </c>
      <c r="M1884">
        <v>52.971912319195397</v>
      </c>
      <c r="N1884">
        <v>1.58582451139554</v>
      </c>
      <c r="O1884">
        <v>30.172068827531</v>
      </c>
      <c r="P1884">
        <v>92.083013066871601</v>
      </c>
      <c r="Q1884">
        <v>0.128441583303047</v>
      </c>
    </row>
    <row r="1885" spans="1:17" hidden="1" x14ac:dyDescent="0.3">
      <c r="A1885" t="s">
        <v>3927</v>
      </c>
      <c r="B1885" t="s">
        <v>3928</v>
      </c>
      <c r="C1885" t="str">
        <f>IFERROR(VLOOKUP(Table1[[#This Row],[Ticker]],[1]!Table1[[Symbol]:[Industry]],2,FALSE),"-")</f>
        <v>-</v>
      </c>
      <c r="D1885" t="s">
        <v>631</v>
      </c>
      <c r="E1885">
        <v>427.44819100500001</v>
      </c>
      <c r="F1885">
        <v>236.83</v>
      </c>
      <c r="G1885">
        <v>56.685681827578399</v>
      </c>
      <c r="H1885">
        <v>17.387390550647599</v>
      </c>
      <c r="I1885">
        <v>11.4126116906932</v>
      </c>
      <c r="J1885">
        <v>1.8963841816381899</v>
      </c>
      <c r="K1885">
        <v>195.6577028758</v>
      </c>
      <c r="L1885">
        <v>173.36855725648601</v>
      </c>
      <c r="M1885">
        <v>75.711661192584501</v>
      </c>
      <c r="N1885">
        <v>4.91001354068616</v>
      </c>
      <c r="O1885">
        <v>7.8664020605497598</v>
      </c>
      <c r="P1885">
        <v>104.163793103448</v>
      </c>
    </row>
    <row r="1886" spans="1:17" hidden="1" x14ac:dyDescent="0.3">
      <c r="A1886" t="s">
        <v>3929</v>
      </c>
      <c r="B1886" t="s">
        <v>3930</v>
      </c>
      <c r="C1886" t="str">
        <f>IFERROR(VLOOKUP(Table1[[#This Row],[Ticker]],[1]!Table1[[Symbol]:[Industry]],2,FALSE),"-")</f>
        <v>-</v>
      </c>
      <c r="D1886" t="s">
        <v>908</v>
      </c>
      <c r="E1886">
        <v>426.68896360000002</v>
      </c>
      <c r="F1886">
        <v>231.2</v>
      </c>
      <c r="G1886">
        <v>39.638799056131901</v>
      </c>
      <c r="H1886">
        <v>7.8952292333146703</v>
      </c>
      <c r="I1886">
        <v>22.285151507851801</v>
      </c>
      <c r="J1886">
        <v>-5.0727930555515499</v>
      </c>
      <c r="K1886">
        <v>205.70995346591701</v>
      </c>
      <c r="L1886">
        <v>178.04195058508</v>
      </c>
      <c r="M1886">
        <v>55.3076763514973</v>
      </c>
      <c r="N1886">
        <v>1.18052091438518</v>
      </c>
      <c r="O1886">
        <v>11.777681660899599</v>
      </c>
      <c r="P1886">
        <v>79.016647309330196</v>
      </c>
      <c r="Q1886">
        <v>-2.2206547620325E-2</v>
      </c>
    </row>
    <row r="1887" spans="1:17" hidden="1" x14ac:dyDescent="0.3">
      <c r="A1887" t="s">
        <v>3931</v>
      </c>
      <c r="B1887" t="s">
        <v>3932</v>
      </c>
      <c r="C1887" t="str">
        <f>IFERROR(VLOOKUP(Table1[[#This Row],[Ticker]],[1]!Table1[[Symbol]:[Industry]],2,FALSE),"-")</f>
        <v>-</v>
      </c>
      <c r="D1887" t="s">
        <v>46</v>
      </c>
      <c r="E1887">
        <v>426.12944368000001</v>
      </c>
      <c r="F1887">
        <v>225.85</v>
      </c>
      <c r="G1887">
        <v>26.365778048418498</v>
      </c>
      <c r="H1887">
        <v>-5.2795897281528603</v>
      </c>
      <c r="I1887">
        <v>-16.151142876551202</v>
      </c>
      <c r="J1887">
        <v>-3.9088404833350801</v>
      </c>
      <c r="K1887">
        <v>211.981496577803</v>
      </c>
      <c r="L1887">
        <v>194.428529111393</v>
      </c>
      <c r="M1887">
        <v>48.789272394460198</v>
      </c>
      <c r="N1887">
        <v>0.75422535211267605</v>
      </c>
      <c r="O1887">
        <v>27.739650210316501</v>
      </c>
      <c r="P1887">
        <v>60.120524636653599</v>
      </c>
      <c r="Q1887">
        <v>0.121085040658802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293</v>
      </c>
      <c r="E1888">
        <v>425.76128</v>
      </c>
      <c r="F1888">
        <v>258.25</v>
      </c>
      <c r="G1888">
        <v>19.731224012132198</v>
      </c>
      <c r="H1888">
        <v>33.589763169428899</v>
      </c>
      <c r="I1888">
        <v>30.036906147868802</v>
      </c>
      <c r="J1888">
        <v>-10.6023936827699</v>
      </c>
      <c r="O1888">
        <v>7.7637947725072598</v>
      </c>
      <c r="P1888">
        <v>51.023391812865498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D1889" t="s">
        <v>156</v>
      </c>
      <c r="E1889">
        <v>425.34449675500002</v>
      </c>
      <c r="F1889">
        <v>186.65</v>
      </c>
      <c r="G1889">
        <v>61.805796787585699</v>
      </c>
      <c r="H1889">
        <v>3.4464883156277999</v>
      </c>
      <c r="I1889">
        <v>-2.9576034171494601</v>
      </c>
      <c r="J1889">
        <v>6.5091774087532501</v>
      </c>
      <c r="K1889">
        <v>181.78132577867001</v>
      </c>
      <c r="L1889">
        <v>162.80468499620801</v>
      </c>
      <c r="M1889">
        <v>54.449947844655803</v>
      </c>
      <c r="N1889">
        <v>1.32391304347826</v>
      </c>
      <c r="O1889">
        <v>11.974283418162299</v>
      </c>
      <c r="P1889">
        <v>94.4270833333333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D1890" t="s">
        <v>250</v>
      </c>
      <c r="E1890">
        <v>423.19496594999998</v>
      </c>
      <c r="F1890">
        <v>187.69</v>
      </c>
      <c r="G1890">
        <v>53.216380244970203</v>
      </c>
      <c r="H1890">
        <v>6.1611775811645204</v>
      </c>
      <c r="I1890">
        <v>-37.807041327657501</v>
      </c>
      <c r="J1890">
        <v>2.0546909469361401</v>
      </c>
      <c r="K1890">
        <v>182.29327098827</v>
      </c>
      <c r="L1890">
        <v>175.35908853607799</v>
      </c>
      <c r="M1890">
        <v>43.189711746487703</v>
      </c>
      <c r="N1890">
        <v>1.15844815283269</v>
      </c>
      <c r="O1890">
        <v>49.182162075763202</v>
      </c>
      <c r="P1890">
        <v>91.422743498215198</v>
      </c>
      <c r="Q1890">
        <v>8.2988862148025005E-2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E1891">
        <v>422.30458512600001</v>
      </c>
      <c r="F1891">
        <v>101.94</v>
      </c>
      <c r="G1891">
        <v>1.1328375190089499</v>
      </c>
      <c r="H1891">
        <v>3.9828320208306001</v>
      </c>
      <c r="I1891">
        <v>9.5743407761651493</v>
      </c>
      <c r="J1891">
        <v>9.7119413119255498</v>
      </c>
      <c r="K1891">
        <v>80.457683112710697</v>
      </c>
      <c r="L1891">
        <v>78.145694747470301</v>
      </c>
      <c r="M1891">
        <v>88.608175972801803</v>
      </c>
      <c r="N1891">
        <v>3.5605940471605901</v>
      </c>
      <c r="O1891">
        <v>3.0115754365312899</v>
      </c>
      <c r="P1891">
        <v>56.830769230769199</v>
      </c>
      <c r="Q1891">
        <v>-6.2282131732157998E-2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631</v>
      </c>
      <c r="E1892">
        <v>421.97627399999999</v>
      </c>
      <c r="F1892">
        <v>6066.8</v>
      </c>
      <c r="G1892">
        <v>43.536891199658399</v>
      </c>
      <c r="H1892">
        <v>31.456488315627698</v>
      </c>
      <c r="I1892">
        <v>35.572972159811002</v>
      </c>
      <c r="J1892">
        <v>3.1034541429201998</v>
      </c>
      <c r="K1892">
        <v>5346.3963641495802</v>
      </c>
      <c r="L1892">
        <v>4593.5499083073801</v>
      </c>
      <c r="M1892">
        <v>62.245969065029101</v>
      </c>
      <c r="N1892">
        <v>0.609337254014928</v>
      </c>
      <c r="O1892">
        <v>16.5334278367508</v>
      </c>
      <c r="P1892">
        <v>81.098507462686499</v>
      </c>
      <c r="Q1892">
        <v>4.6895202978578E-2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40</v>
      </c>
      <c r="E1893">
        <v>421.16738400000003</v>
      </c>
      <c r="F1893">
        <v>11.22</v>
      </c>
      <c r="G1893">
        <v>-79.202618530732806</v>
      </c>
      <c r="H1893">
        <v>-13.589672641413999</v>
      </c>
      <c r="I1893">
        <v>-42.405712121617597</v>
      </c>
      <c r="J1893">
        <v>-4.0947883564602297</v>
      </c>
      <c r="K1893">
        <v>11.9896396431764</v>
      </c>
      <c r="L1893">
        <v>15.610642881305401</v>
      </c>
      <c r="M1893">
        <v>39.573803948427603</v>
      </c>
      <c r="N1893">
        <v>1.04395413140284</v>
      </c>
      <c r="O1893">
        <v>197.237076648841</v>
      </c>
      <c r="P1893">
        <v>18.730158730158699</v>
      </c>
      <c r="Q1893">
        <v>0.19053759492154199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130</v>
      </c>
      <c r="E1894">
        <v>420.69720000000001</v>
      </c>
      <c r="F1894">
        <v>243.6</v>
      </c>
      <c r="G1894">
        <v>21.876089949368701</v>
      </c>
      <c r="H1894">
        <v>-4.5398504821863996</v>
      </c>
      <c r="I1894">
        <v>0.57130160442893096</v>
      </c>
      <c r="J1894">
        <v>-0.13091813961250301</v>
      </c>
      <c r="K1894">
        <v>241.863987800655</v>
      </c>
      <c r="L1894">
        <v>220.56148782994899</v>
      </c>
      <c r="M1894">
        <v>51.4117881688491</v>
      </c>
      <c r="N1894">
        <v>1.1862920031770201</v>
      </c>
      <c r="O1894">
        <v>16.584564860426902</v>
      </c>
      <c r="P1894">
        <v>77.551020408163197</v>
      </c>
      <c r="Q1894">
        <v>0.112878646722938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200</v>
      </c>
      <c r="E1895">
        <v>420.62527</v>
      </c>
      <c r="F1895">
        <v>189.8</v>
      </c>
      <c r="G1895">
        <v>28.902243728560201</v>
      </c>
      <c r="H1895">
        <v>-3.66612429698481</v>
      </c>
      <c r="I1895">
        <v>28.377389065525101</v>
      </c>
      <c r="J1895">
        <v>-5.61007962408745</v>
      </c>
      <c r="K1895">
        <v>188.31051261100299</v>
      </c>
      <c r="L1895">
        <v>164.209024188081</v>
      </c>
      <c r="M1895">
        <v>44.296949344351901</v>
      </c>
      <c r="N1895">
        <v>0.76697136388329501</v>
      </c>
      <c r="O1895">
        <v>24.2887249736564</v>
      </c>
      <c r="P1895">
        <v>64.900086880973006</v>
      </c>
      <c r="Q1895">
        <v>9.4729201124250997E-2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E1896">
        <v>420.223859312</v>
      </c>
      <c r="F1896">
        <v>89.14</v>
      </c>
      <c r="G1896">
        <v>-66.123341942048498</v>
      </c>
      <c r="H1896">
        <v>-8.6570204563020194</v>
      </c>
      <c r="I1896">
        <v>-49.200692680118898</v>
      </c>
      <c r="J1896">
        <v>0.57855434202767497</v>
      </c>
      <c r="K1896">
        <v>95.273438045462996</v>
      </c>
      <c r="L1896">
        <v>117.759931299692</v>
      </c>
      <c r="M1896">
        <v>34.625217792407199</v>
      </c>
      <c r="N1896">
        <v>0.459077690886941</v>
      </c>
      <c r="O1896">
        <v>98.564056540273697</v>
      </c>
      <c r="P1896">
        <v>11.424999999999899</v>
      </c>
      <c r="Q1896">
        <v>-3.5606636676312003E-2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21</v>
      </c>
      <c r="E1897">
        <v>419.42469338000001</v>
      </c>
      <c r="F1897">
        <v>408.1</v>
      </c>
      <c r="G1897">
        <v>-17.879859338560301</v>
      </c>
      <c r="H1897">
        <v>-4.0747015784227196</v>
      </c>
      <c r="I1897">
        <v>-29.3545893506539</v>
      </c>
      <c r="J1897">
        <v>-1.9337553174228801</v>
      </c>
      <c r="K1897">
        <v>408.849740884928</v>
      </c>
      <c r="L1897">
        <v>407.829402320258</v>
      </c>
      <c r="M1897">
        <v>42.089497996716503</v>
      </c>
      <c r="N1897">
        <v>0.86796318147578799</v>
      </c>
      <c r="O1897">
        <v>39.671649105611301</v>
      </c>
      <c r="P1897">
        <v>19.642333626502399</v>
      </c>
      <c r="Q1897">
        <v>0.13283830466039501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469</v>
      </c>
      <c r="E1898">
        <v>418.65</v>
      </c>
      <c r="F1898">
        <v>558.20000000000005</v>
      </c>
      <c r="G1898">
        <v>43.293671871624099</v>
      </c>
      <c r="H1898">
        <v>6.5332443113555296</v>
      </c>
      <c r="I1898">
        <v>27.772438938195599</v>
      </c>
      <c r="J1898">
        <v>8.34913994152733</v>
      </c>
      <c r="K1898">
        <v>522.61369540018995</v>
      </c>
      <c r="L1898">
        <v>453.89670191133399</v>
      </c>
      <c r="M1898">
        <v>67.514687830689098</v>
      </c>
      <c r="N1898">
        <v>1.4266800684296299</v>
      </c>
      <c r="O1898">
        <v>10.1755643138659</v>
      </c>
      <c r="P1898">
        <v>91.295407813570904</v>
      </c>
      <c r="Q1898">
        <v>4.3886705662769997E-2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404</v>
      </c>
      <c r="E1899">
        <v>417.78045108499998</v>
      </c>
      <c r="F1899">
        <v>308.04000000000002</v>
      </c>
      <c r="G1899">
        <v>-1.00767062149916</v>
      </c>
      <c r="H1899">
        <v>19.620882844884299</v>
      </c>
      <c r="I1899">
        <v>-10.0602601181544</v>
      </c>
      <c r="J1899">
        <v>11.300359183992599</v>
      </c>
      <c r="K1899">
        <v>248.350114593472</v>
      </c>
      <c r="L1899">
        <v>254.718850271745</v>
      </c>
      <c r="M1899">
        <v>84.581396912328103</v>
      </c>
      <c r="N1899">
        <v>3.6347433795585302</v>
      </c>
      <c r="O1899">
        <v>14.9688352162056</v>
      </c>
      <c r="P1899">
        <v>47.741007194244602</v>
      </c>
      <c r="Q1899">
        <v>1.7424399734144998E-2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286</v>
      </c>
      <c r="E1900">
        <v>417.33300000000003</v>
      </c>
      <c r="F1900">
        <v>167</v>
      </c>
      <c r="G1900">
        <v>82.454771698086006</v>
      </c>
      <c r="H1900">
        <v>-0.66150169685658899</v>
      </c>
      <c r="I1900">
        <v>-38.7387158033887</v>
      </c>
      <c r="J1900">
        <v>-3.2010806352097898</v>
      </c>
      <c r="K1900">
        <v>176.204718097773</v>
      </c>
      <c r="L1900">
        <v>174.73211672588701</v>
      </c>
      <c r="M1900">
        <v>32.015856934625702</v>
      </c>
      <c r="N1900">
        <v>0.56272581292653501</v>
      </c>
      <c r="O1900">
        <v>45.568862275449</v>
      </c>
      <c r="P1900">
        <v>121.338634857521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250</v>
      </c>
      <c r="E1901">
        <v>417.03547871999899</v>
      </c>
      <c r="F1901">
        <v>13.28</v>
      </c>
      <c r="G1901">
        <v>22.639753777306399</v>
      </c>
      <c r="H1901">
        <v>-4.49477168953615</v>
      </c>
      <c r="I1901">
        <v>4.7765329927589102</v>
      </c>
      <c r="J1901">
        <v>-1.0285331880031601</v>
      </c>
      <c r="K1901">
        <v>12.221666501084499</v>
      </c>
      <c r="L1901">
        <v>10.750195543825299</v>
      </c>
      <c r="M1901">
        <v>65.075079090302694</v>
      </c>
      <c r="N1901">
        <v>1.02542851549113</v>
      </c>
      <c r="O1901">
        <v>11.069277108433701</v>
      </c>
      <c r="P1901">
        <v>85.734265734265705</v>
      </c>
      <c r="Q1901">
        <v>3.3707950399834E-2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908</v>
      </c>
      <c r="E1902">
        <v>416.399312159999</v>
      </c>
      <c r="F1902">
        <v>3.9</v>
      </c>
      <c r="G1902">
        <v>15.1788498273354</v>
      </c>
      <c r="H1902">
        <v>-16.0797289128366</v>
      </c>
      <c r="I1902">
        <v>-56.680310183854601</v>
      </c>
      <c r="J1902">
        <v>3.4421262191353699</v>
      </c>
      <c r="K1902">
        <v>3.90216023286089</v>
      </c>
      <c r="L1902">
        <v>3.9038166503535998</v>
      </c>
      <c r="M1902">
        <v>58.838188072875496</v>
      </c>
      <c r="N1902">
        <v>0.92849806848412297</v>
      </c>
      <c r="O1902">
        <v>93.980865203886694</v>
      </c>
      <c r="P1902">
        <v>49.791082450552402</v>
      </c>
      <c r="Q1902">
        <v>0.12818877389118599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218</v>
      </c>
      <c r="E1903">
        <v>415.69200000000001</v>
      </c>
      <c r="F1903">
        <v>192.45</v>
      </c>
      <c r="G1903">
        <v>-18.376118662091798</v>
      </c>
      <c r="H1903">
        <v>-12.598227131526601</v>
      </c>
      <c r="I1903">
        <v>-20.031192777207998</v>
      </c>
      <c r="J1903">
        <v>-5.13104386619879</v>
      </c>
      <c r="K1903">
        <v>190.143705994583</v>
      </c>
      <c r="L1903">
        <v>187.579428244913</v>
      </c>
      <c r="M1903">
        <v>43.379948762957397</v>
      </c>
      <c r="N1903">
        <v>0.727723631913474</v>
      </c>
      <c r="O1903">
        <v>16.913484021823798</v>
      </c>
      <c r="P1903">
        <v>21.037735849056499</v>
      </c>
      <c r="Q1903">
        <v>-0.12804419907668299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119</v>
      </c>
      <c r="E1904">
        <v>412.20455107499998</v>
      </c>
      <c r="F1904">
        <v>676.35</v>
      </c>
      <c r="G1904">
        <v>-20.500975968216402</v>
      </c>
      <c r="H1904">
        <v>-5.4338880284582096</v>
      </c>
      <c r="I1904">
        <v>6.2636825699058196</v>
      </c>
      <c r="J1904">
        <v>0.97932983579424704</v>
      </c>
      <c r="K1904">
        <v>627.80477069292499</v>
      </c>
      <c r="L1904">
        <v>582.04909812369999</v>
      </c>
      <c r="M1904">
        <v>49.017090066432999</v>
      </c>
      <c r="N1904">
        <v>0.27777484956883902</v>
      </c>
      <c r="O1904">
        <v>21.8969468470466</v>
      </c>
      <c r="P1904">
        <v>38.030612244897902</v>
      </c>
      <c r="Q1904">
        <v>4.9636723004932999E-2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911</v>
      </c>
      <c r="E1905">
        <v>411.78752423999998</v>
      </c>
      <c r="F1905">
        <v>127.95</v>
      </c>
      <c r="G1905">
        <v>56.619761268644503</v>
      </c>
      <c r="H1905">
        <v>44.811773289721003</v>
      </c>
      <c r="I1905">
        <v>-15.2960503130807</v>
      </c>
      <c r="J1905">
        <v>4.8008737530245096</v>
      </c>
      <c r="K1905">
        <v>112.301238456147</v>
      </c>
      <c r="M1905">
        <v>55.215470430160998</v>
      </c>
      <c r="N1905">
        <v>0.748161024702653</v>
      </c>
      <c r="O1905">
        <v>36.772176631496599</v>
      </c>
      <c r="P1905">
        <v>90.118870728083195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539</v>
      </c>
      <c r="E1906">
        <v>410.77571467500002</v>
      </c>
      <c r="F1906">
        <v>234.75</v>
      </c>
      <c r="G1906">
        <v>136.44326246317399</v>
      </c>
      <c r="H1906">
        <v>-9.6385456979776407</v>
      </c>
      <c r="I1906">
        <v>36.685873652099502</v>
      </c>
      <c r="J1906">
        <v>-8.2982855358040197</v>
      </c>
      <c r="K1906">
        <v>227.972888782339</v>
      </c>
      <c r="L1906">
        <v>186.41063899160301</v>
      </c>
      <c r="M1906">
        <v>39.955872270263598</v>
      </c>
      <c r="N1906">
        <v>0.61662272202000001</v>
      </c>
      <c r="O1906">
        <v>22.9392971246006</v>
      </c>
      <c r="P1906">
        <v>169.146984636551</v>
      </c>
      <c r="Q1906">
        <v>9.2694886906754995E-2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200</v>
      </c>
      <c r="E1907">
        <v>410.52498651299999</v>
      </c>
      <c r="F1907">
        <v>25.39</v>
      </c>
      <c r="G1907">
        <v>29.313319566560398</v>
      </c>
      <c r="H1907">
        <v>-16.666606922467398</v>
      </c>
      <c r="I1907">
        <v>-52.466393163210697</v>
      </c>
      <c r="J1907">
        <v>-1.5768227705896001</v>
      </c>
      <c r="K1907">
        <v>27.657326423879699</v>
      </c>
      <c r="L1907">
        <v>28.594315971492701</v>
      </c>
      <c r="M1907">
        <v>23.720239568624699</v>
      </c>
      <c r="N1907">
        <v>1.1561268446584601</v>
      </c>
      <c r="O1907">
        <v>110.71287908625401</v>
      </c>
      <c r="P1907">
        <v>57.213622291021601</v>
      </c>
      <c r="Q1907">
        <v>3.3210828436751001E-2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60</v>
      </c>
      <c r="E1908">
        <v>410.36362000000003</v>
      </c>
      <c r="F1908">
        <v>114.98</v>
      </c>
      <c r="G1908">
        <v>-16.843115027839101</v>
      </c>
      <c r="H1908">
        <v>2.9994815066189502</v>
      </c>
      <c r="I1908">
        <v>-17.8182678658148</v>
      </c>
      <c r="J1908">
        <v>3.8354424265809</v>
      </c>
      <c r="K1908">
        <v>111.975401583574</v>
      </c>
      <c r="L1908">
        <v>116.043594514117</v>
      </c>
      <c r="M1908">
        <v>58.441675556022503</v>
      </c>
      <c r="N1908">
        <v>1.46644166084688</v>
      </c>
      <c r="O1908">
        <v>25.5000869716472</v>
      </c>
      <c r="P1908">
        <v>17.446373850868198</v>
      </c>
      <c r="Q1908">
        <v>3.2465770020225E-2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399</v>
      </c>
      <c r="E1909">
        <v>408.85845</v>
      </c>
      <c r="F1909">
        <v>81.69</v>
      </c>
      <c r="G1909">
        <v>68.337584829763301</v>
      </c>
      <c r="H1909">
        <v>4.7455750736186699</v>
      </c>
      <c r="I1909">
        <v>23.268862810592001</v>
      </c>
      <c r="J1909">
        <v>13.0907514691577</v>
      </c>
      <c r="K1909">
        <v>71.870492041604606</v>
      </c>
      <c r="L1909">
        <v>61.186809267336301</v>
      </c>
      <c r="M1909">
        <v>75.407394924159803</v>
      </c>
      <c r="N1909">
        <v>0.35939559277023703</v>
      </c>
      <c r="O1909">
        <v>5.8881136001958501</v>
      </c>
      <c r="P1909">
        <v>108.925831202046</v>
      </c>
      <c r="Q1909">
        <v>5.6857993947613997E-2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539</v>
      </c>
      <c r="E1910">
        <v>408.51954000000001</v>
      </c>
      <c r="F1910">
        <v>349.7</v>
      </c>
      <c r="G1910">
        <v>131.15489673814801</v>
      </c>
      <c r="H1910">
        <v>14.046811940223201</v>
      </c>
      <c r="I1910">
        <v>66.230844447070297</v>
      </c>
      <c r="J1910">
        <v>3.8983659686507899</v>
      </c>
      <c r="K1910">
        <v>308.68760664906</v>
      </c>
      <c r="L1910">
        <v>242.25326982215401</v>
      </c>
      <c r="M1910">
        <v>57.274107504854101</v>
      </c>
      <c r="N1910">
        <v>2.7427088844572798</v>
      </c>
      <c r="O1910">
        <v>5.8049756934515298</v>
      </c>
      <c r="P1910">
        <v>179.76</v>
      </c>
      <c r="Q1910">
        <v>0.15335749570364399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21</v>
      </c>
      <c r="E1911">
        <v>408.342002304</v>
      </c>
      <c r="F1911">
        <v>132.63999999999999</v>
      </c>
      <c r="G1911">
        <v>-22.9644740163506</v>
      </c>
      <c r="H1911">
        <v>-6.6438878074116401</v>
      </c>
      <c r="I1911">
        <v>-30.661081727212402</v>
      </c>
      <c r="J1911">
        <v>-7.2644347037196999</v>
      </c>
      <c r="K1911">
        <v>129.46741941065301</v>
      </c>
      <c r="L1911">
        <v>124.126100485865</v>
      </c>
      <c r="M1911">
        <v>44.439348389186598</v>
      </c>
      <c r="N1911">
        <v>0.34872474975672002</v>
      </c>
      <c r="O1911">
        <v>26.658624849215901</v>
      </c>
      <c r="P1911">
        <v>44.017372421281202</v>
      </c>
      <c r="Q1911">
        <v>-2.8546637249183E-2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D1912" t="s">
        <v>709</v>
      </c>
      <c r="E1912">
        <v>407.81485305000001</v>
      </c>
      <c r="F1912">
        <v>91.15</v>
      </c>
      <c r="G1912">
        <v>-40.591645052931199</v>
      </c>
      <c r="H1912">
        <v>-8.6643569794280104</v>
      </c>
      <c r="I1912">
        <v>-34.7745228001694</v>
      </c>
      <c r="J1912">
        <v>-1.6018531212032401</v>
      </c>
      <c r="K1912">
        <v>93.894095448110207</v>
      </c>
      <c r="L1912">
        <v>104.965047800988</v>
      </c>
      <c r="M1912">
        <v>53.420164294409297</v>
      </c>
      <c r="N1912">
        <v>0.46136575099182803</v>
      </c>
      <c r="O1912">
        <v>66.758091058694404</v>
      </c>
      <c r="P1912">
        <v>10.888077858880701</v>
      </c>
      <c r="Q1912">
        <v>-5.6564872240287001E-2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1663</v>
      </c>
      <c r="E1913">
        <v>406.63801838699999</v>
      </c>
      <c r="F1913">
        <v>145.57</v>
      </c>
      <c r="G1913">
        <v>1.98863839646423</v>
      </c>
      <c r="H1913">
        <v>-17.899190696717799</v>
      </c>
      <c r="I1913">
        <v>-11.962086904307901</v>
      </c>
      <c r="J1913">
        <v>-7.4083595146074801</v>
      </c>
      <c r="K1913">
        <v>149.173240788812</v>
      </c>
      <c r="L1913">
        <v>135.25632498680099</v>
      </c>
      <c r="M1913">
        <v>39.717743967033002</v>
      </c>
      <c r="N1913">
        <v>0.27905992683044001</v>
      </c>
      <c r="O1913">
        <v>23.411417187607299</v>
      </c>
      <c r="P1913">
        <v>39.234815877570497</v>
      </c>
      <c r="Q1913">
        <v>-3.8072004703182998E-2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682</v>
      </c>
      <c r="E1914">
        <v>406.13055587999997</v>
      </c>
      <c r="F1914">
        <v>136.08000000000001</v>
      </c>
      <c r="G1914">
        <v>-2.7089630846114199</v>
      </c>
      <c r="H1914">
        <v>-5.9318917013480599</v>
      </c>
      <c r="I1914">
        <v>-19.064648450232401</v>
      </c>
      <c r="J1914">
        <v>-7.0647097535928802</v>
      </c>
      <c r="K1914">
        <v>135.259498832318</v>
      </c>
      <c r="L1914">
        <v>130.39301400056499</v>
      </c>
      <c r="M1914">
        <v>36.208646067169298</v>
      </c>
      <c r="N1914">
        <v>0.84623408829097602</v>
      </c>
      <c r="O1914">
        <v>20.664315108759499</v>
      </c>
      <c r="P1914">
        <v>26.527196652719599</v>
      </c>
      <c r="Q1914">
        <v>3.4704292972477999E-2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D1915" t="s">
        <v>682</v>
      </c>
      <c r="E1915">
        <v>405.14162499999998</v>
      </c>
      <c r="F1915">
        <v>293.05</v>
      </c>
      <c r="G1915">
        <v>26.181473567645</v>
      </c>
      <c r="H1915">
        <v>-5.7868681738940104</v>
      </c>
      <c r="I1915">
        <v>-4.6921405526086</v>
      </c>
      <c r="J1915">
        <v>-8.8063785176223703</v>
      </c>
      <c r="K1915">
        <v>274.38035896831701</v>
      </c>
      <c r="L1915">
        <v>250.58730432448399</v>
      </c>
      <c r="M1915">
        <v>48.928254841991802</v>
      </c>
      <c r="N1915">
        <v>0.75900653336991497</v>
      </c>
      <c r="O1915">
        <v>18.409827674458199</v>
      </c>
      <c r="P1915">
        <v>52.908948604226403</v>
      </c>
      <c r="Q1915">
        <v>6.7575216461099999E-2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814</v>
      </c>
      <c r="E1916">
        <v>404.64121685999999</v>
      </c>
      <c r="F1916">
        <v>369.65</v>
      </c>
      <c r="G1916">
        <v>-28.1996826566815</v>
      </c>
      <c r="H1916">
        <v>-3.84239453789383</v>
      </c>
      <c r="I1916">
        <v>-22.206689433971899</v>
      </c>
      <c r="J1916">
        <v>-1.0311716659082</v>
      </c>
      <c r="K1916">
        <v>371.34410119888298</v>
      </c>
      <c r="L1916">
        <v>386.89572263752001</v>
      </c>
      <c r="M1916">
        <v>40.666711703023402</v>
      </c>
      <c r="N1916">
        <v>0.78916710292784398</v>
      </c>
      <c r="O1916">
        <v>30.853510077099902</v>
      </c>
      <c r="P1916">
        <v>19.1650548033526</v>
      </c>
      <c r="Q1916">
        <v>9.9854317639239999E-3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278</v>
      </c>
      <c r="E1917">
        <v>404.35604999999998</v>
      </c>
      <c r="F1917">
        <v>357</v>
      </c>
      <c r="G1917">
        <v>-31.192314864699</v>
      </c>
      <c r="H1917">
        <v>-15.11258341433</v>
      </c>
      <c r="I1917">
        <v>-20.8866327289624</v>
      </c>
      <c r="J1917">
        <v>-0.73656946522320199</v>
      </c>
      <c r="M1917">
        <v>52.796946399570103</v>
      </c>
      <c r="O1917">
        <v>31.036414565826298</v>
      </c>
      <c r="P1917">
        <v>23.103448275862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165</v>
      </c>
      <c r="E1918">
        <v>404.29637700000001</v>
      </c>
      <c r="F1918">
        <v>2802</v>
      </c>
      <c r="G1918">
        <v>-13.1192924386363</v>
      </c>
      <c r="H1918">
        <v>8.4235366209387106</v>
      </c>
      <c r="I1918">
        <v>1.1919724449678899</v>
      </c>
      <c r="J1918">
        <v>-8.7620664342919898</v>
      </c>
      <c r="K1918">
        <v>2702.7359215297301</v>
      </c>
      <c r="L1918">
        <v>2467.06503073662</v>
      </c>
      <c r="M1918">
        <v>43.297414310524601</v>
      </c>
      <c r="N1918">
        <v>0.44837883275958601</v>
      </c>
      <c r="O1918">
        <v>17.737330478229801</v>
      </c>
      <c r="P1918">
        <v>43.832452132847301</v>
      </c>
      <c r="Q1918">
        <v>-5.7344678904961997E-2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1429</v>
      </c>
      <c r="E1919">
        <v>403.80070699999999</v>
      </c>
      <c r="F1919">
        <v>235.1</v>
      </c>
      <c r="G1919">
        <v>-26.7305218022091</v>
      </c>
      <c r="H1919">
        <v>-3.5279462744955299</v>
      </c>
      <c r="I1919">
        <v>-19.015617207373499</v>
      </c>
      <c r="J1919">
        <v>-8.0661563480526404</v>
      </c>
      <c r="K1919">
        <v>228.33891459587699</v>
      </c>
      <c r="L1919">
        <v>229.82593621115399</v>
      </c>
      <c r="M1919">
        <v>48.4571464340098</v>
      </c>
      <c r="N1919">
        <v>2.0436867173250302</v>
      </c>
      <c r="O1919">
        <v>31.433432581879998</v>
      </c>
      <c r="P1919">
        <v>30.683713173985499</v>
      </c>
      <c r="Q1919">
        <v>-2.947042136884E-2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122</v>
      </c>
      <c r="E1920">
        <v>403.35</v>
      </c>
      <c r="F1920">
        <v>26890</v>
      </c>
      <c r="G1920">
        <v>118.02079811847599</v>
      </c>
      <c r="H1920">
        <v>34.305863315627697</v>
      </c>
      <c r="I1920">
        <v>42.034960703203303</v>
      </c>
      <c r="J1920">
        <v>-1.20508157004602</v>
      </c>
      <c r="K1920">
        <v>23981.5704041463</v>
      </c>
      <c r="L1920">
        <v>18808.163258013901</v>
      </c>
      <c r="M1920">
        <v>49.450044225354098</v>
      </c>
      <c r="N1920">
        <v>0.51374119596740697</v>
      </c>
      <c r="O1920">
        <v>44.291558200074299</v>
      </c>
      <c r="P1920">
        <v>174.07173361328199</v>
      </c>
      <c r="Q1920">
        <v>5.0450353681455999E-2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407</v>
      </c>
      <c r="E1921">
        <v>403.1573262</v>
      </c>
      <c r="F1921">
        <v>326.60000000000002</v>
      </c>
      <c r="G1921">
        <v>29.956026059178601</v>
      </c>
      <c r="H1921">
        <v>-8.5142959980976904</v>
      </c>
      <c r="I1921">
        <v>-39.828187391601297</v>
      </c>
      <c r="J1921">
        <v>-4.2627665112242497</v>
      </c>
      <c r="K1921">
        <v>371.315457730763</v>
      </c>
      <c r="L1921">
        <v>372.24440111805501</v>
      </c>
      <c r="M1921">
        <v>31.4370352229814</v>
      </c>
      <c r="N1921">
        <v>0.59151369244658403</v>
      </c>
      <c r="O1921">
        <v>124.923453766074</v>
      </c>
      <c r="P1921">
        <v>75.402792696025799</v>
      </c>
      <c r="Q1921">
        <v>0.203729809696852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46</v>
      </c>
      <c r="E1922">
        <v>402.83392233400002</v>
      </c>
      <c r="F1922">
        <v>72.77</v>
      </c>
      <c r="G1922">
        <v>116.461405756668</v>
      </c>
      <c r="H1922">
        <v>-1.8193519047578599</v>
      </c>
      <c r="I1922">
        <v>44.228991500592002</v>
      </c>
      <c r="J1922">
        <v>-6.2497542357707196</v>
      </c>
      <c r="K1922">
        <v>68.053593473116806</v>
      </c>
      <c r="L1922">
        <v>53.293002642572901</v>
      </c>
      <c r="M1922">
        <v>41.703494853428403</v>
      </c>
      <c r="N1922">
        <v>0.37748242400954202</v>
      </c>
      <c r="O1922">
        <v>21.6160505702899</v>
      </c>
      <c r="P1922">
        <v>147.09677419354799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E1923">
        <v>402.72918611399899</v>
      </c>
      <c r="F1923">
        <v>22.05</v>
      </c>
      <c r="G1923">
        <v>9.1320506843852698</v>
      </c>
      <c r="K1923">
        <v>22.064075533845699</v>
      </c>
      <c r="L1923">
        <v>20.559754299100199</v>
      </c>
      <c r="M1923">
        <v>35.6509857849477</v>
      </c>
      <c r="N1923">
        <v>1</v>
      </c>
      <c r="O1923">
        <v>18.367346938775501</v>
      </c>
      <c r="P1923">
        <v>55.281690140845001</v>
      </c>
      <c r="Q1923">
        <v>2.5042493907753999E-2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21</v>
      </c>
      <c r="E1924">
        <v>400.21679999999998</v>
      </c>
      <c r="F1924">
        <v>323.8</v>
      </c>
      <c r="G1924">
        <v>-6.5688172788345698</v>
      </c>
      <c r="H1924">
        <v>44.771700999309097</v>
      </c>
      <c r="I1924">
        <v>3.73686485690203</v>
      </c>
      <c r="J1924">
        <v>9.1015794206671199</v>
      </c>
      <c r="K1924">
        <v>264.81911398192801</v>
      </c>
      <c r="M1924">
        <v>62.672604771078099</v>
      </c>
      <c r="N1924">
        <v>0.77046014790468298</v>
      </c>
      <c r="O1924">
        <v>16.676961087090799</v>
      </c>
      <c r="P1924">
        <v>128.028169014084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60</v>
      </c>
      <c r="E1925">
        <v>399.85394646999998</v>
      </c>
      <c r="F1925">
        <v>846.85</v>
      </c>
      <c r="G1925">
        <v>-24.3067997271331</v>
      </c>
      <c r="H1925">
        <v>-15.2699406246645</v>
      </c>
      <c r="I1925">
        <v>-15.312513906382099</v>
      </c>
      <c r="J1925">
        <v>-4.9710494960017702</v>
      </c>
      <c r="K1925">
        <v>850.99047992874398</v>
      </c>
      <c r="L1925">
        <v>859.02786921525205</v>
      </c>
      <c r="M1925">
        <v>48.9977295811183</v>
      </c>
      <c r="N1925">
        <v>0.59867284581378599</v>
      </c>
      <c r="O1925">
        <v>47.487748715829198</v>
      </c>
      <c r="P1925">
        <v>30.2846153846154</v>
      </c>
      <c r="Q1925">
        <v>5.9100372571621998E-2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72</v>
      </c>
      <c r="E1926">
        <v>399.85176000000001</v>
      </c>
      <c r="F1926">
        <v>294</v>
      </c>
      <c r="G1926">
        <v>-33.639039252867803</v>
      </c>
      <c r="H1926">
        <v>-6.6904753807418302</v>
      </c>
      <c r="I1926">
        <v>-15.7948955786696</v>
      </c>
      <c r="K1926">
        <v>240.93553543611401</v>
      </c>
      <c r="M1926" s="1">
        <v>6.0965434000000003E-8</v>
      </c>
      <c r="N1926">
        <v>1.1171171171171099</v>
      </c>
      <c r="O1926">
        <v>10.5442176870748</v>
      </c>
      <c r="P1926">
        <v>0.34129692832765002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500</v>
      </c>
      <c r="E1927">
        <v>399.68918983200001</v>
      </c>
      <c r="F1927">
        <v>65.489999999999995</v>
      </c>
      <c r="G1927">
        <v>-8.5076573604239591</v>
      </c>
      <c r="H1927">
        <v>3.9976639726125902</v>
      </c>
      <c r="I1927">
        <v>-24.461925997439199</v>
      </c>
      <c r="J1927">
        <v>-5.2676003403893201</v>
      </c>
      <c r="K1927">
        <v>63.3148524065369</v>
      </c>
      <c r="L1927">
        <v>63.750267943928797</v>
      </c>
      <c r="M1927">
        <v>52.967140566409199</v>
      </c>
      <c r="N1927">
        <v>1.96547288685032</v>
      </c>
      <c r="O1927">
        <v>23.6830050389372</v>
      </c>
      <c r="P1927">
        <v>25.942307692307601</v>
      </c>
      <c r="Q1927">
        <v>-6.5190238650660003E-3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286</v>
      </c>
      <c r="E1928">
        <v>399.0753871</v>
      </c>
      <c r="F1928">
        <v>59.41</v>
      </c>
      <c r="G1928">
        <v>85.3846126946205</v>
      </c>
      <c r="H1928">
        <v>11.000633831702199</v>
      </c>
      <c r="I1928">
        <v>-15.6127769205966</v>
      </c>
      <c r="J1928">
        <v>10.6899716202694</v>
      </c>
      <c r="K1928">
        <v>47.521982607689502</v>
      </c>
      <c r="L1928">
        <v>43.7148490106526</v>
      </c>
      <c r="M1928">
        <v>88.130267816000298</v>
      </c>
      <c r="N1928">
        <v>2.8481279638904602</v>
      </c>
      <c r="O1928">
        <v>11.0082477697357</v>
      </c>
      <c r="P1928">
        <v>113.551401869158</v>
      </c>
      <c r="Q1928">
        <v>4.0021112191406999E-2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386</v>
      </c>
      <c r="E1929">
        <v>397.97729534600001</v>
      </c>
      <c r="F1929">
        <v>41.42</v>
      </c>
      <c r="G1929">
        <v>90.510821249324295</v>
      </c>
      <c r="H1929">
        <v>45.4401269924725</v>
      </c>
      <c r="I1929">
        <v>29.775295062578099</v>
      </c>
      <c r="J1929">
        <v>23.3183842623625</v>
      </c>
      <c r="K1929">
        <v>28.8657589343272</v>
      </c>
      <c r="L1929">
        <v>26.9115521025047</v>
      </c>
      <c r="M1929">
        <v>78.1250749301539</v>
      </c>
      <c r="N1929">
        <v>4.5464939063531196</v>
      </c>
      <c r="O1929">
        <v>7.2911636890390996</v>
      </c>
      <c r="P1929">
        <v>129.47368421052599</v>
      </c>
      <c r="Q1929">
        <v>7.1792850491605997E-2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130</v>
      </c>
      <c r="E1930">
        <v>396.44767661999998</v>
      </c>
      <c r="F1930">
        <v>207.8</v>
      </c>
      <c r="G1930">
        <v>41.477111528621599</v>
      </c>
      <c r="H1930">
        <v>-10.927385558246</v>
      </c>
      <c r="I1930">
        <v>27.229875374842401</v>
      </c>
      <c r="J1930">
        <v>-2.4304109245693502</v>
      </c>
      <c r="K1930">
        <v>212.885422575462</v>
      </c>
      <c r="L1930">
        <v>181.96330342245801</v>
      </c>
      <c r="M1930">
        <v>45.958499547735698</v>
      </c>
      <c r="N1930">
        <v>0.27951114058253701</v>
      </c>
      <c r="O1930">
        <v>25.0721847930702</v>
      </c>
      <c r="P1930">
        <v>102.534113060428</v>
      </c>
      <c r="Q1930">
        <v>5.7842510773889001E-2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E1931">
        <v>395.006008624</v>
      </c>
      <c r="F1931">
        <v>50.14</v>
      </c>
      <c r="G1931">
        <v>-46.182939796768302</v>
      </c>
      <c r="H1931">
        <v>-17.136107554578601</v>
      </c>
      <c r="I1931">
        <v>-42.945665678994601</v>
      </c>
      <c r="J1931">
        <v>1.5104237641506499</v>
      </c>
      <c r="K1931">
        <v>53.042970814720299</v>
      </c>
      <c r="L1931">
        <v>57.100595929032302</v>
      </c>
      <c r="M1931">
        <v>50.049304467644298</v>
      </c>
      <c r="N1931">
        <v>1.2641578225438901</v>
      </c>
      <c r="O1931">
        <v>64.539289988033502</v>
      </c>
      <c r="P1931">
        <v>47.038123167155398</v>
      </c>
      <c r="Q1931">
        <v>6.0868160797914003E-2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404</v>
      </c>
      <c r="E1932">
        <v>394.99005</v>
      </c>
      <c r="F1932">
        <v>39.9</v>
      </c>
      <c r="G1932">
        <v>1.9657729964941999</v>
      </c>
      <c r="H1932">
        <v>-7.1029965549814298</v>
      </c>
      <c r="I1932">
        <v>-47.128228912002903</v>
      </c>
      <c r="J1932">
        <v>6.0547271766959503E-2</v>
      </c>
      <c r="K1932">
        <v>40.620412112734599</v>
      </c>
      <c r="L1932">
        <v>41.552068697862303</v>
      </c>
      <c r="M1932">
        <v>52.738727198979397</v>
      </c>
      <c r="N1932">
        <v>0.99776783706559702</v>
      </c>
      <c r="O1932">
        <v>62.656641604009998</v>
      </c>
      <c r="P1932">
        <v>35.025380710659803</v>
      </c>
      <c r="Q1932">
        <v>1.9040940537393001E-2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298</v>
      </c>
      <c r="E1933">
        <v>394.91783220000002</v>
      </c>
      <c r="F1933">
        <v>75.540000000000006</v>
      </c>
      <c r="G1933">
        <v>85.441724643430106</v>
      </c>
      <c r="H1933">
        <v>-17.981638452906399</v>
      </c>
      <c r="I1933">
        <v>2.4204890367149599</v>
      </c>
      <c r="J1933">
        <v>-4.5019527282330403</v>
      </c>
      <c r="K1933">
        <v>76.803402133205196</v>
      </c>
      <c r="L1933">
        <v>66.161016565992298</v>
      </c>
      <c r="M1933">
        <v>37.235413113487397</v>
      </c>
      <c r="N1933">
        <v>0.287735864899966</v>
      </c>
      <c r="O1933">
        <v>19.804077310034401</v>
      </c>
      <c r="P1933">
        <v>116.446991404011</v>
      </c>
      <c r="Q1933">
        <v>7.9039426216091002E-2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46</v>
      </c>
      <c r="E1934">
        <v>394.6696</v>
      </c>
      <c r="F1934">
        <v>360.1</v>
      </c>
      <c r="G1934">
        <v>26.317133229620399</v>
      </c>
      <c r="H1934">
        <v>37.503531017985999</v>
      </c>
      <c r="I1934">
        <v>32.438606959401397</v>
      </c>
      <c r="J1934">
        <v>3.9669718527725402</v>
      </c>
      <c r="K1934">
        <v>310.301980021129</v>
      </c>
      <c r="M1934">
        <v>53.007157050515303</v>
      </c>
      <c r="N1934">
        <v>0.712116195063215</v>
      </c>
      <c r="O1934">
        <v>17.8839211330186</v>
      </c>
      <c r="P1934">
        <v>110.093348891481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631</v>
      </c>
      <c r="E1935">
        <v>394.30410000000001</v>
      </c>
      <c r="F1935">
        <v>318</v>
      </c>
      <c r="G1935">
        <v>260.88731574806297</v>
      </c>
      <c r="H1935">
        <v>28.697060874445199</v>
      </c>
      <c r="I1935">
        <v>113.347961564187</v>
      </c>
      <c r="J1935">
        <v>0.18554727176695199</v>
      </c>
      <c r="K1935">
        <v>288.74729852879801</v>
      </c>
      <c r="M1935">
        <v>66.067329906958904</v>
      </c>
      <c r="N1935">
        <v>0.33978978978978902</v>
      </c>
      <c r="O1935">
        <v>6.9182389937106903</v>
      </c>
      <c r="P1935">
        <v>324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359</v>
      </c>
      <c r="E1936">
        <v>393.32900000000001</v>
      </c>
      <c r="F1936">
        <v>340.25</v>
      </c>
      <c r="G1936">
        <v>-58.415249529077997</v>
      </c>
      <c r="H1936">
        <v>2.5141966489611298</v>
      </c>
      <c r="I1936">
        <v>-42.1633166313012</v>
      </c>
      <c r="J1936">
        <v>6.0582252903427998</v>
      </c>
      <c r="K1936">
        <v>367.69642595058099</v>
      </c>
      <c r="L1936">
        <v>427.53666359754902</v>
      </c>
      <c r="M1936">
        <v>55.223719763586899</v>
      </c>
      <c r="N1936">
        <v>1.13709677419354</v>
      </c>
      <c r="O1936">
        <v>88.067597354886004</v>
      </c>
      <c r="P1936">
        <v>9.7580645161290391</v>
      </c>
      <c r="Q1936">
        <v>0.22929508787004399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286</v>
      </c>
      <c r="E1937">
        <v>391.57499999999999</v>
      </c>
      <c r="F1937">
        <v>340.5</v>
      </c>
      <c r="G1937">
        <v>-30.363482050263102</v>
      </c>
      <c r="H1937">
        <v>-4.9691016929854603</v>
      </c>
      <c r="I1937">
        <v>-18.815816080761699</v>
      </c>
      <c r="J1937">
        <v>1.0875152017961001</v>
      </c>
      <c r="K1937">
        <v>347.56249409719902</v>
      </c>
      <c r="L1937">
        <v>353.450269372474</v>
      </c>
      <c r="M1937">
        <v>32.201639210184901</v>
      </c>
      <c r="N1937">
        <v>1.0439704130204199</v>
      </c>
      <c r="O1937">
        <v>29.2070484581497</v>
      </c>
      <c r="P1937">
        <v>8.7859424920127793</v>
      </c>
      <c r="Q1937">
        <v>9.8088720387492001E-2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46</v>
      </c>
      <c r="E1938">
        <v>390.18119999999999</v>
      </c>
      <c r="F1938">
        <v>158.25</v>
      </c>
      <c r="G1938">
        <v>58.953210602539897</v>
      </c>
      <c r="H1938">
        <v>-8.2683530967001406</v>
      </c>
      <c r="I1938">
        <v>34.309924262228797</v>
      </c>
      <c r="J1938">
        <v>3.7137730782185598</v>
      </c>
      <c r="K1938">
        <v>151.20210588960401</v>
      </c>
      <c r="L1938">
        <v>117.12538712842201</v>
      </c>
      <c r="M1938">
        <v>50.556364724308999</v>
      </c>
      <c r="N1938">
        <v>0.62219449148765404</v>
      </c>
      <c r="O1938">
        <v>16.903633491311201</v>
      </c>
      <c r="P1938">
        <v>105.51948051948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682</v>
      </c>
      <c r="E1939">
        <v>389.97462474999998</v>
      </c>
      <c r="F1939">
        <v>249.85</v>
      </c>
      <c r="G1939">
        <v>21.2455537573796</v>
      </c>
      <c r="H1939">
        <v>-11.090548721409199</v>
      </c>
      <c r="I1939">
        <v>-10.251588492055401</v>
      </c>
      <c r="J1939">
        <v>-2.99714503592535</v>
      </c>
      <c r="K1939">
        <v>250.30513054539699</v>
      </c>
      <c r="L1939">
        <v>234.04901766351799</v>
      </c>
      <c r="M1939">
        <v>31.300009565226901</v>
      </c>
      <c r="N1939">
        <v>0.63652057044837396</v>
      </c>
      <c r="O1939">
        <v>15.2691614968981</v>
      </c>
      <c r="P1939">
        <v>47.317216981131999</v>
      </c>
      <c r="Q1939">
        <v>2.2612972472794E-2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E1940">
        <v>389.04408000000001</v>
      </c>
      <c r="F1940">
        <v>191</v>
      </c>
      <c r="G1940">
        <v>-13.855267469096001</v>
      </c>
      <c r="H1940">
        <v>6.5283064974459801</v>
      </c>
      <c r="I1940">
        <v>-3.5495853333594098</v>
      </c>
      <c r="J1940">
        <v>11.0590321202517</v>
      </c>
      <c r="M1940">
        <v>100</v>
      </c>
      <c r="O1940">
        <v>0</v>
      </c>
      <c r="P1940">
        <v>21.850079744816501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119</v>
      </c>
      <c r="E1941">
        <v>388.19827199999997</v>
      </c>
      <c r="F1941">
        <v>241.85</v>
      </c>
      <c r="G1941">
        <v>-22.1831735846127</v>
      </c>
      <c r="H1941">
        <v>19.865680234819699</v>
      </c>
      <c r="I1941">
        <v>-44.496901309328599</v>
      </c>
      <c r="J1941">
        <v>-12.646570323281599</v>
      </c>
      <c r="K1941">
        <v>227.86054022792499</v>
      </c>
      <c r="L1941">
        <v>250.29085663753</v>
      </c>
      <c r="M1941">
        <v>46.579927406517498</v>
      </c>
      <c r="N1941">
        <v>2.0585477617201202</v>
      </c>
      <c r="O1941">
        <v>138.22617324788001</v>
      </c>
      <c r="P1941">
        <v>50.124146492861499</v>
      </c>
      <c r="Q1941">
        <v>0.14018853801918801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1157</v>
      </c>
      <c r="E1942">
        <v>387.89669149999997</v>
      </c>
      <c r="F1942">
        <v>158.44999999999999</v>
      </c>
      <c r="G1942">
        <v>392.19137406141601</v>
      </c>
      <c r="H1942">
        <v>57.963495118348803</v>
      </c>
      <c r="I1942">
        <v>94.829199220540303</v>
      </c>
      <c r="J1942">
        <v>1.7662656534171499</v>
      </c>
      <c r="K1942">
        <v>123.54799937382001</v>
      </c>
      <c r="L1942">
        <v>86.631258451786493</v>
      </c>
      <c r="M1942">
        <v>66.248651122018202</v>
      </c>
      <c r="N1942">
        <v>1.2511166564934799</v>
      </c>
      <c r="O1942">
        <v>8.0782581255916792</v>
      </c>
      <c r="P1942">
        <v>501.78503608051602</v>
      </c>
      <c r="Q1942">
        <v>0.31956060268722902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472</v>
      </c>
      <c r="E1943">
        <v>387.12988455300001</v>
      </c>
      <c r="F1943">
        <v>46.87</v>
      </c>
      <c r="G1943">
        <v>-21.7643331729215</v>
      </c>
      <c r="H1943">
        <v>6.9897508999979703</v>
      </c>
      <c r="I1943">
        <v>-10.783906567680599</v>
      </c>
      <c r="J1943">
        <v>-10.0342464413961</v>
      </c>
      <c r="K1943">
        <v>41.5610240906326</v>
      </c>
      <c r="L1943">
        <v>41.794250990332799</v>
      </c>
      <c r="M1943">
        <v>54.533649267494901</v>
      </c>
      <c r="N1943">
        <v>1.92468219714348</v>
      </c>
      <c r="O1943">
        <v>27.373586515894999</v>
      </c>
      <c r="P1943">
        <v>63.881118881118802</v>
      </c>
      <c r="Q1943">
        <v>5.7772571175956001E-2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51</v>
      </c>
      <c r="E1944">
        <v>387.12507679999999</v>
      </c>
      <c r="F1944">
        <v>12.1</v>
      </c>
      <c r="G1944">
        <v>145.38717284238601</v>
      </c>
      <c r="H1944">
        <v>19.879821648961101</v>
      </c>
      <c r="I1944">
        <v>27.725572257587601</v>
      </c>
      <c r="J1944">
        <v>32.580270086265799</v>
      </c>
      <c r="K1944">
        <v>9.8603876280334202</v>
      </c>
      <c r="L1944">
        <v>8.8285635555804198</v>
      </c>
      <c r="M1944">
        <v>84.442754793175297</v>
      </c>
      <c r="N1944">
        <v>2.40632053393891</v>
      </c>
      <c r="O1944">
        <v>7.0247933884297398</v>
      </c>
      <c r="P1944">
        <v>184.70588235294099</v>
      </c>
      <c r="Q1944">
        <v>0.149490703158319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E1945">
        <v>386.18643921900002</v>
      </c>
      <c r="F1945">
        <v>59.43</v>
      </c>
      <c r="G1945">
        <v>-75.533108530563695</v>
      </c>
      <c r="H1945">
        <v>-12.162926442641901</v>
      </c>
      <c r="I1945">
        <v>-45.785573295654402</v>
      </c>
      <c r="J1945">
        <v>0.14796651973780101</v>
      </c>
      <c r="K1945">
        <v>60.819114983980697</v>
      </c>
      <c r="L1945">
        <v>78.794052582223202</v>
      </c>
      <c r="M1945">
        <v>52.674454588566697</v>
      </c>
      <c r="N1945">
        <v>1.64963451633688</v>
      </c>
      <c r="O1945">
        <v>213.429599923675</v>
      </c>
      <c r="P1945">
        <v>17.823156225218</v>
      </c>
      <c r="Q1945">
        <v>-0.16419742073656299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626</v>
      </c>
      <c r="E1946">
        <v>385.930800745</v>
      </c>
      <c r="F1946">
        <v>380.45</v>
      </c>
      <c r="G1946">
        <v>145.435376943758</v>
      </c>
      <c r="H1946">
        <v>-7.4414059725222401</v>
      </c>
      <c r="I1946">
        <v>19.743187959413799</v>
      </c>
      <c r="J1946">
        <v>-0.89963549585707103</v>
      </c>
      <c r="K1946">
        <v>358.03628339167301</v>
      </c>
      <c r="L1946">
        <v>284.04144454655699</v>
      </c>
      <c r="M1946">
        <v>53.2395030977546</v>
      </c>
      <c r="N1946">
        <v>0.165968842890724</v>
      </c>
      <c r="O1946">
        <v>8.8579313970298301</v>
      </c>
      <c r="P1946">
        <v>173.705035971223</v>
      </c>
      <c r="Q1946">
        <v>0.115017393107121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286</v>
      </c>
      <c r="E1947">
        <v>385.08053367999997</v>
      </c>
      <c r="F1947">
        <v>492.4</v>
      </c>
      <c r="G1947">
        <v>-3.8766789555841599</v>
      </c>
      <c r="H1947">
        <v>-9.3292156791331706</v>
      </c>
      <c r="I1947">
        <v>-17.8011340034674</v>
      </c>
      <c r="J1947">
        <v>-3.4250516917570599</v>
      </c>
      <c r="K1947">
        <v>498.52630171848199</v>
      </c>
      <c r="L1947">
        <v>481.42376412722001</v>
      </c>
      <c r="M1947">
        <v>51.272497650210198</v>
      </c>
      <c r="N1947">
        <v>0.67891684494516302</v>
      </c>
      <c r="O1947">
        <v>19.212022745735101</v>
      </c>
      <c r="P1947">
        <v>27.235142118862999</v>
      </c>
      <c r="Q1947">
        <v>4.6322565514829002E-2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60</v>
      </c>
      <c r="E1948">
        <v>384.92802599999999</v>
      </c>
      <c r="F1948">
        <v>872.2</v>
      </c>
      <c r="G1948">
        <v>-7.3480176447991301</v>
      </c>
      <c r="H1948">
        <v>-5.18273241432136</v>
      </c>
      <c r="I1948">
        <v>-15.959786212432901</v>
      </c>
      <c r="J1948">
        <v>-0.13338865500650299</v>
      </c>
      <c r="K1948">
        <v>847.78916234697795</v>
      </c>
      <c r="L1948">
        <v>778.03416315818004</v>
      </c>
      <c r="M1948">
        <v>47.511410509978496</v>
      </c>
      <c r="N1948">
        <v>0.78501640555029695</v>
      </c>
      <c r="O1948">
        <v>6.05365741802337</v>
      </c>
      <c r="P1948">
        <v>48.611347759413803</v>
      </c>
      <c r="Q1948">
        <v>3.6372209091660002E-2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298</v>
      </c>
      <c r="E1949">
        <v>384.76541639099997</v>
      </c>
      <c r="F1949">
        <v>197.79</v>
      </c>
      <c r="G1949">
        <v>3.50587389849695</v>
      </c>
      <c r="H1949">
        <v>32.2942620821741</v>
      </c>
      <c r="I1949">
        <v>-12.364126347900401</v>
      </c>
      <c r="J1949">
        <v>6.1449243686132897</v>
      </c>
      <c r="K1949">
        <v>153.413563601671</v>
      </c>
      <c r="L1949">
        <v>153.09297987443799</v>
      </c>
      <c r="M1949">
        <v>82.623735836305599</v>
      </c>
      <c r="N1949">
        <v>2.4136959971987602</v>
      </c>
      <c r="O1949">
        <v>20.809949946913299</v>
      </c>
      <c r="P1949">
        <v>81.708773541570906</v>
      </c>
      <c r="Q1949">
        <v>6.3136048077595999E-2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983</v>
      </c>
      <c r="E1950">
        <v>384.54535559999999</v>
      </c>
      <c r="F1950">
        <v>25.05</v>
      </c>
      <c r="G1950">
        <v>-19.725577714406199</v>
      </c>
      <c r="H1950">
        <v>-9.6025312922153301</v>
      </c>
      <c r="I1950">
        <v>-2.70842107756101</v>
      </c>
      <c r="J1950">
        <v>-5.6472288077133701</v>
      </c>
      <c r="K1950">
        <v>24.294370517790099</v>
      </c>
      <c r="L1950">
        <v>23.791659184532001</v>
      </c>
      <c r="M1950">
        <v>46.7865578405438</v>
      </c>
      <c r="N1950">
        <v>1.4462660337787601</v>
      </c>
      <c r="O1950">
        <v>21.357285429141701</v>
      </c>
      <c r="P1950">
        <v>37.6373626373626</v>
      </c>
      <c r="Q1950">
        <v>-3.6743841465627002E-2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983</v>
      </c>
      <c r="E1951">
        <v>383.54870872999999</v>
      </c>
      <c r="F1951">
        <v>41.69</v>
      </c>
      <c r="G1951">
        <v>27.8253482115196</v>
      </c>
      <c r="H1951">
        <v>-13.5663321971927</v>
      </c>
      <c r="I1951">
        <v>23.343262316067101</v>
      </c>
      <c r="J1951">
        <v>-4.2357490245293397</v>
      </c>
      <c r="K1951">
        <v>41.169828224211201</v>
      </c>
      <c r="L1951">
        <v>36.096845842554004</v>
      </c>
      <c r="M1951">
        <v>42.575591372998602</v>
      </c>
      <c r="N1951">
        <v>0.27546200360384598</v>
      </c>
      <c r="O1951">
        <v>20.892300311825299</v>
      </c>
      <c r="P1951">
        <v>61.589147286821699</v>
      </c>
      <c r="Q1951">
        <v>1.9773931345251999E-2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404</v>
      </c>
      <c r="E1952">
        <v>383.14814730000001</v>
      </c>
      <c r="F1952">
        <v>1115.5</v>
      </c>
      <c r="G1952">
        <v>-5.8580506845143798</v>
      </c>
      <c r="H1952">
        <v>1.9528985720380501</v>
      </c>
      <c r="I1952">
        <v>3.1635033575240001E-2</v>
      </c>
      <c r="J1952">
        <v>5.4772139384336196</v>
      </c>
      <c r="K1952">
        <v>1013.0767933795699</v>
      </c>
      <c r="L1952">
        <v>1024.2037414398001</v>
      </c>
      <c r="M1952">
        <v>78.888534479185594</v>
      </c>
      <c r="N1952">
        <v>1.47335423197492</v>
      </c>
      <c r="O1952">
        <v>13.8502913491707</v>
      </c>
      <c r="P1952">
        <v>32.011834319526599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1833</v>
      </c>
      <c r="E1953">
        <v>382.52632694200003</v>
      </c>
      <c r="F1953">
        <v>65.540000000000006</v>
      </c>
      <c r="G1953">
        <v>41.404472790644199</v>
      </c>
      <c r="H1953">
        <v>-6.5799856248964996</v>
      </c>
      <c r="I1953">
        <v>-4.37920275730069</v>
      </c>
      <c r="J1953">
        <v>-2.0492600020906799</v>
      </c>
      <c r="K1953">
        <v>65.521822767294694</v>
      </c>
      <c r="L1953">
        <v>61.066693242977401</v>
      </c>
      <c r="M1953">
        <v>51.875312149032297</v>
      </c>
      <c r="N1953">
        <v>0.60015329235368597</v>
      </c>
      <c r="O1953">
        <v>42.432102532804301</v>
      </c>
      <c r="P1953">
        <v>66.980891719745202</v>
      </c>
      <c r="Q1953">
        <v>3.0050743564596E-2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E1954">
        <v>381.9</v>
      </c>
      <c r="F1954">
        <v>381.9</v>
      </c>
      <c r="G1954">
        <v>16.123398786419799</v>
      </c>
      <c r="H1954">
        <v>-2.2728099299862299</v>
      </c>
      <c r="I1954">
        <v>-9.1647585923682904</v>
      </c>
      <c r="J1954">
        <v>0.14061684146547701</v>
      </c>
      <c r="K1954">
        <v>381.32722629802703</v>
      </c>
      <c r="L1954">
        <v>345.12615355405802</v>
      </c>
      <c r="M1954">
        <v>39.660033870846704</v>
      </c>
      <c r="N1954">
        <v>0.726233942076985</v>
      </c>
      <c r="O1954">
        <v>14.9384655669023</v>
      </c>
      <c r="P1954">
        <v>52.090800477897197</v>
      </c>
      <c r="Q1954">
        <v>5.4584373371430003E-2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156</v>
      </c>
      <c r="E1955">
        <v>381.81887999999998</v>
      </c>
      <c r="F1955">
        <v>13.81</v>
      </c>
      <c r="G1955">
        <v>31.067961611436399</v>
      </c>
      <c r="H1955">
        <v>21.3256932085941</v>
      </c>
      <c r="I1955">
        <v>-24.698121385121201</v>
      </c>
      <c r="J1955">
        <v>-6.4052457847340598</v>
      </c>
      <c r="K1955">
        <v>12.058352410777999</v>
      </c>
      <c r="L1955">
        <v>11.969197839544201</v>
      </c>
      <c r="M1955">
        <v>62.786690921643903</v>
      </c>
      <c r="N1955">
        <v>2.7028054191309501</v>
      </c>
      <c r="O1955">
        <v>54.598117306299798</v>
      </c>
      <c r="P1955">
        <v>62.470588235294102</v>
      </c>
      <c r="Q1955">
        <v>4.5105687341162E-2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591</v>
      </c>
      <c r="E1956">
        <v>380.680551552</v>
      </c>
      <c r="F1956">
        <v>73.33</v>
      </c>
      <c r="G1956">
        <v>40.871300800779302</v>
      </c>
      <c r="H1956">
        <v>-31.458429614847098</v>
      </c>
      <c r="I1956">
        <v>-13.3428407841491</v>
      </c>
      <c r="J1956">
        <v>-0.29131051170518002</v>
      </c>
      <c r="K1956">
        <v>98.266744379128596</v>
      </c>
      <c r="L1956">
        <v>80.158579393892197</v>
      </c>
      <c r="M1956">
        <v>19.286240704425001</v>
      </c>
      <c r="N1956">
        <v>1.90856496627266</v>
      </c>
      <c r="O1956">
        <v>91.326878494477</v>
      </c>
      <c r="P1956">
        <v>71.934349355216796</v>
      </c>
      <c r="Q1956">
        <v>4.6382119672424997E-2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127</v>
      </c>
      <c r="E1957">
        <v>379.3204278</v>
      </c>
      <c r="F1957">
        <v>48.41</v>
      </c>
      <c r="G1957">
        <v>825.11510856010295</v>
      </c>
      <c r="H1957">
        <v>41.581321495915503</v>
      </c>
      <c r="I1957">
        <v>109.807875783916</v>
      </c>
      <c r="J1957">
        <v>9.0166106408118605</v>
      </c>
      <c r="K1957">
        <v>36.539333711146597</v>
      </c>
      <c r="L1957">
        <v>25.615229857008199</v>
      </c>
      <c r="M1957">
        <v>97.830293041406307</v>
      </c>
      <c r="N1957">
        <v>1.92868933496504</v>
      </c>
      <c r="O1957">
        <v>0</v>
      </c>
      <c r="P1957">
        <v>1170.60367454068</v>
      </c>
      <c r="Q1957">
        <v>0.29410608454832199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60</v>
      </c>
      <c r="E1958">
        <v>378.90188198999999</v>
      </c>
      <c r="F1958">
        <v>314.89999999999998</v>
      </c>
      <c r="G1958">
        <v>156.93467440518299</v>
      </c>
      <c r="H1958">
        <v>-4.6464000054623797</v>
      </c>
      <c r="I1958">
        <v>-2.3061365062674599</v>
      </c>
      <c r="J1958">
        <v>1.63941124056266</v>
      </c>
      <c r="K1958">
        <v>319.21172308784099</v>
      </c>
      <c r="L1958">
        <v>268.92090951592598</v>
      </c>
      <c r="M1958">
        <v>39.335432569181698</v>
      </c>
      <c r="N1958">
        <v>1.0495985317733401</v>
      </c>
      <c r="O1958">
        <v>32.422991425849403</v>
      </c>
      <c r="P1958">
        <v>188.89908256880699</v>
      </c>
      <c r="Q1958">
        <v>0.13756370027523901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1663</v>
      </c>
      <c r="E1959">
        <v>378.82170000000002</v>
      </c>
      <c r="F1959">
        <v>151.65</v>
      </c>
      <c r="G1959">
        <v>198.21610666391399</v>
      </c>
      <c r="H1959">
        <v>-8.1646227954833108</v>
      </c>
      <c r="I1959">
        <v>33.4381141300682</v>
      </c>
      <c r="J1959">
        <v>-2.7768966744213799</v>
      </c>
      <c r="K1959">
        <v>144.99441671146801</v>
      </c>
      <c r="L1959">
        <v>109.121841245094</v>
      </c>
      <c r="M1959">
        <v>45.844961203174201</v>
      </c>
      <c r="N1959">
        <v>0.367088607594936</v>
      </c>
      <c r="O1959">
        <v>5.5060995713814602</v>
      </c>
      <c r="P1959">
        <v>269.87804878048701</v>
      </c>
      <c r="Q1959">
        <v>0.17325159002621701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4079</v>
      </c>
      <c r="E1960">
        <v>377.99058159999998</v>
      </c>
      <c r="F1960">
        <v>735.2</v>
      </c>
      <c r="G1960">
        <v>31.332826091090499</v>
      </c>
      <c r="H1960">
        <v>-15.718999105755801</v>
      </c>
      <c r="I1960">
        <v>34.4757507861584</v>
      </c>
      <c r="J1960">
        <v>-2.2738683126486299</v>
      </c>
      <c r="K1960">
        <v>757.419179673597</v>
      </c>
      <c r="L1960">
        <v>617.75983525752099</v>
      </c>
      <c r="M1960">
        <v>23.056036454366101</v>
      </c>
      <c r="N1960">
        <v>0.43466737815723899</v>
      </c>
      <c r="O1960">
        <v>20.3754080522306</v>
      </c>
      <c r="P1960">
        <v>66.410140334993201</v>
      </c>
      <c r="Q1960">
        <v>0.171400061831668</v>
      </c>
    </row>
    <row r="1961" spans="1:17" hidden="1" x14ac:dyDescent="0.3">
      <c r="A1961" t="s">
        <v>4080</v>
      </c>
      <c r="B1961" t="s">
        <v>4081</v>
      </c>
      <c r="C1961" t="str">
        <f>IFERROR(VLOOKUP(Table1[[#This Row],[Ticker]],[1]!Table1[[Symbol]:[Industry]],2,FALSE),"-")</f>
        <v>-</v>
      </c>
      <c r="D1961" t="s">
        <v>21</v>
      </c>
      <c r="E1961">
        <v>377.56040000000002</v>
      </c>
      <c r="F1961">
        <v>30.2</v>
      </c>
      <c r="G1961">
        <v>16.038633422484601</v>
      </c>
      <c r="H1961">
        <v>-5.8772393554203903</v>
      </c>
      <c r="I1961">
        <v>-10.192837259630201</v>
      </c>
      <c r="J1961">
        <v>-6.5897717074993896</v>
      </c>
      <c r="K1961">
        <v>29.0068335648531</v>
      </c>
      <c r="L1961">
        <v>26.283977897183199</v>
      </c>
      <c r="M1961">
        <v>49.254172670657802</v>
      </c>
      <c r="N1961">
        <v>1.34042891722374</v>
      </c>
      <c r="O1961">
        <v>22.5165562913907</v>
      </c>
      <c r="P1961">
        <v>55.670103092783499</v>
      </c>
      <c r="Q1961">
        <v>-2.4681328620469998E-3</v>
      </c>
    </row>
    <row r="1962" spans="1:17" hidden="1" x14ac:dyDescent="0.3">
      <c r="A1962" t="s">
        <v>4082</v>
      </c>
      <c r="B1962" t="s">
        <v>4083</v>
      </c>
      <c r="C1962" t="str">
        <f>IFERROR(VLOOKUP(Table1[[#This Row],[Ticker]],[1]!Table1[[Symbol]:[Industry]],2,FALSE),"-")</f>
        <v>-</v>
      </c>
      <c r="D1962" t="s">
        <v>298</v>
      </c>
      <c r="E1962">
        <v>377.44007311500002</v>
      </c>
      <c r="F1962">
        <v>23.09</v>
      </c>
      <c r="G1962">
        <v>212.97971425639599</v>
      </c>
      <c r="H1962">
        <v>22.5177271697351</v>
      </c>
      <c r="I1962">
        <v>18.147961564187401</v>
      </c>
      <c r="J1962">
        <v>-9.0268511022167903</v>
      </c>
      <c r="K1962">
        <v>20.351475937968399</v>
      </c>
      <c r="L1962">
        <v>15.534500465636899</v>
      </c>
      <c r="M1962">
        <v>48.446512319697703</v>
      </c>
      <c r="N1962">
        <v>0.37795227915311103</v>
      </c>
      <c r="O1962">
        <v>32.741446513642202</v>
      </c>
      <c r="P1962">
        <v>263.62204724409401</v>
      </c>
      <c r="Q1962">
        <v>8.0913552543576003E-2</v>
      </c>
    </row>
    <row r="1963" spans="1:17" hidden="1" x14ac:dyDescent="0.3">
      <c r="A1963" t="s">
        <v>4084</v>
      </c>
      <c r="B1963" t="s">
        <v>4085</v>
      </c>
      <c r="C1963" t="str">
        <f>IFERROR(VLOOKUP(Table1[[#This Row],[Ticker]],[1]!Table1[[Symbol]:[Industry]],2,FALSE),"-")</f>
        <v>-</v>
      </c>
      <c r="D1963" t="s">
        <v>807</v>
      </c>
      <c r="E1963">
        <v>377.395434569999</v>
      </c>
      <c r="F1963">
        <v>28.49</v>
      </c>
      <c r="G1963">
        <v>104.123721351014</v>
      </c>
      <c r="H1963">
        <v>-8.4040191004533895</v>
      </c>
      <c r="I1963">
        <v>40.205104421330297</v>
      </c>
      <c r="J1963">
        <v>-7.0186342228949696</v>
      </c>
      <c r="K1963">
        <v>26.411779475281701</v>
      </c>
      <c r="L1963">
        <v>21.1796862043952</v>
      </c>
      <c r="M1963">
        <v>38.4009822741682</v>
      </c>
      <c r="N1963">
        <v>0.36307450301249</v>
      </c>
      <c r="O1963">
        <v>18.2871182871183</v>
      </c>
      <c r="P1963">
        <v>143.85164051355201</v>
      </c>
      <c r="Q1963">
        <v>8.9905147168646005E-2</v>
      </c>
    </row>
    <row r="1964" spans="1:17" hidden="1" x14ac:dyDescent="0.3">
      <c r="A1964" t="s">
        <v>4086</v>
      </c>
      <c r="B1964" t="s">
        <v>4087</v>
      </c>
      <c r="C1964" t="str">
        <f>IFERROR(VLOOKUP(Table1[[#This Row],[Ticker]],[1]!Table1[[Symbol]:[Industry]],2,FALSE),"-")</f>
        <v>-</v>
      </c>
      <c r="D1964" t="s">
        <v>122</v>
      </c>
      <c r="E1964">
        <v>377.10362700000002</v>
      </c>
      <c r="F1964">
        <v>15.09</v>
      </c>
      <c r="G1964">
        <v>-41.776518794602602</v>
      </c>
      <c r="H1964">
        <v>-3.27308446132202</v>
      </c>
      <c r="I1964">
        <v>-15.5527080786696</v>
      </c>
      <c r="J1964">
        <v>-6.3519871634947496</v>
      </c>
      <c r="K1964">
        <v>13.9702258347934</v>
      </c>
      <c r="L1964">
        <v>14.4900825850952</v>
      </c>
      <c r="M1964">
        <v>63.075816202273501</v>
      </c>
      <c r="N1964">
        <v>1.4569594521217299</v>
      </c>
      <c r="O1964">
        <v>28.2306163021868</v>
      </c>
      <c r="P1964">
        <v>34.133333333333297</v>
      </c>
      <c r="Q1964">
        <v>-2.340516158564E-3</v>
      </c>
    </row>
    <row r="1965" spans="1:17" hidden="1" x14ac:dyDescent="0.3">
      <c r="A1965" t="s">
        <v>4088</v>
      </c>
      <c r="B1965" t="s">
        <v>4089</v>
      </c>
      <c r="C1965" t="str">
        <f>IFERROR(VLOOKUP(Table1[[#This Row],[Ticker]],[1]!Table1[[Symbol]:[Industry]],2,FALSE),"-")</f>
        <v>-</v>
      </c>
      <c r="D1965" t="s">
        <v>101</v>
      </c>
      <c r="E1965">
        <v>376.22987085599999</v>
      </c>
      <c r="F1965">
        <v>29.21</v>
      </c>
      <c r="G1965">
        <v>99.565392065132997</v>
      </c>
      <c r="H1965">
        <v>9.4552662831975702</v>
      </c>
      <c r="I1965">
        <v>-1.55376110901034</v>
      </c>
      <c r="J1965">
        <v>-12.4916334135913</v>
      </c>
      <c r="K1965">
        <v>25.800389426978299</v>
      </c>
      <c r="L1965">
        <v>21.550783525790401</v>
      </c>
      <c r="M1965">
        <v>52.617761737918897</v>
      </c>
      <c r="N1965">
        <v>0.93580020539389597</v>
      </c>
      <c r="O1965">
        <v>11.822594718193301</v>
      </c>
      <c r="P1965">
        <v>153.11992464762599</v>
      </c>
      <c r="Q1965">
        <v>0.122214394505959</v>
      </c>
    </row>
    <row r="1966" spans="1:17" hidden="1" x14ac:dyDescent="0.3">
      <c r="A1966" t="s">
        <v>4090</v>
      </c>
      <c r="B1966" t="s">
        <v>4091</v>
      </c>
      <c r="C1966" t="str">
        <f>IFERROR(VLOOKUP(Table1[[#This Row],[Ticker]],[1]!Table1[[Symbol]:[Industry]],2,FALSE),"-")</f>
        <v>-</v>
      </c>
      <c r="D1966" t="s">
        <v>286</v>
      </c>
      <c r="E1966">
        <v>375.99844999999999</v>
      </c>
      <c r="F1966">
        <v>48.85</v>
      </c>
      <c r="G1966">
        <v>1168.22746461363</v>
      </c>
      <c r="H1966">
        <v>38.712173715568298</v>
      </c>
      <c r="I1966">
        <v>981.49658424195798</v>
      </c>
      <c r="J1966">
        <v>9.0102310305200408</v>
      </c>
      <c r="K1966">
        <v>33.804412991669402</v>
      </c>
      <c r="L1966">
        <v>17.7780055206272</v>
      </c>
      <c r="M1966">
        <v>97.400785133623799</v>
      </c>
      <c r="N1966">
        <v>1.4887671823311399</v>
      </c>
      <c r="O1966">
        <v>0</v>
      </c>
      <c r="P1966">
        <v>1736.46616541353</v>
      </c>
      <c r="Q1966">
        <v>0.17542205122442101</v>
      </c>
    </row>
    <row r="1967" spans="1:17" hidden="1" x14ac:dyDescent="0.3">
      <c r="A1967" t="s">
        <v>4092</v>
      </c>
      <c r="B1967" t="s">
        <v>4093</v>
      </c>
      <c r="C1967" t="str">
        <f>IFERROR(VLOOKUP(Table1[[#This Row],[Ticker]],[1]!Table1[[Symbol]:[Industry]],2,FALSE),"-")</f>
        <v>-</v>
      </c>
      <c r="D1967" t="s">
        <v>46</v>
      </c>
      <c r="E1967">
        <v>374.44878684000003</v>
      </c>
      <c r="F1967">
        <v>13.89</v>
      </c>
      <c r="G1967">
        <v>127.52985706820201</v>
      </c>
      <c r="H1967">
        <v>13.359467666660199</v>
      </c>
      <c r="I1967">
        <v>-16.389565985401699</v>
      </c>
      <c r="J1967">
        <v>24.686951766148901</v>
      </c>
      <c r="K1967">
        <v>11.163358789225301</v>
      </c>
      <c r="L1967">
        <v>10.046442027311</v>
      </c>
      <c r="M1967">
        <v>87.286746820489299</v>
      </c>
      <c r="N1967">
        <v>2.7186483011671898</v>
      </c>
      <c r="O1967">
        <v>7.9913606911446999</v>
      </c>
      <c r="P1967">
        <v>163.06818181818099</v>
      </c>
      <c r="Q1967">
        <v>7.3006199524336998E-2</v>
      </c>
    </row>
    <row r="1968" spans="1:17" hidden="1" x14ac:dyDescent="0.3">
      <c r="A1968" t="s">
        <v>4094</v>
      </c>
      <c r="B1968" t="s">
        <v>4095</v>
      </c>
      <c r="C1968" t="str">
        <f>IFERROR(VLOOKUP(Table1[[#This Row],[Ticker]],[1]!Table1[[Symbol]:[Industry]],2,FALSE),"-")</f>
        <v>-</v>
      </c>
      <c r="D1968" t="s">
        <v>200</v>
      </c>
      <c r="E1968">
        <v>374.41318278</v>
      </c>
      <c r="F1968">
        <v>360.1</v>
      </c>
      <c r="G1968">
        <v>111.182009675335</v>
      </c>
      <c r="H1968">
        <v>-4.8440818598108004</v>
      </c>
      <c r="I1968">
        <v>22.220213014342601</v>
      </c>
      <c r="J1968">
        <v>0.71360778970075001</v>
      </c>
      <c r="K1968">
        <v>350.10057783855098</v>
      </c>
      <c r="L1968">
        <v>296.55876201868801</v>
      </c>
      <c r="M1968">
        <v>49.612354799414298</v>
      </c>
      <c r="N1968">
        <v>0.98342733468542298</v>
      </c>
      <c r="O1968">
        <v>16.370452652040999</v>
      </c>
      <c r="P1968">
        <v>141.67785234899301</v>
      </c>
      <c r="Q1968">
        <v>7.1589476676046995E-2</v>
      </c>
    </row>
    <row r="1969" spans="1:17" hidden="1" x14ac:dyDescent="0.3">
      <c r="A1969" t="s">
        <v>4096</v>
      </c>
      <c r="B1969" t="s">
        <v>4097</v>
      </c>
      <c r="C1969" t="str">
        <f>IFERROR(VLOOKUP(Table1[[#This Row],[Ticker]],[1]!Table1[[Symbol]:[Industry]],2,FALSE),"-")</f>
        <v>-</v>
      </c>
      <c r="D1969" t="s">
        <v>21</v>
      </c>
      <c r="E1969">
        <v>373.61433599999998</v>
      </c>
      <c r="F1969">
        <v>254.7</v>
      </c>
      <c r="G1969">
        <v>-10.9759941034802</v>
      </c>
      <c r="H1969">
        <v>4.7904599468334697</v>
      </c>
      <c r="I1969">
        <v>-30.4779181498178</v>
      </c>
      <c r="J1969">
        <v>-2.9630376338934199</v>
      </c>
      <c r="K1969">
        <v>259.55911368478502</v>
      </c>
      <c r="L1969">
        <v>264.91813354123798</v>
      </c>
      <c r="M1969">
        <v>45.104087725334999</v>
      </c>
      <c r="N1969">
        <v>0.81364925746704397</v>
      </c>
      <c r="O1969">
        <v>60.070671378091802</v>
      </c>
      <c r="P1969">
        <v>21.8660287081339</v>
      </c>
    </row>
    <row r="1970" spans="1:17" hidden="1" x14ac:dyDescent="0.3">
      <c r="A1970" t="s">
        <v>4098</v>
      </c>
      <c r="B1970" t="s">
        <v>4099</v>
      </c>
      <c r="C1970" t="str">
        <f>IFERROR(VLOOKUP(Table1[[#This Row],[Ticker]],[1]!Table1[[Symbol]:[Industry]],2,FALSE),"-")</f>
        <v>-</v>
      </c>
      <c r="D1970" t="s">
        <v>714</v>
      </c>
      <c r="E1970">
        <v>373.16630627000001</v>
      </c>
      <c r="F1970">
        <v>217.26</v>
      </c>
      <c r="G1970">
        <v>30.247248372550199</v>
      </c>
      <c r="H1970">
        <v>-2.1074272428619398</v>
      </c>
      <c r="I1970">
        <v>7.3020332435810396</v>
      </c>
      <c r="J1970">
        <v>-1.47052841641045</v>
      </c>
      <c r="K1970">
        <v>209.40140578467401</v>
      </c>
      <c r="L1970">
        <v>185.371607572915</v>
      </c>
      <c r="M1970">
        <v>43.478451693180702</v>
      </c>
      <c r="N1970">
        <v>0.95134791895418702</v>
      </c>
      <c r="O1970">
        <v>2.6373929853631601</v>
      </c>
      <c r="P1970">
        <v>57.320782041998498</v>
      </c>
      <c r="Q1970">
        <v>8.1463636799704003E-2</v>
      </c>
    </row>
    <row r="1971" spans="1:17" hidden="1" x14ac:dyDescent="0.3">
      <c r="A1971" t="s">
        <v>4100</v>
      </c>
      <c r="B1971" t="s">
        <v>4101</v>
      </c>
      <c r="C1971" t="str">
        <f>IFERROR(VLOOKUP(Table1[[#This Row],[Ticker]],[1]!Table1[[Symbol]:[Industry]],2,FALSE),"-")</f>
        <v>-</v>
      </c>
      <c r="D1971" t="s">
        <v>138</v>
      </c>
      <c r="E1971">
        <v>372.951526094999</v>
      </c>
      <c r="F1971">
        <v>98.55</v>
      </c>
      <c r="G1971">
        <v>28.6901199600123</v>
      </c>
      <c r="H1971">
        <v>-16.344031562047999</v>
      </c>
      <c r="I1971">
        <v>-30.1716456847366</v>
      </c>
      <c r="J1971">
        <v>-2.8511966084677201</v>
      </c>
      <c r="K1971">
        <v>102.080956587641</v>
      </c>
      <c r="L1971">
        <v>100.83511810813199</v>
      </c>
      <c r="M1971">
        <v>52.0121836355043</v>
      </c>
      <c r="N1971">
        <v>0.68834284166960902</v>
      </c>
      <c r="O1971">
        <v>54.388635210552998</v>
      </c>
      <c r="P1971">
        <v>53.984374999999901</v>
      </c>
      <c r="Q1971">
        <v>1.6859179013396002E-2</v>
      </c>
    </row>
    <row r="1972" spans="1:17" hidden="1" x14ac:dyDescent="0.3">
      <c r="A1972" t="s">
        <v>4102</v>
      </c>
      <c r="B1972" t="s">
        <v>4103</v>
      </c>
      <c r="C1972" t="str">
        <f>IFERROR(VLOOKUP(Table1[[#This Row],[Ticker]],[1]!Table1[[Symbol]:[Industry]],2,FALSE),"-")</f>
        <v>-</v>
      </c>
      <c r="D1972" t="s">
        <v>200</v>
      </c>
      <c r="E1972">
        <v>372.816922634999</v>
      </c>
      <c r="F1972">
        <v>3150.05</v>
      </c>
      <c r="G1972">
        <v>76.482057835913693</v>
      </c>
      <c r="H1972">
        <v>-7.0909475818081003</v>
      </c>
      <c r="I1972">
        <v>78.117496281937093</v>
      </c>
      <c r="J1972">
        <v>4.7765810724389803</v>
      </c>
      <c r="K1972">
        <v>2983.8837998945601</v>
      </c>
      <c r="L1972">
        <v>2485.2347645254899</v>
      </c>
      <c r="M1972">
        <v>63.032294281367399</v>
      </c>
      <c r="N1972">
        <v>0.60642663350666903</v>
      </c>
      <c r="O1972">
        <v>14.1251726163076</v>
      </c>
      <c r="P1972">
        <v>117.244827586206</v>
      </c>
      <c r="Q1972">
        <v>5.7959298107146E-2</v>
      </c>
    </row>
    <row r="1973" spans="1:17" hidden="1" x14ac:dyDescent="0.3">
      <c r="A1973" t="s">
        <v>4104</v>
      </c>
      <c r="B1973" t="s">
        <v>4105</v>
      </c>
      <c r="C1973" t="str">
        <f>IFERROR(VLOOKUP(Table1[[#This Row],[Ticker]],[1]!Table1[[Symbol]:[Industry]],2,FALSE),"-")</f>
        <v>-</v>
      </c>
      <c r="D1973" t="s">
        <v>278</v>
      </c>
      <c r="E1973">
        <v>371.76140676599999</v>
      </c>
      <c r="F1973">
        <v>84.97</v>
      </c>
      <c r="G1973">
        <v>-18.152946791712999</v>
      </c>
      <c r="H1973">
        <v>-9.7569826598359999</v>
      </c>
      <c r="I1973">
        <v>-33.1399359203877</v>
      </c>
      <c r="J1973">
        <v>-5.0360909112777996</v>
      </c>
      <c r="K1973">
        <v>87.7855010539689</v>
      </c>
      <c r="M1973">
        <v>44.097501492835697</v>
      </c>
      <c r="N1973">
        <v>1.2110418292021099</v>
      </c>
      <c r="O1973">
        <v>104.18971401671099</v>
      </c>
      <c r="P1973">
        <v>13.4445927903871</v>
      </c>
    </row>
    <row r="1974" spans="1:17" hidden="1" x14ac:dyDescent="0.3">
      <c r="A1974" t="s">
        <v>4106</v>
      </c>
      <c r="B1974" t="s">
        <v>4107</v>
      </c>
      <c r="C1974" t="str">
        <f>IFERROR(VLOOKUP(Table1[[#This Row],[Ticker]],[1]!Table1[[Symbol]:[Industry]],2,FALSE),"-")</f>
        <v>-</v>
      </c>
      <c r="D1974" t="s">
        <v>119</v>
      </c>
      <c r="E1974">
        <v>371.50400000000002</v>
      </c>
      <c r="F1974">
        <v>149.80000000000001</v>
      </c>
      <c r="G1974">
        <v>-23.4623513119877</v>
      </c>
      <c r="H1974">
        <v>8.8158447037161505</v>
      </c>
      <c r="I1974">
        <v>-9.3318551323656092</v>
      </c>
      <c r="J1974">
        <v>-0.87886574002581996</v>
      </c>
      <c r="K1974">
        <v>139.72485216351399</v>
      </c>
      <c r="L1974">
        <v>139.39837465564699</v>
      </c>
      <c r="M1974">
        <v>63.420042547605597</v>
      </c>
      <c r="N1974">
        <v>1.76867270225768</v>
      </c>
      <c r="O1974">
        <v>12.7169559412549</v>
      </c>
      <c r="P1974">
        <v>20.806451612903199</v>
      </c>
      <c r="Q1974">
        <v>4.2684706624180002E-2</v>
      </c>
    </row>
    <row r="1975" spans="1:17" hidden="1" x14ac:dyDescent="0.3">
      <c r="A1975" t="s">
        <v>4108</v>
      </c>
      <c r="B1975" t="s">
        <v>4109</v>
      </c>
      <c r="C1975" t="str">
        <f>IFERROR(VLOOKUP(Table1[[#This Row],[Ticker]],[1]!Table1[[Symbol]:[Industry]],2,FALSE),"-")</f>
        <v>-</v>
      </c>
      <c r="D1975" t="s">
        <v>278</v>
      </c>
      <c r="E1975">
        <v>371.40194480000002</v>
      </c>
      <c r="F1975">
        <v>678.95</v>
      </c>
      <c r="G1975">
        <v>105.740315989046</v>
      </c>
      <c r="H1975">
        <v>-11.1167127918236</v>
      </c>
      <c r="I1975">
        <v>56.197593154430002</v>
      </c>
      <c r="J1975">
        <v>-3.4249210732904301</v>
      </c>
      <c r="K1975">
        <v>626.95945944626305</v>
      </c>
      <c r="L1975">
        <v>492.08373437635697</v>
      </c>
      <c r="M1975">
        <v>55.399469836474502</v>
      </c>
      <c r="N1975">
        <v>0.30168361605118199</v>
      </c>
      <c r="O1975">
        <v>16.311952279254701</v>
      </c>
      <c r="P1975">
        <v>134.12068965517199</v>
      </c>
      <c r="Q1975">
        <v>8.5621774481848004E-2</v>
      </c>
    </row>
    <row r="1976" spans="1:17" hidden="1" x14ac:dyDescent="0.3">
      <c r="A1976" t="s">
        <v>4110</v>
      </c>
      <c r="B1976" t="s">
        <v>4111</v>
      </c>
      <c r="C1976" t="str">
        <f>IFERROR(VLOOKUP(Table1[[#This Row],[Ticker]],[1]!Table1[[Symbol]:[Industry]],2,FALSE),"-")</f>
        <v>-</v>
      </c>
      <c r="D1976" t="s">
        <v>46</v>
      </c>
      <c r="E1976">
        <v>370.41704535000002</v>
      </c>
      <c r="F1976">
        <v>28.25</v>
      </c>
      <c r="G1976">
        <v>75.546065395134306</v>
      </c>
      <c r="H1976">
        <v>27.675170486170401</v>
      </c>
      <c r="I1976">
        <v>-38.461562245336303</v>
      </c>
      <c r="J1976">
        <v>6.7348067393335</v>
      </c>
      <c r="K1976">
        <v>25.1721281054662</v>
      </c>
      <c r="L1976">
        <v>27.223657165071199</v>
      </c>
      <c r="M1976">
        <v>88.928081046129194</v>
      </c>
      <c r="N1976">
        <v>1.0212557203568999</v>
      </c>
      <c r="O1976">
        <v>82.831858407079594</v>
      </c>
      <c r="Q1976">
        <v>0.123227777571474</v>
      </c>
    </row>
    <row r="1977" spans="1:17" hidden="1" x14ac:dyDescent="0.3">
      <c r="A1977" t="s">
        <v>4112</v>
      </c>
      <c r="B1977" t="s">
        <v>4113</v>
      </c>
      <c r="C1977" t="str">
        <f>IFERROR(VLOOKUP(Table1[[#This Row],[Ticker]],[1]!Table1[[Symbol]:[Industry]],2,FALSE),"-")</f>
        <v>-</v>
      </c>
      <c r="E1977">
        <v>370.19405105999999</v>
      </c>
      <c r="F1977">
        <v>209.4</v>
      </c>
      <c r="G1977">
        <v>9.9583211332249792</v>
      </c>
      <c r="H1977">
        <v>35.560547905944297</v>
      </c>
      <c r="I1977">
        <v>36.852586435718798</v>
      </c>
      <c r="J1977">
        <v>-3.66742207689206</v>
      </c>
      <c r="K1977">
        <v>168.83744511418701</v>
      </c>
      <c r="L1977">
        <v>146.71107745628899</v>
      </c>
      <c r="M1977">
        <v>61.499827179883603</v>
      </c>
      <c r="N1977">
        <v>1.8661639903514899</v>
      </c>
      <c r="O1977">
        <v>13.658070678127901</v>
      </c>
      <c r="P1977">
        <v>78.897906877402804</v>
      </c>
      <c r="Q1977">
        <v>0.12316253813954001</v>
      </c>
    </row>
    <row r="1978" spans="1:17" hidden="1" x14ac:dyDescent="0.3">
      <c r="A1978" t="s">
        <v>4114</v>
      </c>
      <c r="B1978" t="s">
        <v>4115</v>
      </c>
      <c r="C1978" t="str">
        <f>IFERROR(VLOOKUP(Table1[[#This Row],[Ticker]],[1]!Table1[[Symbol]:[Industry]],2,FALSE),"-")</f>
        <v>-</v>
      </c>
      <c r="D1978" t="s">
        <v>278</v>
      </c>
      <c r="E1978">
        <v>370.18</v>
      </c>
      <c r="F1978">
        <v>223</v>
      </c>
      <c r="G1978">
        <v>-9.1224905785465005</v>
      </c>
      <c r="H1978">
        <v>-11.419029903569699</v>
      </c>
      <c r="I1978">
        <v>-27.209766477524202</v>
      </c>
      <c r="J1978">
        <v>-3.6368327370397302</v>
      </c>
      <c r="K1978">
        <v>229.80448435210499</v>
      </c>
      <c r="L1978">
        <v>228.87222242711201</v>
      </c>
      <c r="M1978">
        <v>43.4798134990412</v>
      </c>
      <c r="N1978">
        <v>0.82409638554216802</v>
      </c>
      <c r="O1978">
        <v>54.686098654708502</v>
      </c>
      <c r="P1978">
        <v>29.613484452194101</v>
      </c>
      <c r="Q1978">
        <v>0.12037406857114499</v>
      </c>
    </row>
    <row r="1979" spans="1:17" hidden="1" x14ac:dyDescent="0.3">
      <c r="A1979" t="s">
        <v>4116</v>
      </c>
      <c r="B1979" t="s">
        <v>4117</v>
      </c>
      <c r="C1979" t="str">
        <f>IFERROR(VLOOKUP(Table1[[#This Row],[Ticker]],[1]!Table1[[Symbol]:[Industry]],2,FALSE),"-")</f>
        <v>-</v>
      </c>
      <c r="D1979" t="s">
        <v>130</v>
      </c>
      <c r="E1979">
        <v>369.41543984999998</v>
      </c>
      <c r="F1979">
        <v>56.37</v>
      </c>
      <c r="G1979">
        <v>-3.7334070880563699</v>
      </c>
      <c r="H1979">
        <v>6.0082356596132501E-2</v>
      </c>
      <c r="I1979">
        <v>-46.966205596452703</v>
      </c>
      <c r="J1979">
        <v>-5.9174862010364002</v>
      </c>
      <c r="K1979">
        <v>56.880489599098397</v>
      </c>
      <c r="L1979">
        <v>56.596401735733203</v>
      </c>
      <c r="M1979">
        <v>49.836422971041799</v>
      </c>
      <c r="N1979">
        <v>2.38132964898552</v>
      </c>
      <c r="O1979">
        <v>89.817278694340899</v>
      </c>
      <c r="P1979">
        <v>42.5284450063211</v>
      </c>
      <c r="Q1979">
        <v>4.1761581950343997E-2</v>
      </c>
    </row>
    <row r="1980" spans="1:17" hidden="1" x14ac:dyDescent="0.3">
      <c r="A1980" t="s">
        <v>4118</v>
      </c>
      <c r="B1980" t="s">
        <v>4119</v>
      </c>
      <c r="C1980" t="str">
        <f>IFERROR(VLOOKUP(Table1[[#This Row],[Ticker]],[1]!Table1[[Symbol]:[Industry]],2,FALSE),"-")</f>
        <v>-</v>
      </c>
      <c r="D1980" t="s">
        <v>534</v>
      </c>
      <c r="E1980">
        <v>367.230699915</v>
      </c>
      <c r="F1980">
        <v>27.05</v>
      </c>
      <c r="G1980">
        <v>154.765401667037</v>
      </c>
      <c r="H1980">
        <v>12.8231390194443</v>
      </c>
      <c r="I1980">
        <v>53.6973644832498</v>
      </c>
      <c r="J1980">
        <v>-2.7209842597645801</v>
      </c>
      <c r="K1980">
        <v>22.819975830466699</v>
      </c>
      <c r="L1980">
        <v>17.488038178687201</v>
      </c>
      <c r="M1980">
        <v>55.504887597007901</v>
      </c>
      <c r="N1980">
        <v>0.98895139338132299</v>
      </c>
      <c r="O1980">
        <v>9.4269870609981599</v>
      </c>
      <c r="P1980">
        <v>194.02173913043401</v>
      </c>
      <c r="Q1980">
        <v>0.118390617098242</v>
      </c>
    </row>
    <row r="1981" spans="1:17" hidden="1" x14ac:dyDescent="0.3">
      <c r="A1981" t="s">
        <v>4120</v>
      </c>
      <c r="B1981" t="s">
        <v>4121</v>
      </c>
      <c r="C1981" t="str">
        <f>IFERROR(VLOOKUP(Table1[[#This Row],[Ticker]],[1]!Table1[[Symbol]:[Industry]],2,FALSE),"-")</f>
        <v>-</v>
      </c>
      <c r="D1981" t="s">
        <v>46</v>
      </c>
      <c r="E1981">
        <v>366.57716895999999</v>
      </c>
      <c r="F1981">
        <v>286.45</v>
      </c>
      <c r="G1981">
        <v>148.708946095117</v>
      </c>
      <c r="H1981">
        <v>22.394912936227101</v>
      </c>
      <c r="I1981">
        <v>159.01462823085399</v>
      </c>
      <c r="J1981">
        <v>10.6093400283061</v>
      </c>
      <c r="M1981">
        <v>67.067954602516906</v>
      </c>
      <c r="O1981">
        <v>6.3187292721242896</v>
      </c>
      <c r="P1981">
        <v>188.760080645161</v>
      </c>
    </row>
    <row r="1982" spans="1:17" hidden="1" x14ac:dyDescent="0.3">
      <c r="A1982" t="s">
        <v>4122</v>
      </c>
      <c r="B1982" t="s">
        <v>4123</v>
      </c>
      <c r="C1982" t="str">
        <f>IFERROR(VLOOKUP(Table1[[#This Row],[Ticker]],[1]!Table1[[Symbol]:[Industry]],2,FALSE),"-")</f>
        <v>-</v>
      </c>
      <c r="D1982" t="s">
        <v>1328</v>
      </c>
      <c r="E1982">
        <v>366.57078000000001</v>
      </c>
      <c r="F1982">
        <v>294.60000000000002</v>
      </c>
      <c r="G1982">
        <v>217.464639676898</v>
      </c>
      <c r="H1982">
        <v>-10.871180142861601</v>
      </c>
      <c r="I1982">
        <v>-34.516101176086202</v>
      </c>
      <c r="J1982">
        <v>-4.6620895441534396</v>
      </c>
      <c r="K1982">
        <v>336.42462958248302</v>
      </c>
      <c r="L1982">
        <v>288.189051473257</v>
      </c>
      <c r="M1982">
        <v>44.428740362705298</v>
      </c>
      <c r="N1982">
        <v>0.53877115820338495</v>
      </c>
      <c r="O1982">
        <v>54.4127630685675</v>
      </c>
      <c r="P1982">
        <v>254.51263537906101</v>
      </c>
      <c r="Q1982">
        <v>0.14901189729974201</v>
      </c>
    </row>
    <row r="1983" spans="1:17" hidden="1" x14ac:dyDescent="0.3">
      <c r="A1983" t="s">
        <v>4124</v>
      </c>
      <c r="B1983" t="s">
        <v>4125</v>
      </c>
      <c r="C1983" t="str">
        <f>IFERROR(VLOOKUP(Table1[[#This Row],[Ticker]],[1]!Table1[[Symbol]:[Industry]],2,FALSE),"-")</f>
        <v>-</v>
      </c>
      <c r="E1983">
        <v>365.91183099899899</v>
      </c>
      <c r="F1983">
        <v>22.99</v>
      </c>
      <c r="G1983">
        <v>59.090966498019498</v>
      </c>
      <c r="H1983">
        <v>-0.59517835103885397</v>
      </c>
      <c r="I1983">
        <v>-4.6062047366291097</v>
      </c>
      <c r="J1983">
        <v>-10.0671721580905</v>
      </c>
      <c r="K1983">
        <v>24.2531643331507</v>
      </c>
      <c r="L1983">
        <v>21.869815702002001</v>
      </c>
      <c r="M1983">
        <v>35.263870890936097</v>
      </c>
      <c r="N1983">
        <v>3.02548570227321</v>
      </c>
      <c r="O1983">
        <v>43.540669856459303</v>
      </c>
      <c r="P1983">
        <v>96.027586206896501</v>
      </c>
    </row>
    <row r="1984" spans="1:17" hidden="1" x14ac:dyDescent="0.3">
      <c r="A1984" t="s">
        <v>4126</v>
      </c>
      <c r="B1984" t="s">
        <v>4127</v>
      </c>
      <c r="C1984" t="str">
        <f>IFERROR(VLOOKUP(Table1[[#This Row],[Ticker]],[1]!Table1[[Symbol]:[Industry]],2,FALSE),"-")</f>
        <v>-</v>
      </c>
      <c r="D1984" t="s">
        <v>359</v>
      </c>
      <c r="E1984">
        <v>365.20476374999998</v>
      </c>
      <c r="F1984">
        <v>174.05</v>
      </c>
      <c r="G1984">
        <v>-53.634990669871797</v>
      </c>
      <c r="H1984">
        <v>-5.2178742035734196</v>
      </c>
      <c r="I1984">
        <v>-43.329308534135201</v>
      </c>
      <c r="J1984">
        <v>-1.33537547501416</v>
      </c>
      <c r="K1984">
        <v>184.07627605604199</v>
      </c>
      <c r="M1984">
        <v>53.851090084687499</v>
      </c>
      <c r="N1984">
        <v>1.10595611285266</v>
      </c>
      <c r="O1984">
        <v>56.851479459925301</v>
      </c>
      <c r="P1984">
        <v>16.033333333333299</v>
      </c>
    </row>
    <row r="1985" spans="1:17" hidden="1" x14ac:dyDescent="0.3">
      <c r="A1985" t="s">
        <v>4128</v>
      </c>
      <c r="B1985" t="s">
        <v>4129</v>
      </c>
      <c r="C1985" t="str">
        <f>IFERROR(VLOOKUP(Table1[[#This Row],[Ticker]],[1]!Table1[[Symbol]:[Industry]],2,FALSE),"-")</f>
        <v>-</v>
      </c>
      <c r="D1985" t="s">
        <v>386</v>
      </c>
      <c r="E1985">
        <v>365.17415</v>
      </c>
      <c r="F1985">
        <v>34.54</v>
      </c>
      <c r="G1985">
        <v>-33.356947969216399</v>
      </c>
      <c r="H1985">
        <v>-17.075728210049299</v>
      </c>
      <c r="I1985">
        <v>-71.469057701088602</v>
      </c>
      <c r="J1985">
        <v>-7.8381013768817001</v>
      </c>
      <c r="K1985">
        <v>40.523043541705697</v>
      </c>
      <c r="L1985">
        <v>48.993873598170097</v>
      </c>
      <c r="M1985">
        <v>34.254937986166198</v>
      </c>
      <c r="N1985">
        <v>1.89515943675775</v>
      </c>
      <c r="O1985">
        <v>151.881876085697</v>
      </c>
      <c r="P1985">
        <v>7.9712410128164901</v>
      </c>
      <c r="Q1985">
        <v>0.14050413766032499</v>
      </c>
    </row>
    <row r="1986" spans="1:17" hidden="1" x14ac:dyDescent="0.3">
      <c r="A1986" t="s">
        <v>4130</v>
      </c>
      <c r="B1986" t="s">
        <v>4131</v>
      </c>
      <c r="C1986" t="str">
        <f>IFERROR(VLOOKUP(Table1[[#This Row],[Ticker]],[1]!Table1[[Symbol]:[Industry]],2,FALSE),"-")</f>
        <v>-</v>
      </c>
      <c r="D1986" t="s">
        <v>709</v>
      </c>
      <c r="E1986">
        <v>365.02737253999999</v>
      </c>
      <c r="F1986">
        <v>60.29</v>
      </c>
      <c r="G1986">
        <v>24.214305434425199</v>
      </c>
      <c r="H1986">
        <v>-6.5881028793407497</v>
      </c>
      <c r="I1986">
        <v>3.9590106713303301</v>
      </c>
      <c r="J1986">
        <v>-8.8102392450869793</v>
      </c>
      <c r="K1986">
        <v>50.907002620536502</v>
      </c>
      <c r="L1986">
        <v>49.9480660589997</v>
      </c>
      <c r="M1986">
        <v>71.628234206561999</v>
      </c>
      <c r="N1986">
        <v>2.47032322340538</v>
      </c>
      <c r="O1986">
        <v>19.256924863161299</v>
      </c>
      <c r="P1986">
        <v>54.589743589743499</v>
      </c>
      <c r="Q1986">
        <v>5.8867647803823003E-2</v>
      </c>
    </row>
    <row r="1987" spans="1:17" hidden="1" x14ac:dyDescent="0.3">
      <c r="A1987" t="s">
        <v>4132</v>
      </c>
      <c r="B1987" t="s">
        <v>4133</v>
      </c>
      <c r="C1987" t="str">
        <f>IFERROR(VLOOKUP(Table1[[#This Row],[Ticker]],[1]!Table1[[Symbol]:[Industry]],2,FALSE),"-")</f>
        <v>-</v>
      </c>
      <c r="D1987" t="s">
        <v>200</v>
      </c>
      <c r="E1987">
        <v>364.74213075</v>
      </c>
      <c r="F1987">
        <v>164.94</v>
      </c>
      <c r="G1987">
        <v>-17.8590318206864</v>
      </c>
      <c r="H1987">
        <v>-12.4060573135748</v>
      </c>
      <c r="I1987">
        <v>-9.8956829802444606</v>
      </c>
      <c r="J1987">
        <v>-6.6485648777657396</v>
      </c>
      <c r="K1987">
        <v>168.660529036496</v>
      </c>
      <c r="L1987">
        <v>157.121065416921</v>
      </c>
      <c r="M1987">
        <v>43.845502957795297</v>
      </c>
      <c r="N1987">
        <v>1.0306093766470801</v>
      </c>
      <c r="O1987">
        <v>18.5279495574148</v>
      </c>
      <c r="P1987">
        <v>28.608187134502899</v>
      </c>
      <c r="Q1987">
        <v>-3.0900300824419E-2</v>
      </c>
    </row>
    <row r="1988" spans="1:17" hidden="1" x14ac:dyDescent="0.3">
      <c r="A1988" t="s">
        <v>4134</v>
      </c>
      <c r="B1988" t="s">
        <v>4135</v>
      </c>
      <c r="C1988" t="str">
        <f>IFERROR(VLOOKUP(Table1[[#This Row],[Ticker]],[1]!Table1[[Symbol]:[Industry]],2,FALSE),"-")</f>
        <v>-</v>
      </c>
      <c r="D1988" t="s">
        <v>527</v>
      </c>
      <c r="E1988">
        <v>364.55007599999999</v>
      </c>
      <c r="F1988">
        <v>1401.9</v>
      </c>
      <c r="G1988">
        <v>-20.221506913028001</v>
      </c>
      <c r="H1988">
        <v>-15.8314713133956</v>
      </c>
      <c r="I1988">
        <v>-48.622073003648097</v>
      </c>
      <c r="J1988">
        <v>-5.1692507080310204</v>
      </c>
      <c r="K1988">
        <v>1552.3486262476599</v>
      </c>
      <c r="L1988">
        <v>1658.0887678176</v>
      </c>
      <c r="M1988">
        <v>23.300706885265502</v>
      </c>
      <c r="N1988">
        <v>0.81909680459894196</v>
      </c>
      <c r="O1988">
        <v>89.171838219559106</v>
      </c>
      <c r="P1988">
        <v>8.0878951426368495</v>
      </c>
      <c r="Q1988">
        <v>5.0744892915941003E-2</v>
      </c>
    </row>
    <row r="1989" spans="1:17" hidden="1" x14ac:dyDescent="0.3">
      <c r="A1989" t="s">
        <v>4136</v>
      </c>
      <c r="B1989" t="s">
        <v>4137</v>
      </c>
      <c r="C1989" t="str">
        <f>IFERROR(VLOOKUP(Table1[[#This Row],[Ticker]],[1]!Table1[[Symbol]:[Industry]],2,FALSE),"-")</f>
        <v>-</v>
      </c>
      <c r="D1989" t="s">
        <v>370</v>
      </c>
      <c r="E1989">
        <v>363.60131844</v>
      </c>
      <c r="F1989">
        <v>279.60000000000002</v>
      </c>
      <c r="G1989">
        <v>43.424886635503803</v>
      </c>
      <c r="H1989">
        <v>-3.72017835103886</v>
      </c>
      <c r="I1989">
        <v>10.527025275043099</v>
      </c>
      <c r="J1989">
        <v>-1.7171850431994</v>
      </c>
      <c r="K1989">
        <v>264.182842497938</v>
      </c>
      <c r="L1989">
        <v>239.21351754189899</v>
      </c>
      <c r="M1989">
        <v>53.241531357009102</v>
      </c>
      <c r="N1989">
        <v>1.23379083193689</v>
      </c>
      <c r="O1989">
        <v>22.5679542203147</v>
      </c>
      <c r="P1989">
        <v>76.906042391648199</v>
      </c>
      <c r="Q1989">
        <v>3.8044221217763997E-2</v>
      </c>
    </row>
    <row r="1990" spans="1:17" hidden="1" x14ac:dyDescent="0.3">
      <c r="A1990" t="s">
        <v>4138</v>
      </c>
      <c r="B1990" t="s">
        <v>4139</v>
      </c>
      <c r="C1990" t="str">
        <f>IFERROR(VLOOKUP(Table1[[#This Row],[Ticker]],[1]!Table1[[Symbol]:[Industry]],2,FALSE),"-")</f>
        <v>-</v>
      </c>
      <c r="D1990" t="s">
        <v>298</v>
      </c>
      <c r="E1990">
        <v>362.256796495</v>
      </c>
      <c r="F1990">
        <v>51.37</v>
      </c>
      <c r="G1990">
        <v>35.980444410866298</v>
      </c>
      <c r="H1990">
        <v>34.276188116648598</v>
      </c>
      <c r="I1990">
        <v>6.79195888142422</v>
      </c>
      <c r="J1990">
        <v>7.1080282793639098</v>
      </c>
      <c r="K1990">
        <v>44.819710293317399</v>
      </c>
      <c r="L1990">
        <v>44.918077038145199</v>
      </c>
      <c r="M1990">
        <v>60.177290996453898</v>
      </c>
      <c r="N1990">
        <v>4.7859425667378899</v>
      </c>
      <c r="O1990">
        <v>29.0441892154954</v>
      </c>
      <c r="P1990">
        <v>116.56829679595199</v>
      </c>
      <c r="Q1990">
        <v>8.2466218014336998E-2</v>
      </c>
    </row>
    <row r="1991" spans="1:17" hidden="1" x14ac:dyDescent="0.3">
      <c r="A1991" t="s">
        <v>4140</v>
      </c>
      <c r="B1991" t="s">
        <v>4141</v>
      </c>
      <c r="C1991" t="str">
        <f>IFERROR(VLOOKUP(Table1[[#This Row],[Ticker]],[1]!Table1[[Symbol]:[Industry]],2,FALSE),"-")</f>
        <v>-</v>
      </c>
      <c r="D1991" t="s">
        <v>60</v>
      </c>
      <c r="E1991">
        <v>361.46947771999999</v>
      </c>
      <c r="F1991">
        <v>82.55</v>
      </c>
      <c r="G1991">
        <v>73.920411790841101</v>
      </c>
      <c r="H1991">
        <v>-36.653069817484599</v>
      </c>
      <c r="I1991">
        <v>148.99857835686501</v>
      </c>
      <c r="J1991">
        <v>-6.8861460007530004</v>
      </c>
      <c r="K1991">
        <v>97.896739196881498</v>
      </c>
      <c r="L1991">
        <v>72.341782284761393</v>
      </c>
      <c r="M1991">
        <v>17.3932499921819</v>
      </c>
      <c r="N1991">
        <v>2.06933328876111</v>
      </c>
      <c r="O1991">
        <v>57.359176256814003</v>
      </c>
      <c r="P1991">
        <v>304.16156670746602</v>
      </c>
      <c r="Q1991">
        <v>0.204736280861995</v>
      </c>
    </row>
    <row r="1992" spans="1:17" hidden="1" x14ac:dyDescent="0.3">
      <c r="A1992" t="s">
        <v>4142</v>
      </c>
      <c r="B1992" t="s">
        <v>4143</v>
      </c>
      <c r="C1992" t="str">
        <f>IFERROR(VLOOKUP(Table1[[#This Row],[Ticker]],[1]!Table1[[Symbol]:[Industry]],2,FALSE),"-")</f>
        <v>-</v>
      </c>
      <c r="D1992" t="s">
        <v>911</v>
      </c>
      <c r="E1992">
        <v>360.64807000000002</v>
      </c>
      <c r="F1992">
        <v>637.29999999999995</v>
      </c>
      <c r="G1992">
        <v>78.216882603054003</v>
      </c>
      <c r="H1992">
        <v>2.2344608242188699</v>
      </c>
      <c r="I1992">
        <v>20.571539167271698</v>
      </c>
      <c r="J1992">
        <v>1.4923654535851301</v>
      </c>
      <c r="K1992">
        <v>578.47424629335603</v>
      </c>
      <c r="M1992">
        <v>57.408221738647001</v>
      </c>
      <c r="N1992">
        <v>1.07073342736248</v>
      </c>
      <c r="O1992">
        <v>5.91558135885768</v>
      </c>
      <c r="P1992">
        <v>148.94531249999901</v>
      </c>
    </row>
    <row r="1993" spans="1:17" hidden="1" x14ac:dyDescent="0.3">
      <c r="A1993" t="s">
        <v>4144</v>
      </c>
      <c r="B1993" t="s">
        <v>4145</v>
      </c>
      <c r="C1993" t="str">
        <f>IFERROR(VLOOKUP(Table1[[#This Row],[Ticker]],[1]!Table1[[Symbol]:[Industry]],2,FALSE),"-")</f>
        <v>-</v>
      </c>
      <c r="D1993" t="s">
        <v>286</v>
      </c>
      <c r="E1993">
        <v>359.28694700099999</v>
      </c>
      <c r="F1993">
        <v>70.47</v>
      </c>
      <c r="G1993">
        <v>52.737565321980099</v>
      </c>
      <c r="H1993">
        <v>-1.9507887904372601</v>
      </c>
      <c r="I1993">
        <v>-0.22519372532557599</v>
      </c>
      <c r="J1993">
        <v>-8.1940670987010709</v>
      </c>
      <c r="K1993">
        <v>68.199478683435999</v>
      </c>
      <c r="L1993">
        <v>62.110842156919098</v>
      </c>
      <c r="M1993">
        <v>47.892301489429201</v>
      </c>
      <c r="N1993">
        <v>1.6714672334246701</v>
      </c>
      <c r="O1993">
        <v>27.9977295302965</v>
      </c>
      <c r="P1993">
        <v>83.754889178617901</v>
      </c>
      <c r="Q1993">
        <v>-3.9200479293930003E-3</v>
      </c>
    </row>
    <row r="1994" spans="1:17" hidden="1" x14ac:dyDescent="0.3">
      <c r="A1994" t="s">
        <v>4146</v>
      </c>
      <c r="B1994" t="s">
        <v>4147</v>
      </c>
      <c r="C1994" t="str">
        <f>IFERROR(VLOOKUP(Table1[[#This Row],[Ticker]],[1]!Table1[[Symbol]:[Industry]],2,FALSE),"-")</f>
        <v>-</v>
      </c>
      <c r="D1994" t="s">
        <v>46</v>
      </c>
      <c r="E1994">
        <v>359.07600000000002</v>
      </c>
      <c r="F1994">
        <v>143.75</v>
      </c>
      <c r="G1994">
        <v>67.438396302915507</v>
      </c>
      <c r="H1994">
        <v>-14.491370192976399</v>
      </c>
      <c r="I1994">
        <v>77.744078438652096</v>
      </c>
      <c r="J1994">
        <v>-3.0025753665016901</v>
      </c>
      <c r="K1994">
        <v>126.672919402563</v>
      </c>
      <c r="M1994">
        <v>52.723523063182299</v>
      </c>
      <c r="N1994">
        <v>0.67722308892355598</v>
      </c>
      <c r="O1994">
        <v>13.3565217391304</v>
      </c>
      <c r="P1994">
        <v>128.17460317460299</v>
      </c>
    </row>
    <row r="1995" spans="1:17" hidden="1" x14ac:dyDescent="0.3">
      <c r="A1995" t="s">
        <v>4148</v>
      </c>
      <c r="B1995" t="s">
        <v>4149</v>
      </c>
      <c r="C1995" t="str">
        <f>IFERROR(VLOOKUP(Table1[[#This Row],[Ticker]],[1]!Table1[[Symbol]:[Industry]],2,FALSE),"-")</f>
        <v>-</v>
      </c>
      <c r="D1995" t="s">
        <v>130</v>
      </c>
      <c r="E1995">
        <v>358.57235309999999</v>
      </c>
      <c r="F1995">
        <v>16.899999999999999</v>
      </c>
      <c r="G1995">
        <v>-39.175954598828298</v>
      </c>
      <c r="H1995">
        <v>-10.308016188876699</v>
      </c>
      <c r="I1995">
        <v>-45.235057850474902</v>
      </c>
      <c r="J1995">
        <v>-2.7359643561400202</v>
      </c>
      <c r="K1995">
        <v>17.6674687998077</v>
      </c>
      <c r="L1995">
        <v>19.391510847010199</v>
      </c>
      <c r="M1995">
        <v>43.999527707966003</v>
      </c>
      <c r="N1995">
        <v>1.2723873620389099</v>
      </c>
      <c r="O1995">
        <v>91.715976331360906</v>
      </c>
      <c r="P1995">
        <v>5.6249999999999902</v>
      </c>
      <c r="Q1995">
        <v>1.5940556218309999E-3</v>
      </c>
    </row>
    <row r="1996" spans="1:17" hidden="1" x14ac:dyDescent="0.3">
      <c r="A1996" t="s">
        <v>4150</v>
      </c>
      <c r="B1996" t="s">
        <v>4151</v>
      </c>
      <c r="C1996" t="str">
        <f>IFERROR(VLOOKUP(Table1[[#This Row],[Ticker]],[1]!Table1[[Symbol]:[Industry]],2,FALSE),"-")</f>
        <v>-</v>
      </c>
      <c r="D1996" t="s">
        <v>218</v>
      </c>
      <c r="E1996">
        <v>358.48513603200001</v>
      </c>
      <c r="F1996">
        <v>124.14</v>
      </c>
      <c r="G1996">
        <v>15.6180491848621</v>
      </c>
      <c r="H1996">
        <v>1.55910092824041</v>
      </c>
      <c r="I1996">
        <v>-3.1531843487231299</v>
      </c>
      <c r="J1996">
        <v>-2.61094033153883</v>
      </c>
      <c r="K1996">
        <v>112.55546248700399</v>
      </c>
      <c r="L1996">
        <v>106.415467235831</v>
      </c>
      <c r="M1996">
        <v>60.218574020784999</v>
      </c>
      <c r="N1996">
        <v>2.0733412174180499</v>
      </c>
      <c r="O1996">
        <v>7.9426454003544302</v>
      </c>
      <c r="P1996">
        <v>44.348837209302303</v>
      </c>
      <c r="Q1996">
        <v>-4.9753461865325997E-2</v>
      </c>
    </row>
    <row r="1997" spans="1:17" hidden="1" x14ac:dyDescent="0.3">
      <c r="A1997" t="s">
        <v>4152</v>
      </c>
      <c r="B1997" t="s">
        <v>4153</v>
      </c>
      <c r="C1997" t="str">
        <f>IFERROR(VLOOKUP(Table1[[#This Row],[Ticker]],[1]!Table1[[Symbol]:[Industry]],2,FALSE),"-")</f>
        <v>-</v>
      </c>
      <c r="D1997" t="s">
        <v>908</v>
      </c>
      <c r="E1997">
        <v>358.043891664</v>
      </c>
      <c r="F1997">
        <v>15.92</v>
      </c>
      <c r="G1997">
        <v>71.236845598477103</v>
      </c>
      <c r="H1997">
        <v>16.117878329122998</v>
      </c>
      <c r="I1997">
        <v>12.054906792871799</v>
      </c>
      <c r="J1997">
        <v>-1.43515946535325</v>
      </c>
      <c r="K1997">
        <v>13.5310571154185</v>
      </c>
      <c r="L1997">
        <v>12.6346409785838</v>
      </c>
      <c r="M1997">
        <v>67.254160258294704</v>
      </c>
      <c r="N1997">
        <v>2.0816701922591698</v>
      </c>
      <c r="O1997">
        <v>17.462311557788901</v>
      </c>
      <c r="P1997">
        <v>96.543209876543202</v>
      </c>
      <c r="Q1997">
        <v>5.7600126006330001E-2</v>
      </c>
    </row>
    <row r="1998" spans="1:17" hidden="1" x14ac:dyDescent="0.3">
      <c r="A1998" t="s">
        <v>4154</v>
      </c>
      <c r="B1998" t="s">
        <v>4155</v>
      </c>
      <c r="C1998" t="str">
        <f>IFERROR(VLOOKUP(Table1[[#This Row],[Ticker]],[1]!Table1[[Symbol]:[Industry]],2,FALSE),"-")</f>
        <v>-</v>
      </c>
      <c r="E1998">
        <v>358.01599679999998</v>
      </c>
      <c r="F1998">
        <v>144</v>
      </c>
      <c r="G1998">
        <v>97.437883824055206</v>
      </c>
      <c r="H1998">
        <v>0.62764773591765599</v>
      </c>
      <c r="I1998">
        <v>-9.3183665211350206</v>
      </c>
      <c r="J1998">
        <v>2.4336947664740798</v>
      </c>
      <c r="K1998">
        <v>142.39248881631599</v>
      </c>
      <c r="L1998">
        <v>123.314991072895</v>
      </c>
      <c r="M1998">
        <v>49.486853131253397</v>
      </c>
      <c r="N1998">
        <v>1.0048929663608499</v>
      </c>
      <c r="O1998">
        <v>37.5</v>
      </c>
      <c r="P1998">
        <v>160.633484162895</v>
      </c>
    </row>
    <row r="1999" spans="1:17" hidden="1" x14ac:dyDescent="0.3">
      <c r="A1999" t="s">
        <v>4156</v>
      </c>
      <c r="B1999" t="s">
        <v>4157</v>
      </c>
      <c r="C1999" t="str">
        <f>IFERROR(VLOOKUP(Table1[[#This Row],[Ticker]],[1]!Table1[[Symbol]:[Industry]],2,FALSE),"-")</f>
        <v>-</v>
      </c>
      <c r="D1999" t="s">
        <v>359</v>
      </c>
      <c r="E1999">
        <v>357.69425339999998</v>
      </c>
      <c r="F1999">
        <v>26.8</v>
      </c>
      <c r="G1999">
        <v>11.940031422649501</v>
      </c>
      <c r="H1999">
        <v>-4.2767646219108402</v>
      </c>
      <c r="I1999">
        <v>-20.252138161566599</v>
      </c>
      <c r="J1999">
        <v>-3.7138560057535299</v>
      </c>
      <c r="K1999">
        <v>27.055014069253598</v>
      </c>
      <c r="L1999">
        <v>25.4520241476413</v>
      </c>
      <c r="M1999">
        <v>33.395933791747098</v>
      </c>
      <c r="N1999">
        <v>1.30527752396867</v>
      </c>
      <c r="O1999">
        <v>32.276119402985003</v>
      </c>
      <c r="P1999">
        <v>56.268221574343997</v>
      </c>
      <c r="Q1999">
        <v>5.7220728103218002E-2</v>
      </c>
    </row>
    <row r="2000" spans="1:17" hidden="1" x14ac:dyDescent="0.3">
      <c r="A2000" t="s">
        <v>4158</v>
      </c>
      <c r="B2000" t="s">
        <v>4159</v>
      </c>
      <c r="C2000" t="str">
        <f>IFERROR(VLOOKUP(Table1[[#This Row],[Ticker]],[1]!Table1[[Symbol]:[Industry]],2,FALSE),"-")</f>
        <v>-</v>
      </c>
      <c r="D2000" t="s">
        <v>153</v>
      </c>
      <c r="E2000">
        <v>357.43400000000003</v>
      </c>
      <c r="F2000">
        <v>255.31</v>
      </c>
      <c r="G2000">
        <v>200.10259688876801</v>
      </c>
      <c r="H2000">
        <v>6.3069709702281003</v>
      </c>
      <c r="I2000">
        <v>88.993031347462093</v>
      </c>
      <c r="J2000">
        <v>13.2544779076051</v>
      </c>
      <c r="K2000">
        <v>206.43804479346599</v>
      </c>
      <c r="L2000">
        <v>155.30674465435601</v>
      </c>
      <c r="M2000">
        <v>87.56297021476</v>
      </c>
      <c r="N2000">
        <v>0.66512297493363903</v>
      </c>
      <c r="O2000">
        <v>0</v>
      </c>
      <c r="P2000">
        <v>249.73972602739701</v>
      </c>
      <c r="Q2000">
        <v>0.11373884146595301</v>
      </c>
    </row>
    <row r="2001" spans="1:17" hidden="1" x14ac:dyDescent="0.3">
      <c r="A2001" t="s">
        <v>4160</v>
      </c>
      <c r="B2001" t="s">
        <v>4161</v>
      </c>
      <c r="C2001" t="str">
        <f>IFERROR(VLOOKUP(Table1[[#This Row],[Ticker]],[1]!Table1[[Symbol]:[Industry]],2,FALSE),"-")</f>
        <v>-</v>
      </c>
      <c r="D2001" t="s">
        <v>21</v>
      </c>
      <c r="E2001">
        <v>357.33884592300001</v>
      </c>
      <c r="F2001">
        <v>152.27000000000001</v>
      </c>
      <c r="G2001">
        <v>60.022759649559802</v>
      </c>
      <c r="H2001">
        <v>4.7305258743132397</v>
      </c>
      <c r="I2001">
        <v>15.356928000634801</v>
      </c>
      <c r="J2001">
        <v>-11.9274400355766</v>
      </c>
      <c r="K2001">
        <v>141.11506768691501</v>
      </c>
      <c r="L2001">
        <v>119.218706292492</v>
      </c>
      <c r="M2001">
        <v>46.734304932402097</v>
      </c>
      <c r="N2001">
        <v>1.6526254633912401</v>
      </c>
      <c r="O2001">
        <v>17.1077690943718</v>
      </c>
      <c r="P2001">
        <v>106.60786974219801</v>
      </c>
      <c r="Q2001">
        <v>2.5873926244887002E-2</v>
      </c>
    </row>
    <row r="2002" spans="1:17" hidden="1" x14ac:dyDescent="0.3">
      <c r="A2002" t="s">
        <v>4162</v>
      </c>
      <c r="B2002" t="s">
        <v>4163</v>
      </c>
      <c r="C2002" t="str">
        <f>IFERROR(VLOOKUP(Table1[[#This Row],[Ticker]],[1]!Table1[[Symbol]:[Industry]],2,FALSE),"-")</f>
        <v>-</v>
      </c>
      <c r="D2002" t="s">
        <v>51</v>
      </c>
      <c r="E2002">
        <v>356.578632255</v>
      </c>
      <c r="F2002">
        <v>53.61</v>
      </c>
      <c r="G2002">
        <v>84.417508633318306</v>
      </c>
      <c r="H2002">
        <v>8.4234330533961899</v>
      </c>
      <c r="I2002">
        <v>34.299027073264</v>
      </c>
      <c r="J2002">
        <v>-17.710244503589799</v>
      </c>
      <c r="K2002">
        <v>50.753529264936702</v>
      </c>
      <c r="L2002">
        <v>41.888075007497001</v>
      </c>
      <c r="M2002">
        <v>35.984714216642999</v>
      </c>
      <c r="N2002">
        <v>1.23514837568522</v>
      </c>
      <c r="O2002">
        <v>22.439843312814698</v>
      </c>
      <c r="P2002">
        <v>142.03160270880301</v>
      </c>
      <c r="Q2002">
        <v>0.14501817287622701</v>
      </c>
    </row>
    <row r="2003" spans="1:17" hidden="1" x14ac:dyDescent="0.3">
      <c r="A2003" t="s">
        <v>4164</v>
      </c>
      <c r="B2003" t="s">
        <v>4165</v>
      </c>
      <c r="C2003" t="str">
        <f>IFERROR(VLOOKUP(Table1[[#This Row],[Ticker]],[1]!Table1[[Symbol]:[Industry]],2,FALSE),"-")</f>
        <v>-</v>
      </c>
      <c r="D2003" t="s">
        <v>235</v>
      </c>
      <c r="E2003">
        <v>356.00836500000003</v>
      </c>
      <c r="F2003">
        <v>111.27</v>
      </c>
      <c r="G2003">
        <v>83.686537131532106</v>
      </c>
      <c r="H2003">
        <v>-4.7848794157399297</v>
      </c>
      <c r="I2003">
        <v>-4.9733796862491202</v>
      </c>
      <c r="J2003">
        <v>-6.8974323547186103</v>
      </c>
      <c r="K2003">
        <v>111.113087171012</v>
      </c>
      <c r="L2003">
        <v>96.651735207699303</v>
      </c>
      <c r="M2003">
        <v>42.267138881981502</v>
      </c>
      <c r="N2003">
        <v>0.95571787066942404</v>
      </c>
      <c r="O2003">
        <v>15.835355441718299</v>
      </c>
      <c r="P2003">
        <v>109.54802259887001</v>
      </c>
      <c r="Q2003">
        <v>6.7663177092940993E-2</v>
      </c>
    </row>
    <row r="2004" spans="1:17" hidden="1" x14ac:dyDescent="0.3">
      <c r="A2004" t="s">
        <v>4166</v>
      </c>
      <c r="B2004" t="s">
        <v>4167</v>
      </c>
      <c r="C2004" t="str">
        <f>IFERROR(VLOOKUP(Table1[[#This Row],[Ticker]],[1]!Table1[[Symbol]:[Industry]],2,FALSE),"-")</f>
        <v>-</v>
      </c>
      <c r="D2004" t="s">
        <v>278</v>
      </c>
      <c r="E2004">
        <v>354.47576389400001</v>
      </c>
      <c r="F2004">
        <v>128.77000000000001</v>
      </c>
      <c r="G2004">
        <v>-17.766969126462399</v>
      </c>
      <c r="H2004">
        <v>-8.5944271825545506</v>
      </c>
      <c r="I2004">
        <v>-13.7016192475386</v>
      </c>
      <c r="J2004">
        <v>-5.1934113822906598</v>
      </c>
      <c r="K2004">
        <v>133.75679105384199</v>
      </c>
      <c r="L2004">
        <v>128.85530323462999</v>
      </c>
      <c r="M2004">
        <v>18.997083317433798</v>
      </c>
      <c r="N2004">
        <v>1.0876804120582</v>
      </c>
      <c r="O2004">
        <v>11.2759183039527</v>
      </c>
      <c r="P2004">
        <v>6.7744610281923903</v>
      </c>
      <c r="Q2004">
        <v>-1.4999642791437E-2</v>
      </c>
    </row>
    <row r="2005" spans="1:17" hidden="1" x14ac:dyDescent="0.3">
      <c r="A2005" t="s">
        <v>4168</v>
      </c>
      <c r="B2005" t="s">
        <v>4169</v>
      </c>
      <c r="C2005" t="str">
        <f>IFERROR(VLOOKUP(Table1[[#This Row],[Ticker]],[1]!Table1[[Symbol]:[Industry]],2,FALSE),"-")</f>
        <v>-</v>
      </c>
      <c r="D2005" t="s">
        <v>130</v>
      </c>
      <c r="E2005">
        <v>354.25918324999998</v>
      </c>
      <c r="F2005">
        <v>136.25</v>
      </c>
      <c r="G2005">
        <v>-11.4972719292823</v>
      </c>
      <c r="H2005">
        <v>-3.68346763150875</v>
      </c>
      <c r="I2005">
        <v>-4.2251328122844498</v>
      </c>
      <c r="J2005">
        <v>0.26310201629249902</v>
      </c>
      <c r="K2005">
        <v>140.299983179035</v>
      </c>
      <c r="L2005">
        <v>133.180673385316</v>
      </c>
      <c r="M2005">
        <v>41.351021540780998</v>
      </c>
      <c r="N2005">
        <v>0.34440312383785698</v>
      </c>
      <c r="O2005">
        <v>35.045871559632999</v>
      </c>
      <c r="P2005">
        <v>28.537735849056599</v>
      </c>
      <c r="Q2005">
        <v>1.5638331679403001E-2</v>
      </c>
    </row>
    <row r="2006" spans="1:17" hidden="1" x14ac:dyDescent="0.3">
      <c r="A2006" t="s">
        <v>4170</v>
      </c>
      <c r="B2006" t="s">
        <v>4171</v>
      </c>
      <c r="C2006" t="str">
        <f>IFERROR(VLOOKUP(Table1[[#This Row],[Ticker]],[1]!Table1[[Symbol]:[Industry]],2,FALSE),"-")</f>
        <v>-</v>
      </c>
      <c r="D2006" t="s">
        <v>631</v>
      </c>
      <c r="E2006">
        <v>353.769357249</v>
      </c>
      <c r="F2006">
        <v>39.69</v>
      </c>
      <c r="G2006">
        <v>4.3460242273413003</v>
      </c>
      <c r="H2006">
        <v>-4.4214770523375702</v>
      </c>
      <c r="I2006">
        <v>-16.515483813963701</v>
      </c>
      <c r="J2006">
        <v>-6.1724210980627401</v>
      </c>
      <c r="K2006">
        <v>38.805299140575102</v>
      </c>
      <c r="L2006">
        <v>38.231139062862901</v>
      </c>
      <c r="M2006">
        <v>51.169992358279003</v>
      </c>
      <c r="N2006">
        <v>1.31394924043488</v>
      </c>
      <c r="O2006">
        <v>29.251700680272101</v>
      </c>
      <c r="P2006">
        <v>42.769784172661801</v>
      </c>
      <c r="Q2006">
        <v>1.45578756747E-2</v>
      </c>
    </row>
    <row r="2007" spans="1:17" hidden="1" x14ac:dyDescent="0.3">
      <c r="A2007" t="s">
        <v>4172</v>
      </c>
      <c r="B2007" t="s">
        <v>4173</v>
      </c>
      <c r="C2007" t="str">
        <f>IFERROR(VLOOKUP(Table1[[#This Row],[Ticker]],[1]!Table1[[Symbol]:[Industry]],2,FALSE),"-")</f>
        <v>-</v>
      </c>
      <c r="D2007" t="s">
        <v>1638</v>
      </c>
      <c r="E2007">
        <v>353.22745599999899</v>
      </c>
      <c r="F2007">
        <v>62.69</v>
      </c>
      <c r="G2007">
        <v>-6.6375835229129097</v>
      </c>
      <c r="H2007">
        <v>-3.8745708166865298</v>
      </c>
      <c r="I2007">
        <v>-1.5075948442974501</v>
      </c>
      <c r="J2007">
        <v>-1.2046042433845601</v>
      </c>
      <c r="K2007">
        <v>64.375723594456602</v>
      </c>
      <c r="L2007">
        <v>60.168205522906298</v>
      </c>
      <c r="M2007">
        <v>59.429581906584403</v>
      </c>
      <c r="N2007">
        <v>0.51150614432665298</v>
      </c>
      <c r="O2007">
        <v>24.421757856117399</v>
      </c>
      <c r="P2007">
        <v>46.403549743110602</v>
      </c>
      <c r="Q2007">
        <v>-2.7277470216565999E-2</v>
      </c>
    </row>
    <row r="2008" spans="1:17" hidden="1" x14ac:dyDescent="0.3">
      <c r="A2008" t="s">
        <v>4174</v>
      </c>
      <c r="B2008" t="s">
        <v>4175</v>
      </c>
      <c r="C2008" t="str">
        <f>IFERROR(VLOOKUP(Table1[[#This Row],[Ticker]],[1]!Table1[[Symbol]:[Industry]],2,FALSE),"-")</f>
        <v>-</v>
      </c>
      <c r="D2008" t="s">
        <v>1522</v>
      </c>
      <c r="E2008">
        <v>352.2180194</v>
      </c>
      <c r="F2008">
        <v>172.99</v>
      </c>
      <c r="G2008">
        <v>-19.669548435806799</v>
      </c>
      <c r="H2008">
        <v>-8.3090672399277494</v>
      </c>
      <c r="I2008">
        <v>-59.404076525061697</v>
      </c>
      <c r="J2008">
        <v>-5.8423497822606496</v>
      </c>
      <c r="K2008">
        <v>193.41438962199001</v>
      </c>
      <c r="L2008">
        <v>222.76212976128301</v>
      </c>
      <c r="M2008">
        <v>38.581087081851599</v>
      </c>
      <c r="N2008">
        <v>0.71569287744380305</v>
      </c>
      <c r="O2008">
        <v>121.226660500606</v>
      </c>
      <c r="P2008">
        <v>6.7510027769207097</v>
      </c>
      <c r="Q2008">
        <v>0.14633214664312499</v>
      </c>
    </row>
    <row r="2009" spans="1:17" hidden="1" x14ac:dyDescent="0.3">
      <c r="A2009" t="s">
        <v>4176</v>
      </c>
      <c r="B2009" t="s">
        <v>4177</v>
      </c>
      <c r="C2009" t="str">
        <f>IFERROR(VLOOKUP(Table1[[#This Row],[Ticker]],[1]!Table1[[Symbol]:[Industry]],2,FALSE),"-")</f>
        <v>-</v>
      </c>
      <c r="D2009" t="s">
        <v>286</v>
      </c>
      <c r="E2009">
        <v>349.85737399999999</v>
      </c>
      <c r="F2009">
        <v>408.5</v>
      </c>
      <c r="G2009">
        <v>-36.976994336100802</v>
      </c>
      <c r="H2009">
        <v>4.1942601516349303</v>
      </c>
      <c r="I2009">
        <v>-7.6496441820216203</v>
      </c>
      <c r="J2009">
        <v>-4.1576655843667796</v>
      </c>
      <c r="K2009">
        <v>381.78974124931199</v>
      </c>
      <c r="L2009">
        <v>380.255614366911</v>
      </c>
      <c r="M2009">
        <v>51.949542377863203</v>
      </c>
      <c r="N2009">
        <v>1.2132372734211501</v>
      </c>
      <c r="O2009">
        <v>17.2582619339045</v>
      </c>
      <c r="P2009">
        <v>51.296296296296298</v>
      </c>
      <c r="Q2009">
        <v>-9.7257697570643994E-2</v>
      </c>
    </row>
    <row r="2010" spans="1:17" hidden="1" x14ac:dyDescent="0.3">
      <c r="A2010" t="s">
        <v>4178</v>
      </c>
      <c r="B2010" t="s">
        <v>4179</v>
      </c>
      <c r="C2010" t="str">
        <f>IFERROR(VLOOKUP(Table1[[#This Row],[Ticker]],[1]!Table1[[Symbol]:[Industry]],2,FALSE),"-")</f>
        <v>-</v>
      </c>
      <c r="D2010" t="s">
        <v>1603</v>
      </c>
      <c r="E2010">
        <v>348.45531412999998</v>
      </c>
      <c r="F2010">
        <v>317.35000000000002</v>
      </c>
      <c r="G2010">
        <v>23.5614593226307</v>
      </c>
      <c r="H2010">
        <v>7.2643776335171104</v>
      </c>
      <c r="I2010">
        <v>16.027153920205301</v>
      </c>
      <c r="J2010">
        <v>14.0690185089615</v>
      </c>
      <c r="K2010">
        <v>265.10967411779802</v>
      </c>
      <c r="L2010">
        <v>257.73421662264599</v>
      </c>
      <c r="M2010">
        <v>86.293842060042095</v>
      </c>
      <c r="N2010">
        <v>1.9939757881128499</v>
      </c>
      <c r="O2010">
        <v>15.6766976524342</v>
      </c>
      <c r="P2010">
        <v>57.103960396039597</v>
      </c>
      <c r="Q2010">
        <v>9.7457857537021006E-2</v>
      </c>
    </row>
    <row r="2011" spans="1:17" hidden="1" x14ac:dyDescent="0.3">
      <c r="A2011" t="s">
        <v>4180</v>
      </c>
      <c r="B2011" t="s">
        <v>4181</v>
      </c>
      <c r="C2011" t="str">
        <f>IFERROR(VLOOKUP(Table1[[#This Row],[Ticker]],[1]!Table1[[Symbol]:[Industry]],2,FALSE),"-")</f>
        <v>-</v>
      </c>
      <c r="D2011" t="s">
        <v>286</v>
      </c>
      <c r="E2011">
        <v>345.96</v>
      </c>
      <c r="F2011">
        <v>3459.6</v>
      </c>
      <c r="G2011">
        <v>109.24624543411601</v>
      </c>
      <c r="H2011">
        <v>-21.914808495945401</v>
      </c>
      <c r="I2011">
        <v>9.1038610820763406</v>
      </c>
      <c r="J2011">
        <v>-4.8670727943423202</v>
      </c>
      <c r="K2011">
        <v>3716.7597698658301</v>
      </c>
      <c r="L2011">
        <v>3083.8370299912499</v>
      </c>
      <c r="M2011">
        <v>32.302696716802402</v>
      </c>
      <c r="N2011">
        <v>0.41436661113087098</v>
      </c>
      <c r="O2011">
        <v>47.271360850965401</v>
      </c>
      <c r="P2011">
        <v>135.31492313970799</v>
      </c>
      <c r="Q2011">
        <v>0.110374181445433</v>
      </c>
    </row>
    <row r="2012" spans="1:17" hidden="1" x14ac:dyDescent="0.3">
      <c r="A2012" t="s">
        <v>4182</v>
      </c>
      <c r="B2012" t="s">
        <v>4183</v>
      </c>
      <c r="C2012" t="str">
        <f>IFERROR(VLOOKUP(Table1[[#This Row],[Ticker]],[1]!Table1[[Symbol]:[Industry]],2,FALSE),"-")</f>
        <v>-</v>
      </c>
      <c r="D2012" t="s">
        <v>908</v>
      </c>
      <c r="E2012">
        <v>345.83325803000002</v>
      </c>
      <c r="F2012">
        <v>259.89999999999998</v>
      </c>
      <c r="G2012">
        <v>-9.0241995873307808</v>
      </c>
      <c r="H2012">
        <v>-2.6260009379868898</v>
      </c>
      <c r="I2012">
        <v>-18.7674732751961</v>
      </c>
      <c r="J2012">
        <v>-1.8606340675859501</v>
      </c>
      <c r="K2012">
        <v>243.22280343461199</v>
      </c>
      <c r="L2012">
        <v>239.67851774615701</v>
      </c>
      <c r="M2012">
        <v>49.349704654089301</v>
      </c>
      <c r="N2012">
        <v>0.83916020506620403</v>
      </c>
      <c r="O2012">
        <v>31.204309349749899</v>
      </c>
      <c r="P2012">
        <v>38.244680851063798</v>
      </c>
      <c r="Q2012">
        <v>4.4504351168574999E-2</v>
      </c>
    </row>
    <row r="2013" spans="1:17" hidden="1" x14ac:dyDescent="0.3">
      <c r="A2013" t="s">
        <v>4184</v>
      </c>
      <c r="B2013" t="s">
        <v>4185</v>
      </c>
      <c r="C2013" t="str">
        <f>IFERROR(VLOOKUP(Table1[[#This Row],[Ticker]],[1]!Table1[[Symbol]:[Industry]],2,FALSE),"-")</f>
        <v>-</v>
      </c>
      <c r="E2013">
        <v>345.18034649999998</v>
      </c>
      <c r="F2013">
        <v>1133</v>
      </c>
      <c r="G2013">
        <v>1114.82779844743</v>
      </c>
      <c r="H2013">
        <v>-8.3135201125222196</v>
      </c>
      <c r="I2013">
        <v>810.87661343952902</v>
      </c>
      <c r="J2013">
        <v>-13.5518992993265</v>
      </c>
      <c r="K2013">
        <v>1079.8482541391099</v>
      </c>
      <c r="M2013">
        <v>31.991302948388199</v>
      </c>
      <c r="N2013">
        <v>1.0412773345894899</v>
      </c>
      <c r="O2013">
        <v>22.497793468667201</v>
      </c>
      <c r="P2013">
        <v>1200.803673938</v>
      </c>
    </row>
    <row r="2014" spans="1:17" hidden="1" x14ac:dyDescent="0.3">
      <c r="A2014" t="s">
        <v>4186</v>
      </c>
      <c r="B2014" t="s">
        <v>4187</v>
      </c>
      <c r="C2014" t="str">
        <f>IFERROR(VLOOKUP(Table1[[#This Row],[Ticker]],[1]!Table1[[Symbol]:[Industry]],2,FALSE),"-")</f>
        <v>-</v>
      </c>
      <c r="D2014" t="s">
        <v>286</v>
      </c>
      <c r="E2014">
        <v>344.74979519999999</v>
      </c>
      <c r="F2014">
        <v>232.8</v>
      </c>
      <c r="G2014">
        <v>-50.4759313767766</v>
      </c>
      <c r="H2014">
        <v>-8.1451418242177507</v>
      </c>
      <c r="I2014">
        <v>-31.446115953625402</v>
      </c>
      <c r="J2014">
        <v>-2.03265238874652</v>
      </c>
      <c r="K2014">
        <v>240.75432607505499</v>
      </c>
      <c r="L2014">
        <v>269.51198037105098</v>
      </c>
      <c r="M2014">
        <v>42.858677150481803</v>
      </c>
      <c r="N2014">
        <v>0.718146354443853</v>
      </c>
      <c r="O2014">
        <v>54.209621993127101</v>
      </c>
      <c r="P2014">
        <v>20.935064935064901</v>
      </c>
      <c r="Q2014">
        <v>3.4024000233410998E-2</v>
      </c>
    </row>
    <row r="2015" spans="1:17" hidden="1" x14ac:dyDescent="0.3">
      <c r="A2015" t="s">
        <v>4188</v>
      </c>
      <c r="B2015" t="s">
        <v>4189</v>
      </c>
      <c r="C2015" t="str">
        <f>IFERROR(VLOOKUP(Table1[[#This Row],[Ticker]],[1]!Table1[[Symbol]:[Industry]],2,FALSE),"-")</f>
        <v>-</v>
      </c>
      <c r="D2015" t="s">
        <v>422</v>
      </c>
      <c r="E2015">
        <v>343.57212412500002</v>
      </c>
      <c r="F2015">
        <v>137.75</v>
      </c>
      <c r="G2015">
        <v>350.899422285593</v>
      </c>
      <c r="H2015">
        <v>-3.79368073986651</v>
      </c>
      <c r="I2015">
        <v>73.875404148850706</v>
      </c>
      <c r="J2015">
        <v>6.2390079154272797</v>
      </c>
      <c r="K2015">
        <v>122.983780559929</v>
      </c>
      <c r="L2015">
        <v>89.594107206324097</v>
      </c>
      <c r="M2015">
        <v>71.898616932059596</v>
      </c>
      <c r="N2015">
        <v>0.66096669861044499</v>
      </c>
      <c r="O2015">
        <v>8.6388384754990799</v>
      </c>
      <c r="P2015">
        <v>427.17183314198201</v>
      </c>
      <c r="Q2015">
        <v>0.17198109339348699</v>
      </c>
    </row>
    <row r="2016" spans="1:17" hidden="1" x14ac:dyDescent="0.3">
      <c r="A2016" t="s">
        <v>4190</v>
      </c>
      <c r="B2016" t="s">
        <v>4191</v>
      </c>
      <c r="C2016" t="str">
        <f>IFERROR(VLOOKUP(Table1[[#This Row],[Ticker]],[1]!Table1[[Symbol]:[Industry]],2,FALSE),"-")</f>
        <v>-</v>
      </c>
      <c r="D2016" t="s">
        <v>404</v>
      </c>
      <c r="E2016">
        <v>343.42271599999998</v>
      </c>
      <c r="F2016">
        <v>306.8</v>
      </c>
      <c r="G2016">
        <v>-32.092780443451097</v>
      </c>
      <c r="H2016">
        <v>15.686936273466999</v>
      </c>
      <c r="I2016">
        <v>-28.060649386130802</v>
      </c>
      <c r="J2016">
        <v>-3.10166646869104</v>
      </c>
      <c r="K2016">
        <v>276.54230141575698</v>
      </c>
      <c r="L2016">
        <v>290.98111032607801</v>
      </c>
      <c r="M2016">
        <v>60.4558303363928</v>
      </c>
      <c r="N2016">
        <v>3.80801419190849</v>
      </c>
      <c r="O2016">
        <v>31.991525423728799</v>
      </c>
      <c r="P2016">
        <v>42.697674418604599</v>
      </c>
      <c r="Q2016">
        <v>9.1045499847005995E-2</v>
      </c>
    </row>
    <row r="2017" spans="1:17" hidden="1" x14ac:dyDescent="0.3">
      <c r="A2017" t="s">
        <v>4192</v>
      </c>
      <c r="B2017" t="s">
        <v>4193</v>
      </c>
      <c r="C2017" t="str">
        <f>IFERROR(VLOOKUP(Table1[[#This Row],[Ticker]],[1]!Table1[[Symbol]:[Industry]],2,FALSE),"-")</f>
        <v>-</v>
      </c>
      <c r="D2017" t="s">
        <v>77</v>
      </c>
      <c r="E2017">
        <v>342.43490980000001</v>
      </c>
      <c r="F2017">
        <v>25.82</v>
      </c>
      <c r="G2017">
        <v>-49.259998004261298</v>
      </c>
      <c r="H2017">
        <v>13.6968293797478</v>
      </c>
      <c r="I2017">
        <v>-74.762393689024904</v>
      </c>
      <c r="J2017">
        <v>-10.1242578334417</v>
      </c>
      <c r="K2017">
        <v>26.2674038988227</v>
      </c>
      <c r="L2017">
        <v>35.306387133744501</v>
      </c>
      <c r="M2017">
        <v>50.1658015779146</v>
      </c>
      <c r="N2017">
        <v>0.718855259783856</v>
      </c>
      <c r="O2017">
        <v>202.67234701781501</v>
      </c>
      <c r="P2017">
        <v>22.5439012814428</v>
      </c>
      <c r="Q2017">
        <v>7.2842266189106997E-2</v>
      </c>
    </row>
    <row r="2018" spans="1:17" hidden="1" x14ac:dyDescent="0.3">
      <c r="A2018" t="s">
        <v>4194</v>
      </c>
      <c r="B2018" t="s">
        <v>4195</v>
      </c>
      <c r="C2018" t="str">
        <f>IFERROR(VLOOKUP(Table1[[#This Row],[Ticker]],[1]!Table1[[Symbol]:[Industry]],2,FALSE),"-")</f>
        <v>-</v>
      </c>
      <c r="D2018" t="s">
        <v>60</v>
      </c>
      <c r="E2018">
        <v>342.26792375000002</v>
      </c>
      <c r="F2018">
        <v>259.85000000000002</v>
      </c>
      <c r="G2018">
        <v>32.106215192116103</v>
      </c>
      <c r="H2018">
        <v>24.0502527518439</v>
      </c>
      <c r="I2018">
        <v>17.608391399838499</v>
      </c>
      <c r="J2018">
        <v>-8.0557043788650002</v>
      </c>
      <c r="K2018">
        <v>213.50641680906401</v>
      </c>
      <c r="L2018">
        <v>202.33792993958099</v>
      </c>
      <c r="M2018">
        <v>70.564601215505604</v>
      </c>
      <c r="N2018">
        <v>3.0557706261536102</v>
      </c>
      <c r="O2018">
        <v>3.9060996728881898</v>
      </c>
      <c r="P2018">
        <v>62.40625</v>
      </c>
      <c r="Q2018">
        <v>0.135767748430665</v>
      </c>
    </row>
    <row r="2019" spans="1:17" hidden="1" x14ac:dyDescent="0.3">
      <c r="A2019" t="s">
        <v>4196</v>
      </c>
      <c r="B2019" t="s">
        <v>4197</v>
      </c>
      <c r="C2019" t="str">
        <f>IFERROR(VLOOKUP(Table1[[#This Row],[Ticker]],[1]!Table1[[Symbol]:[Industry]],2,FALSE),"-")</f>
        <v>-</v>
      </c>
      <c r="D2019" t="s">
        <v>908</v>
      </c>
      <c r="E2019">
        <v>342.05495155</v>
      </c>
      <c r="F2019">
        <v>1068.5</v>
      </c>
      <c r="G2019">
        <v>7.7804393184251204</v>
      </c>
      <c r="H2019">
        <v>11.383646785573101</v>
      </c>
      <c r="I2019">
        <v>9.0070812056079994</v>
      </c>
      <c r="J2019">
        <v>-4.1395903574013904</v>
      </c>
      <c r="K2019">
        <v>1005.88280692658</v>
      </c>
      <c r="L2019">
        <v>917.42867280451003</v>
      </c>
      <c r="M2019">
        <v>44.546759476918702</v>
      </c>
      <c r="N2019">
        <v>0.87141681409122296</v>
      </c>
      <c r="O2019">
        <v>29.8081422554983</v>
      </c>
      <c r="P2019">
        <v>42.466666666666598</v>
      </c>
      <c r="Q2019">
        <v>-9.6285938482563005E-2</v>
      </c>
    </row>
    <row r="2020" spans="1:17" hidden="1" x14ac:dyDescent="0.3">
      <c r="A2020" t="s">
        <v>4198</v>
      </c>
      <c r="B2020" t="s">
        <v>4199</v>
      </c>
      <c r="C2020" t="str">
        <f>IFERROR(VLOOKUP(Table1[[#This Row],[Ticker]],[1]!Table1[[Symbol]:[Industry]],2,FALSE),"-")</f>
        <v>-</v>
      </c>
      <c r="D2020" t="s">
        <v>386</v>
      </c>
      <c r="E2020">
        <v>341.99732640000002</v>
      </c>
      <c r="F2020">
        <v>315.85000000000002</v>
      </c>
      <c r="G2020">
        <v>84.933174767393893</v>
      </c>
      <c r="H2020">
        <v>-10.1445232369222</v>
      </c>
      <c r="I2020">
        <v>92.104713287040894</v>
      </c>
      <c r="J2020">
        <v>-1.1959443186726899</v>
      </c>
      <c r="K2020">
        <v>321.726752816383</v>
      </c>
      <c r="L2020">
        <v>238.400635731058</v>
      </c>
      <c r="M2020">
        <v>28.032968186559</v>
      </c>
      <c r="N2020">
        <v>0.41870295092846999</v>
      </c>
      <c r="O2020">
        <v>16.5110020579388</v>
      </c>
      <c r="P2020">
        <v>146.7578125</v>
      </c>
    </row>
    <row r="2021" spans="1:17" hidden="1" x14ac:dyDescent="0.3">
      <c r="A2021" t="s">
        <v>4200</v>
      </c>
      <c r="B2021" t="s">
        <v>4201</v>
      </c>
      <c r="C2021" t="str">
        <f>IFERROR(VLOOKUP(Table1[[#This Row],[Ticker]],[1]!Table1[[Symbol]:[Industry]],2,FALSE),"-")</f>
        <v>-</v>
      </c>
      <c r="D2021" t="s">
        <v>46</v>
      </c>
      <c r="E2021">
        <v>341.48500000000001</v>
      </c>
      <c r="F2021">
        <v>41.9</v>
      </c>
      <c r="G2021">
        <v>157.10747597686799</v>
      </c>
      <c r="H2021">
        <v>-13.4467583600034</v>
      </c>
      <c r="I2021">
        <v>69.574907484787602</v>
      </c>
      <c r="J2021">
        <v>-1.65918638440737</v>
      </c>
      <c r="K2021">
        <v>38.811474869875298</v>
      </c>
      <c r="L2021">
        <v>29.049246742804701</v>
      </c>
      <c r="M2021">
        <v>52.852340084699499</v>
      </c>
      <c r="N2021">
        <v>0.93610400295907303</v>
      </c>
      <c r="O2021">
        <v>12.983293556085901</v>
      </c>
      <c r="P2021">
        <v>219.847328244274</v>
      </c>
      <c r="Q2021">
        <v>8.9179318406130997E-2</v>
      </c>
    </row>
    <row r="2022" spans="1:17" hidden="1" x14ac:dyDescent="0.3">
      <c r="A2022" t="s">
        <v>4202</v>
      </c>
      <c r="B2022" t="s">
        <v>4203</v>
      </c>
      <c r="C2022" t="str">
        <f>IFERROR(VLOOKUP(Table1[[#This Row],[Ticker]],[1]!Table1[[Symbol]:[Industry]],2,FALSE),"-")</f>
        <v>-</v>
      </c>
      <c r="D2022" t="s">
        <v>1535</v>
      </c>
      <c r="E2022">
        <v>340.58058999999997</v>
      </c>
      <c r="F2022">
        <v>554.15</v>
      </c>
      <c r="G2022">
        <v>52.299804207936099</v>
      </c>
      <c r="H2022">
        <v>-8.1884459325139805</v>
      </c>
      <c r="I2022">
        <v>16.4707367673576</v>
      </c>
      <c r="J2022">
        <v>-1.47035456172721</v>
      </c>
      <c r="K2022">
        <v>558.53742671575696</v>
      </c>
      <c r="L2022">
        <v>478.25375425830202</v>
      </c>
      <c r="M2022">
        <v>36.376032874864897</v>
      </c>
      <c r="N2022">
        <v>0.76454151114697799</v>
      </c>
      <c r="O2022">
        <v>13.326716592980199</v>
      </c>
      <c r="P2022">
        <v>84.102990033222596</v>
      </c>
      <c r="Q2022">
        <v>7.6703057106538006E-2</v>
      </c>
    </row>
    <row r="2023" spans="1:17" hidden="1" x14ac:dyDescent="0.3">
      <c r="A2023" t="s">
        <v>4204</v>
      </c>
      <c r="B2023" t="s">
        <v>4205</v>
      </c>
      <c r="C2023" t="str">
        <f>IFERROR(VLOOKUP(Table1[[#This Row],[Ticker]],[1]!Table1[[Symbol]:[Industry]],2,FALSE),"-")</f>
        <v>-</v>
      </c>
      <c r="D2023" t="s">
        <v>286</v>
      </c>
      <c r="E2023">
        <v>340.55225625000003</v>
      </c>
      <c r="F2023">
        <v>190.25</v>
      </c>
      <c r="G2023">
        <v>15.686343666930901</v>
      </c>
      <c r="H2023">
        <v>-3.72017835103886</v>
      </c>
      <c r="I2023">
        <v>-20.922061797854401</v>
      </c>
      <c r="J2023">
        <v>-2.7441555048689999E-2</v>
      </c>
      <c r="K2023">
        <v>185.838320899135</v>
      </c>
      <c r="M2023">
        <v>60.400284408061403</v>
      </c>
      <c r="N2023">
        <v>0.73250698324022301</v>
      </c>
      <c r="O2023">
        <v>30.8804204993429</v>
      </c>
      <c r="P2023">
        <v>54.048582995951399</v>
      </c>
    </row>
    <row r="2024" spans="1:17" hidden="1" x14ac:dyDescent="0.3">
      <c r="A2024" t="s">
        <v>4206</v>
      </c>
      <c r="B2024" t="s">
        <v>4207</v>
      </c>
      <c r="C2024" t="str">
        <f>IFERROR(VLOOKUP(Table1[[#This Row],[Ticker]],[1]!Table1[[Symbol]:[Industry]],2,FALSE),"-")</f>
        <v>-</v>
      </c>
      <c r="D2024" t="s">
        <v>472</v>
      </c>
      <c r="E2024">
        <v>340.46570526599999</v>
      </c>
      <c r="F2024">
        <v>130.97999999999999</v>
      </c>
      <c r="G2024">
        <v>8.0022967182714702</v>
      </c>
      <c r="H2024">
        <v>-9.8374131856983205</v>
      </c>
      <c r="I2024">
        <v>-14.6427381221972</v>
      </c>
      <c r="J2024">
        <v>-9.1894527282330394</v>
      </c>
      <c r="K2024">
        <v>131.745524467536</v>
      </c>
      <c r="L2024">
        <v>123.555062364108</v>
      </c>
      <c r="M2024">
        <v>34.548548666484699</v>
      </c>
      <c r="N2024">
        <v>0.22679151611649401</v>
      </c>
      <c r="O2024">
        <v>35.409986257443897</v>
      </c>
      <c r="P2024">
        <v>33.584905660377302</v>
      </c>
      <c r="Q2024">
        <v>-3.8047281911460999E-2</v>
      </c>
    </row>
    <row r="2025" spans="1:17" hidden="1" x14ac:dyDescent="0.3">
      <c r="A2025" t="s">
        <v>4208</v>
      </c>
      <c r="B2025" t="s">
        <v>4209</v>
      </c>
      <c r="C2025" t="str">
        <f>IFERROR(VLOOKUP(Table1[[#This Row],[Ticker]],[1]!Table1[[Symbol]:[Industry]],2,FALSE),"-")</f>
        <v>-</v>
      </c>
      <c r="D2025" t="s">
        <v>46</v>
      </c>
      <c r="E2025">
        <v>340.38117814999998</v>
      </c>
      <c r="F2025">
        <v>269.75</v>
      </c>
      <c r="G2025">
        <v>31.599277985449401</v>
      </c>
      <c r="H2025">
        <v>0.50570756899144598</v>
      </c>
      <c r="I2025">
        <v>41.904960121186001</v>
      </c>
      <c r="J2025">
        <v>-0.97516701394733296</v>
      </c>
      <c r="K2025">
        <v>236.22639146651301</v>
      </c>
      <c r="M2025">
        <v>40.466965596543702</v>
      </c>
      <c r="N2025">
        <v>0.58398496240601505</v>
      </c>
      <c r="O2025">
        <v>21.964782205746001</v>
      </c>
      <c r="P2025">
        <v>100.185528756957</v>
      </c>
    </row>
    <row r="2026" spans="1:17" hidden="1" x14ac:dyDescent="0.3">
      <c r="A2026" t="s">
        <v>4210</v>
      </c>
      <c r="B2026" t="s">
        <v>4211</v>
      </c>
      <c r="C2026" t="str">
        <f>IFERROR(VLOOKUP(Table1[[#This Row],[Ticker]],[1]!Table1[[Symbol]:[Industry]],2,FALSE),"-")</f>
        <v>-</v>
      </c>
      <c r="E2026">
        <v>340.13600000000002</v>
      </c>
      <c r="F2026">
        <v>262.39999999999998</v>
      </c>
      <c r="G2026">
        <v>-21.840250356651001</v>
      </c>
      <c r="H2026">
        <v>-13.318080448940901</v>
      </c>
      <c r="I2026">
        <v>-51.754465267758199</v>
      </c>
      <c r="J2026">
        <v>-5.6305600197112398</v>
      </c>
      <c r="K2026">
        <v>284.81235389661299</v>
      </c>
      <c r="L2026">
        <v>295.48613571274302</v>
      </c>
      <c r="M2026">
        <v>37.043222917773498</v>
      </c>
      <c r="N2026">
        <v>0.32181150550795501</v>
      </c>
      <c r="O2026">
        <v>68.064024390243901</v>
      </c>
      <c r="P2026">
        <v>17.1428571428571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D2027" t="s">
        <v>682</v>
      </c>
      <c r="E2027">
        <v>339.09618460199999</v>
      </c>
      <c r="F2027">
        <v>51.06</v>
      </c>
      <c r="G2027">
        <v>16.812146684064398</v>
      </c>
      <c r="H2027">
        <v>-10.9942281782801</v>
      </c>
      <c r="I2027">
        <v>-44.570383648083897</v>
      </c>
      <c r="J2027">
        <v>0.55624367239293904</v>
      </c>
      <c r="K2027">
        <v>52.370994577231002</v>
      </c>
      <c r="L2027">
        <v>50.725225588370002</v>
      </c>
      <c r="M2027">
        <v>51.687261067045398</v>
      </c>
      <c r="N2027">
        <v>0.62177255163302403</v>
      </c>
      <c r="O2027">
        <v>52.389958410025201</v>
      </c>
      <c r="P2027">
        <v>65.013359850289305</v>
      </c>
      <c r="Q2027">
        <v>0.12703039284961201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278</v>
      </c>
      <c r="E2028">
        <v>339.07614000000001</v>
      </c>
      <c r="F2028">
        <v>688.2</v>
      </c>
      <c r="G2028">
        <v>102.601339007338</v>
      </c>
      <c r="H2028">
        <v>-7.0954012159346297E-2</v>
      </c>
      <c r="I2028">
        <v>-12.469807239447</v>
      </c>
      <c r="J2028">
        <v>-3.4368723465593298</v>
      </c>
      <c r="K2028">
        <v>638.84044768869398</v>
      </c>
      <c r="L2028">
        <v>553.61873624360101</v>
      </c>
      <c r="M2028">
        <v>63.711285021974803</v>
      </c>
      <c r="N2028">
        <v>0.58635627226873699</v>
      </c>
      <c r="O2028">
        <v>7.3525138041266898</v>
      </c>
      <c r="P2028">
        <v>134.08163265306101</v>
      </c>
      <c r="Q2028">
        <v>0.141177387915048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200</v>
      </c>
      <c r="E2029">
        <v>336.14071236000001</v>
      </c>
      <c r="F2029">
        <v>662.15</v>
      </c>
      <c r="G2029">
        <v>-28.094422064398898</v>
      </c>
      <c r="H2029">
        <v>4.2929939870511502</v>
      </c>
      <c r="I2029">
        <v>-19.310021149445902</v>
      </c>
      <c r="J2029">
        <v>-4.57406811284842</v>
      </c>
      <c r="K2029">
        <v>636.51551808824604</v>
      </c>
      <c r="L2029">
        <v>639.65810464672495</v>
      </c>
      <c r="M2029">
        <v>48.954464284795698</v>
      </c>
      <c r="N2029">
        <v>1.4243154424951601</v>
      </c>
      <c r="O2029">
        <v>47.247602506984798</v>
      </c>
      <c r="P2029">
        <v>32.43</v>
      </c>
      <c r="Q2029">
        <v>7.2859489366037006E-2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E2030">
        <v>335.27095800000001</v>
      </c>
      <c r="F2030">
        <v>163.55000000000001</v>
      </c>
      <c r="G2030">
        <v>-40.447567638195302</v>
      </c>
      <c r="H2030">
        <v>-7.6219124550851003</v>
      </c>
      <c r="I2030">
        <v>-30.141885502458699</v>
      </c>
      <c r="J2030">
        <v>-1.8818729799158</v>
      </c>
      <c r="K2030">
        <v>185.64292689695799</v>
      </c>
      <c r="M2030">
        <v>32.902535013049402</v>
      </c>
      <c r="O2030">
        <v>61.418526444512302</v>
      </c>
      <c r="P2030">
        <v>23.760877790389699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E2031">
        <v>335.00079899999997</v>
      </c>
      <c r="F2031">
        <v>139.65</v>
      </c>
      <c r="G2031">
        <v>-27.448869050270901</v>
      </c>
      <c r="H2031">
        <v>-11.520178351038799</v>
      </c>
      <c r="I2031">
        <v>-41.230593162457602</v>
      </c>
      <c r="J2031">
        <v>-1.69209636587843</v>
      </c>
      <c r="K2031">
        <v>145.966050654985</v>
      </c>
      <c r="L2031">
        <v>157.528814269723</v>
      </c>
      <c r="M2031">
        <v>37.702372648269197</v>
      </c>
      <c r="N2031">
        <v>0.59272371638141796</v>
      </c>
      <c r="O2031">
        <v>58.252774794128101</v>
      </c>
      <c r="P2031">
        <v>11.497005988023901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286</v>
      </c>
      <c r="E2032">
        <v>334.41832970000002</v>
      </c>
      <c r="F2032">
        <v>334.75</v>
      </c>
      <c r="G2032">
        <v>48.342465401674097</v>
      </c>
      <c r="H2032">
        <v>78.019389632742104</v>
      </c>
      <c r="I2032">
        <v>42.835415919028001</v>
      </c>
      <c r="J2032">
        <v>-10.223413086773601</v>
      </c>
      <c r="K2032">
        <v>234.44872249145499</v>
      </c>
      <c r="L2032">
        <v>201.13353926792001</v>
      </c>
      <c r="M2032">
        <v>61.610254505163397</v>
      </c>
      <c r="N2032">
        <v>1.3838168000168201</v>
      </c>
      <c r="O2032">
        <v>19.492158327109699</v>
      </c>
      <c r="P2032">
        <v>130.49303199585</v>
      </c>
      <c r="Q2032">
        <v>-1.1251239265689999E-3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E2033">
        <v>333.51183400000002</v>
      </c>
      <c r="F2033">
        <v>17.14</v>
      </c>
      <c r="G2033">
        <v>8.4611506806554502</v>
      </c>
      <c r="H2033">
        <v>-3.3543246925022601</v>
      </c>
      <c r="I2033">
        <v>-23.726582388969099</v>
      </c>
      <c r="J2033">
        <v>-2.3089347764967099</v>
      </c>
      <c r="K2033">
        <v>19.843219662754102</v>
      </c>
      <c r="L2033">
        <v>21.5719200574528</v>
      </c>
      <c r="M2033">
        <v>45.066348100140303</v>
      </c>
      <c r="N2033">
        <v>0.57176655512538899</v>
      </c>
      <c r="O2033">
        <v>98.366394399066493</v>
      </c>
      <c r="P2033">
        <v>55.676657584014499</v>
      </c>
      <c r="Q2033">
        <v>0.110594631018525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E2034">
        <v>332.90424000000002</v>
      </c>
      <c r="F2034">
        <v>6.18</v>
      </c>
      <c r="G2034">
        <v>35.1777728010576</v>
      </c>
      <c r="H2034">
        <v>20.2798216489611</v>
      </c>
      <c r="I2034">
        <v>1.5036118840168899</v>
      </c>
      <c r="J2034">
        <v>11.1101727399317</v>
      </c>
      <c r="K2034">
        <v>4.7542495199394699</v>
      </c>
      <c r="L2034">
        <v>4.2450067029686203</v>
      </c>
      <c r="M2034">
        <v>90.308372785409702</v>
      </c>
      <c r="N2034">
        <v>1.6833685945655501</v>
      </c>
      <c r="O2034">
        <v>7.6051779935275103</v>
      </c>
      <c r="P2034">
        <v>156.431535269709</v>
      </c>
      <c r="Q2034">
        <v>-3.7045629508314998E-2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138</v>
      </c>
      <c r="E2035">
        <v>332.85975359999998</v>
      </c>
      <c r="F2035">
        <v>42.94</v>
      </c>
      <c r="G2035">
        <v>-8.5791848638783907</v>
      </c>
      <c r="H2035">
        <v>-8.4842644710571804</v>
      </c>
      <c r="I2035">
        <v>-13.044074367970399</v>
      </c>
      <c r="J2035">
        <v>-8.7981483804069605</v>
      </c>
      <c r="K2035">
        <v>44.999367454178198</v>
      </c>
      <c r="L2035">
        <v>42.7428464305709</v>
      </c>
      <c r="M2035">
        <v>50.740939620989899</v>
      </c>
      <c r="N2035">
        <v>0.98064672649114804</v>
      </c>
      <c r="O2035">
        <v>46.7163483931066</v>
      </c>
      <c r="P2035">
        <v>37.716484926234699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80</v>
      </c>
      <c r="E2036">
        <v>332.82985176</v>
      </c>
      <c r="F2036">
        <v>190.05</v>
      </c>
      <c r="G2036">
        <v>11.759272124707</v>
      </c>
      <c r="H2036">
        <v>-9.41203311060708</v>
      </c>
      <c r="I2036">
        <v>-36.223467007240998</v>
      </c>
      <c r="J2036">
        <v>-0.47347943598856901</v>
      </c>
      <c r="K2036">
        <v>199.512986913264</v>
      </c>
      <c r="L2036">
        <v>198.38629846095799</v>
      </c>
      <c r="M2036">
        <v>35.165727234129903</v>
      </c>
      <c r="N2036">
        <v>0.90607461864291905</v>
      </c>
      <c r="O2036">
        <v>67.982109971060197</v>
      </c>
      <c r="P2036">
        <v>57.9800498753117</v>
      </c>
      <c r="Q2036">
        <v>0.118278209848541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D2037" t="s">
        <v>138</v>
      </c>
      <c r="E2037">
        <v>330.743821556</v>
      </c>
      <c r="F2037">
        <v>81.489999999999995</v>
      </c>
      <c r="G2037">
        <v>149.815388672148</v>
      </c>
      <c r="H2037">
        <v>-7.7421832410144003</v>
      </c>
      <c r="I2037">
        <v>37.532866724022902</v>
      </c>
      <c r="J2037">
        <v>-1.41859345052444</v>
      </c>
      <c r="K2037">
        <v>77.357850126308804</v>
      </c>
      <c r="L2037">
        <v>61.788770550750201</v>
      </c>
      <c r="M2037">
        <v>53.380001114694799</v>
      </c>
      <c r="N2037">
        <v>0.48344444894521199</v>
      </c>
      <c r="O2037">
        <v>11.8664866854828</v>
      </c>
      <c r="P2037">
        <v>201.81481481481401</v>
      </c>
      <c r="Q2037">
        <v>0.119169493187975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370</v>
      </c>
      <c r="E2038">
        <v>330.544605265999</v>
      </c>
      <c r="F2038">
        <v>186.82</v>
      </c>
      <c r="G2038">
        <v>-47.878627490008</v>
      </c>
      <c r="H2038">
        <v>-8.3868450177055198</v>
      </c>
      <c r="I2038">
        <v>-29.5658604118527</v>
      </c>
      <c r="J2038">
        <v>-2.1630259439706201E-2</v>
      </c>
      <c r="K2038">
        <v>185.12144193072601</v>
      </c>
      <c r="L2038">
        <v>197.91411205339199</v>
      </c>
      <c r="M2038">
        <v>44.357855113154798</v>
      </c>
      <c r="N2038">
        <v>0.63483775589420599</v>
      </c>
      <c r="O2038">
        <v>44.524140884273599</v>
      </c>
      <c r="P2038">
        <v>29.242476651677599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E2039">
        <v>330.49610000000001</v>
      </c>
      <c r="F2039">
        <v>729.25</v>
      </c>
      <c r="G2039">
        <v>51.243362948352399</v>
      </c>
      <c r="H2039">
        <v>-1.91124675126498</v>
      </c>
      <c r="I2039">
        <v>60.687698033006299</v>
      </c>
      <c r="J2039">
        <v>-14.3566689317186</v>
      </c>
      <c r="K2039">
        <v>726.91117778654097</v>
      </c>
      <c r="M2039">
        <v>39.044449966913398</v>
      </c>
      <c r="N2039">
        <v>1.32517847699629</v>
      </c>
      <c r="O2039">
        <v>24.7171751799794</v>
      </c>
      <c r="P2039">
        <v>83.205627433739394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D2040" t="s">
        <v>2977</v>
      </c>
      <c r="E2040">
        <v>329.76499999999999</v>
      </c>
      <c r="F2040">
        <v>326.5</v>
      </c>
      <c r="G2040">
        <v>17.948584782874502</v>
      </c>
      <c r="H2040">
        <v>-0.56560421854675103</v>
      </c>
      <c r="I2040">
        <v>-4.7434593729248196</v>
      </c>
      <c r="J2040">
        <v>0.81054727176695196</v>
      </c>
      <c r="K2040">
        <v>334.391840125736</v>
      </c>
      <c r="L2040">
        <v>306.75347067773703</v>
      </c>
      <c r="M2040">
        <v>35.8515733075048</v>
      </c>
      <c r="N2040">
        <v>0.73338702576445802</v>
      </c>
      <c r="O2040">
        <v>24.027565084226602</v>
      </c>
      <c r="P2040">
        <v>55.402189433602999</v>
      </c>
      <c r="Q2040">
        <v>0.244458460057879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D2041" t="s">
        <v>60</v>
      </c>
      <c r="E2041">
        <v>328.69962399999997</v>
      </c>
      <c r="F2041">
        <v>39.61</v>
      </c>
      <c r="G2041">
        <v>-74.834408560177394</v>
      </c>
      <c r="H2041">
        <v>-7.4511428180439303</v>
      </c>
      <c r="I2041">
        <v>-69.214141498759602</v>
      </c>
      <c r="J2041">
        <v>-1.9330424718227901</v>
      </c>
      <c r="K2041">
        <v>41.428205652649702</v>
      </c>
      <c r="L2041">
        <v>57.374542422622902</v>
      </c>
      <c r="M2041">
        <v>56.578290880234199</v>
      </c>
      <c r="N2041">
        <v>0.752225541964883</v>
      </c>
      <c r="O2041">
        <v>134.66296389800499</v>
      </c>
      <c r="P2041">
        <v>13.8218390804597</v>
      </c>
      <c r="Q2041">
        <v>4.4561500719520003E-2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539</v>
      </c>
      <c r="E2042">
        <v>327.60000000000002</v>
      </c>
      <c r="F2042">
        <v>3.12</v>
      </c>
      <c r="G2042">
        <v>42.155758274007901</v>
      </c>
      <c r="H2042">
        <v>1.29545940760043</v>
      </c>
      <c r="I2042">
        <v>4.0959608494786002</v>
      </c>
      <c r="J2042">
        <v>-3.8717269757246902</v>
      </c>
      <c r="K2042">
        <v>2.66329354018827</v>
      </c>
      <c r="L2042">
        <v>2.4778851990905499</v>
      </c>
      <c r="M2042">
        <v>66.125427396920102</v>
      </c>
      <c r="N2042">
        <v>2.1845724769177699</v>
      </c>
      <c r="O2042">
        <v>20.296167247386698</v>
      </c>
      <c r="P2042">
        <v>80.111030654115396</v>
      </c>
      <c r="Q2042">
        <v>3.7982336660620001E-3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46</v>
      </c>
      <c r="E2043">
        <v>327.58293587999998</v>
      </c>
      <c r="F2043">
        <v>18.600000000000001</v>
      </c>
      <c r="G2043">
        <v>149.428834050299</v>
      </c>
      <c r="H2043">
        <v>-23.2012689403088</v>
      </c>
      <c r="I2043">
        <v>26.5824629118963</v>
      </c>
      <c r="J2043">
        <v>-3.8248693948997099</v>
      </c>
      <c r="K2043">
        <v>19.155044426171699</v>
      </c>
      <c r="L2043">
        <v>15.0265934430717</v>
      </c>
      <c r="M2043">
        <v>27.8544712944243</v>
      </c>
      <c r="N2043">
        <v>0.38202038721616099</v>
      </c>
      <c r="O2043">
        <v>32.096774193548299</v>
      </c>
      <c r="Q2043">
        <v>0.10101064180161499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D2044" t="s">
        <v>138</v>
      </c>
      <c r="E2044">
        <v>327.32192520000001</v>
      </c>
      <c r="F2044">
        <v>8.31</v>
      </c>
      <c r="G2044">
        <v>120.31118699147601</v>
      </c>
      <c r="H2044">
        <v>-16.154319552303299</v>
      </c>
      <c r="I2044">
        <v>63.013615059628201</v>
      </c>
      <c r="J2044">
        <v>-1.5396289914527801</v>
      </c>
      <c r="K2044">
        <v>8.5286280805188497</v>
      </c>
      <c r="L2044">
        <v>6.6246289798201099</v>
      </c>
      <c r="M2044">
        <v>41.828776869391</v>
      </c>
      <c r="N2044">
        <v>0.56729225465655997</v>
      </c>
      <c r="O2044">
        <v>33.574007220216501</v>
      </c>
      <c r="P2044">
        <v>196.78571428571399</v>
      </c>
      <c r="Q2044">
        <v>9.8952293221593005E-2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359</v>
      </c>
      <c r="E2045">
        <v>327.15085599999998</v>
      </c>
      <c r="F2045">
        <v>158.05000000000001</v>
      </c>
      <c r="G2045">
        <v>-0.47914634952553198</v>
      </c>
      <c r="H2045">
        <v>1.0095513786908601</v>
      </c>
      <c r="I2045">
        <v>-40.334519097145098</v>
      </c>
      <c r="J2045">
        <v>-3.5104403825540298</v>
      </c>
      <c r="K2045">
        <v>162.79962698024201</v>
      </c>
      <c r="L2045">
        <v>168.62902022946301</v>
      </c>
      <c r="M2045">
        <v>35.740591680938103</v>
      </c>
      <c r="N2045">
        <v>0.51279069767441798</v>
      </c>
      <c r="O2045">
        <v>56.8174628282189</v>
      </c>
      <c r="P2045">
        <v>27.408303103587201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D2046" t="s">
        <v>278</v>
      </c>
      <c r="E2046">
        <v>326.78658333999999</v>
      </c>
      <c r="F2046">
        <v>1367.15</v>
      </c>
      <c r="G2046">
        <v>53.485965118613102</v>
      </c>
      <c r="H2046">
        <v>-25.797559303419799</v>
      </c>
      <c r="I2046">
        <v>-30.718299704698801</v>
      </c>
      <c r="J2046">
        <v>-17.291363954733701</v>
      </c>
      <c r="K2046">
        <v>1646.3024788811399</v>
      </c>
      <c r="L2046">
        <v>1530.0245048105801</v>
      </c>
      <c r="M2046">
        <v>32.391208824993903</v>
      </c>
      <c r="N2046">
        <v>2.8931749379095901</v>
      </c>
      <c r="O2046">
        <v>68.233185824525407</v>
      </c>
      <c r="P2046">
        <v>80.839947089947103</v>
      </c>
      <c r="Q2046">
        <v>0.157972693329268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D2047" t="s">
        <v>539</v>
      </c>
      <c r="E2047">
        <v>326.45905488</v>
      </c>
      <c r="F2047">
        <v>363.3</v>
      </c>
      <c r="G2047">
        <v>276.45069020180102</v>
      </c>
      <c r="H2047">
        <v>1.46768292063743</v>
      </c>
      <c r="I2047">
        <v>-19.918926586421499</v>
      </c>
      <c r="J2047">
        <v>-0.11500057088992301</v>
      </c>
      <c r="K2047">
        <v>364.09660667841098</v>
      </c>
      <c r="L2047">
        <v>327.18092888384098</v>
      </c>
      <c r="M2047">
        <v>52.449300023172903</v>
      </c>
      <c r="N2047">
        <v>0.88514981014475702</v>
      </c>
      <c r="O2047">
        <v>45.141756124414997</v>
      </c>
      <c r="P2047">
        <v>300.551267916207</v>
      </c>
      <c r="Q2047">
        <v>0.267864666224015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286</v>
      </c>
      <c r="E2048">
        <v>326.11189211999999</v>
      </c>
      <c r="F2048">
        <v>584.85</v>
      </c>
      <c r="G2048">
        <v>211.05701540880199</v>
      </c>
      <c r="H2048">
        <v>25.844836768756402</v>
      </c>
      <c r="I2048">
        <v>95.154729287353902</v>
      </c>
      <c r="J2048">
        <v>0.15065784783257599</v>
      </c>
      <c r="K2048">
        <v>450.576544410444</v>
      </c>
      <c r="L2048">
        <v>326.15775201834998</v>
      </c>
      <c r="M2048">
        <v>65.173321182937102</v>
      </c>
      <c r="N2048">
        <v>0.93879866513848698</v>
      </c>
      <c r="O2048">
        <v>6.3520560827562598</v>
      </c>
      <c r="P2048">
        <v>244.029411764705</v>
      </c>
      <c r="Q2048">
        <v>0.192523986256813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D2049" t="s">
        <v>21</v>
      </c>
      <c r="E2049">
        <v>325.95498662</v>
      </c>
      <c r="F2049">
        <v>32.020000000000003</v>
      </c>
      <c r="G2049">
        <v>-39.726401166316599</v>
      </c>
      <c r="H2049">
        <v>-13.903535191659399</v>
      </c>
      <c r="I2049">
        <v>-22.439688731308699</v>
      </c>
      <c r="J2049">
        <v>-6.49658518820394</v>
      </c>
      <c r="K2049">
        <v>35.042465287517402</v>
      </c>
      <c r="L2049">
        <v>35.710631794754804</v>
      </c>
      <c r="M2049">
        <v>25.4935708172058</v>
      </c>
      <c r="N2049">
        <v>0.52034034261884998</v>
      </c>
      <c r="O2049">
        <v>37.414116177389097</v>
      </c>
      <c r="P2049">
        <v>13.3451327433628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278</v>
      </c>
      <c r="E2050">
        <v>325.24565199</v>
      </c>
      <c r="F2050">
        <v>125.15</v>
      </c>
      <c r="G2050">
        <v>47.6436242891617</v>
      </c>
      <c r="H2050">
        <v>2.1155865510036498</v>
      </c>
      <c r="I2050">
        <v>-38.448718576863499</v>
      </c>
      <c r="J2050">
        <v>2.5740743258751699</v>
      </c>
      <c r="K2050">
        <v>127.085179092557</v>
      </c>
      <c r="L2050">
        <v>117.118869301698</v>
      </c>
      <c r="M2050">
        <v>40.800283826479998</v>
      </c>
      <c r="N2050">
        <v>0.36394153549630498</v>
      </c>
      <c r="O2050">
        <v>38.154214942069501</v>
      </c>
      <c r="P2050">
        <v>93.730650154798695</v>
      </c>
      <c r="Q2050">
        <v>2.9034256754364E-2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D2051" t="s">
        <v>278</v>
      </c>
      <c r="E2051">
        <v>324.99560000000002</v>
      </c>
      <c r="F2051">
        <v>275.42</v>
      </c>
      <c r="G2051">
        <v>-15.901795549801999</v>
      </c>
      <c r="H2051">
        <v>8.9257516025833894</v>
      </c>
      <c r="I2051">
        <v>-21.972925250281499</v>
      </c>
      <c r="J2051">
        <v>1.79621035420422</v>
      </c>
      <c r="K2051">
        <v>257.03459463921899</v>
      </c>
      <c r="L2051">
        <v>250.154829663925</v>
      </c>
      <c r="M2051">
        <v>59.686875355502103</v>
      </c>
      <c r="N2051">
        <v>1.6260097914930201</v>
      </c>
      <c r="O2051">
        <v>20.434245879021098</v>
      </c>
      <c r="P2051">
        <v>33.699029126213603</v>
      </c>
      <c r="Q2051">
        <v>-1.8003854757487999E-2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555</v>
      </c>
      <c r="E2052">
        <v>324.27089999999998</v>
      </c>
      <c r="F2052">
        <v>256.95</v>
      </c>
      <c r="G2052">
        <v>-25.708848822964502</v>
      </c>
      <c r="H2052">
        <v>-11.498376685633801</v>
      </c>
      <c r="I2052">
        <v>-1.6875657357377201</v>
      </c>
      <c r="J2052">
        <v>-5.9798123303753403</v>
      </c>
      <c r="K2052">
        <v>263.12262154397899</v>
      </c>
      <c r="L2052">
        <v>252.49558835629</v>
      </c>
      <c r="M2052">
        <v>50.702722245484402</v>
      </c>
      <c r="N2052">
        <v>1.0802544891725601</v>
      </c>
      <c r="O2052">
        <v>31.329052344814102</v>
      </c>
      <c r="P2052">
        <v>21.7772511848341</v>
      </c>
      <c r="Q2052">
        <v>-2.5164279843846001E-2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539</v>
      </c>
      <c r="E2053">
        <v>323.90916140000002</v>
      </c>
      <c r="F2053">
        <v>13.87</v>
      </c>
      <c r="G2053">
        <v>46.397271087068802</v>
      </c>
      <c r="H2053">
        <v>-2.4375600405567801</v>
      </c>
      <c r="I2053">
        <v>6.1878033832680401</v>
      </c>
      <c r="J2053">
        <v>-5.0153608845044602</v>
      </c>
      <c r="K2053">
        <v>12.9110562943823</v>
      </c>
      <c r="L2053">
        <v>10.7591299366282</v>
      </c>
      <c r="M2053">
        <v>53.838925579367903</v>
      </c>
      <c r="N2053">
        <v>0.33309267233520801</v>
      </c>
      <c r="O2053">
        <v>7.6423936553713103</v>
      </c>
      <c r="P2053">
        <v>115.038759689922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46</v>
      </c>
      <c r="E2054">
        <v>322.96145719999998</v>
      </c>
      <c r="F2054">
        <v>134.62</v>
      </c>
      <c r="G2054">
        <v>103.71036755922501</v>
      </c>
      <c r="H2054">
        <v>24.662999219054502</v>
      </c>
      <c r="I2054">
        <v>48.397875505667599</v>
      </c>
      <c r="J2054">
        <v>1.5512336900714301</v>
      </c>
      <c r="K2054">
        <v>113.353246973952</v>
      </c>
      <c r="L2054">
        <v>92.525793387878394</v>
      </c>
      <c r="M2054">
        <v>56.986107225276299</v>
      </c>
      <c r="N2054">
        <v>0.61328410146419698</v>
      </c>
      <c r="O2054">
        <v>10.310503639875201</v>
      </c>
      <c r="P2054">
        <v>132.50431778929101</v>
      </c>
      <c r="Q2054">
        <v>3.3339708656253998E-2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E2055">
        <v>322.58396249999998</v>
      </c>
      <c r="F2055">
        <v>449.25</v>
      </c>
      <c r="G2055">
        <v>36.645906237991802</v>
      </c>
      <c r="H2055">
        <v>-7.6882634574218303</v>
      </c>
      <c r="I2055">
        <v>-40.627143135672902</v>
      </c>
      <c r="J2055">
        <v>-6.2712849464522904</v>
      </c>
      <c r="K2055">
        <v>461.61061385580899</v>
      </c>
      <c r="M2055">
        <v>36.389066001321801</v>
      </c>
      <c r="N2055">
        <v>0.70482839838492595</v>
      </c>
      <c r="O2055">
        <v>44.685587089593703</v>
      </c>
      <c r="P2055">
        <v>70.1060204468004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D2056" t="s">
        <v>422</v>
      </c>
      <c r="E2056">
        <v>322.38061342499998</v>
      </c>
      <c r="F2056">
        <v>863.85</v>
      </c>
      <c r="G2056">
        <v>58.261676877107298</v>
      </c>
      <c r="H2056">
        <v>-8.0914919500686793</v>
      </c>
      <c r="I2056">
        <v>-29.1037191080814</v>
      </c>
      <c r="J2056">
        <v>-0.61006870732158003</v>
      </c>
      <c r="K2056">
        <v>894.05346843826999</v>
      </c>
      <c r="L2056">
        <v>845.28484674866104</v>
      </c>
      <c r="M2056">
        <v>46.765395688506402</v>
      </c>
      <c r="N2056">
        <v>1.0207787410107301</v>
      </c>
      <c r="O2056">
        <v>57.423163743705501</v>
      </c>
      <c r="P2056">
        <v>87.793478260869506</v>
      </c>
      <c r="Q2056">
        <v>5.6257131002811003E-2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60</v>
      </c>
      <c r="E2057">
        <v>322.06590638400002</v>
      </c>
      <c r="F2057">
        <v>14.16</v>
      </c>
      <c r="G2057">
        <v>94.207114593285993</v>
      </c>
      <c r="H2057">
        <v>-18.366332197192701</v>
      </c>
      <c r="I2057">
        <v>-35.6923031903629</v>
      </c>
      <c r="J2057">
        <v>-1.23747532710311</v>
      </c>
      <c r="K2057">
        <v>15.4730202319986</v>
      </c>
      <c r="L2057">
        <v>15.0980850650619</v>
      </c>
      <c r="M2057">
        <v>42.398729357582397</v>
      </c>
      <c r="N2057">
        <v>1.05918079410918</v>
      </c>
      <c r="O2057">
        <v>54.590395480225901</v>
      </c>
      <c r="P2057">
        <v>130.243902439024</v>
      </c>
      <c r="Q2057">
        <v>3.0711418012859999E-2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286</v>
      </c>
      <c r="E2058">
        <v>322.02800000000002</v>
      </c>
      <c r="F2058">
        <v>296.8</v>
      </c>
      <c r="G2058">
        <v>-10.8502945886984</v>
      </c>
      <c r="H2058">
        <v>-7.4555217346234404</v>
      </c>
      <c r="I2058">
        <v>-20.899746908872999</v>
      </c>
      <c r="J2058">
        <v>-3.8193896681600199</v>
      </c>
      <c r="K2058">
        <v>294.65540896226099</v>
      </c>
      <c r="L2058">
        <v>291.166183422556</v>
      </c>
      <c r="M2058">
        <v>46.4640932675144</v>
      </c>
      <c r="N2058">
        <v>0.76066613280164697</v>
      </c>
      <c r="O2058">
        <v>40.818733153638703</v>
      </c>
      <c r="P2058">
        <v>18.105849582172599</v>
      </c>
      <c r="Q2058">
        <v>3.8843545978691003E-2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E2059">
        <v>319.73525599999999</v>
      </c>
      <c r="F2059">
        <v>278.05</v>
      </c>
      <c r="G2059">
        <v>74.506565142736605</v>
      </c>
      <c r="H2059">
        <v>36.978665288981198</v>
      </c>
      <c r="I2059">
        <v>23.2430541502608</v>
      </c>
      <c r="J2059">
        <v>-10.249360562334401</v>
      </c>
      <c r="K2059">
        <v>227.521855855496</v>
      </c>
      <c r="L2059">
        <v>189.94490316350499</v>
      </c>
      <c r="M2059">
        <v>48.989622331005499</v>
      </c>
      <c r="N2059">
        <v>1.25073529411764</v>
      </c>
      <c r="O2059">
        <v>16.885452256788302</v>
      </c>
      <c r="P2059">
        <v>104.448529411764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E2060">
        <v>319.64024239999998</v>
      </c>
      <c r="F2060">
        <v>57.8</v>
      </c>
      <c r="G2060">
        <v>-29.034788240722001</v>
      </c>
      <c r="H2060">
        <v>-8.7201783510388697</v>
      </c>
      <c r="I2060">
        <v>-18.729106104985402</v>
      </c>
      <c r="J2060">
        <v>-4.18945272823305</v>
      </c>
      <c r="O2060">
        <v>10.726643598615899</v>
      </c>
      <c r="P2060">
        <v>0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D2061" t="s">
        <v>283</v>
      </c>
      <c r="E2061">
        <v>319.33512300000001</v>
      </c>
      <c r="F2061">
        <v>159.65</v>
      </c>
      <c r="G2061">
        <v>35.5494222855937</v>
      </c>
      <c r="H2061">
        <v>-6.9201783510388601</v>
      </c>
      <c r="I2061">
        <v>7.8895556408425502</v>
      </c>
      <c r="J2061">
        <v>-0.75144426744554704</v>
      </c>
      <c r="K2061">
        <v>139.27120185485799</v>
      </c>
      <c r="L2061">
        <v>120.619351847643</v>
      </c>
      <c r="M2061">
        <v>66.030941459937594</v>
      </c>
      <c r="N2061">
        <v>0.95899147743667901</v>
      </c>
      <c r="O2061">
        <v>4.4159098026933696</v>
      </c>
      <c r="P2061">
        <v>88.377581120943901</v>
      </c>
      <c r="Q2061">
        <v>2.8031549016910001E-3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D2062" t="s">
        <v>983</v>
      </c>
      <c r="E2062">
        <v>319.23334211999997</v>
      </c>
      <c r="F2062">
        <v>66.989999999999995</v>
      </c>
      <c r="G2062">
        <v>63.022327313526702</v>
      </c>
      <c r="H2062">
        <v>10.0342791120278</v>
      </c>
      <c r="I2062">
        <v>65.035857224320097</v>
      </c>
      <c r="J2062">
        <v>-10.1070059197224</v>
      </c>
      <c r="K2062">
        <v>59.1706941497971</v>
      </c>
      <c r="L2062">
        <v>47.1278688695703</v>
      </c>
      <c r="M2062">
        <v>46.218689046070999</v>
      </c>
      <c r="N2062">
        <v>1.2345140410092399</v>
      </c>
      <c r="O2062">
        <v>28.257948947604099</v>
      </c>
      <c r="P2062">
        <v>107.078825347758</v>
      </c>
      <c r="Q2062">
        <v>5.8387743368419003E-2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1638</v>
      </c>
      <c r="E2063">
        <v>319.171027199999</v>
      </c>
      <c r="F2063">
        <v>60.1</v>
      </c>
      <c r="G2063">
        <v>-5.8167753133041202</v>
      </c>
      <c r="H2063">
        <v>-5.1334337116626498</v>
      </c>
      <c r="I2063">
        <v>-0.48418667972546098</v>
      </c>
      <c r="J2063">
        <v>-3.08493966410003</v>
      </c>
      <c r="K2063">
        <v>61.302749864793597</v>
      </c>
      <c r="L2063">
        <v>57.2178258121589</v>
      </c>
      <c r="M2063">
        <v>55.8285238094657</v>
      </c>
      <c r="N2063">
        <v>1.51424840803393</v>
      </c>
      <c r="O2063">
        <v>7.98668885191349</v>
      </c>
      <c r="P2063">
        <v>26.499684276994302</v>
      </c>
      <c r="Q2063">
        <v>-2.0749357399728999E-2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D2064" t="s">
        <v>200</v>
      </c>
      <c r="E2064">
        <v>318.93664949999999</v>
      </c>
      <c r="F2064">
        <v>810.6</v>
      </c>
      <c r="G2064">
        <v>81.635462894730694</v>
      </c>
      <c r="H2064">
        <v>-9.7188728680101502</v>
      </c>
      <c r="I2064">
        <v>11.201249371214599</v>
      </c>
      <c r="J2064">
        <v>-2.0691398067331801</v>
      </c>
      <c r="K2064">
        <v>755.90328311160897</v>
      </c>
      <c r="L2064">
        <v>674.25916981997705</v>
      </c>
      <c r="M2064">
        <v>70.937817379703603</v>
      </c>
      <c r="N2064">
        <v>1.0126553593187499</v>
      </c>
      <c r="O2064">
        <v>15.870959782876801</v>
      </c>
      <c r="P2064">
        <v>107.58002560819401</v>
      </c>
      <c r="Q2064">
        <v>4.0819169741311001E-2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682</v>
      </c>
      <c r="E2065">
        <v>318.647589119999</v>
      </c>
      <c r="F2065">
        <v>21.6</v>
      </c>
      <c r="G2065">
        <v>51.509178383154698</v>
      </c>
      <c r="H2065">
        <v>-3.21127249862155</v>
      </c>
      <c r="I2065">
        <v>6.8754954827828696</v>
      </c>
      <c r="J2065">
        <v>-2.28071867523991</v>
      </c>
      <c r="K2065">
        <v>20.2369971017974</v>
      </c>
      <c r="L2065">
        <v>18.6707555895163</v>
      </c>
      <c r="M2065">
        <v>66.935600110296207</v>
      </c>
      <c r="N2065">
        <v>1.08439036394957</v>
      </c>
      <c r="O2065">
        <v>12.731481481481399</v>
      </c>
      <c r="P2065">
        <v>78.5123966942149</v>
      </c>
      <c r="Q2065">
        <v>-2.4353914010825001E-2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D2066" t="s">
        <v>176</v>
      </c>
      <c r="E2066">
        <v>318.14850924000001</v>
      </c>
      <c r="F2066">
        <v>4.1399999999999997</v>
      </c>
      <c r="G2066">
        <v>-91.782076543446095</v>
      </c>
      <c r="H2066">
        <v>-30.656205287065799</v>
      </c>
      <c r="I2066">
        <v>-72.394895578669605</v>
      </c>
      <c r="J2066">
        <v>-1.22105543703665</v>
      </c>
      <c r="K2066">
        <v>5.61549240955169</v>
      </c>
      <c r="L2066">
        <v>8.3631752674609903</v>
      </c>
      <c r="M2066">
        <v>21.7631713606056</v>
      </c>
      <c r="N2066">
        <v>1.6458942287782199</v>
      </c>
      <c r="O2066">
        <v>269.56521739130397</v>
      </c>
      <c r="P2066">
        <v>0.24213075060532899</v>
      </c>
      <c r="Q2066">
        <v>0.19056285872187301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D2067" t="s">
        <v>200</v>
      </c>
      <c r="E2067">
        <v>316.417223122</v>
      </c>
      <c r="F2067">
        <v>147.94</v>
      </c>
      <c r="G2067">
        <v>148.59988311508599</v>
      </c>
      <c r="H2067">
        <v>-11.6315707561021</v>
      </c>
      <c r="I2067">
        <v>69.526046180933804</v>
      </c>
      <c r="J2067">
        <v>1.1553748579738401</v>
      </c>
      <c r="K2067">
        <v>143.88764790462301</v>
      </c>
      <c r="L2067">
        <v>110.93742921255701</v>
      </c>
      <c r="M2067">
        <v>46.520308171836497</v>
      </c>
      <c r="N2067">
        <v>0.37999810667997702</v>
      </c>
      <c r="O2067">
        <v>13.559551169393</v>
      </c>
      <c r="P2067">
        <v>201.918367346938</v>
      </c>
      <c r="Q2067">
        <v>7.4447454572763999E-2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D2068" t="s">
        <v>1752</v>
      </c>
      <c r="E2068">
        <v>316.35502400000001</v>
      </c>
      <c r="F2068">
        <v>499.55</v>
      </c>
      <c r="G2068">
        <v>52.107535160373203</v>
      </c>
      <c r="H2068">
        <v>12.558891416402901</v>
      </c>
      <c r="I2068">
        <v>-10.2826701331661</v>
      </c>
      <c r="J2068">
        <v>-3.0356065743868901</v>
      </c>
      <c r="K2068">
        <v>474.070252294657</v>
      </c>
      <c r="M2068">
        <v>49.496338941452599</v>
      </c>
      <c r="N2068">
        <v>0.67578809106830096</v>
      </c>
      <c r="O2068">
        <v>33.319987989190203</v>
      </c>
      <c r="P2068">
        <v>95.212973817897605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D2069" t="s">
        <v>472</v>
      </c>
      <c r="E2069">
        <v>315.578255625</v>
      </c>
      <c r="F2069">
        <v>71.25</v>
      </c>
      <c r="G2069">
        <v>3.58759432860449</v>
      </c>
      <c r="H2069">
        <v>3.9947713003941301</v>
      </c>
      <c r="I2069">
        <v>-12.1543820266011</v>
      </c>
      <c r="J2069">
        <v>-6.0730739951407697</v>
      </c>
      <c r="K2069">
        <v>70.555906031064396</v>
      </c>
      <c r="L2069">
        <v>68.5822806418673</v>
      </c>
      <c r="M2069">
        <v>50.019617954330997</v>
      </c>
      <c r="N2069">
        <v>1.53242835398491</v>
      </c>
      <c r="O2069">
        <v>20.7017543859649</v>
      </c>
      <c r="P2069">
        <v>40.532544378698198</v>
      </c>
      <c r="Q2069">
        <v>4.2795833426081002E-2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21</v>
      </c>
      <c r="E2070">
        <v>314.629952</v>
      </c>
      <c r="F2070">
        <v>56</v>
      </c>
      <c r="G2070">
        <v>11.4926426245767</v>
      </c>
      <c r="H2070">
        <v>5.1907127380700402</v>
      </c>
      <c r="I2070">
        <v>16.741234957460801</v>
      </c>
      <c r="J2070">
        <v>4.1940059183834801</v>
      </c>
      <c r="K2070">
        <v>52.568060927962897</v>
      </c>
      <c r="M2070">
        <v>53.509598067462001</v>
      </c>
      <c r="N2070">
        <v>0.53227146814404402</v>
      </c>
      <c r="O2070">
        <v>22.678571428571399</v>
      </c>
      <c r="P2070">
        <v>107.40740740740701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1102</v>
      </c>
      <c r="E2071">
        <v>314.43</v>
      </c>
      <c r="F2071">
        <v>13.38</v>
      </c>
      <c r="G2071">
        <v>25.3966289895043</v>
      </c>
      <c r="H2071">
        <v>2.3206379754917399</v>
      </c>
      <c r="I2071">
        <v>-20.228462012236001</v>
      </c>
      <c r="J2071">
        <v>-2.7529271157608899</v>
      </c>
      <c r="K2071">
        <v>12.3873612999838</v>
      </c>
      <c r="L2071">
        <v>11.9704731370225</v>
      </c>
      <c r="M2071">
        <v>63.3032196648983</v>
      </c>
      <c r="N2071">
        <v>4.4376318699830204</v>
      </c>
      <c r="O2071">
        <v>31.913303437967102</v>
      </c>
      <c r="P2071">
        <v>58.343195266272197</v>
      </c>
      <c r="Q2071">
        <v>4.6190392778737002E-2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D2072" t="s">
        <v>138</v>
      </c>
      <c r="E2072">
        <v>312.27061315399999</v>
      </c>
      <c r="F2072">
        <v>92.74</v>
      </c>
      <c r="G2072">
        <v>-50.643151971831998</v>
      </c>
      <c r="H2072">
        <v>-6.7622836141967602</v>
      </c>
      <c r="I2072">
        <v>-30.018924485625401</v>
      </c>
      <c r="J2072">
        <v>-2.7694799448142202</v>
      </c>
      <c r="K2072">
        <v>96.512378010696196</v>
      </c>
      <c r="L2072">
        <v>113.973684329192</v>
      </c>
      <c r="M2072">
        <v>34.839627149852902</v>
      </c>
      <c r="N2072">
        <v>1.0021833546161401</v>
      </c>
      <c r="O2072">
        <v>76.838473150743994</v>
      </c>
      <c r="P2072">
        <v>14.001229256299901</v>
      </c>
      <c r="Q2072">
        <v>7.4569722868151E-2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626</v>
      </c>
      <c r="E2073">
        <v>311.73886296000001</v>
      </c>
      <c r="F2073">
        <v>217.2</v>
      </c>
      <c r="G2073">
        <v>29.126935513106901</v>
      </c>
      <c r="H2073">
        <v>-3.7428079052366399</v>
      </c>
      <c r="I2073">
        <v>39.432617648843497</v>
      </c>
      <c r="J2073">
        <v>-3.1668489464464802</v>
      </c>
      <c r="K2073">
        <v>218.99065930667999</v>
      </c>
      <c r="M2073">
        <v>38.5972916529591</v>
      </c>
      <c r="N2073">
        <v>0.71931415057154102</v>
      </c>
      <c r="O2073">
        <v>26.151012891344301</v>
      </c>
      <c r="P2073">
        <v>60.8888888888888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E2074">
        <v>311.35680536000001</v>
      </c>
      <c r="F2074">
        <v>138.4</v>
      </c>
      <c r="G2074">
        <v>56.460413805489303</v>
      </c>
      <c r="H2074">
        <v>28.8256168196522</v>
      </c>
      <c r="I2074">
        <v>66.766095941225899</v>
      </c>
      <c r="J2074">
        <v>2.5684378031292998</v>
      </c>
      <c r="K2074">
        <v>110.59398920384901</v>
      </c>
      <c r="M2074">
        <v>73.5231484693401</v>
      </c>
      <c r="N2074">
        <v>1.28787938124143</v>
      </c>
      <c r="O2074">
        <v>6.2138728323699297</v>
      </c>
      <c r="P2074">
        <v>110.55834474364799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21</v>
      </c>
      <c r="E2075">
        <v>311.30038075499999</v>
      </c>
      <c r="F2075">
        <v>138.44999999999999</v>
      </c>
      <c r="G2075">
        <v>-17.436479101155101</v>
      </c>
      <c r="H2075">
        <v>14.7572410037998</v>
      </c>
      <c r="I2075">
        <v>-16.432026380357399</v>
      </c>
      <c r="J2075">
        <v>-2.8747674135477399</v>
      </c>
      <c r="K2075">
        <v>123.838668367732</v>
      </c>
      <c r="L2075">
        <v>125.303021256628</v>
      </c>
      <c r="M2075">
        <v>60.084471595915403</v>
      </c>
      <c r="N2075">
        <v>4.1459217483070203</v>
      </c>
      <c r="O2075">
        <v>26.218851570964201</v>
      </c>
      <c r="P2075">
        <v>47.287234042553102</v>
      </c>
      <c r="Q2075">
        <v>0.12972806466110301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D2076" t="s">
        <v>130</v>
      </c>
      <c r="E2076">
        <v>311.234393775</v>
      </c>
      <c r="F2076">
        <v>59.45</v>
      </c>
      <c r="G2076">
        <v>31.1618929045543</v>
      </c>
      <c r="H2076">
        <v>-14.320987132090201</v>
      </c>
      <c r="I2076">
        <v>-29.0962205537373</v>
      </c>
      <c r="J2076">
        <v>-2.3496529785459401</v>
      </c>
      <c r="K2076">
        <v>66.459475765603003</v>
      </c>
      <c r="L2076">
        <v>64.1526340364681</v>
      </c>
      <c r="M2076">
        <v>22.374608082274101</v>
      </c>
      <c r="N2076">
        <v>1.0511776946786999</v>
      </c>
      <c r="O2076">
        <v>59.629941126997402</v>
      </c>
      <c r="P2076">
        <v>76.148148148148096</v>
      </c>
      <c r="Q2076">
        <v>-8.2374487697270005E-3</v>
      </c>
    </row>
    <row r="2077" spans="1:17" hidden="1" x14ac:dyDescent="0.3">
      <c r="A2077" t="s">
        <v>4312</v>
      </c>
      <c r="B2077" t="s">
        <v>4313</v>
      </c>
      <c r="C2077" t="str">
        <f>IFERROR(VLOOKUP(Table1[[#This Row],[Ticker]],[1]!Table1[[Symbol]:[Industry]],2,FALSE),"-")</f>
        <v>-</v>
      </c>
      <c r="D2077" t="s">
        <v>138</v>
      </c>
      <c r="E2077">
        <v>311.03305799999998</v>
      </c>
      <c r="F2077">
        <v>198.7</v>
      </c>
      <c r="G2077">
        <v>24.072427505578801</v>
      </c>
      <c r="H2077">
        <v>-12.2599282920626</v>
      </c>
      <c r="I2077">
        <v>-12.0279301497324</v>
      </c>
      <c r="J2077">
        <v>-0.26115469301998001</v>
      </c>
      <c r="K2077">
        <v>203.38347327022501</v>
      </c>
      <c r="L2077">
        <v>190.07097045913699</v>
      </c>
      <c r="M2077">
        <v>58.215682699025699</v>
      </c>
      <c r="N2077">
        <v>0.43630213409774399</v>
      </c>
      <c r="O2077">
        <v>42.400603925515803</v>
      </c>
      <c r="P2077">
        <v>63.673805601317902</v>
      </c>
      <c r="Q2077">
        <v>0.22419938421145999</v>
      </c>
    </row>
    <row r="2078" spans="1:17" hidden="1" x14ac:dyDescent="0.3">
      <c r="A2078" t="s">
        <v>4314</v>
      </c>
      <c r="B2078" t="s">
        <v>4315</v>
      </c>
      <c r="C2078" t="str">
        <f>IFERROR(VLOOKUP(Table1[[#This Row],[Ticker]],[1]!Table1[[Symbol]:[Industry]],2,FALSE),"-")</f>
        <v>-</v>
      </c>
      <c r="D2078" t="s">
        <v>286</v>
      </c>
      <c r="E2078">
        <v>310.74695960000003</v>
      </c>
      <c r="F2078">
        <v>223.3</v>
      </c>
      <c r="G2078">
        <v>28.192687417733499</v>
      </c>
      <c r="H2078">
        <v>1.89327498861058</v>
      </c>
      <c r="I2078">
        <v>-19.495909092183101</v>
      </c>
      <c r="J2078">
        <v>-2.0434832293223701</v>
      </c>
      <c r="K2078">
        <v>225.647845681056</v>
      </c>
      <c r="L2078">
        <v>218.540867529021</v>
      </c>
      <c r="M2078">
        <v>35.533650876887002</v>
      </c>
      <c r="N2078">
        <v>1.05953177257525</v>
      </c>
      <c r="O2078">
        <v>41.379310344827502</v>
      </c>
      <c r="P2078">
        <v>53.893866299103998</v>
      </c>
    </row>
    <row r="2079" spans="1:17" hidden="1" x14ac:dyDescent="0.3">
      <c r="A2079" t="s">
        <v>4316</v>
      </c>
      <c r="B2079" t="s">
        <v>4317</v>
      </c>
      <c r="C2079" t="str">
        <f>IFERROR(VLOOKUP(Table1[[#This Row],[Ticker]],[1]!Table1[[Symbol]:[Industry]],2,FALSE),"-")</f>
        <v>-</v>
      </c>
      <c r="D2079" t="s">
        <v>46</v>
      </c>
      <c r="E2079">
        <v>310.65551579999999</v>
      </c>
      <c r="F2079">
        <v>43.05</v>
      </c>
      <c r="G2079">
        <v>-50.699043187552</v>
      </c>
      <c r="H2079">
        <v>9.4689538040653201</v>
      </c>
      <c r="I2079">
        <v>-68.621758118019002</v>
      </c>
      <c r="J2079">
        <v>-7.0090016004134998</v>
      </c>
      <c r="K2079">
        <v>43.570431184504301</v>
      </c>
      <c r="L2079">
        <v>56.049991025202097</v>
      </c>
      <c r="M2079">
        <v>33.823476901557399</v>
      </c>
      <c r="N2079">
        <v>1.0678720499516801</v>
      </c>
      <c r="O2079">
        <v>177.58420441347201</v>
      </c>
      <c r="P2079">
        <v>30.060422960724999</v>
      </c>
      <c r="Q2079">
        <v>-1.8350873293315001E-2</v>
      </c>
    </row>
    <row r="2080" spans="1:17" hidden="1" x14ac:dyDescent="0.3">
      <c r="A2080" t="s">
        <v>4318</v>
      </c>
      <c r="B2080" t="s">
        <v>4319</v>
      </c>
      <c r="C2080" t="str">
        <f>IFERROR(VLOOKUP(Table1[[#This Row],[Ticker]],[1]!Table1[[Symbol]:[Industry]],2,FALSE),"-")</f>
        <v>-</v>
      </c>
      <c r="D2080" t="s">
        <v>631</v>
      </c>
      <c r="E2080">
        <v>309.11007599999999</v>
      </c>
      <c r="F2080">
        <v>74.47</v>
      </c>
      <c r="G2080">
        <v>4.8302398956566304</v>
      </c>
      <c r="H2080">
        <v>-8.4093675402280503</v>
      </c>
      <c r="I2080">
        <v>-12.337129911094699</v>
      </c>
      <c r="J2080">
        <v>-4.1995537383340498</v>
      </c>
      <c r="K2080">
        <v>72.641170336503194</v>
      </c>
      <c r="L2080">
        <v>71.510337723923101</v>
      </c>
      <c r="M2080">
        <v>57.181277583919702</v>
      </c>
      <c r="N2080">
        <v>1.3335702807316601</v>
      </c>
      <c r="O2080">
        <v>36.9679065395461</v>
      </c>
      <c r="P2080">
        <v>48.051689860834898</v>
      </c>
      <c r="Q2080">
        <v>-4.1558373685850001E-3</v>
      </c>
    </row>
    <row r="2081" spans="1:17" hidden="1" x14ac:dyDescent="0.3">
      <c r="A2081" t="s">
        <v>4320</v>
      </c>
      <c r="B2081" t="s">
        <v>4321</v>
      </c>
      <c r="C2081" t="str">
        <f>IFERROR(VLOOKUP(Table1[[#This Row],[Ticker]],[1]!Table1[[Symbol]:[Industry]],2,FALSE),"-")</f>
        <v>-</v>
      </c>
      <c r="D2081" t="s">
        <v>404</v>
      </c>
      <c r="E2081">
        <v>308.69280378000002</v>
      </c>
      <c r="F2081">
        <v>3578.35</v>
      </c>
      <c r="G2081">
        <v>-28.9316947356828</v>
      </c>
      <c r="H2081">
        <v>-13.274734540270799</v>
      </c>
      <c r="I2081">
        <v>-6.9784776682218901</v>
      </c>
      <c r="J2081">
        <v>0.54320833308868399</v>
      </c>
      <c r="K2081">
        <v>3695.0947723201898</v>
      </c>
      <c r="L2081">
        <v>3635.8603702180899</v>
      </c>
      <c r="M2081">
        <v>41.066010808771097</v>
      </c>
      <c r="N2081">
        <v>0.86621936989498205</v>
      </c>
      <c r="O2081">
        <v>17.8196654882837</v>
      </c>
      <c r="P2081">
        <v>14.488881778915299</v>
      </c>
      <c r="Q2081">
        <v>5.7951080440999003E-2</v>
      </c>
    </row>
    <row r="2082" spans="1:17" hidden="1" x14ac:dyDescent="0.3">
      <c r="A2082" t="s">
        <v>4322</v>
      </c>
      <c r="B2082" t="s">
        <v>4323</v>
      </c>
      <c r="C2082" t="str">
        <f>IFERROR(VLOOKUP(Table1[[#This Row],[Ticker]],[1]!Table1[[Symbol]:[Industry]],2,FALSE),"-")</f>
        <v>-</v>
      </c>
      <c r="D2082" t="s">
        <v>534</v>
      </c>
      <c r="E2082">
        <v>308.3921919</v>
      </c>
      <c r="F2082">
        <v>238.55</v>
      </c>
      <c r="G2082">
        <v>123.61489476742101</v>
      </c>
      <c r="H2082">
        <v>-9.52167500326415</v>
      </c>
      <c r="I2082">
        <v>82.381091263435593</v>
      </c>
      <c r="J2082">
        <v>-2.0409089206047901</v>
      </c>
      <c r="K2082">
        <v>225.69504970084199</v>
      </c>
      <c r="L2082">
        <v>174.84352396394701</v>
      </c>
      <c r="M2082">
        <v>52.400112654540699</v>
      </c>
      <c r="N2082">
        <v>0.40258029784156701</v>
      </c>
      <c r="O2082">
        <v>16.537413540138299</v>
      </c>
      <c r="P2082">
        <v>172.31735159817299</v>
      </c>
      <c r="Q2082">
        <v>0.114550028116331</v>
      </c>
    </row>
    <row r="2083" spans="1:17" hidden="1" x14ac:dyDescent="0.3">
      <c r="A2083" t="s">
        <v>4324</v>
      </c>
      <c r="B2083" t="s">
        <v>4325</v>
      </c>
      <c r="C2083" t="str">
        <f>IFERROR(VLOOKUP(Table1[[#This Row],[Ticker]],[1]!Table1[[Symbol]:[Industry]],2,FALSE),"-")</f>
        <v>-</v>
      </c>
      <c r="D2083" t="s">
        <v>218</v>
      </c>
      <c r="E2083">
        <v>306.47312649000003</v>
      </c>
      <c r="F2083">
        <v>29.34</v>
      </c>
      <c r="G2083">
        <v>35.355944024724103</v>
      </c>
      <c r="H2083">
        <v>-5.1658765174704602</v>
      </c>
      <c r="I2083">
        <v>10.7910916824768</v>
      </c>
      <c r="J2083">
        <v>-5.6799177667074501</v>
      </c>
      <c r="K2083">
        <v>27.617442968145699</v>
      </c>
      <c r="L2083">
        <v>26.088790209097599</v>
      </c>
      <c r="M2083">
        <v>53.2193137640622</v>
      </c>
      <c r="N2083">
        <v>2.5565969029995599</v>
      </c>
      <c r="O2083">
        <v>29.0047716428084</v>
      </c>
      <c r="P2083">
        <v>69.106628242074905</v>
      </c>
      <c r="Q2083">
        <v>-5.1623429418000003E-3</v>
      </c>
    </row>
    <row r="2084" spans="1:17" hidden="1" x14ac:dyDescent="0.3">
      <c r="A2084" t="s">
        <v>4326</v>
      </c>
      <c r="B2084" t="s">
        <v>4327</v>
      </c>
      <c r="C2084" t="str">
        <f>IFERROR(VLOOKUP(Table1[[#This Row],[Ticker]],[1]!Table1[[Symbol]:[Industry]],2,FALSE),"-")</f>
        <v>-</v>
      </c>
      <c r="D2084" t="s">
        <v>278</v>
      </c>
      <c r="E2084">
        <v>306.10519950000003</v>
      </c>
      <c r="F2084">
        <v>1399.85</v>
      </c>
      <c r="G2084">
        <v>93.707108608917096</v>
      </c>
      <c r="H2084">
        <v>-11.153953185475901</v>
      </c>
      <c r="I2084">
        <v>30.601411605816299</v>
      </c>
      <c r="J2084">
        <v>8.32977804099772</v>
      </c>
      <c r="K2084">
        <v>1303.3431716867999</v>
      </c>
      <c r="L2084">
        <v>1071.3676223564501</v>
      </c>
      <c r="M2084">
        <v>62.400816343630801</v>
      </c>
      <c r="N2084">
        <v>1.46745355434419</v>
      </c>
      <c r="O2084">
        <v>8.5830624709790406</v>
      </c>
      <c r="P2084">
        <v>132.301692665117</v>
      </c>
      <c r="Q2084">
        <v>0.11612804415968001</v>
      </c>
    </row>
    <row r="2085" spans="1:17" hidden="1" x14ac:dyDescent="0.3">
      <c r="A2085" t="s">
        <v>4328</v>
      </c>
      <c r="B2085" t="s">
        <v>4329</v>
      </c>
      <c r="C2085" t="str">
        <f>IFERROR(VLOOKUP(Table1[[#This Row],[Ticker]],[1]!Table1[[Symbol]:[Industry]],2,FALSE),"-")</f>
        <v>-</v>
      </c>
      <c r="D2085" t="s">
        <v>983</v>
      </c>
      <c r="E2085">
        <v>306.08139999999997</v>
      </c>
      <c r="F2085">
        <v>16.3</v>
      </c>
      <c r="G2085">
        <v>-26.495787295244501</v>
      </c>
      <c r="H2085">
        <v>-13.2196095228249</v>
      </c>
      <c r="I2085">
        <v>-13.4872032709773</v>
      </c>
      <c r="J2085">
        <v>-5.5461331284684698</v>
      </c>
      <c r="K2085">
        <v>16.535744335509101</v>
      </c>
      <c r="L2085">
        <v>16.738374179755802</v>
      </c>
      <c r="M2085">
        <v>42.287352316421</v>
      </c>
      <c r="N2085">
        <v>1.14401449914764</v>
      </c>
      <c r="O2085">
        <v>23.0061349693251</v>
      </c>
      <c r="P2085">
        <v>15.6028368794326</v>
      </c>
      <c r="Q2085">
        <v>-8.4282562679473996E-2</v>
      </c>
    </row>
    <row r="2086" spans="1:17" hidden="1" x14ac:dyDescent="0.3">
      <c r="A2086" t="s">
        <v>4330</v>
      </c>
      <c r="B2086" t="s">
        <v>4331</v>
      </c>
      <c r="C2086" t="str">
        <f>IFERROR(VLOOKUP(Table1[[#This Row],[Ticker]],[1]!Table1[[Symbol]:[Industry]],2,FALSE),"-")</f>
        <v>-</v>
      </c>
      <c r="D2086" t="s">
        <v>1412</v>
      </c>
      <c r="E2086">
        <v>305.56912499999999</v>
      </c>
      <c r="F2086">
        <v>416.25</v>
      </c>
      <c r="G2086">
        <v>-54.376959623954001</v>
      </c>
      <c r="H2086">
        <v>-15.339030810055201</v>
      </c>
      <c r="I2086">
        <v>-38.936519533349902</v>
      </c>
      <c r="J2086">
        <v>0.89176319008694804</v>
      </c>
      <c r="K2086">
        <v>451.28525163825998</v>
      </c>
      <c r="L2086">
        <v>500.46181067936197</v>
      </c>
      <c r="M2086">
        <v>34.437977590450402</v>
      </c>
      <c r="N2086">
        <v>1.36248803827751</v>
      </c>
      <c r="O2086">
        <v>75.375375375375299</v>
      </c>
      <c r="P2086">
        <v>20.303468208092401</v>
      </c>
      <c r="Q2086">
        <v>4.1009571955594001E-2</v>
      </c>
    </row>
    <row r="2087" spans="1:17" hidden="1" x14ac:dyDescent="0.3">
      <c r="A2087" t="s">
        <v>4332</v>
      </c>
      <c r="B2087" t="s">
        <v>4333</v>
      </c>
      <c r="C2087" t="str">
        <f>IFERROR(VLOOKUP(Table1[[#This Row],[Ticker]],[1]!Table1[[Symbol]:[Industry]],2,FALSE),"-")</f>
        <v>-</v>
      </c>
      <c r="D2087" t="s">
        <v>60</v>
      </c>
      <c r="E2087">
        <v>305.29322775000003</v>
      </c>
      <c r="F2087">
        <v>326.55</v>
      </c>
      <c r="G2087">
        <v>-35.819961331600098</v>
      </c>
      <c r="H2087">
        <v>-8.2711308759859499</v>
      </c>
      <c r="I2087">
        <v>-22.106000450212498</v>
      </c>
      <c r="J2087">
        <v>0.19656742290043899</v>
      </c>
      <c r="K2087">
        <v>314.35808460730601</v>
      </c>
      <c r="L2087">
        <v>338.15733264890798</v>
      </c>
      <c r="M2087">
        <v>63.727645736626997</v>
      </c>
      <c r="N2087">
        <v>0.75963463855997804</v>
      </c>
      <c r="O2087">
        <v>28.9235951615372</v>
      </c>
      <c r="P2087">
        <v>28.058823529411701</v>
      </c>
      <c r="Q2087">
        <v>7.1701923007450999E-2</v>
      </c>
    </row>
    <row r="2088" spans="1:17" hidden="1" x14ac:dyDescent="0.3">
      <c r="A2088" t="s">
        <v>4334</v>
      </c>
      <c r="B2088" t="s">
        <v>4335</v>
      </c>
      <c r="C2088" t="str">
        <f>IFERROR(VLOOKUP(Table1[[#This Row],[Ticker]],[1]!Table1[[Symbol]:[Industry]],2,FALSE),"-")</f>
        <v>-</v>
      </c>
      <c r="D2088" t="s">
        <v>807</v>
      </c>
      <c r="E2088">
        <v>305.25285000000002</v>
      </c>
      <c r="F2088">
        <v>124.95</v>
      </c>
      <c r="G2088">
        <v>-40.6893627611352</v>
      </c>
      <c r="H2088">
        <v>-15.148749779610201</v>
      </c>
      <c r="I2088">
        <v>-57.511111794885799</v>
      </c>
      <c r="J2088">
        <v>-5.8511012039575396</v>
      </c>
      <c r="K2088">
        <v>134.198635785721</v>
      </c>
      <c r="L2088">
        <v>150.179432133479</v>
      </c>
      <c r="M2088">
        <v>36.930402275031703</v>
      </c>
      <c r="N2088">
        <v>0.54703982777179705</v>
      </c>
      <c r="O2088">
        <v>107.282913165266</v>
      </c>
      <c r="P2088">
        <v>17.158931082981699</v>
      </c>
    </row>
    <row r="2089" spans="1:17" hidden="1" x14ac:dyDescent="0.3">
      <c r="A2089" t="s">
        <v>4336</v>
      </c>
      <c r="B2089" t="s">
        <v>4337</v>
      </c>
      <c r="C2089" t="str">
        <f>IFERROR(VLOOKUP(Table1[[#This Row],[Ticker]],[1]!Table1[[Symbol]:[Industry]],2,FALSE),"-")</f>
        <v>-</v>
      </c>
      <c r="D2089" t="s">
        <v>631</v>
      </c>
      <c r="E2089">
        <v>305.081003055</v>
      </c>
      <c r="F2089">
        <v>47.05</v>
      </c>
      <c r="G2089">
        <v>-21.9290250542542</v>
      </c>
      <c r="H2089">
        <v>-7.2850963174152001</v>
      </c>
      <c r="I2089">
        <v>-24.8534967128851</v>
      </c>
      <c r="J2089">
        <v>-3.8359578353830499</v>
      </c>
      <c r="K2089">
        <v>47.544378804101299</v>
      </c>
      <c r="L2089">
        <v>47.495961688418099</v>
      </c>
      <c r="M2089">
        <v>41.740901383752501</v>
      </c>
      <c r="N2089">
        <v>1.12154997620619</v>
      </c>
      <c r="O2089">
        <v>26.461211477151899</v>
      </c>
      <c r="P2089">
        <v>25.466666666666601</v>
      </c>
      <c r="Q2089">
        <v>-5.1318345078620001E-2</v>
      </c>
    </row>
    <row r="2090" spans="1:17" hidden="1" x14ac:dyDescent="0.3">
      <c r="A2090" t="s">
        <v>4338</v>
      </c>
      <c r="B2090" t="s">
        <v>4339</v>
      </c>
      <c r="C2090" t="str">
        <f>IFERROR(VLOOKUP(Table1[[#This Row],[Ticker]],[1]!Table1[[Symbol]:[Industry]],2,FALSE),"-")</f>
        <v>-</v>
      </c>
      <c r="D2090" t="s">
        <v>539</v>
      </c>
      <c r="E2090">
        <v>304.64</v>
      </c>
      <c r="F2090">
        <v>3046.4</v>
      </c>
      <c r="G2090">
        <v>66.281573958874304</v>
      </c>
      <c r="H2090">
        <v>11.664437033576499</v>
      </c>
      <c r="I2090">
        <v>10.730938299682199</v>
      </c>
      <c r="J2090">
        <v>-1.1502370419585299</v>
      </c>
      <c r="K2090">
        <v>2865.8201771559602</v>
      </c>
      <c r="L2090">
        <v>2431.4504001985301</v>
      </c>
      <c r="M2090">
        <v>44.514814714751203</v>
      </c>
      <c r="N2090">
        <v>0.37790716480672798</v>
      </c>
      <c r="O2090">
        <v>23.4243697478991</v>
      </c>
      <c r="P2090">
        <v>102.958027981345</v>
      </c>
      <c r="Q2090">
        <v>6.1003594254487002E-2</v>
      </c>
    </row>
    <row r="2091" spans="1:17" hidden="1" x14ac:dyDescent="0.3">
      <c r="A2091" t="s">
        <v>4340</v>
      </c>
      <c r="B2091" t="s">
        <v>4341</v>
      </c>
      <c r="C2091" t="str">
        <f>IFERROR(VLOOKUP(Table1[[#This Row],[Ticker]],[1]!Table1[[Symbol]:[Industry]],2,FALSE),"-")</f>
        <v>-</v>
      </c>
      <c r="D2091" t="s">
        <v>200</v>
      </c>
      <c r="E2091">
        <v>303.71105499999999</v>
      </c>
      <c r="F2091">
        <v>785.9</v>
      </c>
      <c r="G2091">
        <v>-15.550853957500101</v>
      </c>
      <c r="H2091">
        <v>4.2185403119137801</v>
      </c>
      <c r="I2091">
        <v>-9.3285922422347198</v>
      </c>
      <c r="J2091">
        <v>-0.73924947620053305</v>
      </c>
      <c r="K2091">
        <v>742.77797689689703</v>
      </c>
      <c r="L2091">
        <v>732.360414371552</v>
      </c>
      <c r="M2091">
        <v>67.935427061622505</v>
      </c>
      <c r="N2091">
        <v>2.6954785043650098</v>
      </c>
      <c r="O2091">
        <v>14.3911439114391</v>
      </c>
      <c r="P2091">
        <v>20.907692307692201</v>
      </c>
      <c r="Q2091">
        <v>2.2278027428215001E-2</v>
      </c>
    </row>
    <row r="2092" spans="1:17" hidden="1" x14ac:dyDescent="0.3">
      <c r="A2092" t="s">
        <v>4342</v>
      </c>
      <c r="B2092" t="s">
        <v>4343</v>
      </c>
      <c r="C2092" t="str">
        <f>IFERROR(VLOOKUP(Table1[[#This Row],[Ticker]],[1]!Table1[[Symbol]:[Industry]],2,FALSE),"-")</f>
        <v>-</v>
      </c>
      <c r="D2092" t="s">
        <v>631</v>
      </c>
      <c r="E2092">
        <v>303.57954731000001</v>
      </c>
      <c r="F2092">
        <v>542.04999999999995</v>
      </c>
      <c r="G2092">
        <v>-14.362749999050401</v>
      </c>
      <c r="H2092">
        <v>-1.5392259700864701</v>
      </c>
      <c r="I2092">
        <v>-6.0421871003871903</v>
      </c>
      <c r="J2092">
        <v>-5.7973471095457599E-2</v>
      </c>
      <c r="K2092">
        <v>524.15055806250803</v>
      </c>
      <c r="L2092">
        <v>513.74858493582894</v>
      </c>
      <c r="M2092">
        <v>57.939017793461502</v>
      </c>
      <c r="N2092">
        <v>2.0608745390192502</v>
      </c>
      <c r="O2092">
        <v>4.593672170464</v>
      </c>
      <c r="P2092">
        <v>17.5813449023861</v>
      </c>
      <c r="Q2092">
        <v>-7.5340312360085995E-2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D2093" t="s">
        <v>631</v>
      </c>
      <c r="E2093">
        <v>303.44299999999998</v>
      </c>
      <c r="F2093">
        <v>905.8</v>
      </c>
      <c r="G2093">
        <v>7539.1819941976</v>
      </c>
      <c r="H2093">
        <v>23.510590879730302</v>
      </c>
      <c r="I2093">
        <v>464.252328416225</v>
      </c>
      <c r="J2093">
        <v>0.209585733305413</v>
      </c>
      <c r="K2093">
        <v>751.84192383702498</v>
      </c>
      <c r="L2093">
        <v>437.011423107474</v>
      </c>
      <c r="M2093">
        <v>67.859414473863097</v>
      </c>
      <c r="N2093">
        <v>0.58719562961759098</v>
      </c>
      <c r="O2093">
        <v>4.1068668580260503</v>
      </c>
      <c r="P2093">
        <v>9180.7377049180304</v>
      </c>
      <c r="Q2093">
        <v>0.43342215740955498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D2094" t="s">
        <v>92</v>
      </c>
      <c r="E2094">
        <v>302.91123449999998</v>
      </c>
      <c r="F2094">
        <v>137.55000000000001</v>
      </c>
      <c r="G2094">
        <v>12.425476876164399</v>
      </c>
      <c r="H2094">
        <v>-6.7078760663288399</v>
      </c>
      <c r="I2094">
        <v>-42.580813259228798</v>
      </c>
      <c r="J2094">
        <v>-2.6859562247365401</v>
      </c>
      <c r="K2094">
        <v>146.62389142485301</v>
      </c>
      <c r="L2094">
        <v>154.85141850360799</v>
      </c>
      <c r="M2094">
        <v>38.164389346076099</v>
      </c>
      <c r="N2094">
        <v>1.42875004512689</v>
      </c>
      <c r="O2094">
        <v>84.442021083242395</v>
      </c>
      <c r="P2094">
        <v>37.549999999999997</v>
      </c>
      <c r="Q2094">
        <v>-3.3754096341329998E-3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182</v>
      </c>
      <c r="E2095">
        <v>302.39817744999999</v>
      </c>
      <c r="F2095">
        <v>291.64999999999998</v>
      </c>
      <c r="G2095">
        <v>136.41751071792899</v>
      </c>
      <c r="H2095">
        <v>-8.2217860680806591</v>
      </c>
      <c r="I2095">
        <v>36.928618633216601</v>
      </c>
      <c r="J2095">
        <v>6.8441067148229902</v>
      </c>
      <c r="K2095">
        <v>270.93692425152801</v>
      </c>
      <c r="L2095">
        <v>216.92769104124599</v>
      </c>
      <c r="M2095">
        <v>61.239474079982699</v>
      </c>
      <c r="N2095">
        <v>0.362802832650018</v>
      </c>
      <c r="O2095">
        <v>12.463569346819799</v>
      </c>
      <c r="P2095">
        <v>175.141509433962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278</v>
      </c>
      <c r="E2096">
        <v>301.64826913000002</v>
      </c>
      <c r="F2096">
        <v>54.47</v>
      </c>
      <c r="G2096">
        <v>151.76149125110999</v>
      </c>
      <c r="H2096">
        <v>4.9222841588269599</v>
      </c>
      <c r="I2096">
        <v>-9.0045916156069303</v>
      </c>
      <c r="J2096">
        <v>3.4195670257736701</v>
      </c>
      <c r="K2096">
        <v>53.973181905989499</v>
      </c>
      <c r="L2096">
        <v>46.805533199751103</v>
      </c>
      <c r="M2096">
        <v>53.223436839585901</v>
      </c>
      <c r="N2096">
        <v>1.03015815814012</v>
      </c>
      <c r="O2096">
        <v>28.0521387919955</v>
      </c>
      <c r="P2096">
        <v>175.937183383991</v>
      </c>
      <c r="Q2096">
        <v>3.4123338387859997E-2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60</v>
      </c>
      <c r="E2097">
        <v>301.25440318800003</v>
      </c>
      <c r="F2097">
        <v>244.83</v>
      </c>
      <c r="G2097">
        <v>-1.65496631155554</v>
      </c>
      <c r="H2097">
        <v>1.03426942833388</v>
      </c>
      <c r="I2097">
        <v>8.8961592947956305</v>
      </c>
      <c r="J2097">
        <v>-0.16807114928567701</v>
      </c>
      <c r="K2097">
        <v>237.281654798022</v>
      </c>
      <c r="L2097">
        <v>224.25256827580799</v>
      </c>
      <c r="M2097">
        <v>64.272617380446803</v>
      </c>
      <c r="N2097">
        <v>0.97673326010246597</v>
      </c>
      <c r="O2097">
        <v>32.745170118041003</v>
      </c>
      <c r="P2097">
        <v>37.544943820224702</v>
      </c>
      <c r="Q2097">
        <v>5.9264341143274002E-2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1833</v>
      </c>
      <c r="E2098">
        <v>300.70341691499999</v>
      </c>
      <c r="F2098">
        <v>472.45</v>
      </c>
      <c r="G2098">
        <v>45.236339848317698</v>
      </c>
      <c r="H2098">
        <v>9.5151157666081794</v>
      </c>
      <c r="I2098">
        <v>55.118225622617402</v>
      </c>
      <c r="J2098">
        <v>2.0591660562973302</v>
      </c>
      <c r="K2098">
        <v>412.69927802821798</v>
      </c>
      <c r="L2098">
        <v>355.14146859334602</v>
      </c>
      <c r="M2098">
        <v>56.557247522960502</v>
      </c>
      <c r="N2098">
        <v>1.6566240885918699</v>
      </c>
      <c r="O2098">
        <v>10.445549793628899</v>
      </c>
      <c r="P2098">
        <v>76.484871124392896</v>
      </c>
      <c r="Q2098">
        <v>3.0902352482354001E-2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119</v>
      </c>
      <c r="E2099">
        <v>300.40968959999998</v>
      </c>
      <c r="F2099">
        <v>136.53</v>
      </c>
      <c r="G2099">
        <v>77.7176041037755</v>
      </c>
      <c r="H2099">
        <v>34.0221606108123</v>
      </c>
      <c r="I2099">
        <v>53.418821506449703</v>
      </c>
      <c r="J2099">
        <v>-11.089452728233001</v>
      </c>
      <c r="K2099">
        <v>109.13694042553099</v>
      </c>
      <c r="L2099">
        <v>89.005996961262696</v>
      </c>
      <c r="M2099">
        <v>59.036003155284</v>
      </c>
      <c r="N2099">
        <v>2.6986484874260701</v>
      </c>
      <c r="O2099">
        <v>21.145535779682099</v>
      </c>
      <c r="P2099">
        <v>119.14927768860299</v>
      </c>
      <c r="Q2099">
        <v>2.8890977026783001E-2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E2100">
        <v>299.97157334399998</v>
      </c>
      <c r="F2100">
        <v>2.88</v>
      </c>
      <c r="G2100">
        <v>22.8381977957978</v>
      </c>
      <c r="H2100">
        <v>20.6387960079355</v>
      </c>
      <c r="I2100">
        <v>19.538437754663601</v>
      </c>
      <c r="J2100">
        <v>5.8646988963156899</v>
      </c>
      <c r="K2100">
        <v>2.5243684142993099</v>
      </c>
      <c r="L2100">
        <v>2.3462341050564701</v>
      </c>
      <c r="M2100">
        <v>80.641203331409898</v>
      </c>
      <c r="N2100">
        <v>1.8149078328003601</v>
      </c>
      <c r="O2100">
        <v>18.75</v>
      </c>
      <c r="P2100">
        <v>85.806451612903203</v>
      </c>
      <c r="Q2100">
        <v>-5.6956212391752997E-2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E2101">
        <v>298.94909999999999</v>
      </c>
      <c r="F2101">
        <v>218.85</v>
      </c>
      <c r="G2101">
        <v>39.305679285518998</v>
      </c>
      <c r="H2101">
        <v>3.0298216489611298</v>
      </c>
      <c r="I2101">
        <v>-22.321541346694701</v>
      </c>
      <c r="J2101">
        <v>-0.25525439644435899</v>
      </c>
      <c r="K2101">
        <v>201.626143951676</v>
      </c>
      <c r="L2101">
        <v>187.63713009725299</v>
      </c>
      <c r="M2101">
        <v>60.315973833035699</v>
      </c>
      <c r="N2101">
        <v>0.723981989036805</v>
      </c>
      <c r="O2101">
        <v>15.0559744116975</v>
      </c>
      <c r="P2101">
        <v>63.406256999925297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E2102">
        <v>298.89224080000002</v>
      </c>
      <c r="F2102">
        <v>122.35</v>
      </c>
      <c r="G2102">
        <v>-8.1625845834306698</v>
      </c>
      <c r="H2102">
        <v>4.8080867561736103</v>
      </c>
      <c r="I2102">
        <v>-0.22393113051223601</v>
      </c>
      <c r="J2102">
        <v>0.49720797006596001</v>
      </c>
      <c r="M2102">
        <v>58.899475870397403</v>
      </c>
      <c r="O2102">
        <v>17.858602370249201</v>
      </c>
      <c r="P2102">
        <v>25.230296827021402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138</v>
      </c>
      <c r="E2103">
        <v>298.533795</v>
      </c>
      <c r="F2103">
        <v>172.14</v>
      </c>
      <c r="G2103">
        <v>-36.896930297992903</v>
      </c>
      <c r="H2103">
        <v>-10.1927058235663</v>
      </c>
      <c r="I2103">
        <v>-24.7646395662569</v>
      </c>
      <c r="J2103">
        <v>-4.4438220925879302</v>
      </c>
      <c r="K2103">
        <v>182.50626528458801</v>
      </c>
      <c r="L2103">
        <v>188.58840985549401</v>
      </c>
      <c r="M2103">
        <v>33.402685449316699</v>
      </c>
      <c r="N2103">
        <v>0.634439913733162</v>
      </c>
      <c r="O2103">
        <v>38.811432554897102</v>
      </c>
      <c r="P2103">
        <v>6.2264733107065497</v>
      </c>
      <c r="Q2103">
        <v>-7.9018167584222004E-2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714</v>
      </c>
      <c r="E2104">
        <v>298.53358683599998</v>
      </c>
      <c r="F2104">
        <v>11.86</v>
      </c>
      <c r="G2104">
        <v>-17.060866523070501</v>
      </c>
      <c r="H2104">
        <v>-2.9587570312419098</v>
      </c>
      <c r="I2104">
        <v>-10.214109552468701</v>
      </c>
      <c r="J2104">
        <v>0.72665465431728904</v>
      </c>
      <c r="K2104">
        <v>11.7910700765534</v>
      </c>
      <c r="L2104">
        <v>11.5427990165651</v>
      </c>
      <c r="M2104">
        <v>70.589314799391403</v>
      </c>
      <c r="N2104">
        <v>0.98390173302514505</v>
      </c>
      <c r="O2104">
        <v>12.141652613828001</v>
      </c>
      <c r="P2104">
        <v>24.842105263157801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D2105" t="s">
        <v>469</v>
      </c>
      <c r="E2105">
        <v>298.4742</v>
      </c>
      <c r="F2105">
        <v>12.4</v>
      </c>
      <c r="G2105">
        <v>148.42689481306601</v>
      </c>
      <c r="H2105">
        <v>-17.0535116843722</v>
      </c>
      <c r="I2105">
        <v>-36.776262038296899</v>
      </c>
      <c r="J2105">
        <v>-1.17357971236003</v>
      </c>
      <c r="K2105">
        <v>13.8696719709421</v>
      </c>
      <c r="L2105">
        <v>13.3059556212835</v>
      </c>
      <c r="M2105">
        <v>31.841952809197402</v>
      </c>
      <c r="N2105">
        <v>0.89638554216867405</v>
      </c>
      <c r="O2105">
        <v>88.306451612903203</v>
      </c>
      <c r="P2105">
        <v>175.555555555555</v>
      </c>
      <c r="Q2105">
        <v>0.22937148350434799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286</v>
      </c>
      <c r="E2106">
        <v>298.19902215500002</v>
      </c>
      <c r="F2106">
        <v>127.99</v>
      </c>
      <c r="G2106">
        <v>-37.824878354783699</v>
      </c>
      <c r="H2106">
        <v>-12.824644833776899</v>
      </c>
      <c r="I2106">
        <v>-26.578541234547</v>
      </c>
      <c r="J2106">
        <v>-1.66945272823304</v>
      </c>
      <c r="K2106">
        <v>126.562109448767</v>
      </c>
      <c r="L2106">
        <v>138.056676152992</v>
      </c>
      <c r="M2106">
        <v>42.541483263054602</v>
      </c>
      <c r="N2106">
        <v>0.97374138967222901</v>
      </c>
      <c r="O2106">
        <v>52.355652785373799</v>
      </c>
      <c r="P2106">
        <v>40.6483516483516</v>
      </c>
      <c r="Q2106">
        <v>9.9416413082425006E-2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D2107" t="s">
        <v>46</v>
      </c>
      <c r="E2107">
        <v>297.79365000000001</v>
      </c>
      <c r="F2107">
        <v>531.29999999999995</v>
      </c>
      <c r="G2107">
        <v>71.914917581664497</v>
      </c>
      <c r="H2107">
        <v>21.558355939627099</v>
      </c>
      <c r="I2107">
        <v>103.906395140445</v>
      </c>
      <c r="J2107">
        <v>-1.50605504483536</v>
      </c>
      <c r="K2107">
        <v>480.76991213394399</v>
      </c>
      <c r="L2107">
        <v>370.71680084957802</v>
      </c>
      <c r="M2107">
        <v>56.115226976840802</v>
      </c>
      <c r="N2107">
        <v>0.28114558472553602</v>
      </c>
      <c r="O2107">
        <v>14.2480707698099</v>
      </c>
      <c r="P2107">
        <v>155.43269230769201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D2108" t="s">
        <v>422</v>
      </c>
      <c r="E2108">
        <v>297.29162259999998</v>
      </c>
      <c r="F2108">
        <v>813.5</v>
      </c>
      <c r="G2108">
        <v>89.978369654014699</v>
      </c>
      <c r="H2108">
        <v>4.06528877698881</v>
      </c>
      <c r="I2108">
        <v>4.36909599660813</v>
      </c>
      <c r="J2108">
        <v>2.2954166408540999</v>
      </c>
      <c r="K2108">
        <v>777.38934827410401</v>
      </c>
      <c r="L2108">
        <v>689.08607838715602</v>
      </c>
      <c r="M2108">
        <v>59.129355414966902</v>
      </c>
      <c r="N2108">
        <v>0.75124179730222296</v>
      </c>
      <c r="O2108">
        <v>14.339274738783001</v>
      </c>
      <c r="P2108">
        <v>128.51123595505601</v>
      </c>
      <c r="Q2108">
        <v>6.0664556281758E-2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138</v>
      </c>
      <c r="E2109">
        <v>297.25472592</v>
      </c>
      <c r="F2109">
        <v>26.56</v>
      </c>
      <c r="G2109">
        <v>19.0800152775074</v>
      </c>
      <c r="H2109">
        <v>-7.3663877373204398</v>
      </c>
      <c r="I2109">
        <v>-22.145482190125801</v>
      </c>
      <c r="J2109">
        <v>1.5275284038424199</v>
      </c>
      <c r="K2109">
        <v>25.1063550454212</v>
      </c>
      <c r="L2109">
        <v>23.413076846742101</v>
      </c>
      <c r="M2109">
        <v>48.121782997615803</v>
      </c>
      <c r="N2109">
        <v>0.40997299289391498</v>
      </c>
      <c r="O2109">
        <v>39.8343373493976</v>
      </c>
      <c r="P2109">
        <v>55.140186915887803</v>
      </c>
      <c r="Q2109">
        <v>3.5319184539496E-2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Row],[Ticker]],[1]!Table1[[Symbol]:[Industry]],2,FALSE),"-")</f>
        <v>-</v>
      </c>
      <c r="D2110" t="s">
        <v>46</v>
      </c>
      <c r="E2110">
        <v>296.3125</v>
      </c>
      <c r="F2110">
        <v>237.05</v>
      </c>
      <c r="G2110">
        <v>74.933847138658393</v>
      </c>
      <c r="H2110">
        <v>-0.99042402892785497</v>
      </c>
      <c r="I2110">
        <v>25.728353391312599</v>
      </c>
      <c r="J2110">
        <v>5.59012963835628</v>
      </c>
      <c r="K2110">
        <v>204.19737473533201</v>
      </c>
      <c r="L2110">
        <v>170.48847734072299</v>
      </c>
      <c r="M2110">
        <v>83.529322442787304</v>
      </c>
      <c r="N2110">
        <v>0.72329056500707301</v>
      </c>
      <c r="O2110">
        <v>7.4456865640160297</v>
      </c>
      <c r="P2110">
        <v>136.931534232883</v>
      </c>
      <c r="Q2110">
        <v>0.15240787171345399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Row],[Ticker]],[1]!Table1[[Symbol]:[Industry]],2,FALSE),"-")</f>
        <v>-</v>
      </c>
      <c r="D2111" t="s">
        <v>1535</v>
      </c>
      <c r="E2111">
        <v>296.10963199999998</v>
      </c>
      <c r="F2111">
        <v>23.66</v>
      </c>
      <c r="G2111">
        <v>50.6409289325656</v>
      </c>
      <c r="H2111">
        <v>11.232202601341999</v>
      </c>
      <c r="I2111">
        <v>-4.5612852370260697</v>
      </c>
      <c r="J2111">
        <v>6.6877402542230904</v>
      </c>
      <c r="K2111">
        <v>21.7867714099993</v>
      </c>
      <c r="L2111">
        <v>22.056280419037201</v>
      </c>
      <c r="M2111">
        <v>64.143861411591402</v>
      </c>
      <c r="N2111">
        <v>2.6174151065657698</v>
      </c>
      <c r="O2111">
        <v>64.412510566356701</v>
      </c>
      <c r="P2111">
        <v>80.610687022900706</v>
      </c>
      <c r="Q2111">
        <v>8.8537589899190999E-2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Row],[Ticker]],[1]!Table1[[Symbol]:[Industry]],2,FALSE),"-")</f>
        <v>-</v>
      </c>
      <c r="D2112" t="s">
        <v>138</v>
      </c>
      <c r="E2112">
        <v>295.59533279999999</v>
      </c>
      <c r="F2112">
        <v>282</v>
      </c>
      <c r="G2112">
        <v>64.528184827399699</v>
      </c>
      <c r="H2112">
        <v>-8.4659410629032692</v>
      </c>
      <c r="I2112">
        <v>-5.3333571171311904</v>
      </c>
      <c r="J2112">
        <v>-0.57566083491842701</v>
      </c>
      <c r="K2112">
        <v>287.54446271168098</v>
      </c>
      <c r="L2112">
        <v>262.911659156231</v>
      </c>
      <c r="M2112">
        <v>45.172417080715299</v>
      </c>
      <c r="N2112">
        <v>2.02418772563176</v>
      </c>
      <c r="O2112">
        <v>14.893617021276601</v>
      </c>
      <c r="P2112">
        <v>94.482758620689594</v>
      </c>
      <c r="Q2112">
        <v>5.7785015176282997E-2</v>
      </c>
    </row>
    <row r="2113" spans="1:17" hidden="1" x14ac:dyDescent="0.3">
      <c r="A2113" t="s">
        <v>4384</v>
      </c>
      <c r="B2113" t="s">
        <v>4385</v>
      </c>
      <c r="C2113" t="str">
        <f>IFERROR(VLOOKUP(Table1[[#This Row],[Ticker]],[1]!Table1[[Symbol]:[Industry]],2,FALSE),"-")</f>
        <v>-</v>
      </c>
      <c r="D2113" t="s">
        <v>21</v>
      </c>
      <c r="E2113">
        <v>295.42419799999999</v>
      </c>
      <c r="F2113">
        <v>19.97</v>
      </c>
      <c r="G2113">
        <v>-11.2757189573441</v>
      </c>
      <c r="H2113">
        <v>-14.518928908825499</v>
      </c>
      <c r="I2113">
        <v>-41.044440205263399</v>
      </c>
      <c r="J2113">
        <v>-1.10309355257063</v>
      </c>
      <c r="K2113">
        <v>21.254155172005198</v>
      </c>
      <c r="L2113">
        <v>22.446601649447199</v>
      </c>
      <c r="M2113">
        <v>29.800309057102901</v>
      </c>
      <c r="N2113">
        <v>0.69819833670289499</v>
      </c>
      <c r="O2113">
        <v>79.268903355032506</v>
      </c>
      <c r="P2113">
        <v>17.1260997067448</v>
      </c>
      <c r="Q2113">
        <v>-0.10811899653336</v>
      </c>
    </row>
    <row r="2114" spans="1:17" hidden="1" x14ac:dyDescent="0.3">
      <c r="A2114" t="s">
        <v>4386</v>
      </c>
      <c r="B2114" t="s">
        <v>4387</v>
      </c>
      <c r="C2114" t="str">
        <f>IFERROR(VLOOKUP(Table1[[#This Row],[Ticker]],[1]!Table1[[Symbol]:[Industry]],2,FALSE),"-")</f>
        <v>-</v>
      </c>
      <c r="D2114" t="s">
        <v>1429</v>
      </c>
      <c r="E2114">
        <v>295.28671020000002</v>
      </c>
      <c r="F2114">
        <v>73.91</v>
      </c>
      <c r="G2114">
        <v>7.6169597421678503E-2</v>
      </c>
      <c r="H2114">
        <v>1.0463586139416801</v>
      </c>
      <c r="I2114">
        <v>-30.186298293601698</v>
      </c>
      <c r="J2114">
        <v>-1.89947982850404</v>
      </c>
      <c r="K2114">
        <v>73.649583131378705</v>
      </c>
      <c r="L2114">
        <v>73.554350839786494</v>
      </c>
      <c r="M2114">
        <v>39.391126706688397</v>
      </c>
      <c r="N2114">
        <v>1.3275888305231001</v>
      </c>
      <c r="O2114">
        <v>51.265052090380102</v>
      </c>
      <c r="P2114">
        <v>46.211671612265</v>
      </c>
    </row>
    <row r="2115" spans="1:17" hidden="1" x14ac:dyDescent="0.3">
      <c r="A2115" t="s">
        <v>4388</v>
      </c>
      <c r="B2115" t="s">
        <v>4389</v>
      </c>
      <c r="C2115" t="str">
        <f>IFERROR(VLOOKUP(Table1[[#This Row],[Ticker]],[1]!Table1[[Symbol]:[Industry]],2,FALSE),"-")</f>
        <v>-</v>
      </c>
      <c r="D2115" t="s">
        <v>104</v>
      </c>
      <c r="E2115">
        <v>295.17948960000001</v>
      </c>
      <c r="F2115">
        <v>105.79</v>
      </c>
      <c r="G2115">
        <v>-44.409428938511702</v>
      </c>
      <c r="H2115">
        <v>-9.9135581419796299</v>
      </c>
      <c r="I2115">
        <v>-47.008279417053402</v>
      </c>
      <c r="J2115">
        <v>-3.0376670139473299</v>
      </c>
      <c r="K2115">
        <v>115.43072318353801</v>
      </c>
      <c r="L2115">
        <v>129.21295576052199</v>
      </c>
      <c r="M2115">
        <v>33.4159722459843</v>
      </c>
      <c r="N2115">
        <v>1.59693684435066</v>
      </c>
      <c r="O2115">
        <v>77.899612439739002</v>
      </c>
      <c r="P2115">
        <v>7.8389398572884899</v>
      </c>
      <c r="Q2115">
        <v>3.9057028196890997E-2</v>
      </c>
    </row>
    <row r="2116" spans="1:17" hidden="1" x14ac:dyDescent="0.3">
      <c r="A2116" t="s">
        <v>4390</v>
      </c>
      <c r="B2116" t="s">
        <v>4391</v>
      </c>
      <c r="C2116" t="str">
        <f>IFERROR(VLOOKUP(Table1[[#This Row],[Ticker]],[1]!Table1[[Symbol]:[Industry]],2,FALSE),"-")</f>
        <v>-</v>
      </c>
      <c r="D2116" t="s">
        <v>916</v>
      </c>
      <c r="E2116">
        <v>294.26249999999999</v>
      </c>
      <c r="F2116">
        <v>295</v>
      </c>
      <c r="G2116">
        <v>47.311392070602402</v>
      </c>
      <c r="H2116">
        <v>-4.3579994163724303</v>
      </c>
      <c r="I2116">
        <v>49.278625703806803</v>
      </c>
      <c r="J2116">
        <v>-7.4206261082680802</v>
      </c>
      <c r="K2116">
        <v>284.32197640882998</v>
      </c>
      <c r="L2116">
        <v>223.43022364252101</v>
      </c>
      <c r="M2116">
        <v>38.548379511003702</v>
      </c>
      <c r="N2116">
        <v>4.4297085201316498E-2</v>
      </c>
      <c r="O2116">
        <v>17.3898305084745</v>
      </c>
      <c r="P2116">
        <v>86.708860759493604</v>
      </c>
      <c r="Q2116">
        <v>6.9373412307114996E-2</v>
      </c>
    </row>
    <row r="2117" spans="1:17" hidden="1" x14ac:dyDescent="0.3">
      <c r="A2117" t="s">
        <v>4392</v>
      </c>
      <c r="B2117" t="s">
        <v>4393</v>
      </c>
      <c r="C2117" t="str">
        <f>IFERROR(VLOOKUP(Table1[[#This Row],[Ticker]],[1]!Table1[[Symbol]:[Industry]],2,FALSE),"-")</f>
        <v>-</v>
      </c>
      <c r="E2117">
        <v>294.00590199999999</v>
      </c>
      <c r="F2117">
        <v>181</v>
      </c>
      <c r="G2117">
        <v>86.364538564663405</v>
      </c>
      <c r="H2117">
        <v>5.2175285403243503</v>
      </c>
      <c r="I2117">
        <v>11.032690628226799</v>
      </c>
      <c r="J2117">
        <v>4.5354756385291299</v>
      </c>
      <c r="K2117">
        <v>165.24496718041701</v>
      </c>
      <c r="L2117">
        <v>145.04460365863</v>
      </c>
      <c r="M2117">
        <v>86.695887854933105</v>
      </c>
      <c r="N2117">
        <v>1.1402298850574699</v>
      </c>
      <c r="O2117">
        <v>0</v>
      </c>
      <c r="P2117">
        <v>126.25</v>
      </c>
      <c r="Q2117">
        <v>0.14390152270131301</v>
      </c>
    </row>
    <row r="2118" spans="1:17" hidden="1" x14ac:dyDescent="0.3">
      <c r="A2118" t="s">
        <v>4394</v>
      </c>
      <c r="B2118" t="s">
        <v>4395</v>
      </c>
      <c r="C2118" t="str">
        <f>IFERROR(VLOOKUP(Table1[[#This Row],[Ticker]],[1]!Table1[[Symbol]:[Industry]],2,FALSE),"-")</f>
        <v>-</v>
      </c>
      <c r="D2118" t="s">
        <v>278</v>
      </c>
      <c r="E2118">
        <v>293.93</v>
      </c>
      <c r="F2118">
        <v>864.5</v>
      </c>
      <c r="G2118">
        <v>129.80995619612699</v>
      </c>
      <c r="H2118">
        <v>8.66390583179572</v>
      </c>
      <c r="I2118">
        <v>28.0543127238982</v>
      </c>
      <c r="J2118">
        <v>0.28662131996814</v>
      </c>
      <c r="K2118">
        <v>811.675371460517</v>
      </c>
      <c r="L2118">
        <v>654.50949372061802</v>
      </c>
      <c r="M2118">
        <v>53.611303608964803</v>
      </c>
      <c r="N2118">
        <v>0.57845124342944798</v>
      </c>
      <c r="O2118">
        <v>7.2296124927703804</v>
      </c>
      <c r="P2118">
        <v>166</v>
      </c>
      <c r="Q2118">
        <v>0.16133963490307801</v>
      </c>
    </row>
    <row r="2119" spans="1:17" hidden="1" x14ac:dyDescent="0.3">
      <c r="A2119" t="s">
        <v>4396</v>
      </c>
      <c r="B2119" t="s">
        <v>4397</v>
      </c>
      <c r="C2119" t="str">
        <f>IFERROR(VLOOKUP(Table1[[#This Row],[Ticker]],[1]!Table1[[Symbol]:[Industry]],2,FALSE),"-")</f>
        <v>-</v>
      </c>
      <c r="D2119" t="s">
        <v>386</v>
      </c>
      <c r="E2119">
        <v>293.89804168500001</v>
      </c>
      <c r="F2119">
        <v>128.55000000000001</v>
      </c>
      <c r="G2119">
        <v>16.6219181805034</v>
      </c>
      <c r="H2119">
        <v>8.8339342030736798</v>
      </c>
      <c r="I2119">
        <v>26.92760031624</v>
      </c>
      <c r="J2119">
        <v>-2.1383142437238898</v>
      </c>
      <c r="M2119">
        <v>37.800300046663303</v>
      </c>
      <c r="O2119">
        <v>36.056009334889097</v>
      </c>
      <c r="P2119">
        <v>87.254187909686806</v>
      </c>
    </row>
    <row r="2120" spans="1:17" hidden="1" x14ac:dyDescent="0.3">
      <c r="A2120" t="s">
        <v>4398</v>
      </c>
      <c r="B2120" t="s">
        <v>4399</v>
      </c>
      <c r="C2120" t="str">
        <f>IFERROR(VLOOKUP(Table1[[#This Row],[Ticker]],[1]!Table1[[Symbol]:[Industry]],2,FALSE),"-")</f>
        <v>-</v>
      </c>
      <c r="D2120" t="s">
        <v>65</v>
      </c>
      <c r="E2120">
        <v>293.58014015999998</v>
      </c>
      <c r="F2120">
        <v>29.67</v>
      </c>
      <c r="G2120">
        <v>103.430097132219</v>
      </c>
      <c r="H2120">
        <v>64.446488315627803</v>
      </c>
      <c r="I2120">
        <v>64.832437353298999</v>
      </c>
      <c r="J2120">
        <v>-6.9028673623793804</v>
      </c>
      <c r="K2120">
        <v>26.540013048748399</v>
      </c>
      <c r="L2120">
        <v>20.498742234148398</v>
      </c>
      <c r="M2120">
        <v>30.273425308907001</v>
      </c>
      <c r="N2120">
        <v>6.4331221463207397E-2</v>
      </c>
      <c r="O2120">
        <v>44.9612403100775</v>
      </c>
      <c r="P2120">
        <v>178.85338345864599</v>
      </c>
      <c r="Q2120">
        <v>6.6240834308646995E-2</v>
      </c>
    </row>
    <row r="2121" spans="1:17" hidden="1" x14ac:dyDescent="0.3">
      <c r="A2121" t="s">
        <v>4400</v>
      </c>
      <c r="B2121" t="s">
        <v>4401</v>
      </c>
      <c r="C2121" t="str">
        <f>IFERROR(VLOOKUP(Table1[[#This Row],[Ticker]],[1]!Table1[[Symbol]:[Industry]],2,FALSE),"-")</f>
        <v>-</v>
      </c>
      <c r="E2121">
        <v>293.57299879999999</v>
      </c>
      <c r="F2121">
        <v>34.42</v>
      </c>
      <c r="G2121">
        <v>30.318444268545701</v>
      </c>
      <c r="H2121">
        <v>-2.1319430569212199</v>
      </c>
      <c r="I2121">
        <v>1.0149776701628901</v>
      </c>
      <c r="J2121">
        <v>3.2727246671985699</v>
      </c>
      <c r="K2121">
        <v>31.9746490049858</v>
      </c>
      <c r="L2121">
        <v>29.632304567593501</v>
      </c>
      <c r="M2121">
        <v>52.773765575271597</v>
      </c>
      <c r="N2121">
        <v>1.88462496059236</v>
      </c>
      <c r="O2121">
        <v>20.859965136548499</v>
      </c>
      <c r="P2121">
        <v>78.341968911916993</v>
      </c>
      <c r="Q2121">
        <v>6.5874097690850994E-2</v>
      </c>
    </row>
    <row r="2122" spans="1:17" hidden="1" x14ac:dyDescent="0.3">
      <c r="A2122" t="s">
        <v>4402</v>
      </c>
      <c r="B2122" t="s">
        <v>4403</v>
      </c>
      <c r="C2122" t="str">
        <f>IFERROR(VLOOKUP(Table1[[#This Row],[Ticker]],[1]!Table1[[Symbol]:[Industry]],2,FALSE),"-")</f>
        <v>-</v>
      </c>
      <c r="D2122" t="s">
        <v>895</v>
      </c>
      <c r="E2122">
        <v>292.424227919999</v>
      </c>
      <c r="F2122">
        <v>260.55</v>
      </c>
      <c r="G2122">
        <v>346.206281491369</v>
      </c>
      <c r="H2122">
        <v>-24.101736379655701</v>
      </c>
      <c r="I2122">
        <v>105.154684253263</v>
      </c>
      <c r="J2122">
        <v>-9.1175102821898797</v>
      </c>
      <c r="K2122">
        <v>259.59461531020099</v>
      </c>
      <c r="L2122">
        <v>184.153389400225</v>
      </c>
      <c r="M2122">
        <v>38.052529513014797</v>
      </c>
      <c r="N2122">
        <v>1.0015533133607899</v>
      </c>
      <c r="O2122">
        <v>24.755325273459899</v>
      </c>
      <c r="P2122">
        <v>485.505617977528</v>
      </c>
      <c r="Q2122">
        <v>0.25452861771770402</v>
      </c>
    </row>
    <row r="2123" spans="1:17" hidden="1" x14ac:dyDescent="0.3">
      <c r="A2123" t="s">
        <v>4404</v>
      </c>
      <c r="B2123" t="s">
        <v>4405</v>
      </c>
      <c r="C2123" t="str">
        <f>IFERROR(VLOOKUP(Table1[[#This Row],[Ticker]],[1]!Table1[[Symbol]:[Industry]],2,FALSE),"-")</f>
        <v>-</v>
      </c>
      <c r="E2123">
        <v>292.29123750000002</v>
      </c>
      <c r="F2123">
        <v>12.99</v>
      </c>
      <c r="G2123">
        <v>406.71014474391302</v>
      </c>
      <c r="H2123">
        <v>20.586041744654899</v>
      </c>
      <c r="I2123">
        <v>-18.6161148049299</v>
      </c>
      <c r="J2123">
        <v>0.81054727176695196</v>
      </c>
      <c r="K2123">
        <v>12.639931872323</v>
      </c>
      <c r="L2123">
        <v>10.9614662589687</v>
      </c>
      <c r="M2123">
        <v>63.662296922794098</v>
      </c>
      <c r="N2123">
        <v>0</v>
      </c>
      <c r="O2123">
        <v>47.036181678214</v>
      </c>
    </row>
    <row r="2124" spans="1:17" hidden="1" x14ac:dyDescent="0.3">
      <c r="A2124" t="s">
        <v>4406</v>
      </c>
      <c r="B2124" t="s">
        <v>4407</v>
      </c>
      <c r="C2124" t="str">
        <f>IFERROR(VLOOKUP(Table1[[#This Row],[Ticker]],[1]!Table1[[Symbol]:[Industry]],2,FALSE),"-")</f>
        <v>-</v>
      </c>
      <c r="D2124" t="s">
        <v>21</v>
      </c>
      <c r="E2124">
        <v>291.84855299999998</v>
      </c>
      <c r="F2124">
        <v>127.8</v>
      </c>
      <c r="G2124">
        <v>-33.941847555676098</v>
      </c>
      <c r="H2124">
        <v>-8.5349931658536793</v>
      </c>
      <c r="I2124">
        <v>-30.915518146762999</v>
      </c>
      <c r="J2124">
        <v>-4.4254409288230097</v>
      </c>
      <c r="K2124">
        <v>131.65539996227699</v>
      </c>
      <c r="M2124">
        <v>38.717044057198002</v>
      </c>
      <c r="N2124">
        <v>0.57261435331230204</v>
      </c>
      <c r="O2124">
        <v>62.754303599373998</v>
      </c>
      <c r="P2124">
        <v>27.608587119321001</v>
      </c>
    </row>
    <row r="2125" spans="1:17" hidden="1" x14ac:dyDescent="0.3">
      <c r="A2125" t="s">
        <v>4408</v>
      </c>
      <c r="B2125" t="s">
        <v>4409</v>
      </c>
      <c r="C2125" t="str">
        <f>IFERROR(VLOOKUP(Table1[[#This Row],[Ticker]],[1]!Table1[[Symbol]:[Industry]],2,FALSE),"-")</f>
        <v>-</v>
      </c>
      <c r="D2125" t="s">
        <v>200</v>
      </c>
      <c r="E2125">
        <v>291.43586745699997</v>
      </c>
      <c r="F2125">
        <v>206.89</v>
      </c>
      <c r="G2125">
        <v>-26.048445012984399</v>
      </c>
      <c r="H2125">
        <v>-9.1872898858339092</v>
      </c>
      <c r="I2125">
        <v>-25.4181335111771</v>
      </c>
      <c r="J2125">
        <v>-6.7882227617775701</v>
      </c>
      <c r="K2125">
        <v>208.31716743537899</v>
      </c>
      <c r="L2125">
        <v>212.19891694319901</v>
      </c>
      <c r="M2125">
        <v>43.355186932072101</v>
      </c>
      <c r="N2125">
        <v>0.905837571214135</v>
      </c>
      <c r="O2125">
        <v>42.104499975832503</v>
      </c>
      <c r="P2125">
        <v>20.2848837209302</v>
      </c>
      <c r="Q2125">
        <v>-6.9631227940768994E-2</v>
      </c>
    </row>
    <row r="2126" spans="1:17" hidden="1" x14ac:dyDescent="0.3">
      <c r="A2126" t="s">
        <v>4410</v>
      </c>
      <c r="B2126" t="s">
        <v>4411</v>
      </c>
      <c r="C2126" t="str">
        <f>IFERROR(VLOOKUP(Table1[[#This Row],[Ticker]],[1]!Table1[[Symbol]:[Industry]],2,FALSE),"-")</f>
        <v>-</v>
      </c>
      <c r="D2126" t="s">
        <v>80</v>
      </c>
      <c r="E2126">
        <v>291.295862</v>
      </c>
      <c r="F2126">
        <v>12.98</v>
      </c>
      <c r="G2126">
        <v>77.139732363113097</v>
      </c>
      <c r="H2126">
        <v>-16.314810147322401</v>
      </c>
      <c r="I2126">
        <v>188.76920698543199</v>
      </c>
      <c r="J2126">
        <v>-4.6954051091854296</v>
      </c>
      <c r="K2126">
        <v>13.294007577721199</v>
      </c>
      <c r="L2126">
        <v>9.7281479517125202</v>
      </c>
      <c r="M2126">
        <v>42.016565004001301</v>
      </c>
      <c r="N2126">
        <v>1.5208425620542201</v>
      </c>
      <c r="O2126">
        <v>29.4298921417565</v>
      </c>
      <c r="P2126">
        <v>250.81081081081001</v>
      </c>
      <c r="Q2126">
        <v>5.654153710024E-2</v>
      </c>
    </row>
    <row r="2127" spans="1:17" hidden="1" x14ac:dyDescent="0.3">
      <c r="A2127" t="s">
        <v>4412</v>
      </c>
      <c r="B2127" t="s">
        <v>4413</v>
      </c>
      <c r="C2127" t="str">
        <f>IFERROR(VLOOKUP(Table1[[#This Row],[Ticker]],[1]!Table1[[Symbol]:[Industry]],2,FALSE),"-")</f>
        <v>-</v>
      </c>
      <c r="D2127" t="s">
        <v>200</v>
      </c>
      <c r="E2127">
        <v>289.89999999999998</v>
      </c>
      <c r="F2127">
        <v>579.79999999999995</v>
      </c>
      <c r="G2127">
        <v>9.4631172867455202</v>
      </c>
      <c r="H2127">
        <v>-4.1268201673723199</v>
      </c>
      <c r="I2127">
        <v>-14.8191359337396</v>
      </c>
      <c r="J2127">
        <v>-0.407837737896101</v>
      </c>
      <c r="K2127">
        <v>591.53404195764006</v>
      </c>
      <c r="L2127">
        <v>573.04870827411196</v>
      </c>
      <c r="M2127">
        <v>43.915562170487398</v>
      </c>
      <c r="N2127">
        <v>1.6824691368312199</v>
      </c>
      <c r="O2127">
        <v>31.942048982407702</v>
      </c>
      <c r="P2127">
        <v>43.585933630510098</v>
      </c>
      <c r="Q2127">
        <v>4.9403697526667997E-2</v>
      </c>
    </row>
    <row r="2128" spans="1:17" hidden="1" x14ac:dyDescent="0.3">
      <c r="A2128" t="s">
        <v>4414</v>
      </c>
      <c r="B2128" t="s">
        <v>4415</v>
      </c>
      <c r="C2128" t="str">
        <f>IFERROR(VLOOKUP(Table1[[#This Row],[Ticker]],[1]!Table1[[Symbol]:[Industry]],2,FALSE),"-")</f>
        <v>-</v>
      </c>
      <c r="D2128" t="s">
        <v>200</v>
      </c>
      <c r="E2128">
        <v>288.32920402500002</v>
      </c>
      <c r="F2128">
        <v>398.55</v>
      </c>
      <c r="G2128">
        <v>-1.4131835324761499</v>
      </c>
      <c r="H2128">
        <v>-11.836292095114599</v>
      </c>
      <c r="I2128">
        <v>-17.094665080064701</v>
      </c>
      <c r="J2128">
        <v>-8.4346253437977001</v>
      </c>
      <c r="K2128">
        <v>402.07894533073102</v>
      </c>
      <c r="L2128">
        <v>363.54484456241499</v>
      </c>
      <c r="M2128">
        <v>39.596408982086999</v>
      </c>
      <c r="N2128">
        <v>1.09091485681337</v>
      </c>
      <c r="O2128">
        <v>26.947685359427901</v>
      </c>
      <c r="P2128">
        <v>44.376018837167102</v>
      </c>
      <c r="Q2128">
        <v>-2.3887830041840002E-3</v>
      </c>
    </row>
    <row r="2129" spans="1:17" hidden="1" x14ac:dyDescent="0.3">
      <c r="A2129" t="s">
        <v>4416</v>
      </c>
      <c r="B2129" t="s">
        <v>4417</v>
      </c>
      <c r="C2129" t="str">
        <f>IFERROR(VLOOKUP(Table1[[#This Row],[Ticker]],[1]!Table1[[Symbol]:[Industry]],2,FALSE),"-")</f>
        <v>-</v>
      </c>
      <c r="E2129">
        <v>287.96925479999999</v>
      </c>
      <c r="F2129">
        <v>37.46</v>
      </c>
      <c r="G2129">
        <v>351.88417450922702</v>
      </c>
      <c r="H2129">
        <v>106.045669735768</v>
      </c>
      <c r="I2129">
        <v>133.62914669345699</v>
      </c>
      <c r="J2129">
        <v>8.9990597901763607</v>
      </c>
      <c r="K2129">
        <v>22.548362947875201</v>
      </c>
      <c r="L2129">
        <v>13.3848105925517</v>
      </c>
      <c r="M2129">
        <v>99.999999955900194</v>
      </c>
      <c r="N2129">
        <v>1.36966457625077</v>
      </c>
      <c r="O2129">
        <v>0</v>
      </c>
      <c r="P2129">
        <v>435.142857142857</v>
      </c>
      <c r="Q2129">
        <v>0.130627576173826</v>
      </c>
    </row>
    <row r="2130" spans="1:17" hidden="1" x14ac:dyDescent="0.3">
      <c r="A2130" t="s">
        <v>4418</v>
      </c>
      <c r="B2130" t="s">
        <v>4419</v>
      </c>
      <c r="C2130" t="str">
        <f>IFERROR(VLOOKUP(Table1[[#This Row],[Ticker]],[1]!Table1[[Symbol]:[Industry]],2,FALSE),"-")</f>
        <v>-</v>
      </c>
      <c r="E2130">
        <v>287.551264</v>
      </c>
      <c r="F2130">
        <v>130</v>
      </c>
      <c r="G2130">
        <v>67.427967405299</v>
      </c>
      <c r="H2130">
        <v>-7.6487497796102897</v>
      </c>
      <c r="I2130">
        <v>16.205104421330301</v>
      </c>
      <c r="J2130">
        <v>-1.7256846122910099</v>
      </c>
      <c r="K2130">
        <v>124.233613282372</v>
      </c>
      <c r="L2130">
        <v>105.11082165209601</v>
      </c>
      <c r="M2130">
        <v>40.293239498325498</v>
      </c>
      <c r="N2130">
        <v>0.48214285714285698</v>
      </c>
      <c r="O2130">
        <v>13.846153846153801</v>
      </c>
      <c r="P2130">
        <v>116.666666666666</v>
      </c>
      <c r="Q2130">
        <v>0.143707628415528</v>
      </c>
    </row>
    <row r="2131" spans="1:17" hidden="1" x14ac:dyDescent="0.3">
      <c r="A2131" t="s">
        <v>4420</v>
      </c>
      <c r="B2131" t="s">
        <v>4421</v>
      </c>
      <c r="C2131" t="str">
        <f>IFERROR(VLOOKUP(Table1[[#This Row],[Ticker]],[1]!Table1[[Symbol]:[Industry]],2,FALSE),"-")</f>
        <v>-</v>
      </c>
      <c r="D2131" t="s">
        <v>714</v>
      </c>
      <c r="E2131">
        <v>286.83496256799998</v>
      </c>
      <c r="F2131">
        <v>259.62</v>
      </c>
      <c r="G2131">
        <v>1.2349441548608999</v>
      </c>
      <c r="H2131">
        <v>0.67348061733644105</v>
      </c>
      <c r="I2131">
        <v>0.96949306954889203</v>
      </c>
      <c r="J2131">
        <v>0.13298343912903199</v>
      </c>
      <c r="K2131">
        <v>251.46062821224501</v>
      </c>
      <c r="L2131">
        <v>233.15710887898501</v>
      </c>
      <c r="M2131">
        <v>58.2466499100683</v>
      </c>
      <c r="N2131">
        <v>0.63709616485626397</v>
      </c>
      <c r="O2131">
        <v>3.01979816655111</v>
      </c>
      <c r="P2131">
        <v>30.5016587915954</v>
      </c>
      <c r="Q2131">
        <v>4.1697795445031001E-2</v>
      </c>
    </row>
    <row r="2132" spans="1:17" hidden="1" x14ac:dyDescent="0.3">
      <c r="A2132" t="s">
        <v>4422</v>
      </c>
      <c r="B2132" t="s">
        <v>4423</v>
      </c>
      <c r="C2132" t="str">
        <f>IFERROR(VLOOKUP(Table1[[#This Row],[Ticker]],[1]!Table1[[Symbol]:[Industry]],2,FALSE),"-")</f>
        <v>-</v>
      </c>
      <c r="D2132" t="s">
        <v>908</v>
      </c>
      <c r="E2132">
        <v>285.35496519999998</v>
      </c>
      <c r="F2132">
        <v>84.4</v>
      </c>
      <c r="G2132">
        <v>30.7618076066946</v>
      </c>
      <c r="H2132">
        <v>-6.6265768481103597</v>
      </c>
      <c r="I2132">
        <v>39.242275772191597</v>
      </c>
      <c r="J2132">
        <v>1.4059216706677899</v>
      </c>
      <c r="K2132">
        <v>87.676722992976195</v>
      </c>
      <c r="L2132">
        <v>77.833252871238301</v>
      </c>
      <c r="M2132">
        <v>43.390782418375402</v>
      </c>
      <c r="N2132">
        <v>2.5972687414054998</v>
      </c>
      <c r="O2132">
        <v>40.639810426540201</v>
      </c>
      <c r="P2132">
        <v>85.494505494505503</v>
      </c>
      <c r="Q2132">
        <v>-2.1803931271499998E-3</v>
      </c>
    </row>
    <row r="2133" spans="1:17" hidden="1" x14ac:dyDescent="0.3">
      <c r="A2133" t="s">
        <v>4424</v>
      </c>
      <c r="B2133" t="s">
        <v>4425</v>
      </c>
      <c r="C2133" t="str">
        <f>IFERROR(VLOOKUP(Table1[[#This Row],[Ticker]],[1]!Table1[[Symbol]:[Industry]],2,FALSE),"-")</f>
        <v>-</v>
      </c>
      <c r="D2133" t="s">
        <v>119</v>
      </c>
      <c r="E2133">
        <v>285.03482914</v>
      </c>
      <c r="F2133">
        <v>355.9</v>
      </c>
      <c r="G2133">
        <v>-8.4359693296158795</v>
      </c>
      <c r="H2133">
        <v>-1.31794371416735</v>
      </c>
      <c r="I2133">
        <v>-26.862799828791701</v>
      </c>
      <c r="J2133">
        <v>3.1270418294002198</v>
      </c>
      <c r="K2133">
        <v>358.90035372659497</v>
      </c>
      <c r="L2133">
        <v>354.62366172844401</v>
      </c>
      <c r="M2133">
        <v>40.835467896831403</v>
      </c>
      <c r="N2133">
        <v>0.79627651670366495</v>
      </c>
      <c r="O2133">
        <v>32.059567294183701</v>
      </c>
      <c r="P2133">
        <v>22.724137931034399</v>
      </c>
      <c r="Q2133">
        <v>-4.0404442900413999E-2</v>
      </c>
    </row>
    <row r="2134" spans="1:17" hidden="1" x14ac:dyDescent="0.3">
      <c r="A2134" t="s">
        <v>4426</v>
      </c>
      <c r="B2134" t="s">
        <v>4427</v>
      </c>
      <c r="C2134" t="str">
        <f>IFERROR(VLOOKUP(Table1[[#This Row],[Ticker]],[1]!Table1[[Symbol]:[Industry]],2,FALSE),"-")</f>
        <v>-</v>
      </c>
      <c r="E2134">
        <v>285.01229974099999</v>
      </c>
      <c r="F2134">
        <v>118.43</v>
      </c>
      <c r="G2134">
        <v>60.946297285593701</v>
      </c>
      <c r="H2134">
        <v>38.126388303431099</v>
      </c>
      <c r="I2134">
        <v>40.010299226525099</v>
      </c>
      <c r="J2134">
        <v>17.3786539170511</v>
      </c>
      <c r="K2134">
        <v>85.849399893002598</v>
      </c>
      <c r="L2134">
        <v>77.159789949171994</v>
      </c>
      <c r="M2134">
        <v>82.033340705314501</v>
      </c>
      <c r="N2134">
        <v>1.6946743366116099</v>
      </c>
      <c r="O2134">
        <v>7.2363421430380699</v>
      </c>
      <c r="P2134">
        <v>103.487972508591</v>
      </c>
    </row>
    <row r="2135" spans="1:17" hidden="1" x14ac:dyDescent="0.3">
      <c r="A2135" t="s">
        <v>4428</v>
      </c>
      <c r="B2135" t="s">
        <v>4429</v>
      </c>
      <c r="C2135" t="str">
        <f>IFERROR(VLOOKUP(Table1[[#This Row],[Ticker]],[1]!Table1[[Symbol]:[Industry]],2,FALSE),"-")</f>
        <v>-</v>
      </c>
      <c r="D2135" t="s">
        <v>298</v>
      </c>
      <c r="E2135">
        <v>284.63860785600002</v>
      </c>
      <c r="F2135">
        <v>164.61</v>
      </c>
      <c r="G2135">
        <v>43.356187290680197</v>
      </c>
      <c r="H2135">
        <v>-26.357206944180302</v>
      </c>
      <c r="I2135">
        <v>-6.8010704242984996</v>
      </c>
      <c r="J2135">
        <v>-0.48028358696887902</v>
      </c>
      <c r="K2135">
        <v>176.293665575088</v>
      </c>
      <c r="L2135">
        <v>157.187652889947</v>
      </c>
      <c r="M2135">
        <v>35.987861080954502</v>
      </c>
      <c r="N2135">
        <v>1.04786118502686</v>
      </c>
      <c r="O2135">
        <v>39.116700078974503</v>
      </c>
      <c r="P2135">
        <v>74.190476190476204</v>
      </c>
    </row>
    <row r="2136" spans="1:17" hidden="1" x14ac:dyDescent="0.3">
      <c r="A2136" t="s">
        <v>4430</v>
      </c>
      <c r="B2136" t="s">
        <v>4431</v>
      </c>
      <c r="C2136" t="str">
        <f>IFERROR(VLOOKUP(Table1[[#This Row],[Ticker]],[1]!Table1[[Symbol]:[Industry]],2,FALSE),"-")</f>
        <v>-</v>
      </c>
      <c r="D2136" t="s">
        <v>1429</v>
      </c>
      <c r="E2136">
        <v>283.96824400000003</v>
      </c>
      <c r="F2136">
        <v>160.30000000000001</v>
      </c>
      <c r="G2136">
        <v>18.261766868186999</v>
      </c>
      <c r="H2136">
        <v>1.4647507882628901</v>
      </c>
      <c r="I2136">
        <v>-12.3712954521274</v>
      </c>
      <c r="J2136">
        <v>10.785249114918299</v>
      </c>
      <c r="K2136">
        <v>141.360912101699</v>
      </c>
      <c r="L2136">
        <v>134.749476073453</v>
      </c>
      <c r="M2136">
        <v>84.936249006071293</v>
      </c>
      <c r="N2136">
        <v>2.0836225860909598</v>
      </c>
      <c r="O2136">
        <v>15.408608858390499</v>
      </c>
      <c r="P2136">
        <v>65.172591447707305</v>
      </c>
      <c r="Q2136">
        <v>4.4957366750638002E-2</v>
      </c>
    </row>
    <row r="2137" spans="1:17" hidden="1" x14ac:dyDescent="0.3">
      <c r="A2137" t="s">
        <v>4432</v>
      </c>
      <c r="B2137" t="s">
        <v>4433</v>
      </c>
      <c r="C2137" t="str">
        <f>IFERROR(VLOOKUP(Table1[[#This Row],[Ticker]],[1]!Table1[[Symbol]:[Industry]],2,FALSE),"-")</f>
        <v>-</v>
      </c>
      <c r="D2137" t="s">
        <v>200</v>
      </c>
      <c r="E2137">
        <v>283.70999999999998</v>
      </c>
      <c r="F2137">
        <v>28.95</v>
      </c>
      <c r="G2137">
        <v>249.44780938236701</v>
      </c>
      <c r="H2137">
        <v>14.443086955083499</v>
      </c>
      <c r="I2137">
        <v>66.018769017603603</v>
      </c>
      <c r="J2137">
        <v>-7.0213533968099302</v>
      </c>
      <c r="K2137">
        <v>24.221395898398299</v>
      </c>
      <c r="L2137">
        <v>18.2761624190445</v>
      </c>
      <c r="M2137">
        <v>49.411720674258802</v>
      </c>
      <c r="N2137">
        <v>0.46576907049369698</v>
      </c>
      <c r="O2137">
        <v>13.0224525043177</v>
      </c>
      <c r="P2137">
        <v>283.44370860927103</v>
      </c>
      <c r="Q2137">
        <v>0.10412413264254</v>
      </c>
    </row>
    <row r="2138" spans="1:17" hidden="1" x14ac:dyDescent="0.3">
      <c r="A2138" t="s">
        <v>4434</v>
      </c>
      <c r="B2138" t="s">
        <v>4435</v>
      </c>
      <c r="C2138" t="str">
        <f>IFERROR(VLOOKUP(Table1[[#This Row],[Ticker]],[1]!Table1[[Symbol]:[Industry]],2,FALSE),"-")</f>
        <v>-</v>
      </c>
      <c r="D2138" t="s">
        <v>46</v>
      </c>
      <c r="E2138">
        <v>282.54948703999997</v>
      </c>
      <c r="F2138">
        <v>56.8</v>
      </c>
      <c r="G2138">
        <v>76.626132398585398</v>
      </c>
      <c r="H2138">
        <v>-9.8071348727779899</v>
      </c>
      <c r="I2138">
        <v>14.337387768069</v>
      </c>
      <c r="J2138">
        <v>-4.7012637518550902</v>
      </c>
      <c r="K2138">
        <v>54.033006114547199</v>
      </c>
      <c r="L2138">
        <v>44.511741163158398</v>
      </c>
      <c r="M2138">
        <v>57.975501659509803</v>
      </c>
      <c r="N2138">
        <v>0.19327309236947701</v>
      </c>
      <c r="O2138">
        <v>17.957746478873201</v>
      </c>
      <c r="P2138">
        <v>124.40590459093001</v>
      </c>
      <c r="Q2138">
        <v>0.20302296148343801</v>
      </c>
    </row>
    <row r="2139" spans="1:17" hidden="1" x14ac:dyDescent="0.3">
      <c r="A2139" t="s">
        <v>4436</v>
      </c>
      <c r="B2139" t="s">
        <v>4437</v>
      </c>
      <c r="C2139" t="str">
        <f>IFERROR(VLOOKUP(Table1[[#This Row],[Ticker]],[1]!Table1[[Symbol]:[Industry]],2,FALSE),"-")</f>
        <v>-</v>
      </c>
      <c r="D2139" t="s">
        <v>46</v>
      </c>
      <c r="E2139">
        <v>281.56928667099999</v>
      </c>
      <c r="F2139">
        <v>53.09</v>
      </c>
      <c r="G2139">
        <v>-15.532070556941999</v>
      </c>
      <c r="H2139">
        <v>3.21530551992887</v>
      </c>
      <c r="I2139">
        <v>-5.6686226662460202</v>
      </c>
      <c r="J2139">
        <v>-6.1368211492856801</v>
      </c>
      <c r="K2139">
        <v>49.951106523212701</v>
      </c>
      <c r="L2139">
        <v>46.696715680176297</v>
      </c>
      <c r="M2139">
        <v>40.2163458995526</v>
      </c>
      <c r="N2139">
        <v>1.6338452296710499</v>
      </c>
      <c r="O2139">
        <v>33.678658881145203</v>
      </c>
      <c r="P2139">
        <v>53.661360347322699</v>
      </c>
      <c r="Q2139">
        <v>1.0102017450682E-2</v>
      </c>
    </row>
    <row r="2140" spans="1:17" hidden="1" x14ac:dyDescent="0.3">
      <c r="A2140" t="s">
        <v>4438</v>
      </c>
      <c r="B2140" t="s">
        <v>4439</v>
      </c>
      <c r="C2140" t="str">
        <f>IFERROR(VLOOKUP(Table1[[#This Row],[Ticker]],[1]!Table1[[Symbol]:[Industry]],2,FALSE),"-")</f>
        <v>-</v>
      </c>
      <c r="D2140" t="s">
        <v>127</v>
      </c>
      <c r="E2140">
        <v>281.23618499999998</v>
      </c>
      <c r="F2140">
        <v>274.35000000000002</v>
      </c>
      <c r="G2140">
        <v>157.57293357922799</v>
      </c>
      <c r="H2140">
        <v>18.7805872787463</v>
      </c>
      <c r="I2140">
        <v>104.810682110573</v>
      </c>
      <c r="J2140">
        <v>-5.8561193948997099</v>
      </c>
      <c r="K2140">
        <v>251.37619503379801</v>
      </c>
      <c r="L2140">
        <v>185.90454834856001</v>
      </c>
      <c r="M2140">
        <v>39.072739085038897</v>
      </c>
      <c r="N2140">
        <v>0.93026164225769203</v>
      </c>
      <c r="O2140">
        <v>10.442864953526501</v>
      </c>
      <c r="P2140">
        <v>194.524959742351</v>
      </c>
      <c r="Q2140">
        <v>0.14198573147047699</v>
      </c>
    </row>
    <row r="2141" spans="1:17" hidden="1" x14ac:dyDescent="0.3">
      <c r="A2141" t="s">
        <v>4440</v>
      </c>
      <c r="B2141" t="s">
        <v>4441</v>
      </c>
      <c r="C2141" t="str">
        <f>IFERROR(VLOOKUP(Table1[[#This Row],[Ticker]],[1]!Table1[[Symbol]:[Industry]],2,FALSE),"-")</f>
        <v>-</v>
      </c>
      <c r="D2141" t="s">
        <v>146</v>
      </c>
      <c r="E2141">
        <v>281.08152481500002</v>
      </c>
      <c r="F2141">
        <v>248.85</v>
      </c>
      <c r="G2141">
        <v>213.55206814719401</v>
      </c>
      <c r="H2141">
        <v>-21.8409837201663</v>
      </c>
      <c r="I2141">
        <v>-23.811167500564402</v>
      </c>
      <c r="J2141">
        <v>-3.3151894669363799</v>
      </c>
      <c r="K2141">
        <v>262.96791951682098</v>
      </c>
      <c r="L2141">
        <v>230.62563422186199</v>
      </c>
      <c r="M2141">
        <v>30.981590506898399</v>
      </c>
      <c r="N2141">
        <v>0.94058972481041403</v>
      </c>
      <c r="O2141">
        <v>44.745830821780103</v>
      </c>
      <c r="P2141">
        <v>285.81395348837202</v>
      </c>
      <c r="Q2141">
        <v>0.205923555986219</v>
      </c>
    </row>
    <row r="2142" spans="1:17" hidden="1" x14ac:dyDescent="0.3">
      <c r="A2142" t="s">
        <v>4442</v>
      </c>
      <c r="B2142" t="s">
        <v>4443</v>
      </c>
      <c r="C2142" t="str">
        <f>IFERROR(VLOOKUP(Table1[[#This Row],[Ticker]],[1]!Table1[[Symbol]:[Industry]],2,FALSE),"-")</f>
        <v>-</v>
      </c>
      <c r="D2142" t="s">
        <v>122</v>
      </c>
      <c r="E2142">
        <v>280.93014066000001</v>
      </c>
      <c r="F2142">
        <v>184.7</v>
      </c>
      <c r="G2142">
        <v>64.195884718053605</v>
      </c>
      <c r="H2142">
        <v>-1.05202937938795</v>
      </c>
      <c r="I2142">
        <v>-10.263505444140501</v>
      </c>
      <c r="J2142">
        <v>0.62140920097526198</v>
      </c>
      <c r="K2142">
        <v>179.13508357129899</v>
      </c>
      <c r="L2142">
        <v>166.879302025383</v>
      </c>
      <c r="M2142">
        <v>66.924110694903803</v>
      </c>
      <c r="N2142">
        <v>1.0034275337646099</v>
      </c>
      <c r="O2142">
        <v>94.477531131564604</v>
      </c>
      <c r="P2142">
        <v>106.715165081141</v>
      </c>
      <c r="Q2142">
        <v>9.2014085322786002E-2</v>
      </c>
    </row>
    <row r="2143" spans="1:17" hidden="1" x14ac:dyDescent="0.3">
      <c r="A2143" t="s">
        <v>4444</v>
      </c>
      <c r="B2143" t="s">
        <v>4445</v>
      </c>
      <c r="C2143" t="str">
        <f>IFERROR(VLOOKUP(Table1[[#This Row],[Ticker]],[1]!Table1[[Symbol]:[Industry]],2,FALSE),"-")</f>
        <v>-</v>
      </c>
      <c r="D2143" t="s">
        <v>4446</v>
      </c>
      <c r="E2143">
        <v>280.70777334000002</v>
      </c>
      <c r="F2143">
        <v>496.95</v>
      </c>
      <c r="G2143">
        <v>120.22095620889699</v>
      </c>
      <c r="H2143">
        <v>26.260123684417401</v>
      </c>
      <c r="I2143">
        <v>15.2997920430994</v>
      </c>
      <c r="J2143">
        <v>-2.2072853756953301</v>
      </c>
      <c r="K2143">
        <v>417.81097192762502</v>
      </c>
      <c r="M2143">
        <v>54.972761213196002</v>
      </c>
      <c r="N2143">
        <v>0.424922118380062</v>
      </c>
      <c r="O2143">
        <v>8.6527819700171094</v>
      </c>
      <c r="P2143">
        <v>199.63822731383701</v>
      </c>
    </row>
    <row r="2144" spans="1:17" hidden="1" x14ac:dyDescent="0.3">
      <c r="A2144" t="s">
        <v>4447</v>
      </c>
      <c r="B2144" t="s">
        <v>4448</v>
      </c>
      <c r="C2144" t="str">
        <f>IFERROR(VLOOKUP(Table1[[#This Row],[Ticker]],[1]!Table1[[Symbol]:[Industry]],2,FALSE),"-")</f>
        <v>-</v>
      </c>
      <c r="D2144" t="s">
        <v>631</v>
      </c>
      <c r="E2144">
        <v>280.53071299999999</v>
      </c>
      <c r="F2144">
        <v>158.77000000000001</v>
      </c>
      <c r="G2144">
        <v>112.692860018628</v>
      </c>
      <c r="H2144">
        <v>7.0362189501684297E-2</v>
      </c>
      <c r="I2144">
        <v>66.830815456597605</v>
      </c>
      <c r="J2144">
        <v>5.6494771106967896</v>
      </c>
      <c r="K2144">
        <v>144.57517961830399</v>
      </c>
      <c r="L2144">
        <v>117.54453730826501</v>
      </c>
      <c r="M2144">
        <v>62.198422156238202</v>
      </c>
      <c r="N2144">
        <v>1.8030628171821801</v>
      </c>
      <c r="O2144">
        <v>10.7010140454745</v>
      </c>
      <c r="P2144">
        <v>161.34979423868299</v>
      </c>
      <c r="Q2144">
        <v>0.104680817018522</v>
      </c>
    </row>
    <row r="2145" spans="1:17" hidden="1" x14ac:dyDescent="0.3">
      <c r="A2145" t="s">
        <v>4449</v>
      </c>
      <c r="B2145" t="s">
        <v>4450</v>
      </c>
      <c r="C2145" t="str">
        <f>IFERROR(VLOOKUP(Table1[[#This Row],[Ticker]],[1]!Table1[[Symbol]:[Industry]],2,FALSE),"-")</f>
        <v>-</v>
      </c>
      <c r="E2145">
        <v>280.27242697499997</v>
      </c>
      <c r="F2145">
        <v>919.95</v>
      </c>
      <c r="G2145">
        <v>881.85896301823402</v>
      </c>
      <c r="H2145">
        <v>-10.246715397807099</v>
      </c>
      <c r="I2145">
        <v>892.16464515397104</v>
      </c>
      <c r="J2145">
        <v>8.7016129598848497</v>
      </c>
      <c r="K2145">
        <v>788.430950363379</v>
      </c>
      <c r="M2145">
        <v>65.001982110503704</v>
      </c>
      <c r="N2145">
        <v>0.63063093137488602</v>
      </c>
      <c r="O2145">
        <v>6.4188271101690297</v>
      </c>
      <c r="P2145">
        <v>956.19977037887497</v>
      </c>
    </row>
    <row r="2146" spans="1:17" hidden="1" x14ac:dyDescent="0.3">
      <c r="A2146" t="s">
        <v>4451</v>
      </c>
      <c r="B2146" t="s">
        <v>4452</v>
      </c>
      <c r="C2146" t="str">
        <f>IFERROR(VLOOKUP(Table1[[#This Row],[Ticker]],[1]!Table1[[Symbol]:[Industry]],2,FALSE),"-")</f>
        <v>-</v>
      </c>
      <c r="D2146" t="s">
        <v>682</v>
      </c>
      <c r="E2146">
        <v>279.37168435000001</v>
      </c>
      <c r="F2146">
        <v>283.25</v>
      </c>
      <c r="G2146">
        <v>12.0773069009783</v>
      </c>
      <c r="H2146">
        <v>-14.1727996470336</v>
      </c>
      <c r="I2146">
        <v>53.4128966291225</v>
      </c>
      <c r="J2146">
        <v>-4.9145127213766804</v>
      </c>
      <c r="K2146">
        <v>288.55010915776597</v>
      </c>
      <c r="L2146">
        <v>253.77811468759401</v>
      </c>
      <c r="M2146">
        <v>39.924328947159097</v>
      </c>
      <c r="N2146">
        <v>0.47659803716336802</v>
      </c>
      <c r="O2146">
        <v>30.5560458958517</v>
      </c>
      <c r="P2146">
        <v>87.520688513737099</v>
      </c>
      <c r="Q2146">
        <v>7.9987257919705998E-2</v>
      </c>
    </row>
    <row r="2147" spans="1:17" hidden="1" x14ac:dyDescent="0.3">
      <c r="A2147" t="s">
        <v>4453</v>
      </c>
      <c r="B2147" t="s">
        <v>4454</v>
      </c>
      <c r="C2147" t="str">
        <f>IFERROR(VLOOKUP(Table1[[#This Row],[Ticker]],[1]!Table1[[Symbol]:[Industry]],2,FALSE),"-")</f>
        <v>-</v>
      </c>
      <c r="D2147" t="s">
        <v>130</v>
      </c>
      <c r="E2147">
        <v>278.93690550000002</v>
      </c>
      <c r="F2147">
        <v>24.09</v>
      </c>
      <c r="G2147">
        <v>40.899422285593701</v>
      </c>
      <c r="H2147">
        <v>12.544300413439901</v>
      </c>
      <c r="I2147">
        <v>30.456601427318301</v>
      </c>
      <c r="J2147">
        <v>0.81054727176695196</v>
      </c>
      <c r="K2147">
        <v>21.5800168688735</v>
      </c>
      <c r="L2147">
        <v>17.124959819293899</v>
      </c>
      <c r="M2147">
        <v>27.321364679074801</v>
      </c>
      <c r="N2147">
        <v>0.91927471032848995</v>
      </c>
      <c r="O2147">
        <v>16.6874221668742</v>
      </c>
      <c r="P2147">
        <v>95.8536585365853</v>
      </c>
      <c r="Q2147">
        <v>6.2248969153542999E-2</v>
      </c>
    </row>
    <row r="2148" spans="1:17" hidden="1" x14ac:dyDescent="0.3">
      <c r="A2148" t="s">
        <v>4455</v>
      </c>
      <c r="B2148" t="s">
        <v>4456</v>
      </c>
      <c r="C2148" t="str">
        <f>IFERROR(VLOOKUP(Table1[[#This Row],[Ticker]],[1]!Table1[[Symbol]:[Industry]],2,FALSE),"-")</f>
        <v>-</v>
      </c>
      <c r="D2148" t="s">
        <v>1172</v>
      </c>
      <c r="E2148">
        <v>278.84913419999998</v>
      </c>
      <c r="F2148">
        <v>120.75</v>
      </c>
      <c r="G2148">
        <v>-39.630483275791299</v>
      </c>
      <c r="H2148">
        <v>-9.7535544742737805</v>
      </c>
      <c r="I2148">
        <v>-3.5209229759299299</v>
      </c>
      <c r="J2148">
        <v>9.2014653369199593</v>
      </c>
      <c r="K2148">
        <v>100.85347468956699</v>
      </c>
      <c r="L2148">
        <v>107.61800967007299</v>
      </c>
      <c r="M2148">
        <v>80.860709925317096</v>
      </c>
      <c r="N2148">
        <v>0.92578558225508301</v>
      </c>
      <c r="O2148">
        <v>35.817805383022701</v>
      </c>
      <c r="P2148">
        <v>64.174031271244004</v>
      </c>
    </row>
    <row r="2149" spans="1:17" hidden="1" x14ac:dyDescent="0.3">
      <c r="A2149" t="s">
        <v>4457</v>
      </c>
      <c r="B2149" t="s">
        <v>4458</v>
      </c>
      <c r="C2149" t="str">
        <f>IFERROR(VLOOKUP(Table1[[#This Row],[Ticker]],[1]!Table1[[Symbol]:[Industry]],2,FALSE),"-")</f>
        <v>-</v>
      </c>
      <c r="D2149" t="s">
        <v>235</v>
      </c>
      <c r="E2149">
        <v>277.77093120000001</v>
      </c>
      <c r="F2149">
        <v>219.4</v>
      </c>
      <c r="G2149">
        <v>168.66696965682399</v>
      </c>
      <c r="H2149">
        <v>-13.865406566806399</v>
      </c>
      <c r="I2149">
        <v>31.358925129236301</v>
      </c>
      <c r="J2149">
        <v>-2.64464666492497</v>
      </c>
      <c r="K2149">
        <v>205.919627341465</v>
      </c>
      <c r="L2149">
        <v>153.31924756000299</v>
      </c>
      <c r="M2149">
        <v>43.140513644161203</v>
      </c>
      <c r="N2149">
        <v>0.43239877760395101</v>
      </c>
      <c r="O2149">
        <v>20.5560619872379</v>
      </c>
      <c r="P2149">
        <v>196.28629304523901</v>
      </c>
      <c r="Q2149">
        <v>0.162660518849784</v>
      </c>
    </row>
    <row r="2150" spans="1:17" hidden="1" x14ac:dyDescent="0.3">
      <c r="A2150" t="s">
        <v>4459</v>
      </c>
      <c r="B2150" t="s">
        <v>4460</v>
      </c>
      <c r="C2150" t="str">
        <f>IFERROR(VLOOKUP(Table1[[#This Row],[Ticker]],[1]!Table1[[Symbol]:[Industry]],2,FALSE),"-")</f>
        <v>-</v>
      </c>
      <c r="D2150" t="s">
        <v>631</v>
      </c>
      <c r="E2150">
        <v>277.12793640000001</v>
      </c>
      <c r="F2150">
        <v>68.89</v>
      </c>
      <c r="G2150">
        <v>10.713512305163199</v>
      </c>
      <c r="H2150">
        <v>-0.57626691192447999</v>
      </c>
      <c r="I2150">
        <v>-9.5424742711636004</v>
      </c>
      <c r="J2150">
        <v>2.2328985054389201</v>
      </c>
      <c r="K2150">
        <v>68.927934474178898</v>
      </c>
      <c r="L2150">
        <v>66.150811042115393</v>
      </c>
      <c r="M2150">
        <v>49.000193832437802</v>
      </c>
      <c r="N2150">
        <v>0.76994140278676904</v>
      </c>
      <c r="O2150">
        <v>14.675569748875001</v>
      </c>
      <c r="P2150">
        <v>35.450255603617698</v>
      </c>
      <c r="Q2150">
        <v>3.3865438454290998E-2</v>
      </c>
    </row>
    <row r="2151" spans="1:17" hidden="1" x14ac:dyDescent="0.3">
      <c r="A2151" t="s">
        <v>4461</v>
      </c>
      <c r="B2151" t="s">
        <v>4462</v>
      </c>
      <c r="C2151" t="str">
        <f>IFERROR(VLOOKUP(Table1[[#This Row],[Ticker]],[1]!Table1[[Symbol]:[Industry]],2,FALSE),"-")</f>
        <v>-</v>
      </c>
      <c r="D2151" t="s">
        <v>807</v>
      </c>
      <c r="E2151">
        <v>276.22430829000001</v>
      </c>
      <c r="F2151">
        <v>211.05</v>
      </c>
      <c r="G2151">
        <v>50.682030981245902</v>
      </c>
      <c r="H2151">
        <v>-6.9165253830023303</v>
      </c>
      <c r="I2151">
        <v>18.111354421330301</v>
      </c>
      <c r="J2151">
        <v>-1.0413045800848899</v>
      </c>
      <c r="K2151">
        <v>199.92636070733599</v>
      </c>
      <c r="M2151">
        <v>39.399374576739199</v>
      </c>
      <c r="N2151">
        <v>0.44654884961653801</v>
      </c>
      <c r="O2151">
        <v>23.1935560293769</v>
      </c>
      <c r="P2151">
        <v>88.4375</v>
      </c>
    </row>
    <row r="2152" spans="1:17" hidden="1" x14ac:dyDescent="0.3">
      <c r="A2152" t="s">
        <v>4463</v>
      </c>
      <c r="B2152" t="s">
        <v>4464</v>
      </c>
      <c r="C2152" t="str">
        <f>IFERROR(VLOOKUP(Table1[[#This Row],[Ticker]],[1]!Table1[[Symbol]:[Industry]],2,FALSE),"-")</f>
        <v>-</v>
      </c>
      <c r="E2152">
        <v>276.14570099999997</v>
      </c>
      <c r="F2152">
        <v>764.65</v>
      </c>
      <c r="G2152">
        <v>-25.436061585373999</v>
      </c>
      <c r="H2152">
        <v>-4.27533336185357</v>
      </c>
      <c r="I2152">
        <v>-32.014146915567999</v>
      </c>
      <c r="J2152">
        <v>-2.0556499113316402</v>
      </c>
      <c r="K2152">
        <v>723.69552621294895</v>
      </c>
      <c r="L2152">
        <v>821.99971212572302</v>
      </c>
      <c r="M2152">
        <v>69.454182711721003</v>
      </c>
      <c r="N2152">
        <v>1.25614482406935</v>
      </c>
      <c r="O2152">
        <v>43.176616752762698</v>
      </c>
      <c r="P2152">
        <v>43.731203007518701</v>
      </c>
      <c r="Q2152">
        <v>0.124494744159742</v>
      </c>
    </row>
    <row r="2153" spans="1:17" hidden="1" x14ac:dyDescent="0.3">
      <c r="A2153" t="s">
        <v>4465</v>
      </c>
      <c r="B2153" t="s">
        <v>4466</v>
      </c>
      <c r="C2153" t="str">
        <f>IFERROR(VLOOKUP(Table1[[#This Row],[Ticker]],[1]!Table1[[Symbol]:[Industry]],2,FALSE),"-")</f>
        <v>-</v>
      </c>
      <c r="D2153" t="s">
        <v>631</v>
      </c>
      <c r="E2153">
        <v>276.03125549999999</v>
      </c>
      <c r="F2153">
        <v>68.38</v>
      </c>
      <c r="G2153">
        <v>-13.009924622236801</v>
      </c>
      <c r="H2153">
        <v>-10.8303019449841</v>
      </c>
      <c r="I2153">
        <v>-42.3797519755365</v>
      </c>
      <c r="J2153">
        <v>-3.1934710979230601</v>
      </c>
      <c r="K2153">
        <v>72.929049799914495</v>
      </c>
      <c r="L2153">
        <v>75.410250680175395</v>
      </c>
      <c r="M2153">
        <v>41.9713825875589</v>
      </c>
      <c r="N2153">
        <v>0.73287609491012096</v>
      </c>
      <c r="O2153">
        <v>82.728868090084802</v>
      </c>
      <c r="P2153">
        <v>18.7152777777777</v>
      </c>
      <c r="Q2153">
        <v>0.10409124306659299</v>
      </c>
    </row>
    <row r="2154" spans="1:17" hidden="1" x14ac:dyDescent="0.3">
      <c r="A2154" t="s">
        <v>4467</v>
      </c>
      <c r="B2154" t="s">
        <v>4468</v>
      </c>
      <c r="C2154" t="str">
        <f>IFERROR(VLOOKUP(Table1[[#This Row],[Ticker]],[1]!Table1[[Symbol]:[Industry]],2,FALSE),"-")</f>
        <v>-</v>
      </c>
      <c r="D2154" t="s">
        <v>46</v>
      </c>
      <c r="E2154">
        <v>276.02800000000002</v>
      </c>
      <c r="F2154">
        <v>182.8</v>
      </c>
      <c r="G2154">
        <v>-41.198083383340503</v>
      </c>
      <c r="H2154">
        <v>-5.6379865702169401</v>
      </c>
      <c r="I2154">
        <v>-30.8924012476038</v>
      </c>
      <c r="J2154">
        <v>-1.8009870046204299</v>
      </c>
      <c r="K2154">
        <v>192.10572975377099</v>
      </c>
      <c r="M2154">
        <v>46.617099923801497</v>
      </c>
      <c r="N2154">
        <v>0.33195067264573902</v>
      </c>
      <c r="O2154">
        <v>76.586433260393804</v>
      </c>
      <c r="P2154">
        <v>26.025508445363599</v>
      </c>
    </row>
    <row r="2155" spans="1:17" hidden="1" x14ac:dyDescent="0.3">
      <c r="A2155" t="s">
        <v>4469</v>
      </c>
      <c r="B2155" t="s">
        <v>4470</v>
      </c>
      <c r="C2155" t="str">
        <f>IFERROR(VLOOKUP(Table1[[#This Row],[Ticker]],[1]!Table1[[Symbol]:[Industry]],2,FALSE),"-")</f>
        <v>-</v>
      </c>
      <c r="D2155" t="s">
        <v>555</v>
      </c>
      <c r="E2155">
        <v>275.88060000000002</v>
      </c>
      <c r="F2155">
        <v>141</v>
      </c>
      <c r="G2155">
        <v>-58.135665433704503</v>
      </c>
      <c r="H2155">
        <v>11.891635994952599</v>
      </c>
      <c r="I2155">
        <v>-28.906274266207198</v>
      </c>
      <c r="J2155">
        <v>-0.34385388263419697</v>
      </c>
      <c r="K2155">
        <v>132.89958152527601</v>
      </c>
      <c r="M2155">
        <v>56.707706849043397</v>
      </c>
      <c r="N2155">
        <v>0.98385826771653495</v>
      </c>
      <c r="O2155">
        <v>67.375886524822604</v>
      </c>
      <c r="P2155">
        <v>40.999999999999901</v>
      </c>
    </row>
    <row r="2156" spans="1:17" hidden="1" x14ac:dyDescent="0.3">
      <c r="A2156" t="s">
        <v>4471</v>
      </c>
      <c r="B2156" t="s">
        <v>4472</v>
      </c>
      <c r="C2156" t="str">
        <f>IFERROR(VLOOKUP(Table1[[#This Row],[Ticker]],[1]!Table1[[Symbol]:[Industry]],2,FALSE),"-")</f>
        <v>-</v>
      </c>
      <c r="D2156" t="s">
        <v>165</v>
      </c>
      <c r="E2156">
        <v>275.07962233500001</v>
      </c>
      <c r="F2156">
        <v>262.64999999999998</v>
      </c>
      <c r="G2156">
        <v>-11.447779086913201</v>
      </c>
      <c r="H2156">
        <v>-4.2717188607383596</v>
      </c>
      <c r="I2156">
        <v>-19.519949419301401</v>
      </c>
      <c r="J2156">
        <v>-1.4145836182853899</v>
      </c>
      <c r="K2156">
        <v>264.32560539581101</v>
      </c>
      <c r="L2156">
        <v>259.97196595711199</v>
      </c>
      <c r="M2156">
        <v>44.214719165444698</v>
      </c>
      <c r="N2156">
        <v>0.74367580171407099</v>
      </c>
      <c r="O2156">
        <v>24.271844660194098</v>
      </c>
      <c r="P2156">
        <v>15.1973684210526</v>
      </c>
      <c r="Q2156">
        <v>6.2999280857467005E-2</v>
      </c>
    </row>
    <row r="2157" spans="1:17" hidden="1" x14ac:dyDescent="0.3">
      <c r="A2157" t="s">
        <v>4473</v>
      </c>
      <c r="B2157" t="s">
        <v>4474</v>
      </c>
      <c r="C2157" t="str">
        <f>IFERROR(VLOOKUP(Table1[[#This Row],[Ticker]],[1]!Table1[[Symbol]:[Industry]],2,FALSE),"-")</f>
        <v>-</v>
      </c>
      <c r="D2157" t="s">
        <v>138</v>
      </c>
      <c r="E2157">
        <v>274.97889400000003</v>
      </c>
      <c r="F2157">
        <v>159.1</v>
      </c>
      <c r="G2157">
        <v>165.172149558321</v>
      </c>
      <c r="H2157">
        <v>-2.3630118498803201</v>
      </c>
      <c r="I2157">
        <v>72.3958592487147</v>
      </c>
      <c r="J2157">
        <v>2.5719297908762901</v>
      </c>
      <c r="K2157">
        <v>150.62005619579699</v>
      </c>
      <c r="L2157">
        <v>123.038158253109</v>
      </c>
      <c r="M2157">
        <v>69.859784368128601</v>
      </c>
      <c r="N2157">
        <v>3.4883665898707399</v>
      </c>
      <c r="O2157">
        <v>19.358893777498398</v>
      </c>
      <c r="P2157">
        <v>237.72022925068899</v>
      </c>
      <c r="Q2157">
        <v>0.13192362355755599</v>
      </c>
    </row>
    <row r="2158" spans="1:17" hidden="1" x14ac:dyDescent="0.3">
      <c r="A2158" t="s">
        <v>4475</v>
      </c>
      <c r="B2158" t="s">
        <v>4476</v>
      </c>
      <c r="C2158" t="str">
        <f>IFERROR(VLOOKUP(Table1[[#This Row],[Ticker]],[1]!Table1[[Symbol]:[Industry]],2,FALSE),"-")</f>
        <v>-</v>
      </c>
      <c r="D2158" t="s">
        <v>359</v>
      </c>
      <c r="E2158">
        <v>274.58855775000001</v>
      </c>
      <c r="F2158">
        <v>451.75</v>
      </c>
      <c r="G2158">
        <v>165.49790473895999</v>
      </c>
      <c r="H2158">
        <v>7.1230491750091103</v>
      </c>
      <c r="I2158">
        <v>-6.8971199042730698</v>
      </c>
      <c r="J2158">
        <v>18.801261741717902</v>
      </c>
      <c r="K2158">
        <v>410.92910057720201</v>
      </c>
      <c r="L2158">
        <v>363.18996115549299</v>
      </c>
      <c r="M2158">
        <v>75.963683842285505</v>
      </c>
      <c r="N2158">
        <v>2.31089747342538</v>
      </c>
      <c r="O2158">
        <v>16.945213060320899</v>
      </c>
      <c r="P2158">
        <v>195.26143790849599</v>
      </c>
      <c r="Q2158">
        <v>0.15650722558593699</v>
      </c>
    </row>
    <row r="2159" spans="1:17" hidden="1" x14ac:dyDescent="0.3">
      <c r="A2159" t="s">
        <v>4477</v>
      </c>
      <c r="B2159" t="s">
        <v>4478</v>
      </c>
      <c r="C2159" t="str">
        <f>IFERROR(VLOOKUP(Table1[[#This Row],[Ticker]],[1]!Table1[[Symbol]:[Industry]],2,FALSE),"-")</f>
        <v>-</v>
      </c>
      <c r="D2159" t="s">
        <v>539</v>
      </c>
      <c r="E2159">
        <v>274.39999999999998</v>
      </c>
      <c r="F2159">
        <v>274.39999999999998</v>
      </c>
      <c r="G2159">
        <v>-5.9520308898637504</v>
      </c>
      <c r="H2159">
        <v>-6.1863124253702102</v>
      </c>
      <c r="I2159">
        <v>-23.679953049933999</v>
      </c>
      <c r="J2159">
        <v>-4.64399818277849</v>
      </c>
      <c r="K2159">
        <v>291.61148581882497</v>
      </c>
      <c r="L2159">
        <v>286.846591929449</v>
      </c>
      <c r="M2159">
        <v>40.295824391686899</v>
      </c>
      <c r="N2159">
        <v>2.3493469169596599</v>
      </c>
      <c r="O2159">
        <v>36.042274052478099</v>
      </c>
      <c r="P2159">
        <v>33.723196881091603</v>
      </c>
      <c r="Q2159">
        <v>0.108294459578612</v>
      </c>
    </row>
    <row r="2160" spans="1:17" hidden="1" x14ac:dyDescent="0.3">
      <c r="A2160" t="s">
        <v>4479</v>
      </c>
      <c r="B2160" t="s">
        <v>4480</v>
      </c>
      <c r="C2160" t="str">
        <f>IFERROR(VLOOKUP(Table1[[#This Row],[Ticker]],[1]!Table1[[Symbol]:[Industry]],2,FALSE),"-")</f>
        <v>-</v>
      </c>
      <c r="D2160" t="s">
        <v>908</v>
      </c>
      <c r="E2160">
        <v>274.13690000000003</v>
      </c>
      <c r="F2160">
        <v>199.75</v>
      </c>
      <c r="G2160">
        <v>28.089898476069902</v>
      </c>
      <c r="H2160">
        <v>-20.055528394254001</v>
      </c>
      <c r="I2160">
        <v>38.395580611806501</v>
      </c>
      <c r="J2160">
        <v>-1.16413627253684</v>
      </c>
      <c r="K2160">
        <v>185.607162595424</v>
      </c>
      <c r="M2160">
        <v>48.6964819417136</v>
      </c>
      <c r="N2160">
        <v>0.31310648346929998</v>
      </c>
      <c r="O2160">
        <v>25.106382978723399</v>
      </c>
      <c r="P2160">
        <v>73.544743701129406</v>
      </c>
    </row>
    <row r="2161" spans="1:17" hidden="1" x14ac:dyDescent="0.3">
      <c r="A2161" t="s">
        <v>4481</v>
      </c>
      <c r="B2161" t="s">
        <v>4482</v>
      </c>
      <c r="C2161" t="str">
        <f>IFERROR(VLOOKUP(Table1[[#This Row],[Ticker]],[1]!Table1[[Symbol]:[Industry]],2,FALSE),"-")</f>
        <v>-</v>
      </c>
      <c r="D2161" t="s">
        <v>631</v>
      </c>
      <c r="E2161">
        <v>274.12802409</v>
      </c>
      <c r="F2161">
        <v>569.15</v>
      </c>
      <c r="G2161">
        <v>-39.424538139906502</v>
      </c>
      <c r="H2161">
        <v>-6.1589903012174201</v>
      </c>
      <c r="I2161">
        <v>-21.8110571948312</v>
      </c>
      <c r="J2161">
        <v>-2.9609303914632901</v>
      </c>
      <c r="K2161">
        <v>581.35291707444401</v>
      </c>
      <c r="L2161">
        <v>610.11243975987099</v>
      </c>
      <c r="M2161">
        <v>46.372439724021397</v>
      </c>
      <c r="N2161">
        <v>1.00329117494945</v>
      </c>
      <c r="O2161">
        <v>36.150399718879001</v>
      </c>
      <c r="P2161">
        <v>17.5444031391986</v>
      </c>
    </row>
    <row r="2162" spans="1:17" hidden="1" x14ac:dyDescent="0.3">
      <c r="A2162" t="s">
        <v>4483</v>
      </c>
      <c r="B2162" t="s">
        <v>4484</v>
      </c>
      <c r="C2162" t="str">
        <f>IFERROR(VLOOKUP(Table1[[#This Row],[Ticker]],[1]!Table1[[Symbol]:[Industry]],2,FALSE),"-")</f>
        <v>-</v>
      </c>
      <c r="E2162">
        <v>273.78380399999998</v>
      </c>
      <c r="F2162">
        <v>268.7</v>
      </c>
      <c r="G2162">
        <v>434.00514458281998</v>
      </c>
      <c r="H2162">
        <v>-13.165898259205401</v>
      </c>
      <c r="I2162">
        <v>7.3775959658624597</v>
      </c>
      <c r="J2162">
        <v>-0.56469830780081498</v>
      </c>
      <c r="K2162">
        <v>279.92235687782397</v>
      </c>
      <c r="L2162">
        <v>212.986012367646</v>
      </c>
      <c r="M2162">
        <v>30.669080961305902</v>
      </c>
      <c r="N2162">
        <v>0.36227208976156999</v>
      </c>
      <c r="O2162">
        <v>28.3959806475623</v>
      </c>
      <c r="P2162">
        <v>459.791666666666</v>
      </c>
    </row>
    <row r="2163" spans="1:17" hidden="1" x14ac:dyDescent="0.3">
      <c r="A2163" t="s">
        <v>4485</v>
      </c>
      <c r="B2163" t="s">
        <v>4486</v>
      </c>
      <c r="C2163" t="str">
        <f>IFERROR(VLOOKUP(Table1[[#This Row],[Ticker]],[1]!Table1[[Symbol]:[Industry]],2,FALSE),"-")</f>
        <v>-</v>
      </c>
      <c r="D2163" t="s">
        <v>235</v>
      </c>
      <c r="E2163">
        <v>273.30562658999997</v>
      </c>
      <c r="F2163">
        <v>142.97999999999999</v>
      </c>
      <c r="G2163">
        <v>9.1519851933290504</v>
      </c>
      <c r="H2163">
        <v>10.7883512996516</v>
      </c>
      <c r="I2163">
        <v>0.45200813687167901</v>
      </c>
      <c r="J2163">
        <v>-3.2330197806496499</v>
      </c>
      <c r="K2163">
        <v>133.488275393907</v>
      </c>
      <c r="L2163">
        <v>126.595584891862</v>
      </c>
      <c r="M2163">
        <v>56.503787956418897</v>
      </c>
      <c r="N2163">
        <v>1.9728373930049099</v>
      </c>
      <c r="O2163">
        <v>9.8055672121975199</v>
      </c>
      <c r="P2163">
        <v>36.1714285714285</v>
      </c>
      <c r="Q2163">
        <v>-1.7696056828411001E-2</v>
      </c>
    </row>
    <row r="2164" spans="1:17" hidden="1" x14ac:dyDescent="0.3">
      <c r="A2164" t="s">
        <v>4487</v>
      </c>
      <c r="B2164" t="s">
        <v>4488</v>
      </c>
      <c r="C2164" t="str">
        <f>IFERROR(VLOOKUP(Table1[[#This Row],[Ticker]],[1]!Table1[[Symbol]:[Industry]],2,FALSE),"-")</f>
        <v>-</v>
      </c>
      <c r="D2164" t="s">
        <v>286</v>
      </c>
      <c r="E2164">
        <v>273.19539600000002</v>
      </c>
      <c r="F2164">
        <v>385.2</v>
      </c>
      <c r="G2164">
        <v>-15.9130339775273</v>
      </c>
      <c r="H2164">
        <v>-10.789649975305</v>
      </c>
      <c r="I2164">
        <v>-14.4397240542951</v>
      </c>
      <c r="J2164">
        <v>-1.1760368355602</v>
      </c>
      <c r="K2164">
        <v>394.065179106899</v>
      </c>
      <c r="L2164">
        <v>383.86399502275202</v>
      </c>
      <c r="M2164">
        <v>42.456228009118597</v>
      </c>
      <c r="N2164">
        <v>0.73297258056440895</v>
      </c>
      <c r="O2164">
        <v>33.424195223260597</v>
      </c>
      <c r="P2164">
        <v>18.341013824884801</v>
      </c>
      <c r="Q2164">
        <v>7.6400308413291998E-2</v>
      </c>
    </row>
    <row r="2165" spans="1:17" hidden="1" x14ac:dyDescent="0.3">
      <c r="A2165" t="s">
        <v>4489</v>
      </c>
      <c r="B2165" t="s">
        <v>4490</v>
      </c>
      <c r="C2165" t="str">
        <f>IFERROR(VLOOKUP(Table1[[#This Row],[Ticker]],[1]!Table1[[Symbol]:[Industry]],2,FALSE),"-")</f>
        <v>-</v>
      </c>
      <c r="E2165">
        <v>271.90800000000002</v>
      </c>
      <c r="F2165">
        <v>116.2</v>
      </c>
      <c r="G2165">
        <v>95.683799058811005</v>
      </c>
      <c r="H2165">
        <v>12.913485015297701</v>
      </c>
      <c r="I2165">
        <v>42.324948570194998</v>
      </c>
      <c r="J2165">
        <v>-1.5516574526425</v>
      </c>
      <c r="K2165">
        <v>100.652262868139</v>
      </c>
      <c r="L2165">
        <v>78.589989860582904</v>
      </c>
      <c r="M2165">
        <v>50.2171364721804</v>
      </c>
      <c r="N2165">
        <v>1.0821727019498599</v>
      </c>
      <c r="O2165">
        <v>8.9070567986230405</v>
      </c>
      <c r="P2165">
        <v>153.10389893269399</v>
      </c>
      <c r="Q2165">
        <v>2.5695759729488999E-2</v>
      </c>
    </row>
    <row r="2166" spans="1:17" hidden="1" x14ac:dyDescent="0.3">
      <c r="A2166" t="s">
        <v>4491</v>
      </c>
      <c r="B2166" t="s">
        <v>4492</v>
      </c>
      <c r="C2166" t="str">
        <f>IFERROR(VLOOKUP(Table1[[#This Row],[Ticker]],[1]!Table1[[Symbol]:[Industry]],2,FALSE),"-")</f>
        <v>-</v>
      </c>
      <c r="D2166" t="s">
        <v>422</v>
      </c>
      <c r="E2166">
        <v>271.80404950000002</v>
      </c>
      <c r="F2166">
        <v>918.35</v>
      </c>
      <c r="G2166">
        <v>416.264235465941</v>
      </c>
      <c r="H2166">
        <v>4.2331815753189002</v>
      </c>
      <c r="I2166">
        <v>67.822824187967299</v>
      </c>
      <c r="J2166">
        <v>8.4336736100967098</v>
      </c>
      <c r="K2166">
        <v>774.33937106369103</v>
      </c>
      <c r="L2166">
        <v>603.23055812435098</v>
      </c>
      <c r="M2166">
        <v>79.195899488773605</v>
      </c>
      <c r="N2166">
        <v>2.3277498143411099</v>
      </c>
      <c r="O2166">
        <v>0.49545380301627601</v>
      </c>
      <c r="P2166">
        <v>466.882716049382</v>
      </c>
      <c r="Q2166">
        <v>0.168300701145395</v>
      </c>
    </row>
    <row r="2167" spans="1:17" hidden="1" x14ac:dyDescent="0.3">
      <c r="A2167" t="s">
        <v>4493</v>
      </c>
      <c r="B2167" t="s">
        <v>4494</v>
      </c>
      <c r="C2167" t="str">
        <f>IFERROR(VLOOKUP(Table1[[#This Row],[Ticker]],[1]!Table1[[Symbol]:[Industry]],2,FALSE),"-")</f>
        <v>-</v>
      </c>
      <c r="D2167" t="s">
        <v>278</v>
      </c>
      <c r="E2167">
        <v>271.312605357</v>
      </c>
      <c r="F2167">
        <v>11.39</v>
      </c>
      <c r="G2167">
        <v>-2.4701429317975601</v>
      </c>
      <c r="H2167">
        <v>-25.358833813223701</v>
      </c>
      <c r="I2167">
        <v>-20.050039611591401</v>
      </c>
      <c r="J2167">
        <v>-5.93945272823305</v>
      </c>
      <c r="K2167">
        <v>11.351855136521801</v>
      </c>
      <c r="L2167">
        <v>10.8547175046133</v>
      </c>
      <c r="M2167">
        <v>40.139233021890803</v>
      </c>
      <c r="N2167">
        <v>0.26794950623654501</v>
      </c>
      <c r="O2167">
        <v>30.201931518876201</v>
      </c>
      <c r="P2167">
        <v>34.792899408284001</v>
      </c>
      <c r="Q2167">
        <v>3.7820755795453999E-2</v>
      </c>
    </row>
    <row r="2168" spans="1:17" hidden="1" x14ac:dyDescent="0.3">
      <c r="A2168" t="s">
        <v>4495</v>
      </c>
      <c r="B2168" t="s">
        <v>4496</v>
      </c>
      <c r="C2168" t="str">
        <f>IFERROR(VLOOKUP(Table1[[#This Row],[Ticker]],[1]!Table1[[Symbol]:[Industry]],2,FALSE),"-")</f>
        <v>-</v>
      </c>
      <c r="D2168" t="s">
        <v>21</v>
      </c>
      <c r="E2168">
        <v>270.72895770000002</v>
      </c>
      <c r="F2168">
        <v>186.5</v>
      </c>
      <c r="G2168">
        <v>148.162196008221</v>
      </c>
      <c r="H2168">
        <v>-11.620280287838</v>
      </c>
      <c r="I2168">
        <v>-15.9203219759407</v>
      </c>
      <c r="J2168">
        <v>-6.3466227431331097</v>
      </c>
      <c r="K2168">
        <v>180.72355020435401</v>
      </c>
      <c r="L2168">
        <v>161.78526833435001</v>
      </c>
      <c r="M2168">
        <v>47.544645009924501</v>
      </c>
      <c r="N2168">
        <v>1.65829620531009</v>
      </c>
      <c r="O2168">
        <v>19.3833780160857</v>
      </c>
      <c r="P2168">
        <v>177.73641102010399</v>
      </c>
      <c r="Q2168">
        <v>8.6488411316836003E-2</v>
      </c>
    </row>
    <row r="2169" spans="1:17" hidden="1" x14ac:dyDescent="0.3">
      <c r="A2169" t="s">
        <v>4497</v>
      </c>
      <c r="B2169" t="s">
        <v>4498</v>
      </c>
      <c r="C2169" t="str">
        <f>IFERROR(VLOOKUP(Table1[[#This Row],[Ticker]],[1]!Table1[[Symbol]:[Industry]],2,FALSE),"-")</f>
        <v>-</v>
      </c>
      <c r="D2169" t="s">
        <v>626</v>
      </c>
      <c r="E2169">
        <v>270.37622160000001</v>
      </c>
      <c r="F2169">
        <v>279</v>
      </c>
      <c r="G2169">
        <v>34.377127482980796</v>
      </c>
      <c r="H2169">
        <v>16.0350664042058</v>
      </c>
      <c r="I2169">
        <v>3.1127097010286402</v>
      </c>
      <c r="J2169">
        <v>6.1951626563823297</v>
      </c>
      <c r="K2169">
        <v>244.433809893816</v>
      </c>
      <c r="L2169">
        <v>219.40991843856401</v>
      </c>
      <c r="M2169">
        <v>61.303828939248</v>
      </c>
      <c r="N2169">
        <v>0.435424270072992</v>
      </c>
      <c r="O2169">
        <v>18.870967741935399</v>
      </c>
      <c r="P2169">
        <v>82.352941176470495</v>
      </c>
    </row>
    <row r="2170" spans="1:17" hidden="1" x14ac:dyDescent="0.3">
      <c r="A2170" t="s">
        <v>4499</v>
      </c>
      <c r="B2170" t="s">
        <v>4500</v>
      </c>
      <c r="C2170" t="str">
        <f>IFERROR(VLOOKUP(Table1[[#This Row],[Ticker]],[1]!Table1[[Symbol]:[Industry]],2,FALSE),"-")</f>
        <v>-</v>
      </c>
      <c r="D2170" t="s">
        <v>1102</v>
      </c>
      <c r="E2170">
        <v>269.44472999999999</v>
      </c>
      <c r="F2170">
        <v>242.35</v>
      </c>
      <c r="G2170">
        <v>209.94490815740599</v>
      </c>
      <c r="H2170">
        <v>12.8499551166015</v>
      </c>
      <c r="I2170">
        <v>97.864493067618497</v>
      </c>
      <c r="J2170">
        <v>11.4992129819534</v>
      </c>
      <c r="K2170">
        <v>199.88523345062501</v>
      </c>
      <c r="L2170">
        <v>144.22778030456001</v>
      </c>
      <c r="M2170">
        <v>87.821800102688798</v>
      </c>
      <c r="N2170">
        <v>2.2136319376825702</v>
      </c>
      <c r="O2170">
        <v>2.88838456777387</v>
      </c>
      <c r="P2170">
        <v>275.15479876160998</v>
      </c>
    </row>
    <row r="2171" spans="1:17" hidden="1" x14ac:dyDescent="0.3">
      <c r="A2171" t="s">
        <v>4501</v>
      </c>
      <c r="B2171" t="s">
        <v>4502</v>
      </c>
      <c r="C2171" t="str">
        <f>IFERROR(VLOOKUP(Table1[[#This Row],[Ticker]],[1]!Table1[[Symbol]:[Industry]],2,FALSE),"-")</f>
        <v>-</v>
      </c>
      <c r="D2171" t="s">
        <v>165</v>
      </c>
      <c r="E2171">
        <v>269.34295500000002</v>
      </c>
      <c r="F2171">
        <v>897.75</v>
      </c>
      <c r="G2171">
        <v>218.68292744023199</v>
      </c>
      <c r="H2171">
        <v>3.8697497065150799</v>
      </c>
      <c r="I2171">
        <v>-15.7337268184293</v>
      </c>
      <c r="J2171">
        <v>-3.84864626805135</v>
      </c>
      <c r="K2171">
        <v>908.10812383029895</v>
      </c>
      <c r="L2171">
        <v>757.12268958945106</v>
      </c>
      <c r="M2171">
        <v>47.275416547970202</v>
      </c>
      <c r="N2171">
        <v>0.76898125784544602</v>
      </c>
      <c r="O2171">
        <v>53.1606794764689</v>
      </c>
      <c r="P2171">
        <v>252.33516483516399</v>
      </c>
      <c r="Q2171">
        <v>0.16799927994681901</v>
      </c>
    </row>
    <row r="2172" spans="1:17" hidden="1" x14ac:dyDescent="0.3">
      <c r="A2172" t="s">
        <v>4503</v>
      </c>
      <c r="B2172" t="s">
        <v>4504</v>
      </c>
      <c r="C2172" t="str">
        <f>IFERROR(VLOOKUP(Table1[[#This Row],[Ticker]],[1]!Table1[[Symbol]:[Industry]],2,FALSE),"-")</f>
        <v>-</v>
      </c>
      <c r="D2172" t="s">
        <v>138</v>
      </c>
      <c r="E2172">
        <v>269.31691360000002</v>
      </c>
      <c r="F2172">
        <v>133</v>
      </c>
      <c r="G2172">
        <v>169.497656281178</v>
      </c>
      <c r="H2172">
        <v>-12.5266517158399</v>
      </c>
      <c r="I2172">
        <v>81.649630505092205</v>
      </c>
      <c r="J2172">
        <v>-4.6689047830275596</v>
      </c>
      <c r="K2172">
        <v>121.564360219386</v>
      </c>
      <c r="L2172">
        <v>84.230694908819601</v>
      </c>
      <c r="M2172">
        <v>28.484861729326699</v>
      </c>
      <c r="N2172">
        <v>6.3130073651423604E-2</v>
      </c>
      <c r="O2172">
        <v>29.699248120300702</v>
      </c>
      <c r="P2172">
        <v>223.995127892813</v>
      </c>
      <c r="Q2172">
        <v>0.122656336226209</v>
      </c>
    </row>
    <row r="2173" spans="1:17" hidden="1" x14ac:dyDescent="0.3">
      <c r="A2173" t="s">
        <v>4505</v>
      </c>
      <c r="B2173" t="s">
        <v>4506</v>
      </c>
      <c r="C2173" t="str">
        <f>IFERROR(VLOOKUP(Table1[[#This Row],[Ticker]],[1]!Table1[[Symbol]:[Industry]],2,FALSE),"-")</f>
        <v>-</v>
      </c>
      <c r="D2173" t="s">
        <v>631</v>
      </c>
      <c r="E2173">
        <v>268.94120409999999</v>
      </c>
      <c r="F2173">
        <v>31.4</v>
      </c>
      <c r="G2173">
        <v>-9.5020375684208602</v>
      </c>
      <c r="H2173">
        <v>-16.0701929837576</v>
      </c>
      <c r="I2173">
        <v>-33.896676749153102</v>
      </c>
      <c r="J2173">
        <v>-2.7321258361235499</v>
      </c>
      <c r="K2173">
        <v>32.214816532015</v>
      </c>
      <c r="L2173">
        <v>32.5228761562446</v>
      </c>
      <c r="M2173">
        <v>55.530569304361102</v>
      </c>
      <c r="N2173">
        <v>0.71350912914981701</v>
      </c>
      <c r="O2173">
        <v>43.949044585987203</v>
      </c>
      <c r="P2173">
        <v>28.688524590163901</v>
      </c>
      <c r="Q2173">
        <v>-1.7140137034122E-2</v>
      </c>
    </row>
    <row r="2174" spans="1:17" hidden="1" x14ac:dyDescent="0.3">
      <c r="A2174" t="s">
        <v>4507</v>
      </c>
      <c r="B2174" t="s">
        <v>4508</v>
      </c>
      <c r="C2174" t="str">
        <f>IFERROR(VLOOKUP(Table1[[#This Row],[Ticker]],[1]!Table1[[Symbol]:[Industry]],2,FALSE),"-")</f>
        <v>-</v>
      </c>
      <c r="D2174" t="s">
        <v>60</v>
      </c>
      <c r="E2174">
        <v>268.55469962500001</v>
      </c>
      <c r="F2174">
        <v>268.55</v>
      </c>
      <c r="G2174">
        <v>-44.823824946878503</v>
      </c>
      <c r="H2174">
        <v>-8.9361668794489795</v>
      </c>
      <c r="I2174">
        <v>-41.213814497588501</v>
      </c>
      <c r="J2174">
        <v>-3.3228827499879499</v>
      </c>
      <c r="K2174">
        <v>276.22761399356102</v>
      </c>
      <c r="L2174">
        <v>323.08293041589297</v>
      </c>
      <c r="M2174">
        <v>40.280228580632802</v>
      </c>
      <c r="N2174">
        <v>0.58364442572332198</v>
      </c>
      <c r="O2174">
        <v>74.567119716998704</v>
      </c>
      <c r="P2174">
        <v>11.8958333333333</v>
      </c>
      <c r="Q2174">
        <v>-0.171844201796752</v>
      </c>
    </row>
    <row r="2175" spans="1:17" hidden="1" x14ac:dyDescent="0.3">
      <c r="A2175" t="s">
        <v>4509</v>
      </c>
      <c r="B2175" t="s">
        <v>4510</v>
      </c>
      <c r="C2175" t="str">
        <f>IFERROR(VLOOKUP(Table1[[#This Row],[Ticker]],[1]!Table1[[Symbol]:[Industry]],2,FALSE),"-")</f>
        <v>-</v>
      </c>
      <c r="D2175" t="s">
        <v>286</v>
      </c>
      <c r="E2175">
        <v>267.82934999999998</v>
      </c>
      <c r="F2175">
        <v>52.32</v>
      </c>
      <c r="G2175">
        <v>169.666968607884</v>
      </c>
      <c r="H2175">
        <v>-10.883867742216401</v>
      </c>
      <c r="I2175">
        <v>-17.882888245947299</v>
      </c>
      <c r="J2175">
        <v>-1.24714503592535</v>
      </c>
      <c r="K2175">
        <v>51.466502058765499</v>
      </c>
      <c r="L2175">
        <v>46.084438591281099</v>
      </c>
      <c r="M2175">
        <v>57.088203978159697</v>
      </c>
      <c r="N2175">
        <v>1.4916204982307899</v>
      </c>
      <c r="O2175">
        <v>33.218654434250702</v>
      </c>
      <c r="P2175">
        <v>200.172117039586</v>
      </c>
      <c r="Q2175">
        <v>9.2125070792838007E-2</v>
      </c>
    </row>
    <row r="2176" spans="1:17" hidden="1" x14ac:dyDescent="0.3">
      <c r="A2176" t="s">
        <v>4511</v>
      </c>
      <c r="B2176" t="s">
        <v>4512</v>
      </c>
      <c r="C2176" t="str">
        <f>IFERROR(VLOOKUP(Table1[[#This Row],[Ticker]],[1]!Table1[[Symbol]:[Industry]],2,FALSE),"-")</f>
        <v>-</v>
      </c>
      <c r="E2176">
        <v>267.20160120000003</v>
      </c>
      <c r="F2176">
        <v>18.09</v>
      </c>
      <c r="G2176">
        <v>-56.751359546126203</v>
      </c>
      <c r="H2176">
        <v>-8.1821206082567208</v>
      </c>
      <c r="I2176">
        <v>-18.834265657409802</v>
      </c>
      <c r="J2176">
        <v>1.2520483755197001</v>
      </c>
      <c r="K2176">
        <v>18.430531600940999</v>
      </c>
      <c r="L2176">
        <v>19.2289693805096</v>
      </c>
      <c r="M2176">
        <v>45.441403368010697</v>
      </c>
      <c r="N2176">
        <v>0.69182585703911503</v>
      </c>
      <c r="O2176">
        <v>55.887230514096103</v>
      </c>
      <c r="P2176">
        <v>28.297872340425499</v>
      </c>
      <c r="Q2176">
        <v>0.19179284764523699</v>
      </c>
    </row>
    <row r="2177" spans="1:17" hidden="1" x14ac:dyDescent="0.3">
      <c r="A2177" t="s">
        <v>4513</v>
      </c>
      <c r="B2177" t="s">
        <v>4514</v>
      </c>
      <c r="C2177" t="str">
        <f>IFERROR(VLOOKUP(Table1[[#This Row],[Ticker]],[1]!Table1[[Symbol]:[Industry]],2,FALSE),"-")</f>
        <v>-</v>
      </c>
      <c r="D2177" t="s">
        <v>1522</v>
      </c>
      <c r="E2177">
        <v>267.06994177500002</v>
      </c>
      <c r="F2177">
        <v>8.19</v>
      </c>
      <c r="G2177">
        <v>148.899422285593</v>
      </c>
      <c r="H2177">
        <v>-5.3172299480904703</v>
      </c>
      <c r="I2177">
        <v>-2.3663241500982299</v>
      </c>
      <c r="J2177">
        <v>-7.1204872109916604</v>
      </c>
      <c r="K2177">
        <v>7.6015849603166004</v>
      </c>
      <c r="L2177">
        <v>6.8891906779903103</v>
      </c>
      <c r="M2177">
        <v>50.799602137624198</v>
      </c>
      <c r="N2177">
        <v>1.1758377951761301</v>
      </c>
      <c r="O2177">
        <v>18.4371184371184</v>
      </c>
      <c r="P2177">
        <v>203.333333333333</v>
      </c>
      <c r="Q2177">
        <v>-3.2271171125865999E-2</v>
      </c>
    </row>
    <row r="2178" spans="1:17" hidden="1" x14ac:dyDescent="0.3">
      <c r="A2178" t="s">
        <v>4515</v>
      </c>
      <c r="B2178" t="s">
        <v>4516</v>
      </c>
      <c r="C2178" t="str">
        <f>IFERROR(VLOOKUP(Table1[[#This Row],[Ticker]],[1]!Table1[[Symbol]:[Industry]],2,FALSE),"-")</f>
        <v>-</v>
      </c>
      <c r="E2178">
        <v>265.82293797</v>
      </c>
      <c r="F2178">
        <v>21.93</v>
      </c>
      <c r="G2178">
        <v>-7.7610551679871804</v>
      </c>
      <c r="H2178">
        <v>-12.4701783510388</v>
      </c>
      <c r="I2178">
        <v>-38.999534050702401</v>
      </c>
      <c r="J2178">
        <v>-5.1576794349741402</v>
      </c>
      <c r="K2178">
        <v>22.833336875050598</v>
      </c>
      <c r="L2178">
        <v>23.872959052101301</v>
      </c>
      <c r="M2178">
        <v>38.297876192171202</v>
      </c>
      <c r="N2178">
        <v>0.94552607154048096</v>
      </c>
      <c r="O2178">
        <v>67.806657546739601</v>
      </c>
      <c r="P2178">
        <v>23.549295774647799</v>
      </c>
      <c r="Q2178">
        <v>4.3049217594863E-2</v>
      </c>
    </row>
    <row r="2179" spans="1:17" hidden="1" x14ac:dyDescent="0.3">
      <c r="A2179" t="s">
        <v>4517</v>
      </c>
      <c r="B2179" t="s">
        <v>4518</v>
      </c>
      <c r="C2179" t="str">
        <f>IFERROR(VLOOKUP(Table1[[#This Row],[Ticker]],[1]!Table1[[Symbol]:[Industry]],2,FALSE),"-")</f>
        <v>-</v>
      </c>
      <c r="D2179" t="s">
        <v>550</v>
      </c>
      <c r="E2179">
        <v>265.59224999999998</v>
      </c>
      <c r="F2179">
        <v>240.9</v>
      </c>
      <c r="G2179">
        <v>-7.9482151300282498</v>
      </c>
      <c r="H2179">
        <v>-7.6893413466335696</v>
      </c>
      <c r="I2179">
        <v>-17.9524448128053</v>
      </c>
      <c r="J2179">
        <v>-1.6896763618317601</v>
      </c>
      <c r="K2179">
        <v>219.56729353063801</v>
      </c>
      <c r="L2179">
        <v>221.82112415572701</v>
      </c>
      <c r="M2179">
        <v>68.690915760294999</v>
      </c>
      <c r="N2179">
        <v>2.6725800162408002</v>
      </c>
      <c r="O2179">
        <v>14.155251141552499</v>
      </c>
      <c r="P2179">
        <v>26.789473684210499</v>
      </c>
      <c r="Q2179">
        <v>2.4573615155519E-2</v>
      </c>
    </row>
    <row r="2180" spans="1:17" hidden="1" x14ac:dyDescent="0.3">
      <c r="A2180" t="s">
        <v>4519</v>
      </c>
      <c r="B2180" t="s">
        <v>4520</v>
      </c>
      <c r="C2180" t="str">
        <f>IFERROR(VLOOKUP(Table1[[#This Row],[Ticker]],[1]!Table1[[Symbol]:[Industry]],2,FALSE),"-")</f>
        <v>-</v>
      </c>
      <c r="D2180" t="s">
        <v>682</v>
      </c>
      <c r="E2180">
        <v>265.54053343999999</v>
      </c>
      <c r="F2180">
        <v>227.85</v>
      </c>
      <c r="G2180">
        <v>-7.4734856954432303</v>
      </c>
      <c r="H2180">
        <v>-10.053511684372101</v>
      </c>
      <c r="I2180">
        <v>-12.166884873941701</v>
      </c>
      <c r="J2180">
        <v>1.0111267235164501</v>
      </c>
      <c r="K2180">
        <v>224.40611184325101</v>
      </c>
      <c r="L2180">
        <v>213.052152104615</v>
      </c>
      <c r="M2180">
        <v>53.194931317518197</v>
      </c>
      <c r="N2180">
        <v>0.91029608902193004</v>
      </c>
      <c r="O2180">
        <v>30.458467553482802</v>
      </c>
      <c r="P2180">
        <v>30.873061458931598</v>
      </c>
      <c r="Q2180">
        <v>-3.7375069520195002E-2</v>
      </c>
    </row>
    <row r="2181" spans="1:17" hidden="1" x14ac:dyDescent="0.3">
      <c r="A2181" t="s">
        <v>4521</v>
      </c>
      <c r="B2181" t="s">
        <v>4522</v>
      </c>
      <c r="C2181" t="str">
        <f>IFERROR(VLOOKUP(Table1[[#This Row],[Ticker]],[1]!Table1[[Symbol]:[Industry]],2,FALSE),"-")</f>
        <v>-</v>
      </c>
      <c r="D2181" t="s">
        <v>422</v>
      </c>
      <c r="E2181">
        <v>265.10132750000002</v>
      </c>
      <c r="F2181">
        <v>267.5</v>
      </c>
      <c r="G2181">
        <v>36.4154738907542</v>
      </c>
      <c r="H2181">
        <v>-19.6090672399277</v>
      </c>
      <c r="I2181">
        <v>-34.406262250282602</v>
      </c>
      <c r="J2181">
        <v>-4.2423106390017304</v>
      </c>
      <c r="K2181">
        <v>274.70617522602498</v>
      </c>
      <c r="L2181">
        <v>253.34213467167601</v>
      </c>
      <c r="M2181">
        <v>36.364844382569899</v>
      </c>
      <c r="N2181">
        <v>0.48047303559556798</v>
      </c>
      <c r="O2181">
        <v>54.130841121495301</v>
      </c>
      <c r="P2181">
        <v>81.602172437202896</v>
      </c>
      <c r="Q2181">
        <v>4.4594299330013E-2</v>
      </c>
    </row>
    <row r="2182" spans="1:17" hidden="1" x14ac:dyDescent="0.3">
      <c r="A2182" t="s">
        <v>4523</v>
      </c>
      <c r="B2182" t="s">
        <v>4524</v>
      </c>
      <c r="C2182" t="str">
        <f>IFERROR(VLOOKUP(Table1[[#This Row],[Ticker]],[1]!Table1[[Symbol]:[Industry]],2,FALSE),"-")</f>
        <v>-</v>
      </c>
      <c r="D2182" t="s">
        <v>46</v>
      </c>
      <c r="E2182">
        <v>265.0811625</v>
      </c>
      <c r="F2182">
        <v>150.85</v>
      </c>
      <c r="G2182">
        <v>39.156998043169402</v>
      </c>
      <c r="H2182">
        <v>67.870730739870197</v>
      </c>
      <c r="I2182">
        <v>49.462680178905998</v>
      </c>
      <c r="J2182">
        <v>9.7178678631841802</v>
      </c>
      <c r="M2182">
        <v>63.1632970455479</v>
      </c>
      <c r="O2182">
        <v>14.6171693735498</v>
      </c>
      <c r="P2182">
        <v>80.4425837320574</v>
      </c>
    </row>
    <row r="2183" spans="1:17" hidden="1" x14ac:dyDescent="0.3">
      <c r="A2183" t="s">
        <v>4525</v>
      </c>
      <c r="B2183" t="s">
        <v>4526</v>
      </c>
      <c r="C2183" t="str">
        <f>IFERROR(VLOOKUP(Table1[[#This Row],[Ticker]],[1]!Table1[[Symbol]:[Industry]],2,FALSE),"-")</f>
        <v>-</v>
      </c>
      <c r="D2183" t="s">
        <v>51</v>
      </c>
      <c r="E2183">
        <v>264.69045899999998</v>
      </c>
      <c r="F2183">
        <v>1.53</v>
      </c>
      <c r="G2183">
        <v>-40.096185327876199</v>
      </c>
      <c r="H2183">
        <v>-3.72017835103886</v>
      </c>
      <c r="I2183">
        <v>-62.105706389480403</v>
      </c>
      <c r="J2183">
        <v>4.1662519697535298</v>
      </c>
      <c r="K2183">
        <v>1.6353571858176601</v>
      </c>
      <c r="L2183">
        <v>1.8859574345396199</v>
      </c>
      <c r="M2183">
        <v>44.399386753852099</v>
      </c>
      <c r="N2183">
        <v>1.23139922829298</v>
      </c>
      <c r="O2183">
        <v>130.06535947712399</v>
      </c>
      <c r="P2183">
        <v>31.782945736434002</v>
      </c>
    </row>
    <row r="2184" spans="1:17" hidden="1" x14ac:dyDescent="0.3">
      <c r="A2184" t="s">
        <v>4527</v>
      </c>
      <c r="B2184" t="s">
        <v>4528</v>
      </c>
      <c r="C2184" t="str">
        <f>IFERROR(VLOOKUP(Table1[[#This Row],[Ticker]],[1]!Table1[[Symbol]:[Industry]],2,FALSE),"-")</f>
        <v>-</v>
      </c>
      <c r="D2184" t="s">
        <v>92</v>
      </c>
      <c r="E2184">
        <v>263.31858613999998</v>
      </c>
      <c r="F2184">
        <v>7.9</v>
      </c>
      <c r="G2184">
        <v>-35.108069178415299</v>
      </c>
      <c r="H2184">
        <v>-0.314183800630146</v>
      </c>
      <c r="I2184">
        <v>-44.226141689732401</v>
      </c>
      <c r="J2184">
        <v>-3.8376939342631999</v>
      </c>
      <c r="K2184">
        <v>9.1307340847541703</v>
      </c>
      <c r="L2184">
        <v>9.9124114818535194</v>
      </c>
      <c r="M2184">
        <v>51.0635676811183</v>
      </c>
      <c r="N2184">
        <v>0.82000436806488197</v>
      </c>
      <c r="O2184">
        <v>105.956493381003</v>
      </c>
      <c r="P2184">
        <v>12.857142857142801</v>
      </c>
      <c r="Q2184">
        <v>6.9605706798436001E-2</v>
      </c>
    </row>
    <row r="2185" spans="1:17" hidden="1" x14ac:dyDescent="0.3">
      <c r="A2185" t="s">
        <v>4529</v>
      </c>
      <c r="B2185" t="s">
        <v>4530</v>
      </c>
      <c r="C2185" t="str">
        <f>IFERROR(VLOOKUP(Table1[[#This Row],[Ticker]],[1]!Table1[[Symbol]:[Industry]],2,FALSE),"-")</f>
        <v>-</v>
      </c>
      <c r="D2185" t="s">
        <v>72</v>
      </c>
      <c r="E2185">
        <v>262.85499241500003</v>
      </c>
      <c r="F2185">
        <v>45.03</v>
      </c>
      <c r="G2185">
        <v>169.445706509844</v>
      </c>
      <c r="H2185">
        <v>-22.4979561288166</v>
      </c>
      <c r="I2185">
        <v>-13.0115473244171</v>
      </c>
      <c r="J2185">
        <v>-7.1819008087868497</v>
      </c>
      <c r="K2185">
        <v>45.5982287151542</v>
      </c>
      <c r="L2185">
        <v>38.961501154563997</v>
      </c>
      <c r="M2185">
        <v>40.979781062390302</v>
      </c>
      <c r="N2185">
        <v>0.50019502112539904</v>
      </c>
      <c r="O2185">
        <v>30.579613590939299</v>
      </c>
      <c r="P2185">
        <v>198.80557398805499</v>
      </c>
      <c r="Q2185">
        <v>6.2541926153741004E-2</v>
      </c>
    </row>
    <row r="2186" spans="1:17" hidden="1" x14ac:dyDescent="0.3">
      <c r="A2186" t="s">
        <v>4531</v>
      </c>
      <c r="B2186" t="s">
        <v>4532</v>
      </c>
      <c r="C2186" t="str">
        <f>IFERROR(VLOOKUP(Table1[[#This Row],[Ticker]],[1]!Table1[[Symbol]:[Industry]],2,FALSE),"-")</f>
        <v>-</v>
      </c>
      <c r="D2186" t="s">
        <v>138</v>
      </c>
      <c r="E2186">
        <v>262.68658317000001</v>
      </c>
      <c r="F2186">
        <v>151.65</v>
      </c>
      <c r="G2186">
        <v>-11.3077179152244</v>
      </c>
      <c r="H2186">
        <v>8.7051947832894907</v>
      </c>
      <c r="I2186">
        <v>-25.110685052353801</v>
      </c>
      <c r="J2186">
        <v>14.1664539685314</v>
      </c>
      <c r="K2186">
        <v>141.211779126712</v>
      </c>
      <c r="L2186">
        <v>145.63965591442101</v>
      </c>
      <c r="M2186">
        <v>76.3029597462818</v>
      </c>
      <c r="N2186">
        <v>3.5568435096531101</v>
      </c>
      <c r="O2186">
        <v>32.410154962083702</v>
      </c>
      <c r="P2186">
        <v>35.040071237756003</v>
      </c>
      <c r="Q2186">
        <v>0.154652887212819</v>
      </c>
    </row>
    <row r="2187" spans="1:17" hidden="1" x14ac:dyDescent="0.3">
      <c r="A2187" t="s">
        <v>4533</v>
      </c>
      <c r="B2187" t="s">
        <v>4534</v>
      </c>
      <c r="C2187" t="str">
        <f>IFERROR(VLOOKUP(Table1[[#This Row],[Ticker]],[1]!Table1[[Symbol]:[Industry]],2,FALSE),"-")</f>
        <v>-</v>
      </c>
      <c r="E2187">
        <v>262.4418</v>
      </c>
      <c r="F2187">
        <v>62.19</v>
      </c>
      <c r="G2187">
        <v>156.92066042386699</v>
      </c>
      <c r="H2187">
        <v>-9.0284490277305895</v>
      </c>
      <c r="I2187">
        <v>76.098234192322707</v>
      </c>
      <c r="J2187">
        <v>-3.4612678696133998</v>
      </c>
      <c r="K2187">
        <v>64.194578704249807</v>
      </c>
      <c r="L2187">
        <v>50.3035573594913</v>
      </c>
      <c r="M2187">
        <v>30.1498191441781</v>
      </c>
      <c r="N2187">
        <v>0.82949890510580604</v>
      </c>
      <c r="O2187">
        <v>19.488663772310598</v>
      </c>
      <c r="P2187">
        <v>190.87932647333901</v>
      </c>
      <c r="Q2187">
        <v>0.161474959025982</v>
      </c>
    </row>
    <row r="2188" spans="1:17" hidden="1" x14ac:dyDescent="0.3">
      <c r="A2188" t="s">
        <v>4535</v>
      </c>
      <c r="B2188" t="s">
        <v>4536</v>
      </c>
      <c r="C2188" t="str">
        <f>IFERROR(VLOOKUP(Table1[[#This Row],[Ticker]],[1]!Table1[[Symbol]:[Industry]],2,FALSE),"-")</f>
        <v>-</v>
      </c>
      <c r="D2188" t="s">
        <v>278</v>
      </c>
      <c r="E2188">
        <v>262.39828499999999</v>
      </c>
      <c r="F2188">
        <v>257</v>
      </c>
      <c r="G2188">
        <v>130.38006393328101</v>
      </c>
      <c r="H2188">
        <v>26.714604257656699</v>
      </c>
      <c r="I2188">
        <v>99.483112720085501</v>
      </c>
      <c r="J2188">
        <v>5.6242118680402298</v>
      </c>
      <c r="K2188">
        <v>223.744451885351</v>
      </c>
      <c r="L2188">
        <v>174.11526969663899</v>
      </c>
      <c r="M2188">
        <v>61.992534859127304</v>
      </c>
      <c r="N2188">
        <v>2.1678321678321599</v>
      </c>
      <c r="O2188">
        <v>5.0583657587548601</v>
      </c>
      <c r="P2188">
        <v>167.15176715176699</v>
      </c>
    </row>
    <row r="2189" spans="1:17" hidden="1" x14ac:dyDescent="0.3">
      <c r="A2189" t="s">
        <v>4537</v>
      </c>
      <c r="B2189" t="s">
        <v>4538</v>
      </c>
      <c r="C2189" t="str">
        <f>IFERROR(VLOOKUP(Table1[[#This Row],[Ticker]],[1]!Table1[[Symbol]:[Industry]],2,FALSE),"-")</f>
        <v>-</v>
      </c>
      <c r="D2189" t="s">
        <v>235</v>
      </c>
      <c r="E2189">
        <v>261.99443550000001</v>
      </c>
      <c r="F2189">
        <v>191.38</v>
      </c>
      <c r="G2189">
        <v>-53.337035469998703</v>
      </c>
      <c r="H2189">
        <v>-7.4135581419796397</v>
      </c>
      <c r="I2189">
        <v>-42.250970345024797</v>
      </c>
      <c r="J2189">
        <v>0.65573253340385396</v>
      </c>
      <c r="K2189">
        <v>205.44373297073199</v>
      </c>
      <c r="L2189">
        <v>225.221544463442</v>
      </c>
      <c r="M2189">
        <v>46.482791890912203</v>
      </c>
      <c r="N2189">
        <v>0.92091050219118198</v>
      </c>
      <c r="O2189">
        <v>134.089246525237</v>
      </c>
      <c r="P2189">
        <v>5.3564547206165596</v>
      </c>
      <c r="Q2189">
        <v>4.8344417296749001E-2</v>
      </c>
    </row>
    <row r="2190" spans="1:17" hidden="1" x14ac:dyDescent="0.3">
      <c r="A2190" t="s">
        <v>4539</v>
      </c>
      <c r="B2190" t="s">
        <v>4540</v>
      </c>
      <c r="C2190" t="str">
        <f>IFERROR(VLOOKUP(Table1[[#This Row],[Ticker]],[1]!Table1[[Symbol]:[Industry]],2,FALSE),"-")</f>
        <v>-</v>
      </c>
      <c r="D2190" t="s">
        <v>444</v>
      </c>
      <c r="E2190">
        <v>261.459</v>
      </c>
      <c r="F2190">
        <v>104.5</v>
      </c>
      <c r="G2190">
        <v>-52.468633269961799</v>
      </c>
      <c r="H2190">
        <v>-6.5283649288589496</v>
      </c>
      <c r="I2190">
        <v>-9.5554940824103003</v>
      </c>
      <c r="J2190">
        <v>0.32321783706909601</v>
      </c>
      <c r="K2190">
        <v>106.04249832922299</v>
      </c>
      <c r="L2190">
        <v>113.647626203993</v>
      </c>
      <c r="M2190">
        <v>53.361845444453103</v>
      </c>
      <c r="N2190">
        <v>1.41944356113088</v>
      </c>
      <c r="O2190">
        <v>52.583732057416199</v>
      </c>
      <c r="P2190">
        <v>8.8541666666666696</v>
      </c>
      <c r="Q2190">
        <v>7.8579383800483002E-2</v>
      </c>
    </row>
    <row r="2191" spans="1:17" hidden="1" x14ac:dyDescent="0.3">
      <c r="A2191" t="s">
        <v>4541</v>
      </c>
      <c r="B2191" t="s">
        <v>4542</v>
      </c>
      <c r="C2191" t="str">
        <f>IFERROR(VLOOKUP(Table1[[#This Row],[Ticker]],[1]!Table1[[Symbol]:[Industry]],2,FALSE),"-")</f>
        <v>-</v>
      </c>
      <c r="D2191" t="s">
        <v>200</v>
      </c>
      <c r="E2191">
        <v>259.62873359999998</v>
      </c>
      <c r="F2191">
        <v>2.2200000000000002</v>
      </c>
      <c r="G2191">
        <v>68.942900546463306</v>
      </c>
      <c r="H2191">
        <v>0.56553593467541297</v>
      </c>
      <c r="I2191">
        <v>-23.5509931396452</v>
      </c>
      <c r="J2191">
        <v>2.1994361606558299</v>
      </c>
      <c r="K2191">
        <v>2.1660512356371</v>
      </c>
      <c r="L2191">
        <v>2.0006784789793599</v>
      </c>
      <c r="M2191">
        <v>51.9186763626371</v>
      </c>
      <c r="N2191">
        <v>1.0871254991297701</v>
      </c>
      <c r="O2191">
        <v>33.783783783783697</v>
      </c>
      <c r="P2191">
        <v>109.43396226415</v>
      </c>
      <c r="Q2191">
        <v>-4.6496762828132997E-2</v>
      </c>
    </row>
    <row r="2192" spans="1:17" hidden="1" x14ac:dyDescent="0.3">
      <c r="A2192" t="s">
        <v>4543</v>
      </c>
      <c r="B2192" t="s">
        <v>4544</v>
      </c>
      <c r="C2192" t="str">
        <f>IFERROR(VLOOKUP(Table1[[#This Row],[Ticker]],[1]!Table1[[Symbol]:[Industry]],2,FALSE),"-")</f>
        <v>-</v>
      </c>
      <c r="D2192" t="s">
        <v>386</v>
      </c>
      <c r="E2192">
        <v>259.60667375000003</v>
      </c>
      <c r="F2192">
        <v>195.05</v>
      </c>
      <c r="G2192">
        <v>2.2680649807670501</v>
      </c>
      <c r="H2192">
        <v>-6.4409175707513899</v>
      </c>
      <c r="I2192">
        <v>-10.593837377611401</v>
      </c>
      <c r="J2192">
        <v>-3.4823820211623402</v>
      </c>
      <c r="K2192">
        <v>200.07588776329001</v>
      </c>
      <c r="L2192">
        <v>205.19328513557301</v>
      </c>
      <c r="M2192">
        <v>48.9642157833607</v>
      </c>
      <c r="N2192">
        <v>0.94478114478114406</v>
      </c>
      <c r="O2192">
        <v>50.935657523711797</v>
      </c>
      <c r="P2192">
        <v>36.877192982456101</v>
      </c>
    </row>
    <row r="2193" spans="1:17" hidden="1" x14ac:dyDescent="0.3">
      <c r="A2193" t="s">
        <v>4545</v>
      </c>
      <c r="B2193" t="s">
        <v>4546</v>
      </c>
      <c r="C2193" t="str">
        <f>IFERROR(VLOOKUP(Table1[[#This Row],[Ticker]],[1]!Table1[[Symbol]:[Industry]],2,FALSE),"-")</f>
        <v>-</v>
      </c>
      <c r="D2193" t="s">
        <v>60</v>
      </c>
      <c r="E2193">
        <v>259.53407251499999</v>
      </c>
      <c r="F2193">
        <v>858.45</v>
      </c>
      <c r="G2193">
        <v>43.549065875086903</v>
      </c>
      <c r="H2193">
        <v>4.5203838729800401</v>
      </c>
      <c r="I2193">
        <v>36.454513715108199</v>
      </c>
      <c r="J2193">
        <v>4.9388229687874103</v>
      </c>
      <c r="K2193">
        <v>795.80763471232001</v>
      </c>
      <c r="L2193">
        <v>672.36817787907103</v>
      </c>
      <c r="M2193">
        <v>54.129274171388197</v>
      </c>
      <c r="N2193">
        <v>0.55116514210034095</v>
      </c>
      <c r="O2193">
        <v>10.4315918224707</v>
      </c>
      <c r="P2193">
        <v>81.855735621226501</v>
      </c>
      <c r="Q2193">
        <v>-1.4478109480728999E-2</v>
      </c>
    </row>
    <row r="2194" spans="1:17" hidden="1" x14ac:dyDescent="0.3">
      <c r="A2194" t="s">
        <v>4547</v>
      </c>
      <c r="B2194" t="s">
        <v>4548</v>
      </c>
      <c r="C2194" t="str">
        <f>IFERROR(VLOOKUP(Table1[[#This Row],[Ticker]],[1]!Table1[[Symbol]:[Industry]],2,FALSE),"-")</f>
        <v>-</v>
      </c>
      <c r="D2194" t="s">
        <v>104</v>
      </c>
      <c r="E2194">
        <v>259.32566588999998</v>
      </c>
      <c r="F2194">
        <v>28.79</v>
      </c>
      <c r="G2194">
        <v>63.823704269927902</v>
      </c>
      <c r="H2194">
        <v>2.9965195851712698</v>
      </c>
      <c r="I2194">
        <v>-12.989573449818099</v>
      </c>
      <c r="J2194">
        <v>-6.0046558737114104</v>
      </c>
      <c r="K2194">
        <v>28.315724430834901</v>
      </c>
      <c r="L2194">
        <v>25.314470732028699</v>
      </c>
      <c r="M2194">
        <v>42.609912711013699</v>
      </c>
      <c r="N2194">
        <v>1.0673469384212</v>
      </c>
      <c r="O2194">
        <v>41.715873567210799</v>
      </c>
      <c r="P2194">
        <v>98.414886285320407</v>
      </c>
      <c r="Q2194">
        <v>1.6990887480179E-2</v>
      </c>
    </row>
    <row r="2195" spans="1:17" hidden="1" x14ac:dyDescent="0.3">
      <c r="A2195" t="s">
        <v>4549</v>
      </c>
      <c r="B2195" t="s">
        <v>4550</v>
      </c>
      <c r="C2195" t="str">
        <f>IFERROR(VLOOKUP(Table1[[#This Row],[Ticker]],[1]!Table1[[Symbol]:[Industry]],2,FALSE),"-")</f>
        <v>-</v>
      </c>
      <c r="E2195">
        <v>259.03000200000002</v>
      </c>
      <c r="F2195">
        <v>192.45</v>
      </c>
      <c r="G2195">
        <v>46.209156798868001</v>
      </c>
      <c r="H2195">
        <v>-2.8024995386232101</v>
      </c>
      <c r="I2195">
        <v>7.7013165425424503</v>
      </c>
      <c r="J2195">
        <v>-3.8311257708242299</v>
      </c>
      <c r="K2195">
        <v>188.91199676203701</v>
      </c>
      <c r="L2195">
        <v>174.527162013359</v>
      </c>
      <c r="M2195">
        <v>47.5903658128194</v>
      </c>
      <c r="N2195">
        <v>0.67340352483405796</v>
      </c>
      <c r="O2195">
        <v>11.977136918680101</v>
      </c>
      <c r="P2195">
        <v>73.066546762589894</v>
      </c>
      <c r="Q2195">
        <v>0.193150636724291</v>
      </c>
    </row>
    <row r="2196" spans="1:17" hidden="1" x14ac:dyDescent="0.3">
      <c r="A2196" t="s">
        <v>4551</v>
      </c>
      <c r="B2196" t="s">
        <v>4552</v>
      </c>
      <c r="C2196" t="str">
        <f>IFERROR(VLOOKUP(Table1[[#This Row],[Ticker]],[1]!Table1[[Symbol]:[Industry]],2,FALSE),"-")</f>
        <v>-</v>
      </c>
      <c r="D2196" t="s">
        <v>539</v>
      </c>
      <c r="E2196">
        <v>258.709024</v>
      </c>
      <c r="F2196">
        <v>313.60000000000002</v>
      </c>
      <c r="G2196">
        <v>367.82622529958701</v>
      </c>
      <c r="H2196">
        <v>-16.1548413496633</v>
      </c>
      <c r="I2196">
        <v>87.682778690524003</v>
      </c>
      <c r="J2196">
        <v>1.8742081703222799</v>
      </c>
      <c r="K2196">
        <v>293.345137594096</v>
      </c>
      <c r="L2196">
        <v>214.29549544122199</v>
      </c>
      <c r="M2196">
        <v>47.5434725392087</v>
      </c>
      <c r="N2196">
        <v>0.67628722998509005</v>
      </c>
      <c r="O2196">
        <v>15.9119897959183</v>
      </c>
      <c r="P2196">
        <v>422.23147377185597</v>
      </c>
      <c r="Q2196">
        <v>0.18793061825906099</v>
      </c>
    </row>
    <row r="2197" spans="1:17" hidden="1" x14ac:dyDescent="0.3">
      <c r="A2197" t="s">
        <v>4553</v>
      </c>
      <c r="B2197" t="s">
        <v>4554</v>
      </c>
      <c r="C2197" t="str">
        <f>IFERROR(VLOOKUP(Table1[[#This Row],[Ticker]],[1]!Table1[[Symbol]:[Industry]],2,FALSE),"-")</f>
        <v>-</v>
      </c>
      <c r="D2197" t="s">
        <v>138</v>
      </c>
      <c r="E2197">
        <v>257.936087676</v>
      </c>
      <c r="F2197">
        <v>42.06</v>
      </c>
      <c r="G2197">
        <v>45.4961964791421</v>
      </c>
      <c r="H2197">
        <v>-8.3635161706889303</v>
      </c>
      <c r="I2197">
        <v>-39.810726713234303</v>
      </c>
      <c r="J2197">
        <v>4.5693952092821997</v>
      </c>
      <c r="K2197">
        <v>46.015510050411301</v>
      </c>
      <c r="L2197">
        <v>43.620382063051501</v>
      </c>
      <c r="M2197">
        <v>37.096343680129401</v>
      </c>
      <c r="N2197">
        <v>1.8178826098826</v>
      </c>
      <c r="O2197">
        <v>51.925820256775999</v>
      </c>
      <c r="P2197">
        <v>85.695364238410605</v>
      </c>
      <c r="Q2197">
        <v>6.0891273045775997E-2</v>
      </c>
    </row>
    <row r="2198" spans="1:17" hidden="1" x14ac:dyDescent="0.3">
      <c r="A2198" t="s">
        <v>4555</v>
      </c>
      <c r="B2198" t="s">
        <v>4556</v>
      </c>
      <c r="C2198" t="str">
        <f>IFERROR(VLOOKUP(Table1[[#This Row],[Ticker]],[1]!Table1[[Symbol]:[Industry]],2,FALSE),"-")</f>
        <v>-</v>
      </c>
      <c r="D2198" t="s">
        <v>4557</v>
      </c>
      <c r="E2198">
        <v>257.22258637499999</v>
      </c>
      <c r="F2198">
        <v>24.95</v>
      </c>
      <c r="G2198">
        <v>-35.625400409441703</v>
      </c>
      <c r="H2198">
        <v>-7.1159628943643902</v>
      </c>
      <c r="I2198">
        <v>-36.310423528980202</v>
      </c>
      <c r="J2198">
        <v>-4.7238038732712102</v>
      </c>
      <c r="K2198">
        <v>26.6253075377705</v>
      </c>
      <c r="L2198">
        <v>29.3803469842094</v>
      </c>
      <c r="M2198">
        <v>40.380977751090597</v>
      </c>
      <c r="N2198">
        <v>1.2709545845822801</v>
      </c>
      <c r="O2198">
        <v>45.490981963927801</v>
      </c>
      <c r="P2198">
        <v>6.3965884861407298</v>
      </c>
      <c r="Q2198">
        <v>7.3804144157028004E-2</v>
      </c>
    </row>
    <row r="2199" spans="1:17" hidden="1" x14ac:dyDescent="0.3">
      <c r="A2199" t="s">
        <v>4558</v>
      </c>
      <c r="B2199" t="s">
        <v>4559</v>
      </c>
      <c r="C2199" t="str">
        <f>IFERROR(VLOOKUP(Table1[[#This Row],[Ticker]],[1]!Table1[[Symbol]:[Industry]],2,FALSE),"-")</f>
        <v>-</v>
      </c>
      <c r="D2199" t="s">
        <v>72</v>
      </c>
      <c r="E2199">
        <v>256.97200400000003</v>
      </c>
      <c r="F2199">
        <v>18.89</v>
      </c>
      <c r="G2199">
        <v>-1.91408253755739</v>
      </c>
      <c r="H2199">
        <v>-10.819569831769</v>
      </c>
      <c r="I2199">
        <v>-27.341806333818401</v>
      </c>
      <c r="J2199">
        <v>-3.0214737256083701</v>
      </c>
      <c r="K2199">
        <v>19.172567026940101</v>
      </c>
      <c r="L2199">
        <v>19.481474807355699</v>
      </c>
      <c r="M2199">
        <v>50.6154844001166</v>
      </c>
      <c r="N2199">
        <v>1.1686185546336401</v>
      </c>
      <c r="O2199">
        <v>61.196400211752199</v>
      </c>
      <c r="P2199">
        <v>40.9701492537313</v>
      </c>
      <c r="Q2199">
        <v>5.0420946931834999E-2</v>
      </c>
    </row>
    <row r="2200" spans="1:17" hidden="1" x14ac:dyDescent="0.3">
      <c r="A2200" t="s">
        <v>4560</v>
      </c>
      <c r="B2200" t="s">
        <v>4561</v>
      </c>
      <c r="C2200" t="str">
        <f>IFERROR(VLOOKUP(Table1[[#This Row],[Ticker]],[1]!Table1[[Symbol]:[Industry]],2,FALSE),"-")</f>
        <v>-</v>
      </c>
      <c r="D2200" t="s">
        <v>269</v>
      </c>
      <c r="E2200">
        <v>256.86500000000001</v>
      </c>
      <c r="F2200">
        <v>313.25</v>
      </c>
      <c r="G2200">
        <v>26.0312219501036</v>
      </c>
      <c r="H2200">
        <v>12.0886451783729</v>
      </c>
      <c r="I2200">
        <v>-15.597403415660199</v>
      </c>
      <c r="J2200">
        <v>4.7709433113709103</v>
      </c>
      <c r="K2200">
        <v>306.543602975601</v>
      </c>
      <c r="L2200">
        <v>273.061324613811</v>
      </c>
      <c r="M2200">
        <v>42.655354466484503</v>
      </c>
      <c r="N2200">
        <v>0.66758563074352495</v>
      </c>
      <c r="O2200">
        <v>24.437350359138001</v>
      </c>
      <c r="P2200">
        <v>66.622340425531902</v>
      </c>
      <c r="Q2200">
        <v>0.18970048463406999</v>
      </c>
    </row>
    <row r="2201" spans="1:17" hidden="1" x14ac:dyDescent="0.3">
      <c r="A2201" t="s">
        <v>4562</v>
      </c>
      <c r="B2201" t="s">
        <v>4563</v>
      </c>
      <c r="C2201" t="str">
        <f>IFERROR(VLOOKUP(Table1[[#This Row],[Ticker]],[1]!Table1[[Symbol]:[Industry]],2,FALSE),"-")</f>
        <v>-</v>
      </c>
      <c r="D2201" t="s">
        <v>386</v>
      </c>
      <c r="E2201">
        <v>256.276566</v>
      </c>
      <c r="F2201">
        <v>223.51</v>
      </c>
      <c r="G2201">
        <v>1.8205490461570999</v>
      </c>
      <c r="H2201">
        <v>-9.5553791784824007</v>
      </c>
      <c r="I2201">
        <v>-26.109528768155698</v>
      </c>
      <c r="J2201">
        <v>-0.231119394899719</v>
      </c>
      <c r="K2201">
        <v>223.460050657106</v>
      </c>
      <c r="L2201">
        <v>208.19082810515701</v>
      </c>
      <c r="M2201">
        <v>49.169668608981702</v>
      </c>
      <c r="N2201">
        <v>0.62408288579087401</v>
      </c>
      <c r="O2201">
        <v>18.562927833206501</v>
      </c>
      <c r="P2201">
        <v>44.199999999999903</v>
      </c>
      <c r="Q2201">
        <v>0.100792296821373</v>
      </c>
    </row>
    <row r="2202" spans="1:17" hidden="1" x14ac:dyDescent="0.3">
      <c r="A2202" t="s">
        <v>4564</v>
      </c>
      <c r="B2202" t="s">
        <v>4565</v>
      </c>
      <c r="C2202" t="str">
        <f>IFERROR(VLOOKUP(Table1[[#This Row],[Ticker]],[1]!Table1[[Symbol]:[Industry]],2,FALSE),"-")</f>
        <v>-</v>
      </c>
      <c r="D2202" t="s">
        <v>908</v>
      </c>
      <c r="E2202">
        <v>256.22732500000001</v>
      </c>
      <c r="F2202">
        <v>215</v>
      </c>
      <c r="G2202">
        <v>-19.171343941834198</v>
      </c>
      <c r="H2202">
        <v>-0.34668437513525002</v>
      </c>
      <c r="I2202">
        <v>-69.281438021733805</v>
      </c>
      <c r="J2202">
        <v>1.04419213158003</v>
      </c>
      <c r="K2202">
        <v>213.94268006017401</v>
      </c>
      <c r="L2202">
        <v>268.85695258479302</v>
      </c>
      <c r="M2202">
        <v>81.892056874555493</v>
      </c>
      <c r="N2202">
        <v>2.0350340136054399</v>
      </c>
      <c r="O2202">
        <v>126.418604651162</v>
      </c>
      <c r="P2202">
        <v>15.5913978494623</v>
      </c>
      <c r="Q2202">
        <v>4.4002357179983E-2</v>
      </c>
    </row>
    <row r="2203" spans="1:17" hidden="1" x14ac:dyDescent="0.3">
      <c r="A2203" t="s">
        <v>4566</v>
      </c>
      <c r="B2203" t="s">
        <v>4567</v>
      </c>
      <c r="C2203" t="str">
        <f>IFERROR(VLOOKUP(Table1[[#This Row],[Ticker]],[1]!Table1[[Symbol]:[Industry]],2,FALSE),"-")</f>
        <v>-</v>
      </c>
      <c r="D2203" t="s">
        <v>439</v>
      </c>
      <c r="E2203">
        <v>255.69216219</v>
      </c>
      <c r="F2203">
        <v>108.1</v>
      </c>
      <c r="G2203">
        <v>4.8150849361961399</v>
      </c>
      <c r="H2203">
        <v>-7.2771346770181502</v>
      </c>
      <c r="I2203">
        <v>7.6657785786336996</v>
      </c>
      <c r="J2203">
        <v>-5.24208430718042</v>
      </c>
      <c r="K2203">
        <v>109.610836075213</v>
      </c>
      <c r="L2203">
        <v>96.606903629627496</v>
      </c>
      <c r="M2203">
        <v>42.382973858461497</v>
      </c>
      <c r="N2203">
        <v>0.36507193041150798</v>
      </c>
      <c r="O2203">
        <v>42.553191489361602</v>
      </c>
      <c r="P2203">
        <v>60.029607698001399</v>
      </c>
    </row>
    <row r="2204" spans="1:17" hidden="1" x14ac:dyDescent="0.3">
      <c r="A2204" t="s">
        <v>4568</v>
      </c>
      <c r="B2204" t="s">
        <v>4569</v>
      </c>
      <c r="C2204" t="str">
        <f>IFERROR(VLOOKUP(Table1[[#This Row],[Ticker]],[1]!Table1[[Symbol]:[Industry]],2,FALSE),"-")</f>
        <v>-</v>
      </c>
      <c r="D2204" t="s">
        <v>46</v>
      </c>
      <c r="E2204">
        <v>255.65210400000001</v>
      </c>
      <c r="F2204">
        <v>88.1</v>
      </c>
      <c r="G2204">
        <v>68.974153821863695</v>
      </c>
      <c r="H2204">
        <v>-4.8312894621499698</v>
      </c>
      <c r="I2204">
        <v>16.723622939848799</v>
      </c>
      <c r="J2204">
        <v>-5.2084601199965102</v>
      </c>
      <c r="K2204">
        <v>90.258867642954698</v>
      </c>
      <c r="L2204">
        <v>73.624029409424196</v>
      </c>
      <c r="M2204">
        <v>30.6469667757965</v>
      </c>
      <c r="N2204">
        <v>0.848648992388506</v>
      </c>
      <c r="O2204">
        <v>29.852440408626499</v>
      </c>
      <c r="P2204">
        <v>125.26208130912801</v>
      </c>
      <c r="Q2204">
        <v>0.130498838976918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170</v>
      </c>
      <c r="E2205">
        <v>255.49289999999999</v>
      </c>
      <c r="F2205">
        <v>326.3</v>
      </c>
      <c r="G2205">
        <v>-25.906175066196798</v>
      </c>
      <c r="H2205">
        <v>9.7469749336326608</v>
      </c>
      <c r="I2205">
        <v>8.2320303749578798</v>
      </c>
      <c r="J2205">
        <v>8.0544244708011004</v>
      </c>
      <c r="K2205">
        <v>287.84320188138798</v>
      </c>
      <c r="L2205">
        <v>283.33147404198201</v>
      </c>
      <c r="M2205">
        <v>85.042372570652503</v>
      </c>
      <c r="N2205">
        <v>1.84652890035508</v>
      </c>
      <c r="O2205">
        <v>7.2019613852283202</v>
      </c>
      <c r="P2205">
        <v>51.767441860465098</v>
      </c>
      <c r="Q2205">
        <v>5.4807166696914003E-2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D2206" t="s">
        <v>143</v>
      </c>
      <c r="E2206">
        <v>254.87188463999999</v>
      </c>
      <c r="F2206">
        <v>2.19</v>
      </c>
      <c r="G2206">
        <v>305.31118699147601</v>
      </c>
      <c r="H2206">
        <v>-5.5466623693037</v>
      </c>
      <c r="I2206">
        <v>-12.8732365924945</v>
      </c>
      <c r="J2206">
        <v>-6.1158596546399799</v>
      </c>
      <c r="K2206">
        <v>2.3805746991976302</v>
      </c>
      <c r="L2206">
        <v>2.0241066545686599</v>
      </c>
      <c r="M2206">
        <v>30.921798844789599</v>
      </c>
      <c r="N2206">
        <v>0.54083996122697597</v>
      </c>
      <c r="O2206">
        <v>76.255707762556995</v>
      </c>
      <c r="P2206">
        <v>346.93877551020398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D2207" t="s">
        <v>1157</v>
      </c>
      <c r="E2207">
        <v>254.76928640999901</v>
      </c>
      <c r="F2207">
        <v>589.35</v>
      </c>
      <c r="G2207">
        <v>-18.765457070974598</v>
      </c>
      <c r="H2207">
        <v>-8.9073759060095803</v>
      </c>
      <c r="I2207">
        <v>-35.319529400240803</v>
      </c>
      <c r="J2207">
        <v>-4.7055271783176504</v>
      </c>
      <c r="K2207">
        <v>575.67469619044903</v>
      </c>
      <c r="L2207">
        <v>610.04690820060603</v>
      </c>
      <c r="M2207">
        <v>62.438023728570997</v>
      </c>
      <c r="N2207">
        <v>1.20366316973383</v>
      </c>
      <c r="O2207">
        <v>68.813099177059399</v>
      </c>
      <c r="P2207">
        <v>20.214176440591501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D2208" t="s">
        <v>46</v>
      </c>
      <c r="E2208">
        <v>253.237499211</v>
      </c>
      <c r="F2208">
        <v>36.21</v>
      </c>
      <c r="G2208">
        <v>184.06963505155099</v>
      </c>
      <c r="H2208">
        <v>-10.8831789150546</v>
      </c>
      <c r="I2208">
        <v>51.547570174755002</v>
      </c>
      <c r="J2208">
        <v>1.2070096078450301</v>
      </c>
      <c r="K2208">
        <v>31.3419458985035</v>
      </c>
      <c r="L2208">
        <v>25.252438762334201</v>
      </c>
      <c r="M2208">
        <v>72.465773370333196</v>
      </c>
      <c r="N2208">
        <v>0.929726896915679</v>
      </c>
      <c r="O2208">
        <v>4.1148853907760197</v>
      </c>
      <c r="P2208">
        <v>219.03083700440499</v>
      </c>
      <c r="Q2208">
        <v>2.7154126175058E-2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631</v>
      </c>
      <c r="E2209">
        <v>252.5590914</v>
      </c>
      <c r="F2209">
        <v>117.48</v>
      </c>
      <c r="G2209">
        <v>26.418320427810201</v>
      </c>
      <c r="H2209">
        <v>-4.7760247733774204</v>
      </c>
      <c r="I2209">
        <v>-2.2279440117180802</v>
      </c>
      <c r="J2209">
        <v>-4.5795236502188503</v>
      </c>
      <c r="K2209">
        <v>113.339508063802</v>
      </c>
      <c r="L2209">
        <v>105.76089920801201</v>
      </c>
      <c r="M2209">
        <v>53.613176711135502</v>
      </c>
      <c r="N2209">
        <v>1.3575014124612901</v>
      </c>
      <c r="O2209">
        <v>12.785154919986301</v>
      </c>
      <c r="P2209">
        <v>57.163879598662199</v>
      </c>
      <c r="Q2209">
        <v>4.5751790244697998E-2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D2210" t="s">
        <v>908</v>
      </c>
      <c r="E2210">
        <v>252.15905231999901</v>
      </c>
      <c r="F2210">
        <v>4053.6</v>
      </c>
      <c r="G2210">
        <v>-5.5482636104360896</v>
      </c>
      <c r="H2210">
        <v>-1.9930194023529999</v>
      </c>
      <c r="I2210">
        <v>-2.7981814494254098</v>
      </c>
      <c r="J2210">
        <v>-3.0114856237483698</v>
      </c>
      <c r="K2210">
        <v>4029.7553834707101</v>
      </c>
      <c r="L2210">
        <v>3799.9315817483798</v>
      </c>
      <c r="M2210">
        <v>40.115693969569399</v>
      </c>
      <c r="N2210">
        <v>1.27795321074419</v>
      </c>
      <c r="O2210">
        <v>10.519044799684201</v>
      </c>
      <c r="P2210">
        <v>28.685714285714202</v>
      </c>
      <c r="Q2210">
        <v>1.3641040093042E-2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D2211" t="s">
        <v>555</v>
      </c>
      <c r="E2211">
        <v>251.95815013499899</v>
      </c>
      <c r="F2211">
        <v>313.64999999999998</v>
      </c>
      <c r="G2211">
        <v>6.8597563148212801</v>
      </c>
      <c r="H2211">
        <v>-7.1058354763081697</v>
      </c>
      <c r="I2211">
        <v>0.23891645550593299</v>
      </c>
      <c r="J2211">
        <v>1.24247816282437</v>
      </c>
      <c r="K2211">
        <v>297.78460105721098</v>
      </c>
      <c r="L2211">
        <v>281.07641384481099</v>
      </c>
      <c r="M2211">
        <v>51.367748753309897</v>
      </c>
      <c r="N2211">
        <v>1.02696924857879</v>
      </c>
      <c r="O2211">
        <v>16.531165311653101</v>
      </c>
      <c r="P2211">
        <v>35.632432432432402</v>
      </c>
      <c r="Q2211">
        <v>-5.0244057772932997E-2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E2212">
        <v>251.919264</v>
      </c>
      <c r="F2212">
        <v>146.4</v>
      </c>
      <c r="G2212">
        <v>45.559869614368701</v>
      </c>
      <c r="H2212">
        <v>-14.296492473901401</v>
      </c>
      <c r="I2212">
        <v>32.751650967876799</v>
      </c>
      <c r="J2212">
        <v>1.6676901289098001</v>
      </c>
      <c r="K2212">
        <v>133.76270670320599</v>
      </c>
      <c r="L2212">
        <v>110.722741798985</v>
      </c>
      <c r="M2212">
        <v>66.045631558556195</v>
      </c>
      <c r="N2212">
        <v>0.759544702670231</v>
      </c>
      <c r="O2212">
        <v>22.540983606557301</v>
      </c>
      <c r="P2212">
        <v>87.957375786365404</v>
      </c>
      <c r="Q2212">
        <v>0.25249668166610401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983</v>
      </c>
      <c r="E2213">
        <v>251.89687681199999</v>
      </c>
      <c r="F2213">
        <v>76.02</v>
      </c>
      <c r="G2213">
        <v>27.4082672387675</v>
      </c>
      <c r="H2213">
        <v>-13.4535943460791</v>
      </c>
      <c r="I2213">
        <v>-2.3286199188456198</v>
      </c>
      <c r="J2213">
        <v>-6.6862761081568101</v>
      </c>
      <c r="K2213">
        <v>72.962620980445493</v>
      </c>
      <c r="L2213">
        <v>65.246681752918803</v>
      </c>
      <c r="M2213">
        <v>49.871117233280501</v>
      </c>
      <c r="N2213">
        <v>1.06666063217427</v>
      </c>
      <c r="O2213">
        <v>34.043672717705803</v>
      </c>
      <c r="P2213">
        <v>74.557979334098704</v>
      </c>
      <c r="Q2213">
        <v>7.7361851966597006E-2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72</v>
      </c>
      <c r="E2214">
        <v>251.83531426499999</v>
      </c>
      <c r="F2214">
        <v>172.05</v>
      </c>
      <c r="G2214">
        <v>301.765758919257</v>
      </c>
      <c r="H2214">
        <v>-12.8276464749004</v>
      </c>
      <c r="I2214">
        <v>115.269143830197</v>
      </c>
      <c r="J2214">
        <v>-6.9041158722224703</v>
      </c>
      <c r="K2214">
        <v>174.56659860820099</v>
      </c>
      <c r="L2214">
        <v>120.724672359493</v>
      </c>
      <c r="M2214">
        <v>19.9505378226476</v>
      </c>
      <c r="N2214">
        <v>0.30432283934276599</v>
      </c>
      <c r="O2214">
        <v>20.866027317640199</v>
      </c>
      <c r="P2214">
        <v>455</v>
      </c>
      <c r="Q2214">
        <v>0.19747692126754199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D2215" t="s">
        <v>407</v>
      </c>
      <c r="E2215">
        <v>251.67591024000001</v>
      </c>
      <c r="F2215">
        <v>63.6</v>
      </c>
      <c r="G2215">
        <v>28.8943705656033</v>
      </c>
      <c r="H2215">
        <v>-8.9448387481130407</v>
      </c>
      <c r="I2215">
        <v>-20.3204687709095</v>
      </c>
      <c r="J2215">
        <v>-2.8318870885305101</v>
      </c>
      <c r="K2215">
        <v>63.9549913225325</v>
      </c>
      <c r="L2215">
        <v>59.124255200490197</v>
      </c>
      <c r="M2215">
        <v>40.541430715601997</v>
      </c>
      <c r="N2215">
        <v>2.87200321089996</v>
      </c>
      <c r="O2215">
        <v>24.984276729559699</v>
      </c>
      <c r="P2215">
        <v>65.625</v>
      </c>
      <c r="Q2215">
        <v>7.8229117054626998E-2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130</v>
      </c>
      <c r="E2216">
        <v>251.12231953599999</v>
      </c>
      <c r="F2216">
        <v>226.16</v>
      </c>
      <c r="G2216">
        <v>-22.933053670568199</v>
      </c>
      <c r="H2216">
        <v>-7.5321441630046699</v>
      </c>
      <c r="I2216">
        <v>-35.4439515287822</v>
      </c>
      <c r="J2216">
        <v>-2.7128132083016201</v>
      </c>
      <c r="K2216">
        <v>233.87529563428001</v>
      </c>
      <c r="L2216">
        <v>242.493243751943</v>
      </c>
      <c r="M2216">
        <v>43.605865289750597</v>
      </c>
      <c r="N2216">
        <v>0.676459939446035</v>
      </c>
      <c r="O2216">
        <v>47.086133710647303</v>
      </c>
      <c r="P2216">
        <v>18.191795139796099</v>
      </c>
      <c r="Q2216">
        <v>1.0856434295560999E-2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60</v>
      </c>
      <c r="E2217">
        <v>250.80484004099901</v>
      </c>
      <c r="F2217">
        <v>53.01</v>
      </c>
      <c r="G2217">
        <v>17.071193257630998</v>
      </c>
      <c r="H2217">
        <v>-10.8498079806684</v>
      </c>
      <c r="I2217">
        <v>35.4869968459994</v>
      </c>
      <c r="J2217">
        <v>-3.8472474050391301</v>
      </c>
      <c r="K2217">
        <v>51.3170453121053</v>
      </c>
      <c r="L2217">
        <v>45.756361011045698</v>
      </c>
      <c r="M2217">
        <v>57.696582576637297</v>
      </c>
      <c r="N2217">
        <v>1.1499885670496099</v>
      </c>
      <c r="O2217">
        <v>10.167892850405501</v>
      </c>
      <c r="P2217">
        <v>65.708033760550094</v>
      </c>
      <c r="Q2217">
        <v>6.1320883968570003E-3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51</v>
      </c>
      <c r="E2218">
        <v>250.15866</v>
      </c>
      <c r="F2218">
        <v>811.15</v>
      </c>
      <c r="G2218">
        <v>13.2001811650475</v>
      </c>
      <c r="H2218">
        <v>-10.494744825027301</v>
      </c>
      <c r="I2218">
        <v>-43.4741326831343</v>
      </c>
      <c r="J2218">
        <v>-0.84199251724458102</v>
      </c>
      <c r="K2218">
        <v>863.07286244835404</v>
      </c>
      <c r="L2218">
        <v>894.25122528831798</v>
      </c>
      <c r="M2218">
        <v>38.145242532105897</v>
      </c>
      <c r="N2218">
        <v>0.88465690652790097</v>
      </c>
      <c r="O2218">
        <v>82.444677309992002</v>
      </c>
      <c r="P2218">
        <v>42.891955372871401</v>
      </c>
      <c r="Q2218">
        <v>2.4254834578461001E-2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D2219" t="s">
        <v>60</v>
      </c>
      <c r="E2219">
        <v>250.00873200000001</v>
      </c>
      <c r="F2219">
        <v>100.95</v>
      </c>
      <c r="G2219">
        <v>-15.2009013390017</v>
      </c>
      <c r="H2219">
        <v>0.38941069005701501</v>
      </c>
      <c r="I2219">
        <v>-4.8952192032651203</v>
      </c>
      <c r="J2219">
        <v>-1.36767055001522</v>
      </c>
      <c r="K2219">
        <v>99.2641990000253</v>
      </c>
      <c r="M2219">
        <v>46.806064985177997</v>
      </c>
      <c r="N2219">
        <v>0.47927780802032299</v>
      </c>
      <c r="O2219">
        <v>20.703318474492299</v>
      </c>
      <c r="P2219">
        <v>23.1848688224527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278</v>
      </c>
      <c r="E2220">
        <v>249.676875</v>
      </c>
      <c r="F2220">
        <v>652.75</v>
      </c>
      <c r="G2220">
        <v>0.18540857653050899</v>
      </c>
      <c r="H2220">
        <v>-4.8187464243777498</v>
      </c>
      <c r="I2220">
        <v>-4.10744809085248</v>
      </c>
      <c r="J2220">
        <v>-0.452594699339606</v>
      </c>
      <c r="K2220">
        <v>648.04566209282905</v>
      </c>
      <c r="L2220">
        <v>607.52774092992502</v>
      </c>
      <c r="M2220">
        <v>42.075903568514498</v>
      </c>
      <c r="N2220">
        <v>1.54261447336115</v>
      </c>
      <c r="O2220">
        <v>11.8345461509</v>
      </c>
      <c r="P2220">
        <v>32.9429735234215</v>
      </c>
      <c r="Q2220">
        <v>1.1273725266344001E-2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E2221">
        <v>249.54750000000001</v>
      </c>
      <c r="F2221">
        <v>1109.0999999999999</v>
      </c>
      <c r="G2221">
        <v>168.22941701411199</v>
      </c>
      <c r="H2221">
        <v>-13.292520477337799</v>
      </c>
      <c r="I2221">
        <v>16.779627614172298</v>
      </c>
      <c r="J2221">
        <v>-4.5954231270958301</v>
      </c>
      <c r="K2221">
        <v>1160.4838788622999</v>
      </c>
      <c r="L2221">
        <v>885.82088496148697</v>
      </c>
      <c r="M2221">
        <v>28.9333430281444</v>
      </c>
      <c r="N2221">
        <v>0.94567187253961604</v>
      </c>
      <c r="O2221">
        <v>29.812460553602001</v>
      </c>
      <c r="P2221">
        <v>229.84386617100299</v>
      </c>
      <c r="Q2221">
        <v>0.16657000140146699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D2222" t="s">
        <v>399</v>
      </c>
      <c r="E2222">
        <v>249.50386084799999</v>
      </c>
      <c r="F2222">
        <v>99.64</v>
      </c>
      <c r="G2222">
        <v>11.5563317478129</v>
      </c>
      <c r="H2222">
        <v>-5.5707048820684104</v>
      </c>
      <c r="I2222">
        <v>-5.0603341226727397E-2</v>
      </c>
      <c r="J2222">
        <v>-4.1775762436724797</v>
      </c>
      <c r="K2222">
        <v>98.064257948956296</v>
      </c>
      <c r="L2222">
        <v>91.714153183727106</v>
      </c>
      <c r="M2222">
        <v>52.1054115909931</v>
      </c>
      <c r="N2222">
        <v>1.20350541788279</v>
      </c>
      <c r="O2222">
        <v>20.483741469289399</v>
      </c>
      <c r="P2222">
        <v>49.834586466165398</v>
      </c>
      <c r="Q2222">
        <v>1.7242592441787E-2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631</v>
      </c>
      <c r="E2223">
        <v>248.7178299</v>
      </c>
      <c r="F2223">
        <v>203.3</v>
      </c>
      <c r="G2223">
        <v>601.97085085702201</v>
      </c>
      <c r="H2223">
        <v>-1.1496138349098299</v>
      </c>
      <c r="I2223">
        <v>255.84146805769399</v>
      </c>
      <c r="J2223">
        <v>1.5531215291926901</v>
      </c>
      <c r="K2223">
        <v>179.84137067379999</v>
      </c>
      <c r="L2223">
        <v>102.269730135391</v>
      </c>
      <c r="M2223">
        <v>47.999180306101501</v>
      </c>
      <c r="N2223">
        <v>0.915784832451499</v>
      </c>
      <c r="O2223">
        <v>6.9847515986227204</v>
      </c>
      <c r="P2223">
        <v>850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116</v>
      </c>
      <c r="E2224">
        <v>248.56213199999999</v>
      </c>
      <c r="F2224">
        <v>243.6</v>
      </c>
      <c r="G2224">
        <v>37.7061310202333</v>
      </c>
      <c r="H2224">
        <v>-16.610947015989201</v>
      </c>
      <c r="I2224">
        <v>-8.3859816885787808</v>
      </c>
      <c r="J2224">
        <v>-4.6007945812681896</v>
      </c>
      <c r="K2224">
        <v>265.94527494167602</v>
      </c>
      <c r="L2224">
        <v>226.447450739343</v>
      </c>
      <c r="M2224">
        <v>35.943535578425298</v>
      </c>
      <c r="N2224">
        <v>1.1035906973779399</v>
      </c>
      <c r="O2224">
        <v>40.147783251231502</v>
      </c>
      <c r="P2224">
        <v>144.701155198392</v>
      </c>
      <c r="Q2224">
        <v>9.3908245652709998E-2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72</v>
      </c>
      <c r="E2225">
        <v>247.51441700000001</v>
      </c>
      <c r="F2225">
        <v>783.1</v>
      </c>
      <c r="G2225">
        <v>165.99017983328699</v>
      </c>
      <c r="H2225">
        <v>9.5585220623341005</v>
      </c>
      <c r="I2225">
        <v>152.74696963576099</v>
      </c>
      <c r="J2225">
        <v>7.5774645650000299</v>
      </c>
      <c r="K2225">
        <v>654.20270961777305</v>
      </c>
      <c r="L2225">
        <v>461.03096782777698</v>
      </c>
      <c r="M2225">
        <v>83.861544232376602</v>
      </c>
      <c r="N2225">
        <v>0.72445889618519799</v>
      </c>
      <c r="O2225">
        <v>0.17877665687651101</v>
      </c>
      <c r="P2225">
        <v>265.42230517965402</v>
      </c>
      <c r="Q2225">
        <v>4.7990007737800003E-2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278</v>
      </c>
      <c r="E2226">
        <v>247.37277599999999</v>
      </c>
      <c r="F2226">
        <v>210</v>
      </c>
      <c r="G2226">
        <v>199.72363200032001</v>
      </c>
      <c r="H2226">
        <v>24.132087322455799</v>
      </c>
      <c r="I2226">
        <v>103.596408769156</v>
      </c>
      <c r="J2226">
        <v>-6.95857327274316</v>
      </c>
      <c r="K2226">
        <v>172.41829582211599</v>
      </c>
      <c r="L2226">
        <v>126.08399308113501</v>
      </c>
      <c r="M2226">
        <v>60.4128991084023</v>
      </c>
      <c r="N2226">
        <v>0.49141300124456</v>
      </c>
      <c r="O2226">
        <v>12.1809523809523</v>
      </c>
      <c r="P2226">
        <v>303.07101727447201</v>
      </c>
      <c r="Q2226">
        <v>0.10785304011807199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130</v>
      </c>
      <c r="E2227">
        <v>247.13862399999999</v>
      </c>
      <c r="F2227">
        <v>486.8</v>
      </c>
      <c r="G2227">
        <v>507.94304731805198</v>
      </c>
      <c r="H2227">
        <v>-32.372944373967201</v>
      </c>
      <c r="I2227">
        <v>41.956184248557904</v>
      </c>
      <c r="J2227">
        <v>-6.1244186053908098</v>
      </c>
      <c r="K2227">
        <v>462.13059611976701</v>
      </c>
      <c r="L2227">
        <v>324.03275343245099</v>
      </c>
      <c r="M2227">
        <v>41.866700600247697</v>
      </c>
      <c r="N2227">
        <v>0.69448771490553196</v>
      </c>
      <c r="O2227">
        <v>54.519309778142897</v>
      </c>
      <c r="P2227">
        <v>565.29998633319599</v>
      </c>
      <c r="Q2227">
        <v>0.14098464018853199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283</v>
      </c>
      <c r="E2228">
        <v>247.06458225</v>
      </c>
      <c r="F2228">
        <v>156.30000000000001</v>
      </c>
      <c r="G2228">
        <v>65.193354706569906</v>
      </c>
      <c r="H2228">
        <v>-8.1301162392376192</v>
      </c>
      <c r="I2228">
        <v>69.2904974165277</v>
      </c>
      <c r="J2228">
        <v>1.43166528418932</v>
      </c>
      <c r="K2228">
        <v>139.708913323134</v>
      </c>
      <c r="L2228">
        <v>102.95231016253901</v>
      </c>
      <c r="M2228">
        <v>60.889826315716903</v>
      </c>
      <c r="N2228">
        <v>0.16331250139154799</v>
      </c>
      <c r="O2228">
        <v>15.2271273192578</v>
      </c>
      <c r="P2228">
        <v>161.80904522613</v>
      </c>
      <c r="Q2228">
        <v>8.2901843149938995E-2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422</v>
      </c>
      <c r="E2229">
        <v>246.73627440000001</v>
      </c>
      <c r="F2229">
        <v>4.62</v>
      </c>
      <c r="G2229">
        <v>170.16693820916001</v>
      </c>
      <c r="H2229">
        <v>16.4328828734509</v>
      </c>
      <c r="I2229">
        <v>41.238661468310198</v>
      </c>
      <c r="J2229">
        <v>-1.2684548072351101</v>
      </c>
      <c r="K2229">
        <v>4.0794810772623897</v>
      </c>
      <c r="L2229">
        <v>3.15698194951699</v>
      </c>
      <c r="M2229">
        <v>49.178690613968499</v>
      </c>
      <c r="N2229">
        <v>0.66447698646904896</v>
      </c>
      <c r="O2229">
        <v>6.9264069264069299</v>
      </c>
      <c r="P2229">
        <v>230</v>
      </c>
      <c r="Q2229">
        <v>5.7613578587436001E-2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631</v>
      </c>
      <c r="E2230">
        <v>246.70403400000001</v>
      </c>
      <c r="F2230">
        <v>239.7</v>
      </c>
      <c r="G2230">
        <v>430.76053339670398</v>
      </c>
      <c r="H2230">
        <v>-15.423475054335499</v>
      </c>
      <c r="I2230">
        <v>44.7368504530763</v>
      </c>
      <c r="J2230">
        <v>10.378729089948701</v>
      </c>
      <c r="K2230">
        <v>245.97910336439799</v>
      </c>
      <c r="L2230">
        <v>186.84314531539201</v>
      </c>
      <c r="M2230">
        <v>57.165923989929603</v>
      </c>
      <c r="N2230">
        <v>0.75943396226415005</v>
      </c>
      <c r="O2230">
        <v>61.0346266166041</v>
      </c>
      <c r="P2230">
        <v>499.25</v>
      </c>
      <c r="Q2230">
        <v>0.14074466801981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D2231" t="s">
        <v>60</v>
      </c>
      <c r="E2231">
        <v>246.54512600000001</v>
      </c>
      <c r="F2231">
        <v>690.1</v>
      </c>
      <c r="G2231">
        <v>154.22166467317101</v>
      </c>
      <c r="H2231">
        <v>4.76467013380962</v>
      </c>
      <c r="I2231">
        <v>44.958267522319503</v>
      </c>
      <c r="J2231">
        <v>-3.4405788543591602</v>
      </c>
      <c r="K2231">
        <v>605.27062371166801</v>
      </c>
      <c r="L2231">
        <v>456.83739901864601</v>
      </c>
      <c r="M2231">
        <v>49.283196674352901</v>
      </c>
      <c r="N2231">
        <v>0.39974268445933803</v>
      </c>
      <c r="O2231">
        <v>8.3900883929865095</v>
      </c>
      <c r="P2231">
        <v>181.67346938775501</v>
      </c>
      <c r="Q2231">
        <v>3.8056563214955E-2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1522</v>
      </c>
      <c r="E2232">
        <v>245.60458355200001</v>
      </c>
      <c r="F2232">
        <v>31.04</v>
      </c>
      <c r="G2232">
        <v>33.863798875924502</v>
      </c>
      <c r="H2232">
        <v>2.5680609419590801</v>
      </c>
      <c r="I2232">
        <v>-10.155496580339101</v>
      </c>
      <c r="J2232">
        <v>-11.1049456859795</v>
      </c>
      <c r="K2232">
        <v>29.826301733225201</v>
      </c>
      <c r="L2232">
        <v>28.416628880201301</v>
      </c>
      <c r="M2232">
        <v>54.767279008758997</v>
      </c>
      <c r="N2232">
        <v>1.7489768546347499</v>
      </c>
      <c r="O2232">
        <v>40.463917525773198</v>
      </c>
      <c r="P2232">
        <v>60.413436692506401</v>
      </c>
      <c r="Q2232">
        <v>6.7687048802414995E-2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4628</v>
      </c>
      <c r="E2233">
        <v>245.4629826</v>
      </c>
      <c r="F2233">
        <v>132.55000000000001</v>
      </c>
      <c r="G2233">
        <v>79.509253314779599</v>
      </c>
      <c r="H2233">
        <v>12.9393870516028</v>
      </c>
      <c r="I2233">
        <v>-16.224045376240401</v>
      </c>
      <c r="J2233">
        <v>-10.119836592904401</v>
      </c>
      <c r="K2233">
        <v>126.125808528631</v>
      </c>
      <c r="M2233">
        <v>35.5500714379694</v>
      </c>
      <c r="N2233">
        <v>0.58799999999999997</v>
      </c>
      <c r="O2233">
        <v>44.775556393813602</v>
      </c>
      <c r="P2233">
        <v>113.790322580645</v>
      </c>
    </row>
    <row r="2234" spans="1:17" hidden="1" x14ac:dyDescent="0.3">
      <c r="A2234" t="s">
        <v>4629</v>
      </c>
      <c r="B2234" t="s">
        <v>4630</v>
      </c>
      <c r="C2234" t="str">
        <f>IFERROR(VLOOKUP(Table1[[#This Row],[Ticker]],[1]!Table1[[Symbol]:[Industry]],2,FALSE),"-")</f>
        <v>-</v>
      </c>
      <c r="D2234" t="s">
        <v>359</v>
      </c>
      <c r="E2234">
        <v>245.27192700000001</v>
      </c>
      <c r="F2234">
        <v>71.41</v>
      </c>
      <c r="G2234">
        <v>13.978700403544</v>
      </c>
      <c r="H2234">
        <v>-8.4371594831143408</v>
      </c>
      <c r="I2234">
        <v>-30.776100771461699</v>
      </c>
      <c r="J2234">
        <v>-3.7106200114225198</v>
      </c>
      <c r="K2234">
        <v>74.537994791524696</v>
      </c>
      <c r="L2234">
        <v>74.856677064846195</v>
      </c>
      <c r="M2234">
        <v>43.812828352577903</v>
      </c>
      <c r="N2234">
        <v>1.02843227390692</v>
      </c>
      <c r="O2234">
        <v>81.347150259067305</v>
      </c>
      <c r="P2234">
        <v>43.730291848373</v>
      </c>
      <c r="Q2234">
        <v>3.0678698948737999E-2</v>
      </c>
    </row>
    <row r="2235" spans="1:17" hidden="1" x14ac:dyDescent="0.3">
      <c r="A2235" t="s">
        <v>4631</v>
      </c>
      <c r="B2235" t="s">
        <v>4632</v>
      </c>
      <c r="C2235" t="str">
        <f>IFERROR(VLOOKUP(Table1[[#This Row],[Ticker]],[1]!Table1[[Symbol]:[Industry]],2,FALSE),"-")</f>
        <v>-</v>
      </c>
      <c r="D2235" t="s">
        <v>908</v>
      </c>
      <c r="E2235">
        <v>244.90973856999901</v>
      </c>
      <c r="F2235">
        <v>30.43</v>
      </c>
      <c r="G2235">
        <v>-13.726983227645199</v>
      </c>
      <c r="H2235">
        <v>-2.5359678247230599</v>
      </c>
      <c r="I2235">
        <v>-13.893385401387899</v>
      </c>
      <c r="J2235">
        <v>0.55114389952311804</v>
      </c>
      <c r="K2235">
        <v>29.795269574623799</v>
      </c>
      <c r="L2235">
        <v>30.517554198684799</v>
      </c>
      <c r="M2235">
        <v>49.231023981227899</v>
      </c>
      <c r="N2235">
        <v>0.80831499415918895</v>
      </c>
      <c r="O2235">
        <v>30.726256983240201</v>
      </c>
      <c r="P2235">
        <v>23.699186991869901</v>
      </c>
      <c r="Q2235">
        <v>2.4313147533953E-2</v>
      </c>
    </row>
    <row r="2236" spans="1:17" hidden="1" x14ac:dyDescent="0.3">
      <c r="A2236" t="s">
        <v>4633</v>
      </c>
      <c r="B2236" t="s">
        <v>4634</v>
      </c>
      <c r="C2236" t="str">
        <f>IFERROR(VLOOKUP(Table1[[#This Row],[Ticker]],[1]!Table1[[Symbol]:[Industry]],2,FALSE),"-")</f>
        <v>-</v>
      </c>
      <c r="E2236">
        <v>244.750480073999</v>
      </c>
      <c r="F2236">
        <v>72.81</v>
      </c>
      <c r="G2236">
        <v>-65.240432201067506</v>
      </c>
      <c r="H2236">
        <v>-36.474564315951099</v>
      </c>
      <c r="I2236">
        <v>-54.934750065330903</v>
      </c>
      <c r="J2236">
        <v>-8.90562279065208</v>
      </c>
      <c r="M2236">
        <v>20.716604243369002</v>
      </c>
      <c r="O2236">
        <v>80.661996978437003</v>
      </c>
      <c r="P2236">
        <v>3.64412811387899</v>
      </c>
    </row>
    <row r="2237" spans="1:17" hidden="1" x14ac:dyDescent="0.3">
      <c r="A2237" t="s">
        <v>4635</v>
      </c>
      <c r="B2237" t="s">
        <v>4636</v>
      </c>
      <c r="C2237" t="str">
        <f>IFERROR(VLOOKUP(Table1[[#This Row],[Ticker]],[1]!Table1[[Symbol]:[Industry]],2,FALSE),"-")</f>
        <v>-</v>
      </c>
      <c r="D2237" t="s">
        <v>21</v>
      </c>
      <c r="E2237">
        <v>244.28465</v>
      </c>
      <c r="F2237">
        <v>268.14999999999998</v>
      </c>
      <c r="G2237">
        <v>-41.4530203095673</v>
      </c>
      <c r="H2237">
        <v>13.2798216489611</v>
      </c>
      <c r="I2237">
        <v>-31.1473381738307</v>
      </c>
      <c r="J2237">
        <v>7.2812118686908095E-2</v>
      </c>
      <c r="K2237">
        <v>252.26685426735801</v>
      </c>
      <c r="M2237">
        <v>47.449455791556403</v>
      </c>
      <c r="N2237">
        <v>0.53422459893048102</v>
      </c>
      <c r="O2237">
        <v>25.3030020510908</v>
      </c>
      <c r="P2237">
        <v>45.694104862808999</v>
      </c>
    </row>
    <row r="2238" spans="1:17" hidden="1" x14ac:dyDescent="0.3">
      <c r="A2238" t="s">
        <v>4637</v>
      </c>
      <c r="B2238" t="s">
        <v>4638</v>
      </c>
      <c r="C2238" t="str">
        <f>IFERROR(VLOOKUP(Table1[[#This Row],[Ticker]],[1]!Table1[[Symbol]:[Industry]],2,FALSE),"-")</f>
        <v>-</v>
      </c>
      <c r="D2238" t="s">
        <v>51</v>
      </c>
      <c r="E2238">
        <v>243.86508549000001</v>
      </c>
      <c r="F2238">
        <v>124.65</v>
      </c>
      <c r="G2238">
        <v>7.2482104836969903</v>
      </c>
      <c r="H2238">
        <v>16.009681755087499</v>
      </c>
      <c r="I2238">
        <v>2.5373489383625301</v>
      </c>
      <c r="J2238">
        <v>4.7033894651532897</v>
      </c>
      <c r="K2238">
        <v>111.11553123589</v>
      </c>
      <c r="L2238">
        <v>108.44659665787201</v>
      </c>
      <c r="M2238">
        <v>78.632856257446406</v>
      </c>
      <c r="N2238">
        <v>1.02773429013463</v>
      </c>
      <c r="O2238">
        <v>3.4496590453269</v>
      </c>
      <c r="P2238">
        <v>38.5</v>
      </c>
      <c r="Q2238">
        <v>5.8360012294850001E-2</v>
      </c>
    </row>
    <row r="2239" spans="1:17" hidden="1" x14ac:dyDescent="0.3">
      <c r="A2239" t="s">
        <v>4639</v>
      </c>
      <c r="B2239" t="s">
        <v>4640</v>
      </c>
      <c r="C2239" t="str">
        <f>IFERROR(VLOOKUP(Table1[[#This Row],[Ticker]],[1]!Table1[[Symbol]:[Industry]],2,FALSE),"-")</f>
        <v>-</v>
      </c>
      <c r="D2239" t="s">
        <v>937</v>
      </c>
      <c r="E2239">
        <v>243.54161310000001</v>
      </c>
      <c r="F2239">
        <v>125.7</v>
      </c>
      <c r="G2239">
        <v>57.284703670875103</v>
      </c>
      <c r="H2239">
        <v>79.385882255021698</v>
      </c>
      <c r="I2239">
        <v>67.590385806611707</v>
      </c>
      <c r="J2239">
        <v>-11.6169889601171</v>
      </c>
      <c r="M2239">
        <v>71.324207676855494</v>
      </c>
      <c r="O2239">
        <v>10.5807478122513</v>
      </c>
      <c r="P2239">
        <v>100.478468899521</v>
      </c>
    </row>
    <row r="2240" spans="1:17" hidden="1" x14ac:dyDescent="0.3">
      <c r="A2240" t="s">
        <v>4641</v>
      </c>
      <c r="B2240" t="s">
        <v>4642</v>
      </c>
      <c r="C2240" t="str">
        <f>IFERROR(VLOOKUP(Table1[[#This Row],[Ticker]],[1]!Table1[[Symbol]:[Industry]],2,FALSE),"-")</f>
        <v>-</v>
      </c>
      <c r="D2240" t="s">
        <v>235</v>
      </c>
      <c r="E2240">
        <v>243.38613599999999</v>
      </c>
      <c r="F2240">
        <v>134.1</v>
      </c>
      <c r="G2240">
        <v>32.741527548751598</v>
      </c>
      <c r="H2240">
        <v>45.469010838150297</v>
      </c>
      <c r="I2240">
        <v>43.047209684488202</v>
      </c>
      <c r="J2240">
        <v>1.54047427906622</v>
      </c>
      <c r="K2240">
        <v>120.57101960561501</v>
      </c>
      <c r="M2240">
        <v>38.4245070730545</v>
      </c>
      <c r="N2240">
        <v>0.62072794571252299</v>
      </c>
      <c r="O2240">
        <v>36.092468307233403</v>
      </c>
      <c r="P2240">
        <v>74.155844155844093</v>
      </c>
    </row>
    <row r="2241" spans="1:17" hidden="1" x14ac:dyDescent="0.3">
      <c r="A2241" t="s">
        <v>4643</v>
      </c>
      <c r="B2241" t="s">
        <v>4644</v>
      </c>
      <c r="C2241" t="str">
        <f>IFERROR(VLOOKUP(Table1[[#This Row],[Ticker]],[1]!Table1[[Symbol]:[Industry]],2,FALSE),"-")</f>
        <v>-</v>
      </c>
      <c r="D2241" t="s">
        <v>714</v>
      </c>
      <c r="E2241">
        <v>242.86609717499999</v>
      </c>
      <c r="F2241">
        <v>522.20000000000005</v>
      </c>
      <c r="G2241">
        <v>-11.3436248728101</v>
      </c>
      <c r="H2241">
        <v>-2.4336398895003901</v>
      </c>
      <c r="I2241">
        <v>0.59220684838722004</v>
      </c>
      <c r="J2241">
        <v>-0.18757302898491701</v>
      </c>
      <c r="K2241">
        <v>517.29258115800098</v>
      </c>
      <c r="L2241">
        <v>485.04371450132902</v>
      </c>
      <c r="M2241">
        <v>76.378610990004603</v>
      </c>
      <c r="N2241">
        <v>1.30677032916881</v>
      </c>
      <c r="O2241">
        <v>6.1470700880888298</v>
      </c>
      <c r="P2241">
        <v>22.452808066596301</v>
      </c>
      <c r="Q2241">
        <v>-1.6014498322345E-2</v>
      </c>
    </row>
    <row r="2242" spans="1:17" hidden="1" x14ac:dyDescent="0.3">
      <c r="A2242" t="s">
        <v>4645</v>
      </c>
      <c r="B2242" t="s">
        <v>4646</v>
      </c>
      <c r="C2242" t="str">
        <f>IFERROR(VLOOKUP(Table1[[#This Row],[Ticker]],[1]!Table1[[Symbol]:[Industry]],2,FALSE),"-")</f>
        <v>-</v>
      </c>
      <c r="D2242" t="s">
        <v>218</v>
      </c>
      <c r="E2242">
        <v>242.36431118199999</v>
      </c>
      <c r="F2242">
        <v>230.66</v>
      </c>
      <c r="G2242">
        <v>-15.2986909219534</v>
      </c>
      <c r="H2242">
        <v>4.8170595727827097</v>
      </c>
      <c r="I2242">
        <v>-14.3081584641559</v>
      </c>
      <c r="J2242">
        <v>1.26979986069086</v>
      </c>
      <c r="K2242">
        <v>211.71802905885301</v>
      </c>
      <c r="L2242">
        <v>211.974733253068</v>
      </c>
      <c r="M2242">
        <v>64.009711535477095</v>
      </c>
      <c r="N2242">
        <v>1.3821526860478399</v>
      </c>
      <c r="O2242">
        <v>19.223098933495098</v>
      </c>
      <c r="P2242">
        <v>31.881074899942799</v>
      </c>
      <c r="Q2242">
        <v>-9.9749914572545006E-2</v>
      </c>
    </row>
    <row r="2243" spans="1:17" hidden="1" x14ac:dyDescent="0.3">
      <c r="A2243" t="s">
        <v>4647</v>
      </c>
      <c r="B2243" t="s">
        <v>4648</v>
      </c>
      <c r="C2243" t="str">
        <f>IFERROR(VLOOKUP(Table1[[#This Row],[Ticker]],[1]!Table1[[Symbol]:[Industry]],2,FALSE),"-")</f>
        <v>-</v>
      </c>
      <c r="E2243">
        <v>242.27528183999999</v>
      </c>
      <c r="F2243">
        <v>154.80000000000001</v>
      </c>
      <c r="G2243">
        <v>-7.8669089953793803</v>
      </c>
      <c r="H2243">
        <v>-9.78449688090104</v>
      </c>
      <c r="I2243">
        <v>2.4387731403572199</v>
      </c>
      <c r="J2243">
        <v>-2.6822154720971199</v>
      </c>
      <c r="K2243">
        <v>156.13838227344999</v>
      </c>
      <c r="M2243">
        <v>38.019949225452102</v>
      </c>
      <c r="N2243">
        <v>0.36950915141430901</v>
      </c>
      <c r="O2243">
        <v>15.439276485788</v>
      </c>
      <c r="P2243">
        <v>35.5516637478108</v>
      </c>
    </row>
    <row r="2244" spans="1:17" hidden="1" x14ac:dyDescent="0.3">
      <c r="A2244" t="s">
        <v>4649</v>
      </c>
      <c r="B2244" t="s">
        <v>4650</v>
      </c>
      <c r="C2244" t="str">
        <f>IFERROR(VLOOKUP(Table1[[#This Row],[Ticker]],[1]!Table1[[Symbol]:[Industry]],2,FALSE),"-")</f>
        <v>-</v>
      </c>
      <c r="D2244" t="s">
        <v>469</v>
      </c>
      <c r="E2244">
        <v>241.92</v>
      </c>
      <c r="F2244">
        <v>504</v>
      </c>
      <c r="G2244">
        <v>5.1129054316611402</v>
      </c>
      <c r="H2244">
        <v>-15.386253581698901</v>
      </c>
      <c r="I2244">
        <v>-15.2804311533373</v>
      </c>
      <c r="J2244">
        <v>-2.7255891359059699</v>
      </c>
      <c r="K2244">
        <v>515.11612397375904</v>
      </c>
      <c r="L2244">
        <v>487.427994880477</v>
      </c>
      <c r="M2244">
        <v>46.265769838181797</v>
      </c>
      <c r="N2244">
        <v>0.89390693071487703</v>
      </c>
      <c r="O2244">
        <v>19.107142857142801</v>
      </c>
      <c r="P2244">
        <v>31.868131868131801</v>
      </c>
      <c r="Q2244">
        <v>-7.6361884147675002E-2</v>
      </c>
    </row>
    <row r="2245" spans="1:17" hidden="1" x14ac:dyDescent="0.3">
      <c r="A2245" t="s">
        <v>4651</v>
      </c>
      <c r="B2245" t="s">
        <v>4652</v>
      </c>
      <c r="C2245" t="str">
        <f>IFERROR(VLOOKUP(Table1[[#This Row],[Ticker]],[1]!Table1[[Symbol]:[Industry]],2,FALSE),"-")</f>
        <v>-</v>
      </c>
      <c r="E2245">
        <v>241.23287999999999</v>
      </c>
      <c r="F2245">
        <v>78.680000000000007</v>
      </c>
      <c r="G2245">
        <v>187.01053339670401</v>
      </c>
      <c r="H2245">
        <v>-9.4400512427523697</v>
      </c>
      <c r="I2245">
        <v>-3.9986354614494299</v>
      </c>
      <c r="J2245">
        <v>4.1322724257985604</v>
      </c>
      <c r="K2245">
        <v>79.1694622557131</v>
      </c>
      <c r="L2245">
        <v>66.468149347545904</v>
      </c>
      <c r="M2245">
        <v>66.490288811248604</v>
      </c>
      <c r="N2245">
        <v>3.9439370335053701</v>
      </c>
      <c r="O2245">
        <v>24.3009659379765</v>
      </c>
      <c r="P2245">
        <v>211.111111111111</v>
      </c>
      <c r="Q2245">
        <v>0.23717675088239601</v>
      </c>
    </row>
    <row r="2246" spans="1:17" hidden="1" x14ac:dyDescent="0.3">
      <c r="A2246" t="s">
        <v>4653</v>
      </c>
      <c r="B2246" t="s">
        <v>4654</v>
      </c>
      <c r="C2246" t="str">
        <f>IFERROR(VLOOKUP(Table1[[#This Row],[Ticker]],[1]!Table1[[Symbol]:[Industry]],2,FALSE),"-")</f>
        <v>-</v>
      </c>
      <c r="D2246" t="s">
        <v>176</v>
      </c>
      <c r="E2246">
        <v>240.18975585000001</v>
      </c>
      <c r="F2246">
        <v>160.05000000000001</v>
      </c>
      <c r="G2246">
        <v>74.472623278149499</v>
      </c>
      <c r="H2246">
        <v>5.1131549822944597</v>
      </c>
      <c r="I2246">
        <v>10.226801437990501</v>
      </c>
      <c r="J2246">
        <v>4.0679792768270397</v>
      </c>
      <c r="K2246">
        <v>152.612944424049</v>
      </c>
      <c r="L2246">
        <v>138.23047914833899</v>
      </c>
      <c r="M2246">
        <v>63.340512768045798</v>
      </c>
      <c r="N2246">
        <v>1.3264384828862099</v>
      </c>
      <c r="O2246">
        <v>12.464854732895899</v>
      </c>
      <c r="P2246">
        <v>101.930355791067</v>
      </c>
      <c r="Q2246">
        <v>0.110011557047135</v>
      </c>
    </row>
    <row r="2247" spans="1:17" hidden="1" x14ac:dyDescent="0.3">
      <c r="A2247" t="s">
        <v>4655</v>
      </c>
      <c r="B2247" t="s">
        <v>4656</v>
      </c>
      <c r="C2247" t="str">
        <f>IFERROR(VLOOKUP(Table1[[#This Row],[Ticker]],[1]!Table1[[Symbol]:[Industry]],2,FALSE),"-")</f>
        <v>-</v>
      </c>
      <c r="D2247" t="s">
        <v>283</v>
      </c>
      <c r="E2247">
        <v>240.11267788800001</v>
      </c>
      <c r="F2247">
        <v>52.73</v>
      </c>
      <c r="G2247">
        <v>-34.438955541306399</v>
      </c>
      <c r="H2247">
        <v>-20.198368981087299</v>
      </c>
      <c r="I2247">
        <v>-49.087569526393303</v>
      </c>
      <c r="J2247">
        <v>-1.99073116402924</v>
      </c>
      <c r="K2247">
        <v>54.861395454149203</v>
      </c>
      <c r="L2247">
        <v>58.623491376019501</v>
      </c>
      <c r="M2247">
        <v>40.055959893966197</v>
      </c>
      <c r="N2247">
        <v>0.33462150327050699</v>
      </c>
      <c r="O2247">
        <v>89.076427081357807</v>
      </c>
      <c r="P2247">
        <v>18.7612612612612</v>
      </c>
      <c r="Q2247">
        <v>0.113936194369243</v>
      </c>
    </row>
    <row r="2248" spans="1:17" hidden="1" x14ac:dyDescent="0.3">
      <c r="A2248" t="s">
        <v>4657</v>
      </c>
      <c r="B2248" t="s">
        <v>4658</v>
      </c>
      <c r="C2248" t="str">
        <f>IFERROR(VLOOKUP(Table1[[#This Row],[Ticker]],[1]!Table1[[Symbol]:[Industry]],2,FALSE),"-")</f>
        <v>-</v>
      </c>
      <c r="D2248" t="s">
        <v>283</v>
      </c>
      <c r="E2248">
        <v>239.977833057</v>
      </c>
      <c r="F2248">
        <v>92.99</v>
      </c>
      <c r="G2248">
        <v>-72.266686967471998</v>
      </c>
      <c r="H2248">
        <v>-7.8681252740354104</v>
      </c>
      <c r="I2248">
        <v>-57.573613837436199</v>
      </c>
      <c r="J2248">
        <v>-4.8067366788503296</v>
      </c>
      <c r="K2248">
        <v>101.41644230205</v>
      </c>
      <c r="L2248">
        <v>140.36359866006401</v>
      </c>
      <c r="M2248">
        <v>42.529238401623303</v>
      </c>
      <c r="N2248">
        <v>1.03291210705583</v>
      </c>
      <c r="O2248">
        <v>144.05850091407601</v>
      </c>
      <c r="P2248">
        <v>4.4831460674157304</v>
      </c>
      <c r="Q2248">
        <v>1.745690717475E-2</v>
      </c>
    </row>
    <row r="2249" spans="1:17" hidden="1" x14ac:dyDescent="0.3">
      <c r="A2249" t="s">
        <v>4659</v>
      </c>
      <c r="B2249" t="s">
        <v>4660</v>
      </c>
      <c r="C2249" t="str">
        <f>IFERROR(VLOOKUP(Table1[[#This Row],[Ticker]],[1]!Table1[[Symbol]:[Industry]],2,FALSE),"-")</f>
        <v>-</v>
      </c>
      <c r="D2249" t="s">
        <v>555</v>
      </c>
      <c r="E2249">
        <v>239.62414106999901</v>
      </c>
      <c r="F2249">
        <v>396.1</v>
      </c>
      <c r="G2249">
        <v>-31.834097397611401</v>
      </c>
      <c r="H2249">
        <v>-6.0191733259132301</v>
      </c>
      <c r="I2249">
        <v>-20.8354963766044</v>
      </c>
      <c r="J2249">
        <v>-6.8881736644974295E-2</v>
      </c>
      <c r="K2249">
        <v>390.47514178471801</v>
      </c>
      <c r="L2249">
        <v>392.65301217869501</v>
      </c>
      <c r="M2249">
        <v>60.995977232071802</v>
      </c>
      <c r="N2249">
        <v>0.741388537124266</v>
      </c>
      <c r="O2249">
        <v>30.762433728856301</v>
      </c>
      <c r="P2249">
        <v>23.78125</v>
      </c>
      <c r="Q2249">
        <v>6.6129780818136003E-2</v>
      </c>
    </row>
    <row r="2250" spans="1:17" hidden="1" x14ac:dyDescent="0.3">
      <c r="A2250" t="s">
        <v>4661</v>
      </c>
      <c r="B2250" t="s">
        <v>4662</v>
      </c>
      <c r="C2250" t="str">
        <f>IFERROR(VLOOKUP(Table1[[#This Row],[Ticker]],[1]!Table1[[Symbol]:[Industry]],2,FALSE),"-")</f>
        <v>-</v>
      </c>
      <c r="E2250">
        <v>239.47692749999999</v>
      </c>
      <c r="F2250">
        <v>118.55</v>
      </c>
      <c r="G2250">
        <v>188.20184588938699</v>
      </c>
      <c r="H2250">
        <v>-9.7126877143347397</v>
      </c>
      <c r="I2250">
        <v>-19.595451796389099</v>
      </c>
      <c r="J2250">
        <v>22.262160174992701</v>
      </c>
      <c r="K2250">
        <v>120.134214061771</v>
      </c>
      <c r="L2250">
        <v>111.590967719753</v>
      </c>
      <c r="M2250">
        <v>69.953193142192802</v>
      </c>
      <c r="N2250">
        <v>1.1658018922665101</v>
      </c>
      <c r="O2250">
        <v>70.139181779839703</v>
      </c>
      <c r="P2250">
        <v>268.16770186335401</v>
      </c>
    </row>
    <row r="2251" spans="1:17" hidden="1" x14ac:dyDescent="0.3">
      <c r="A2251" t="s">
        <v>4663</v>
      </c>
      <c r="B2251" t="s">
        <v>4664</v>
      </c>
      <c r="C2251" t="str">
        <f>IFERROR(VLOOKUP(Table1[[#This Row],[Ticker]],[1]!Table1[[Symbol]:[Industry]],2,FALSE),"-")</f>
        <v>-</v>
      </c>
      <c r="D2251" t="s">
        <v>555</v>
      </c>
      <c r="E2251">
        <v>239.18798340000001</v>
      </c>
      <c r="F2251">
        <v>17.73</v>
      </c>
      <c r="G2251">
        <v>198.26305864923</v>
      </c>
      <c r="H2251">
        <v>27.082424685837399</v>
      </c>
      <c r="I2251">
        <v>91.176202687226294</v>
      </c>
      <c r="J2251">
        <v>-6.8464205689681101</v>
      </c>
      <c r="K2251">
        <v>15.0778053390518</v>
      </c>
      <c r="L2251">
        <v>10.033396284043601</v>
      </c>
      <c r="M2251">
        <v>30.761493645972799</v>
      </c>
      <c r="N2251">
        <v>2.04858718168173</v>
      </c>
      <c r="O2251">
        <v>22.053017484489501</v>
      </c>
      <c r="P2251">
        <v>268.60706860706802</v>
      </c>
      <c r="Q2251">
        <v>9.3184764904341993E-2</v>
      </c>
    </row>
    <row r="2252" spans="1:17" hidden="1" x14ac:dyDescent="0.3">
      <c r="A2252" t="s">
        <v>4665</v>
      </c>
      <c r="B2252" t="s">
        <v>4666</v>
      </c>
      <c r="C2252" t="str">
        <f>IFERROR(VLOOKUP(Table1[[#This Row],[Ticker]],[1]!Table1[[Symbol]:[Industry]],2,FALSE),"-")</f>
        <v>-</v>
      </c>
      <c r="D2252" t="s">
        <v>1522</v>
      </c>
      <c r="E2252">
        <v>238.910093267999</v>
      </c>
      <c r="F2252">
        <v>135.19</v>
      </c>
      <c r="G2252">
        <v>89.178452328832805</v>
      </c>
      <c r="H2252">
        <v>-5.9513121461537004</v>
      </c>
      <c r="I2252">
        <v>-9.7503070989926499E-2</v>
      </c>
      <c r="J2252">
        <v>2.69490256391799</v>
      </c>
      <c r="K2252">
        <v>126.170607059682</v>
      </c>
      <c r="L2252">
        <v>105.478691380437</v>
      </c>
      <c r="M2252">
        <v>59.032937031609997</v>
      </c>
      <c r="N2252">
        <v>1.89166564224272</v>
      </c>
      <c r="O2252">
        <v>19.320955691988999</v>
      </c>
      <c r="P2252">
        <v>120.612835286831</v>
      </c>
      <c r="Q2252">
        <v>9.9981466966086993E-2</v>
      </c>
    </row>
    <row r="2253" spans="1:17" hidden="1" x14ac:dyDescent="0.3">
      <c r="A2253" t="s">
        <v>4667</v>
      </c>
      <c r="B2253" t="s">
        <v>4668</v>
      </c>
      <c r="C2253" t="str">
        <f>IFERROR(VLOOKUP(Table1[[#This Row],[Ticker]],[1]!Table1[[Symbol]:[Industry]],2,FALSE),"-")</f>
        <v>-</v>
      </c>
      <c r="D2253" t="s">
        <v>555</v>
      </c>
      <c r="E2253">
        <v>238.83296562500001</v>
      </c>
      <c r="F2253">
        <v>183.55</v>
      </c>
      <c r="G2253">
        <v>51.6294366465319</v>
      </c>
      <c r="H2253">
        <v>-5.85010380364802</v>
      </c>
      <c r="I2253">
        <v>-21.069459862579698</v>
      </c>
      <c r="J2253">
        <v>4.79923185451094</v>
      </c>
      <c r="K2253">
        <v>176.30062692994801</v>
      </c>
      <c r="L2253">
        <v>167.162802388415</v>
      </c>
      <c r="M2253">
        <v>51.7906852478541</v>
      </c>
      <c r="N2253">
        <v>1.8686597492027299</v>
      </c>
      <c r="O2253">
        <v>29.120130754562702</v>
      </c>
      <c r="P2253">
        <v>79.950980392156794</v>
      </c>
      <c r="Q2253">
        <v>2.2240300132459999E-3</v>
      </c>
    </row>
    <row r="2254" spans="1:17" hidden="1" x14ac:dyDescent="0.3">
      <c r="A2254" t="s">
        <v>4669</v>
      </c>
      <c r="B2254" t="s">
        <v>4670</v>
      </c>
      <c r="C2254" t="str">
        <f>IFERROR(VLOOKUP(Table1[[#This Row],[Ticker]],[1]!Table1[[Symbol]:[Industry]],2,FALSE),"-")</f>
        <v>-</v>
      </c>
      <c r="E2254">
        <v>238.80092250000001</v>
      </c>
      <c r="F2254">
        <v>175</v>
      </c>
      <c r="G2254">
        <v>-46.184282077718798</v>
      </c>
      <c r="H2254">
        <v>-18.857793029937898</v>
      </c>
      <c r="I2254">
        <v>-53.564298435320801</v>
      </c>
      <c r="J2254">
        <v>-2.83528606156638</v>
      </c>
      <c r="K2254">
        <v>208.19580825542201</v>
      </c>
      <c r="L2254">
        <v>238.89262105662601</v>
      </c>
      <c r="M2254">
        <v>23.475199225068</v>
      </c>
      <c r="N2254">
        <v>0.70474576271186395</v>
      </c>
      <c r="O2254">
        <v>97.142857142857096</v>
      </c>
      <c r="P2254">
        <v>4.7904191616766401</v>
      </c>
      <c r="Q2254">
        <v>9.5827416704752005E-2</v>
      </c>
    </row>
    <row r="2255" spans="1:17" hidden="1" x14ac:dyDescent="0.3">
      <c r="A2255" t="s">
        <v>4671</v>
      </c>
      <c r="B2255" t="s">
        <v>4672</v>
      </c>
      <c r="C2255" t="str">
        <f>IFERROR(VLOOKUP(Table1[[#This Row],[Ticker]],[1]!Table1[[Symbol]:[Industry]],2,FALSE),"-")</f>
        <v>-</v>
      </c>
      <c r="D2255" t="s">
        <v>138</v>
      </c>
      <c r="E2255">
        <v>238.59132500000001</v>
      </c>
      <c r="F2255">
        <v>15.1</v>
      </c>
      <c r="G2255">
        <v>-105.68145109815801</v>
      </c>
      <c r="H2255">
        <v>2.8920423294237701E-2</v>
      </c>
      <c r="I2255">
        <v>-58.845841721318799</v>
      </c>
      <c r="J2255">
        <v>-6.6492598021880296</v>
      </c>
      <c r="K2255">
        <v>16.023913737721202</v>
      </c>
      <c r="L2255">
        <v>31.640227268200601</v>
      </c>
      <c r="M2255">
        <v>47.597918699992</v>
      </c>
      <c r="N2255">
        <v>1.10693541175982</v>
      </c>
      <c r="O2255">
        <v>502.11920529801301</v>
      </c>
      <c r="P2255">
        <v>46.7444120505345</v>
      </c>
      <c r="Q2255">
        <v>2.0469736347799999E-3</v>
      </c>
    </row>
    <row r="2256" spans="1:17" hidden="1" x14ac:dyDescent="0.3">
      <c r="A2256" t="s">
        <v>4673</v>
      </c>
      <c r="B2256" t="s">
        <v>4674</v>
      </c>
      <c r="C2256" t="str">
        <f>IFERROR(VLOOKUP(Table1[[#This Row],[Ticker]],[1]!Table1[[Symbol]:[Industry]],2,FALSE),"-")</f>
        <v>-</v>
      </c>
      <c r="D2256" t="s">
        <v>21</v>
      </c>
      <c r="E2256">
        <v>237.656213919999</v>
      </c>
      <c r="F2256">
        <v>98.3</v>
      </c>
      <c r="G2256">
        <v>-11.9243823475227</v>
      </c>
      <c r="H2256">
        <v>-14.070979563685</v>
      </c>
      <c r="I2256">
        <v>-4.5726733564474298</v>
      </c>
      <c r="J2256">
        <v>1.3447871940593199</v>
      </c>
      <c r="K2256">
        <v>106.43884798081601</v>
      </c>
      <c r="L2256">
        <v>103.10704125793301</v>
      </c>
      <c r="M2256">
        <v>36.425550303489601</v>
      </c>
      <c r="N2256">
        <v>0.64980167959901003</v>
      </c>
      <c r="O2256">
        <v>33.112919633774098</v>
      </c>
      <c r="P2256">
        <v>19.5863746958637</v>
      </c>
      <c r="Q2256">
        <v>8.5201074763089996E-2</v>
      </c>
    </row>
    <row r="2257" spans="1:17" hidden="1" x14ac:dyDescent="0.3">
      <c r="A2257" t="s">
        <v>4675</v>
      </c>
      <c r="B2257" t="s">
        <v>4676</v>
      </c>
      <c r="C2257" t="str">
        <f>IFERROR(VLOOKUP(Table1[[#This Row],[Ticker]],[1]!Table1[[Symbol]:[Industry]],2,FALSE),"-")</f>
        <v>-</v>
      </c>
      <c r="D2257" t="s">
        <v>51</v>
      </c>
      <c r="E2257">
        <v>237.63164224799999</v>
      </c>
      <c r="F2257">
        <v>168.63</v>
      </c>
      <c r="G2257">
        <v>-24.496324908735801</v>
      </c>
      <c r="H2257">
        <v>-14.4394278298436</v>
      </c>
      <c r="I2257">
        <v>3.1063175929074598</v>
      </c>
      <c r="J2257">
        <v>-8.8625251444505402</v>
      </c>
      <c r="K2257">
        <v>160.70246099726501</v>
      </c>
      <c r="L2257">
        <v>144.91405300017999</v>
      </c>
      <c r="M2257">
        <v>54.501744037627702</v>
      </c>
      <c r="N2257">
        <v>0.54653641407827602</v>
      </c>
      <c r="O2257">
        <v>9.5297396667259608</v>
      </c>
      <c r="P2257">
        <v>59.990512333965803</v>
      </c>
      <c r="Q2257">
        <v>2.9178929853168001E-2</v>
      </c>
    </row>
    <row r="2258" spans="1:17" hidden="1" x14ac:dyDescent="0.3">
      <c r="A2258" t="s">
        <v>4677</v>
      </c>
      <c r="B2258" t="s">
        <v>4678</v>
      </c>
      <c r="C2258" t="str">
        <f>IFERROR(VLOOKUP(Table1[[#This Row],[Ticker]],[1]!Table1[[Symbol]:[Industry]],2,FALSE),"-")</f>
        <v>-</v>
      </c>
      <c r="D2258" t="s">
        <v>211</v>
      </c>
      <c r="E2258">
        <v>236.535602856</v>
      </c>
      <c r="F2258">
        <v>90.12</v>
      </c>
      <c r="G2258">
        <v>-18.550018094015801</v>
      </c>
      <c r="H2258">
        <v>-5.2550620719690899</v>
      </c>
      <c r="I2258">
        <v>-52.4679136120143</v>
      </c>
      <c r="J2258">
        <v>2.8346436573091198</v>
      </c>
      <c r="K2258">
        <v>88.529019793526004</v>
      </c>
      <c r="L2258">
        <v>101.769494104297</v>
      </c>
      <c r="M2258">
        <v>73.428166414794802</v>
      </c>
      <c r="N2258">
        <v>1.9345203330335099</v>
      </c>
      <c r="O2258">
        <v>106.05858854860099</v>
      </c>
      <c r="P2258">
        <v>23.030716723549499</v>
      </c>
      <c r="Q2258">
        <v>7.770571933233E-3</v>
      </c>
    </row>
    <row r="2259" spans="1:17" hidden="1" x14ac:dyDescent="0.3">
      <c r="A2259" t="s">
        <v>4679</v>
      </c>
      <c r="B2259" t="s">
        <v>4680</v>
      </c>
      <c r="C2259" t="str">
        <f>IFERROR(VLOOKUP(Table1[[#This Row],[Ticker]],[1]!Table1[[Symbol]:[Industry]],2,FALSE),"-")</f>
        <v>-</v>
      </c>
      <c r="D2259" t="s">
        <v>130</v>
      </c>
      <c r="E2259">
        <v>236.16</v>
      </c>
      <c r="F2259">
        <v>262.39999999999998</v>
      </c>
      <c r="G2259">
        <v>-23.947905958681002</v>
      </c>
      <c r="H2259">
        <v>-5.2873425301433299</v>
      </c>
      <c r="I2259">
        <v>-25.2509441698625</v>
      </c>
      <c r="J2259">
        <v>-1.6302811305998901</v>
      </c>
      <c r="K2259">
        <v>275.76754717689403</v>
      </c>
      <c r="L2259">
        <v>267.97325615454901</v>
      </c>
      <c r="M2259">
        <v>35.444788829087102</v>
      </c>
      <c r="N2259">
        <v>0.44666228394308699</v>
      </c>
      <c r="O2259">
        <v>34.527439024390198</v>
      </c>
      <c r="P2259">
        <v>26.214526214526199</v>
      </c>
      <c r="Q2259">
        <v>-1.3804691214148001E-2</v>
      </c>
    </row>
    <row r="2260" spans="1:17" hidden="1" x14ac:dyDescent="0.3">
      <c r="A2260" t="s">
        <v>4681</v>
      </c>
      <c r="B2260" t="s">
        <v>4682</v>
      </c>
      <c r="C2260" t="str">
        <f>IFERROR(VLOOKUP(Table1[[#This Row],[Ticker]],[1]!Table1[[Symbol]:[Industry]],2,FALSE),"-")</f>
        <v>-</v>
      </c>
      <c r="D2260" t="s">
        <v>60</v>
      </c>
      <c r="E2260">
        <v>236.11150601999901</v>
      </c>
      <c r="F2260">
        <v>170.15</v>
      </c>
      <c r="G2260">
        <v>48.360399378640501</v>
      </c>
      <c r="H2260">
        <v>-18.198705958400801</v>
      </c>
      <c r="I2260">
        <v>21.137697601346201</v>
      </c>
      <c r="J2260">
        <v>-1.6250630305846601</v>
      </c>
      <c r="K2260">
        <v>181.56660101326</v>
      </c>
      <c r="L2260">
        <v>152.46375545800899</v>
      </c>
      <c r="M2260">
        <v>31.458362322275999</v>
      </c>
      <c r="N2260">
        <v>0.411092003162842</v>
      </c>
      <c r="O2260">
        <v>36.879224213928801</v>
      </c>
      <c r="P2260">
        <v>84.045429962141696</v>
      </c>
      <c r="Q2260">
        <v>8.8798772288396E-2</v>
      </c>
    </row>
    <row r="2261" spans="1:17" hidden="1" x14ac:dyDescent="0.3">
      <c r="A2261" t="s">
        <v>4683</v>
      </c>
      <c r="B2261" t="s">
        <v>4684</v>
      </c>
      <c r="C2261" t="str">
        <f>IFERROR(VLOOKUP(Table1[[#This Row],[Ticker]],[1]!Table1[[Symbol]:[Industry]],2,FALSE),"-")</f>
        <v>-</v>
      </c>
      <c r="D2261" t="s">
        <v>908</v>
      </c>
      <c r="E2261">
        <v>235.45160000000001</v>
      </c>
      <c r="F2261">
        <v>395</v>
      </c>
      <c r="G2261">
        <v>74.093100158147607</v>
      </c>
      <c r="H2261">
        <v>89.651914672216904</v>
      </c>
      <c r="I2261">
        <v>24.003813648611001</v>
      </c>
      <c r="J2261">
        <v>-3.3282583542417998</v>
      </c>
      <c r="K2261">
        <v>303.32724264501297</v>
      </c>
      <c r="L2261">
        <v>235.65048132103499</v>
      </c>
      <c r="M2261">
        <v>52.193913152018503</v>
      </c>
      <c r="N2261">
        <v>1.2320936063518499</v>
      </c>
      <c r="O2261">
        <v>16.582278481012601</v>
      </c>
      <c r="P2261">
        <v>196.992481203007</v>
      </c>
    </row>
    <row r="2262" spans="1:17" hidden="1" x14ac:dyDescent="0.3">
      <c r="A2262" t="s">
        <v>4685</v>
      </c>
      <c r="B2262" t="s">
        <v>4686</v>
      </c>
      <c r="C2262" t="str">
        <f>IFERROR(VLOOKUP(Table1[[#This Row],[Ticker]],[1]!Table1[[Symbol]:[Industry]],2,FALSE),"-")</f>
        <v>-</v>
      </c>
      <c r="D2262" t="s">
        <v>714</v>
      </c>
      <c r="E2262">
        <v>235.24006722999999</v>
      </c>
      <c r="F2262">
        <v>21.49</v>
      </c>
      <c r="G2262">
        <v>9.9270709124612502</v>
      </c>
      <c r="H2262">
        <v>3.3450390402655001</v>
      </c>
      <c r="I2262">
        <v>1.07574799627152</v>
      </c>
      <c r="J2262">
        <v>1.8833084657968</v>
      </c>
      <c r="K2262">
        <v>20.6313546425542</v>
      </c>
      <c r="L2262">
        <v>19.018886555827802</v>
      </c>
      <c r="M2262">
        <v>52.769297021364501</v>
      </c>
      <c r="N2262">
        <v>0.77444438169090801</v>
      </c>
      <c r="O2262">
        <v>8.1898557468590205</v>
      </c>
      <c r="P2262">
        <v>38.119416414936602</v>
      </c>
      <c r="Q2262">
        <v>2.7288076423579999E-3</v>
      </c>
    </row>
    <row r="2263" spans="1:17" hidden="1" x14ac:dyDescent="0.3">
      <c r="A2263" t="s">
        <v>4687</v>
      </c>
      <c r="B2263" t="s">
        <v>4688</v>
      </c>
      <c r="C2263" t="str">
        <f>IFERROR(VLOOKUP(Table1[[#This Row],[Ticker]],[1]!Table1[[Symbol]:[Industry]],2,FALSE),"-")</f>
        <v>-</v>
      </c>
      <c r="E2263">
        <v>234.91603799999999</v>
      </c>
      <c r="F2263">
        <v>14.04</v>
      </c>
      <c r="G2263">
        <v>17.2172931553696</v>
      </c>
      <c r="H2263">
        <v>-18.219244934735102</v>
      </c>
      <c r="I2263">
        <v>-33.840453665230001</v>
      </c>
      <c r="J2263">
        <v>-5.2728430221496598</v>
      </c>
      <c r="K2263">
        <v>15.3984795284778</v>
      </c>
      <c r="L2263">
        <v>15.243792103110399</v>
      </c>
      <c r="M2263">
        <v>42.4840515695969</v>
      </c>
      <c r="N2263">
        <v>2.1992356764822198</v>
      </c>
      <c r="O2263">
        <v>39.6011396011396</v>
      </c>
      <c r="P2263">
        <v>46.1261967665898</v>
      </c>
      <c r="Q2263">
        <v>4.2904019816474001E-2</v>
      </c>
    </row>
    <row r="2264" spans="1:17" hidden="1" x14ac:dyDescent="0.3">
      <c r="A2264" t="s">
        <v>4689</v>
      </c>
      <c r="B2264" t="s">
        <v>4690</v>
      </c>
      <c r="C2264" t="str">
        <f>IFERROR(VLOOKUP(Table1[[#This Row],[Ticker]],[1]!Table1[[Symbol]:[Industry]],2,FALSE),"-")</f>
        <v>-</v>
      </c>
      <c r="D2264" t="s">
        <v>60</v>
      </c>
      <c r="E2264">
        <v>234.25502399999999</v>
      </c>
      <c r="F2264">
        <v>142.94999999999999</v>
      </c>
      <c r="G2264">
        <v>-27.0866652610638</v>
      </c>
      <c r="H2264">
        <v>-16.672870031299801</v>
      </c>
      <c r="I2264">
        <v>-16.7809831253272</v>
      </c>
      <c r="J2264">
        <v>-7.0941817582641002</v>
      </c>
      <c r="M2264">
        <v>52.109326729798497</v>
      </c>
      <c r="O2264">
        <v>37.670514165792198</v>
      </c>
      <c r="P2264">
        <v>40.147058823529399</v>
      </c>
    </row>
    <row r="2265" spans="1:17" hidden="1" x14ac:dyDescent="0.3">
      <c r="A2265" t="s">
        <v>4691</v>
      </c>
      <c r="B2265" t="s">
        <v>4692</v>
      </c>
      <c r="C2265" t="str">
        <f>IFERROR(VLOOKUP(Table1[[#This Row],[Ticker]],[1]!Table1[[Symbol]:[Industry]],2,FALSE),"-")</f>
        <v>-</v>
      </c>
      <c r="D2265" t="s">
        <v>825</v>
      </c>
      <c r="E2265">
        <v>234.11475999999999</v>
      </c>
      <c r="F2265">
        <v>163.9</v>
      </c>
      <c r="G2265">
        <v>116.04594243211299</v>
      </c>
      <c r="H2265">
        <v>-14.831289462149901</v>
      </c>
      <c r="I2265">
        <v>82.7278861959106</v>
      </c>
      <c r="J2265">
        <v>-3.3523757590805898</v>
      </c>
      <c r="K2265">
        <v>156.148729181085</v>
      </c>
      <c r="M2265">
        <v>48.622052502630702</v>
      </c>
      <c r="N2265">
        <v>0.53052631578947296</v>
      </c>
      <c r="O2265">
        <v>15.924344112263499</v>
      </c>
      <c r="P2265">
        <v>160.15873015873001</v>
      </c>
    </row>
    <row r="2266" spans="1:17" hidden="1" x14ac:dyDescent="0.3">
      <c r="A2266" t="s">
        <v>4693</v>
      </c>
      <c r="B2266" t="s">
        <v>4694</v>
      </c>
      <c r="C2266" t="str">
        <f>IFERROR(VLOOKUP(Table1[[#This Row],[Ticker]],[1]!Table1[[Symbol]:[Industry]],2,FALSE),"-")</f>
        <v>-</v>
      </c>
      <c r="D2266" t="s">
        <v>1429</v>
      </c>
      <c r="E2266">
        <v>233.79446137799999</v>
      </c>
      <c r="F2266">
        <v>108.91</v>
      </c>
      <c r="G2266">
        <v>-30.615599173633701</v>
      </c>
      <c r="H2266">
        <v>-4.7385453268526501</v>
      </c>
      <c r="I2266">
        <v>-25.1781339838771</v>
      </c>
      <c r="J2266">
        <v>1.7844828992597599</v>
      </c>
      <c r="K2266">
        <v>107.20354657571799</v>
      </c>
      <c r="L2266">
        <v>109.09797680907801</v>
      </c>
      <c r="M2266">
        <v>53.640012842550099</v>
      </c>
      <c r="N2266">
        <v>0.93862787623391497</v>
      </c>
      <c r="O2266">
        <v>37.269304930676697</v>
      </c>
      <c r="P2266">
        <v>23.9021615472127</v>
      </c>
      <c r="Q2266">
        <v>-8.7164681041381004E-2</v>
      </c>
    </row>
    <row r="2267" spans="1:17" hidden="1" x14ac:dyDescent="0.3">
      <c r="A2267" t="s">
        <v>4695</v>
      </c>
      <c r="B2267" t="s">
        <v>4696</v>
      </c>
      <c r="C2267" t="str">
        <f>IFERROR(VLOOKUP(Table1[[#This Row],[Ticker]],[1]!Table1[[Symbol]:[Industry]],2,FALSE),"-")</f>
        <v>-</v>
      </c>
      <c r="D2267" t="s">
        <v>51</v>
      </c>
      <c r="E2267">
        <v>232.6841799</v>
      </c>
      <c r="F2267">
        <v>209.1</v>
      </c>
      <c r="G2267">
        <v>-71.740492576056397</v>
      </c>
      <c r="H2267">
        <v>-3.1913321971927102</v>
      </c>
      <c r="I2267">
        <v>-41.039154451320996</v>
      </c>
      <c r="J2267">
        <v>3.31054727176695</v>
      </c>
      <c r="K2267">
        <v>212.74622630207199</v>
      </c>
      <c r="L2267">
        <v>261.84302923457699</v>
      </c>
      <c r="M2267">
        <v>48.933172457772898</v>
      </c>
      <c r="N2267">
        <v>0.11185802513724299</v>
      </c>
      <c r="O2267">
        <v>126.279292204686</v>
      </c>
      <c r="P2267">
        <v>20.727482678983801</v>
      </c>
      <c r="Q2267">
        <v>-0.12407147685829099</v>
      </c>
    </row>
    <row r="2268" spans="1:17" hidden="1" x14ac:dyDescent="0.3">
      <c r="A2268" t="s">
        <v>4697</v>
      </c>
      <c r="B2268" t="s">
        <v>4698</v>
      </c>
      <c r="C2268" t="str">
        <f>IFERROR(VLOOKUP(Table1[[#This Row],[Ticker]],[1]!Table1[[Symbol]:[Industry]],2,FALSE),"-")</f>
        <v>-</v>
      </c>
      <c r="D2268" t="s">
        <v>200</v>
      </c>
      <c r="E2268">
        <v>232.65897604400001</v>
      </c>
      <c r="F2268">
        <v>101.86</v>
      </c>
      <c r="G2268">
        <v>16.882121247531401</v>
      </c>
      <c r="H2268">
        <v>-8.4937632566992392</v>
      </c>
      <c r="I2268">
        <v>-11.4230362821872</v>
      </c>
      <c r="J2268">
        <v>-2.1317604205407399</v>
      </c>
      <c r="K2268">
        <v>103.813600715132</v>
      </c>
      <c r="L2268">
        <v>97.238359319178102</v>
      </c>
      <c r="M2268">
        <v>35.348961614803798</v>
      </c>
      <c r="N2268">
        <v>0.82951710805240098</v>
      </c>
      <c r="O2268">
        <v>38.130767720400499</v>
      </c>
      <c r="P2268">
        <v>46.6666666666666</v>
      </c>
      <c r="Q2268">
        <v>1.4186267416587999E-2</v>
      </c>
    </row>
    <row r="2269" spans="1:17" hidden="1" x14ac:dyDescent="0.3">
      <c r="A2269" t="s">
        <v>4699</v>
      </c>
      <c r="B2269" t="s">
        <v>4700</v>
      </c>
      <c r="C2269" t="str">
        <f>IFERROR(VLOOKUP(Table1[[#This Row],[Ticker]],[1]!Table1[[Symbol]:[Industry]],2,FALSE),"-")</f>
        <v>-</v>
      </c>
      <c r="D2269" t="s">
        <v>631</v>
      </c>
      <c r="E2269">
        <v>232.21404068199999</v>
      </c>
      <c r="F2269">
        <v>179.14</v>
      </c>
      <c r="G2269">
        <v>28.814488440096401</v>
      </c>
      <c r="H2269">
        <v>-1.4107860858454899</v>
      </c>
      <c r="I2269">
        <v>13.8431521591286</v>
      </c>
      <c r="J2269">
        <v>-4.7098608914983497</v>
      </c>
      <c r="K2269">
        <v>176.40406364141899</v>
      </c>
      <c r="L2269">
        <v>160.89531934361699</v>
      </c>
      <c r="M2269">
        <v>45.323488101197</v>
      </c>
      <c r="N2269">
        <v>1.16270817226379</v>
      </c>
      <c r="O2269">
        <v>14.4356369320084</v>
      </c>
      <c r="P2269">
        <v>55.773913043478203</v>
      </c>
      <c r="Q2269">
        <v>-3.3121439232961E-2</v>
      </c>
    </row>
    <row r="2270" spans="1:17" hidden="1" x14ac:dyDescent="0.3">
      <c r="A2270" t="s">
        <v>4701</v>
      </c>
      <c r="B2270" t="s">
        <v>4702</v>
      </c>
      <c r="C2270" t="str">
        <f>IFERROR(VLOOKUP(Table1[[#This Row],[Ticker]],[1]!Table1[[Symbol]:[Industry]],2,FALSE),"-")</f>
        <v>-</v>
      </c>
      <c r="D2270" t="s">
        <v>375</v>
      </c>
      <c r="E2270">
        <v>231.8886</v>
      </c>
      <c r="F2270">
        <v>137.05000000000001</v>
      </c>
      <c r="G2270">
        <v>198.55981074939601</v>
      </c>
      <c r="H2270">
        <v>-4.3401637631468102</v>
      </c>
      <c r="I2270">
        <v>-14.212697576853101</v>
      </c>
      <c r="J2270">
        <v>-4.9640032123270901</v>
      </c>
      <c r="K2270">
        <v>145.410034114572</v>
      </c>
      <c r="L2270">
        <v>119.25096339382</v>
      </c>
      <c r="M2270">
        <v>26.1382795712559</v>
      </c>
      <c r="N2270">
        <v>0.71531025880885502</v>
      </c>
      <c r="O2270">
        <v>37.176213060926599</v>
      </c>
      <c r="P2270">
        <v>246.74256799493901</v>
      </c>
    </row>
    <row r="2271" spans="1:17" hidden="1" x14ac:dyDescent="0.3">
      <c r="A2271" t="s">
        <v>4703</v>
      </c>
      <c r="B2271" t="s">
        <v>4704</v>
      </c>
      <c r="C2271" t="str">
        <f>IFERROR(VLOOKUP(Table1[[#This Row],[Ticker]],[1]!Table1[[Symbol]:[Industry]],2,FALSE),"-")</f>
        <v>-</v>
      </c>
      <c r="D2271" t="s">
        <v>1603</v>
      </c>
      <c r="E2271">
        <v>231.51057</v>
      </c>
      <c r="F2271">
        <v>25.31</v>
      </c>
      <c r="G2271">
        <v>-78.1659134675823</v>
      </c>
      <c r="H2271">
        <v>-14.1275857584462</v>
      </c>
      <c r="I2271">
        <v>-53.413185837118903</v>
      </c>
      <c r="J2271">
        <v>-6.1509911897715002</v>
      </c>
      <c r="K2271">
        <v>27.334221017197699</v>
      </c>
      <c r="L2271">
        <v>36.632429813614003</v>
      </c>
      <c r="M2271">
        <v>44.506960785184198</v>
      </c>
      <c r="N2271">
        <v>1.95536223573616</v>
      </c>
      <c r="O2271">
        <v>149.57197418675</v>
      </c>
      <c r="P2271">
        <v>8.8602150537634401</v>
      </c>
      <c r="Q2271">
        <v>9.2428635722973995E-2</v>
      </c>
    </row>
    <row r="2272" spans="1:17" hidden="1" x14ac:dyDescent="0.3">
      <c r="A2272" t="s">
        <v>4705</v>
      </c>
      <c r="B2272" t="s">
        <v>4706</v>
      </c>
      <c r="C2272" t="str">
        <f>IFERROR(VLOOKUP(Table1[[#This Row],[Ticker]],[1]!Table1[[Symbol]:[Industry]],2,FALSE),"-")</f>
        <v>-</v>
      </c>
      <c r="D2272" t="s">
        <v>534</v>
      </c>
      <c r="E2272">
        <v>231.30778699999999</v>
      </c>
      <c r="F2272">
        <v>107.75</v>
      </c>
      <c r="G2272">
        <v>-53.352055061747002</v>
      </c>
      <c r="H2272">
        <v>-34.687920286522697</v>
      </c>
      <c r="I2272">
        <v>-43.046372926010399</v>
      </c>
      <c r="J2272">
        <v>-7.2650541028034903</v>
      </c>
      <c r="M2272">
        <v>26.515199758622501</v>
      </c>
      <c r="O2272">
        <v>51.044083526682101</v>
      </c>
      <c r="P2272">
        <v>6.3672260612043399</v>
      </c>
    </row>
    <row r="2273" spans="1:17" hidden="1" x14ac:dyDescent="0.3">
      <c r="A2273" t="s">
        <v>4707</v>
      </c>
      <c r="B2273" t="s">
        <v>4708</v>
      </c>
      <c r="C2273" t="str">
        <f>IFERROR(VLOOKUP(Table1[[#This Row],[Ticker]],[1]!Table1[[Symbol]:[Industry]],2,FALSE),"-")</f>
        <v>-</v>
      </c>
      <c r="D2273" t="s">
        <v>404</v>
      </c>
      <c r="E2273">
        <v>230.97450000000001</v>
      </c>
      <c r="F2273">
        <v>179.05</v>
      </c>
      <c r="G2273">
        <v>32.960825794365597</v>
      </c>
      <c r="H2273">
        <v>-1.0821415412229001</v>
      </c>
      <c r="I2273">
        <v>32.130124796228401</v>
      </c>
      <c r="J2273">
        <v>-0.19536988799635399</v>
      </c>
      <c r="K2273">
        <v>153.14428590955399</v>
      </c>
      <c r="L2273">
        <v>128.75410168385099</v>
      </c>
      <c r="M2273">
        <v>64.713334041516603</v>
      </c>
      <c r="N2273">
        <v>0.64575186633487303</v>
      </c>
      <c r="O2273">
        <v>8.7126500977380505</v>
      </c>
      <c r="P2273">
        <v>86.5104166666666</v>
      </c>
    </row>
    <row r="2274" spans="1:17" hidden="1" x14ac:dyDescent="0.3">
      <c r="A2274" t="s">
        <v>4709</v>
      </c>
      <c r="B2274" t="s">
        <v>4710</v>
      </c>
      <c r="C2274" t="str">
        <f>IFERROR(VLOOKUP(Table1[[#This Row],[Ticker]],[1]!Table1[[Symbol]:[Industry]],2,FALSE),"-")</f>
        <v>-</v>
      </c>
      <c r="D2274" t="s">
        <v>60</v>
      </c>
      <c r="E2274">
        <v>230.88176799999999</v>
      </c>
      <c r="F2274">
        <v>197.6</v>
      </c>
      <c r="G2274">
        <v>174.84042077273401</v>
      </c>
      <c r="H2274">
        <v>-3.6701408228927499</v>
      </c>
      <c r="I2274">
        <v>11.110287733593299</v>
      </c>
      <c r="J2274">
        <v>-5.6237063548123603</v>
      </c>
      <c r="K2274">
        <v>195.23379591917501</v>
      </c>
      <c r="L2274">
        <v>160.98984206151599</v>
      </c>
      <c r="M2274">
        <v>32.620970388564501</v>
      </c>
      <c r="N2274">
        <v>0.913086017577731</v>
      </c>
      <c r="O2274">
        <v>17.8390688259109</v>
      </c>
      <c r="P2274">
        <v>217.63382092911101</v>
      </c>
      <c r="Q2274">
        <v>0.139059857514271</v>
      </c>
    </row>
    <row r="2275" spans="1:17" hidden="1" x14ac:dyDescent="0.3">
      <c r="A2275" t="s">
        <v>4711</v>
      </c>
      <c r="B2275" t="s">
        <v>4712</v>
      </c>
      <c r="C2275" t="str">
        <f>IFERROR(VLOOKUP(Table1[[#This Row],[Ticker]],[1]!Table1[[Symbol]:[Industry]],2,FALSE),"-")</f>
        <v>-</v>
      </c>
      <c r="D2275" t="s">
        <v>1022</v>
      </c>
      <c r="E2275">
        <v>230.27201890000001</v>
      </c>
      <c r="F2275">
        <v>7</v>
      </c>
      <c r="G2275">
        <v>121.513457373313</v>
      </c>
      <c r="H2275">
        <v>13.141257375171399</v>
      </c>
      <c r="I2275">
        <v>23.460006382114599</v>
      </c>
      <c r="J2275">
        <v>-7.2052214535944099</v>
      </c>
      <c r="K2275">
        <v>6.2459815954584403</v>
      </c>
      <c r="L2275">
        <v>5.1126311730530798</v>
      </c>
      <c r="M2275">
        <v>34.4661296627526</v>
      </c>
      <c r="N2275">
        <v>0.54795495484101697</v>
      </c>
      <c r="O2275">
        <v>23.1428571428571</v>
      </c>
      <c r="Q2275">
        <v>3.1828400632467002E-2</v>
      </c>
    </row>
    <row r="2276" spans="1:17" hidden="1" x14ac:dyDescent="0.3">
      <c r="A2276" t="s">
        <v>4713</v>
      </c>
      <c r="B2276" t="s">
        <v>4714</v>
      </c>
      <c r="C2276" t="str">
        <f>IFERROR(VLOOKUP(Table1[[#This Row],[Ticker]],[1]!Table1[[Symbol]:[Industry]],2,FALSE),"-")</f>
        <v>-</v>
      </c>
      <c r="D2276" t="s">
        <v>1429</v>
      </c>
      <c r="E2276">
        <v>229.94352499999999</v>
      </c>
      <c r="F2276">
        <v>194.95</v>
      </c>
      <c r="G2276">
        <v>-42.463224280570401</v>
      </c>
      <c r="H2276">
        <v>2.7974623707494399</v>
      </c>
      <c r="I2276">
        <v>-2.3630579107645402</v>
      </c>
      <c r="J2276">
        <v>-9.6693078663045693</v>
      </c>
      <c r="K2276">
        <v>195.47676497558101</v>
      </c>
      <c r="L2276">
        <v>195.09306199306999</v>
      </c>
      <c r="M2276">
        <v>38.810231453206903</v>
      </c>
      <c r="N2276">
        <v>1.99160888386926</v>
      </c>
      <c r="O2276">
        <v>52.244165170556499</v>
      </c>
      <c r="P2276">
        <v>21.615720524017402</v>
      </c>
      <c r="Q2276">
        <v>2.6447607908549999E-3</v>
      </c>
    </row>
    <row r="2277" spans="1:17" hidden="1" x14ac:dyDescent="0.3">
      <c r="A2277" t="s">
        <v>4715</v>
      </c>
      <c r="B2277" t="s">
        <v>4716</v>
      </c>
      <c r="C2277" t="str">
        <f>IFERROR(VLOOKUP(Table1[[#This Row],[Ticker]],[1]!Table1[[Symbol]:[Industry]],2,FALSE),"-")</f>
        <v>-</v>
      </c>
      <c r="D2277" t="s">
        <v>359</v>
      </c>
      <c r="E2277">
        <v>229.52028899999999</v>
      </c>
      <c r="F2277">
        <v>77.97</v>
      </c>
      <c r="G2277">
        <v>47.828859992319103</v>
      </c>
      <c r="H2277">
        <v>-14.7901609999688</v>
      </c>
      <c r="I2277">
        <v>-4.9742396121658299</v>
      </c>
      <c r="J2277">
        <v>-6.5406216846080802</v>
      </c>
      <c r="K2277">
        <v>83.289427128237193</v>
      </c>
      <c r="L2277">
        <v>73.023837784035607</v>
      </c>
      <c r="M2277">
        <v>32.570805429080202</v>
      </c>
      <c r="N2277">
        <v>0.49045346234124798</v>
      </c>
      <c r="O2277">
        <v>24.855713736052301</v>
      </c>
      <c r="P2277">
        <v>83.243243243243199</v>
      </c>
      <c r="Q2277">
        <v>2.3397362738524E-2</v>
      </c>
    </row>
    <row r="2278" spans="1:17" hidden="1" x14ac:dyDescent="0.3">
      <c r="A2278" t="s">
        <v>4717</v>
      </c>
      <c r="B2278" t="s">
        <v>4718</v>
      </c>
      <c r="C2278" t="str">
        <f>IFERROR(VLOOKUP(Table1[[#This Row],[Ticker]],[1]!Table1[[Symbol]:[Industry]],2,FALSE),"-")</f>
        <v>-</v>
      </c>
      <c r="D2278" t="s">
        <v>138</v>
      </c>
      <c r="E2278">
        <v>229.30682930399999</v>
      </c>
      <c r="F2278">
        <v>61.68</v>
      </c>
      <c r="G2278">
        <v>-47.441368169290598</v>
      </c>
      <c r="H2278">
        <v>6.5899747433127695E-2</v>
      </c>
      <c r="I2278">
        <v>-14.1342072606861</v>
      </c>
      <c r="J2278">
        <v>-1.63120185048008</v>
      </c>
      <c r="K2278">
        <v>60.689196796673798</v>
      </c>
      <c r="L2278">
        <v>64.529992093063498</v>
      </c>
      <c r="M2278">
        <v>52.358933667442898</v>
      </c>
      <c r="N2278">
        <v>1.16045663303658</v>
      </c>
      <c r="O2278">
        <v>56.614785992217897</v>
      </c>
      <c r="P2278">
        <v>47.595118449389801</v>
      </c>
      <c r="Q2278">
        <v>9.0770456829822002E-2</v>
      </c>
    </row>
    <row r="2279" spans="1:17" hidden="1" x14ac:dyDescent="0.3">
      <c r="A2279" t="s">
        <v>4719</v>
      </c>
      <c r="B2279" t="s">
        <v>4720</v>
      </c>
      <c r="C2279" t="str">
        <f>IFERROR(VLOOKUP(Table1[[#This Row],[Ticker]],[1]!Table1[[Symbol]:[Industry]],2,FALSE),"-")</f>
        <v>-</v>
      </c>
      <c r="E2279">
        <v>229.16784000000001</v>
      </c>
      <c r="F2279">
        <v>2.2000000000000002</v>
      </c>
      <c r="G2279">
        <v>159.99950299584299</v>
      </c>
      <c r="H2279">
        <v>-38.931445956672597</v>
      </c>
      <c r="I2279">
        <v>-6.2220088358055197</v>
      </c>
      <c r="J2279">
        <v>-4.1481304141834601</v>
      </c>
      <c r="K2279">
        <v>2.9145455982045698</v>
      </c>
      <c r="L2279">
        <v>2.5100838814031898</v>
      </c>
      <c r="M2279">
        <v>27.932123011138799</v>
      </c>
      <c r="N2279">
        <v>0.871825164662136</v>
      </c>
      <c r="O2279">
        <v>87.727272727272606</v>
      </c>
      <c r="P2279">
        <v>402.85714285714198</v>
      </c>
    </row>
    <row r="2280" spans="1:17" hidden="1" x14ac:dyDescent="0.3">
      <c r="A2280" t="s">
        <v>4721</v>
      </c>
      <c r="B2280" t="s">
        <v>4722</v>
      </c>
      <c r="C2280" t="str">
        <f>IFERROR(VLOOKUP(Table1[[#This Row],[Ticker]],[1]!Table1[[Symbol]:[Industry]],2,FALSE),"-")</f>
        <v>-</v>
      </c>
      <c r="D2280" t="s">
        <v>591</v>
      </c>
      <c r="E2280">
        <v>228.05737500000001</v>
      </c>
      <c r="F2280">
        <v>130</v>
      </c>
      <c r="G2280">
        <v>-37.433911047739599</v>
      </c>
      <c r="H2280">
        <v>-3.6817020139861398</v>
      </c>
      <c r="I2280">
        <v>-10.9060946289268</v>
      </c>
      <c r="J2280">
        <v>-7.3166612087984104</v>
      </c>
      <c r="K2280">
        <v>130.84526636409001</v>
      </c>
      <c r="L2280">
        <v>131.13026143141499</v>
      </c>
      <c r="M2280">
        <v>43.250127731844103</v>
      </c>
      <c r="N2280">
        <v>4.2349726775956196</v>
      </c>
      <c r="O2280">
        <v>26.846153846153801</v>
      </c>
      <c r="P2280">
        <v>8.3333333333333197</v>
      </c>
    </row>
    <row r="2281" spans="1:17" hidden="1" x14ac:dyDescent="0.3">
      <c r="A2281" t="s">
        <v>4723</v>
      </c>
      <c r="B2281" t="s">
        <v>4724</v>
      </c>
      <c r="C2281" t="str">
        <f>IFERROR(VLOOKUP(Table1[[#This Row],[Ticker]],[1]!Table1[[Symbol]:[Industry]],2,FALSE),"-")</f>
        <v>-</v>
      </c>
      <c r="D2281" t="s">
        <v>21</v>
      </c>
      <c r="E2281">
        <v>227.39010705199999</v>
      </c>
      <c r="F2281">
        <v>118.12</v>
      </c>
      <c r="G2281">
        <v>68.120740430426906</v>
      </c>
      <c r="H2281">
        <v>3.9464883156277901</v>
      </c>
      <c r="I2281">
        <v>36.964517312204599</v>
      </c>
      <c r="J2281">
        <v>-12.454758850682</v>
      </c>
      <c r="K2281">
        <v>110.430735001627</v>
      </c>
      <c r="L2281">
        <v>91.007629425663893</v>
      </c>
      <c r="M2281">
        <v>42.889140218871901</v>
      </c>
      <c r="N2281">
        <v>1.4803432480434999</v>
      </c>
      <c r="O2281">
        <v>24.9576701659329</v>
      </c>
      <c r="P2281">
        <v>122.030075187969</v>
      </c>
      <c r="Q2281">
        <v>2.7074419005245001E-2</v>
      </c>
    </row>
    <row r="2282" spans="1:17" hidden="1" x14ac:dyDescent="0.3">
      <c r="A2282" t="s">
        <v>4725</v>
      </c>
      <c r="B2282" t="s">
        <v>4726</v>
      </c>
      <c r="C2282" t="str">
        <f>IFERROR(VLOOKUP(Table1[[#This Row],[Ticker]],[1]!Table1[[Symbol]:[Industry]],2,FALSE),"-")</f>
        <v>-</v>
      </c>
      <c r="D2282" t="s">
        <v>1603</v>
      </c>
      <c r="E2282">
        <v>227.18800218499999</v>
      </c>
      <c r="F2282">
        <v>489.95</v>
      </c>
      <c r="G2282">
        <v>-18.320045606274999</v>
      </c>
      <c r="H2282">
        <v>10.943590506030899</v>
      </c>
      <c r="I2282">
        <v>3.3339593101660898</v>
      </c>
      <c r="J2282">
        <v>1.5292446328000699</v>
      </c>
      <c r="K2282">
        <v>418.03321518509301</v>
      </c>
      <c r="L2282">
        <v>416.30828068720399</v>
      </c>
      <c r="M2282">
        <v>82.035965969724899</v>
      </c>
      <c r="N2282">
        <v>1.6960811901741399</v>
      </c>
      <c r="O2282">
        <v>12.2563526890498</v>
      </c>
      <c r="P2282">
        <v>36.0972222222222</v>
      </c>
      <c r="Q2282">
        <v>-0.13496004347548701</v>
      </c>
    </row>
    <row r="2283" spans="1:17" hidden="1" x14ac:dyDescent="0.3">
      <c r="A2283" t="s">
        <v>4727</v>
      </c>
      <c r="B2283" t="s">
        <v>4728</v>
      </c>
      <c r="C2283" t="str">
        <f>IFERROR(VLOOKUP(Table1[[#This Row],[Ticker]],[1]!Table1[[Symbol]:[Industry]],2,FALSE),"-")</f>
        <v>-</v>
      </c>
      <c r="D2283" t="s">
        <v>200</v>
      </c>
      <c r="E2283">
        <v>226.54632000000001</v>
      </c>
      <c r="F2283">
        <v>612.95000000000005</v>
      </c>
      <c r="G2283">
        <v>-11.062311232156301</v>
      </c>
      <c r="H2283">
        <v>8.8081235357535803</v>
      </c>
      <c r="I2283">
        <v>22.628429593820801</v>
      </c>
      <c r="J2283">
        <v>3.0914596367129201</v>
      </c>
      <c r="K2283">
        <v>518.24029316366205</v>
      </c>
      <c r="L2283">
        <v>464.35277459213103</v>
      </c>
      <c r="M2283">
        <v>78.978502422119107</v>
      </c>
      <c r="N2283">
        <v>1.57939357186173</v>
      </c>
      <c r="O2283">
        <v>5.8813932620931304</v>
      </c>
      <c r="P2283">
        <v>65.148861646234707</v>
      </c>
      <c r="Q2283">
        <v>8.9677040411850997E-2</v>
      </c>
    </row>
    <row r="2284" spans="1:17" hidden="1" x14ac:dyDescent="0.3">
      <c r="A2284" t="s">
        <v>4729</v>
      </c>
      <c r="B2284" t="s">
        <v>4730</v>
      </c>
      <c r="C2284" t="str">
        <f>IFERROR(VLOOKUP(Table1[[#This Row],[Ticker]],[1]!Table1[[Symbol]:[Industry]],2,FALSE),"-")</f>
        <v>-</v>
      </c>
      <c r="D2284" t="s">
        <v>21</v>
      </c>
      <c r="E2284">
        <v>226.3776101</v>
      </c>
      <c r="F2284">
        <v>13.9</v>
      </c>
      <c r="G2284">
        <v>-27.906806088108599</v>
      </c>
      <c r="H2284">
        <v>-1.6911928437924899</v>
      </c>
      <c r="I2284">
        <v>-5.62368935298871</v>
      </c>
      <c r="J2284">
        <v>-2.6188080094401802</v>
      </c>
      <c r="K2284">
        <v>13.3526525944437</v>
      </c>
      <c r="L2284">
        <v>13.5201238289218</v>
      </c>
      <c r="M2284">
        <v>54.3988492162431</v>
      </c>
      <c r="N2284">
        <v>0.65353025020226196</v>
      </c>
      <c r="O2284">
        <v>30.2158273381295</v>
      </c>
      <c r="P2284">
        <v>41.116751269035497</v>
      </c>
    </row>
    <row r="2285" spans="1:17" hidden="1" x14ac:dyDescent="0.3">
      <c r="A2285" t="s">
        <v>4731</v>
      </c>
      <c r="B2285" t="s">
        <v>4732</v>
      </c>
      <c r="C2285" t="str">
        <f>IFERROR(VLOOKUP(Table1[[#This Row],[Ticker]],[1]!Table1[[Symbol]:[Industry]],2,FALSE),"-")</f>
        <v>-</v>
      </c>
      <c r="D2285" t="s">
        <v>631</v>
      </c>
      <c r="E2285">
        <v>226.24203352999999</v>
      </c>
      <c r="F2285">
        <v>8.2899999999999991</v>
      </c>
      <c r="G2285">
        <v>9.3937862147402402</v>
      </c>
      <c r="H2285">
        <v>-24.297101427961898</v>
      </c>
      <c r="I2285">
        <v>14.434029401995399</v>
      </c>
      <c r="J2285">
        <v>-8.8174614809682801</v>
      </c>
      <c r="K2285">
        <v>9.2504566421497003</v>
      </c>
      <c r="L2285">
        <v>7.7666250126616596</v>
      </c>
      <c r="M2285">
        <v>21.830558474341601</v>
      </c>
      <c r="N2285">
        <v>0.66070644353946395</v>
      </c>
      <c r="O2285">
        <v>48.371531966224303</v>
      </c>
      <c r="P2285">
        <v>69.529652351738207</v>
      </c>
      <c r="Q2285">
        <v>8.9166307605379996E-2</v>
      </c>
    </row>
    <row r="2286" spans="1:17" hidden="1" x14ac:dyDescent="0.3">
      <c r="A2286" t="s">
        <v>4733</v>
      </c>
      <c r="B2286" t="s">
        <v>4734</v>
      </c>
      <c r="C2286" t="str">
        <f>IFERROR(VLOOKUP(Table1[[#This Row],[Ticker]],[1]!Table1[[Symbol]:[Industry]],2,FALSE),"-")</f>
        <v>-</v>
      </c>
      <c r="D2286" t="s">
        <v>1022</v>
      </c>
      <c r="E2286">
        <v>226.22692742999999</v>
      </c>
      <c r="F2286">
        <v>12.15</v>
      </c>
      <c r="G2286">
        <v>51.986378807332798</v>
      </c>
      <c r="H2286">
        <v>-4.0469757366597801</v>
      </c>
      <c r="I2286">
        <v>-10.8287938837544</v>
      </c>
      <c r="J2286">
        <v>-5.3432988820791998</v>
      </c>
      <c r="K2286">
        <v>11.813816215915701</v>
      </c>
      <c r="L2286">
        <v>10.323355796270199</v>
      </c>
      <c r="M2286">
        <v>38.792355521528897</v>
      </c>
      <c r="N2286">
        <v>0.71348269561986599</v>
      </c>
      <c r="O2286">
        <v>26.748971193415599</v>
      </c>
      <c r="Q2286">
        <v>5.4405922133593E-2</v>
      </c>
    </row>
    <row r="2287" spans="1:17" hidden="1" x14ac:dyDescent="0.3">
      <c r="A2287" t="s">
        <v>4735</v>
      </c>
      <c r="B2287" t="s">
        <v>4736</v>
      </c>
      <c r="C2287" t="str">
        <f>IFERROR(VLOOKUP(Table1[[#This Row],[Ticker]],[1]!Table1[[Symbol]:[Industry]],2,FALSE),"-")</f>
        <v>-</v>
      </c>
      <c r="D2287" t="s">
        <v>631</v>
      </c>
      <c r="E2287">
        <v>226.2124158</v>
      </c>
      <c r="F2287">
        <v>65.05</v>
      </c>
      <c r="G2287">
        <v>185.66132704749799</v>
      </c>
      <c r="H2287">
        <v>0.209669001997837</v>
      </c>
      <c r="I2287">
        <v>195.96700918323501</v>
      </c>
      <c r="J2287">
        <v>-3.66706466853155</v>
      </c>
      <c r="K2287">
        <v>61.242982983735502</v>
      </c>
      <c r="M2287">
        <v>49.577583188675803</v>
      </c>
      <c r="N2287">
        <v>0.58822587191604003</v>
      </c>
      <c r="O2287">
        <v>16.064565718677901</v>
      </c>
      <c r="P2287">
        <v>209.76190476190399</v>
      </c>
    </row>
    <row r="2288" spans="1:17" hidden="1" x14ac:dyDescent="0.3">
      <c r="A2288" t="s">
        <v>4737</v>
      </c>
      <c r="B2288" t="s">
        <v>4738</v>
      </c>
      <c r="C2288" t="str">
        <f>IFERROR(VLOOKUP(Table1[[#This Row],[Ticker]],[1]!Table1[[Symbol]:[Industry]],2,FALSE),"-")</f>
        <v>-</v>
      </c>
      <c r="D2288" t="s">
        <v>101</v>
      </c>
      <c r="E2288">
        <v>226.06565856</v>
      </c>
      <c r="F2288">
        <v>170.4</v>
      </c>
      <c r="G2288">
        <v>115.538553946151</v>
      </c>
      <c r="H2288">
        <v>-9.1329722274740703</v>
      </c>
      <c r="I2288">
        <v>-4.0223000752231401</v>
      </c>
      <c r="J2288">
        <v>-1.20021455207898</v>
      </c>
      <c r="K2288">
        <v>178.65794814378299</v>
      </c>
      <c r="L2288">
        <v>146.86140226803599</v>
      </c>
      <c r="M2288">
        <v>35.9042133259236</v>
      </c>
      <c r="N2288">
        <v>0.24888888888888799</v>
      </c>
      <c r="O2288">
        <v>53.638497652582103</v>
      </c>
      <c r="P2288">
        <v>145.00359453630401</v>
      </c>
      <c r="Q2288">
        <v>0.112749583225852</v>
      </c>
    </row>
    <row r="2289" spans="1:17" hidden="1" x14ac:dyDescent="0.3">
      <c r="A2289" t="s">
        <v>4739</v>
      </c>
      <c r="B2289" t="s">
        <v>4740</v>
      </c>
      <c r="C2289" t="str">
        <f>IFERROR(VLOOKUP(Table1[[#This Row],[Ticker]],[1]!Table1[[Symbol]:[Industry]],2,FALSE),"-")</f>
        <v>-</v>
      </c>
      <c r="D2289" t="s">
        <v>298</v>
      </c>
      <c r="E2289">
        <v>225.86413315199999</v>
      </c>
      <c r="F2289">
        <v>130.62</v>
      </c>
      <c r="G2289">
        <v>-21.573105186933699</v>
      </c>
      <c r="H2289">
        <v>-15.3521227954833</v>
      </c>
      <c r="I2289">
        <v>-32.739977800202297</v>
      </c>
      <c r="J2289">
        <v>-8.8130322736876003</v>
      </c>
      <c r="K2289">
        <v>140.69620396251599</v>
      </c>
      <c r="L2289">
        <v>143.143993248062</v>
      </c>
      <c r="M2289">
        <v>33.890876558911401</v>
      </c>
      <c r="N2289">
        <v>1.34012973759267</v>
      </c>
      <c r="O2289">
        <v>40.024498545398799</v>
      </c>
      <c r="P2289">
        <v>9.1684078562473896</v>
      </c>
      <c r="Q2289">
        <v>2.2898490579819999E-3</v>
      </c>
    </row>
    <row r="2290" spans="1:17" hidden="1" x14ac:dyDescent="0.3">
      <c r="A2290" t="s">
        <v>4741</v>
      </c>
      <c r="B2290" t="s">
        <v>4742</v>
      </c>
      <c r="C2290" t="str">
        <f>IFERROR(VLOOKUP(Table1[[#This Row],[Ticker]],[1]!Table1[[Symbol]:[Industry]],2,FALSE),"-")</f>
        <v>-</v>
      </c>
      <c r="D2290" t="s">
        <v>92</v>
      </c>
      <c r="E2290">
        <v>225.09993600000001</v>
      </c>
      <c r="F2290">
        <v>56.23</v>
      </c>
      <c r="G2290">
        <v>104.709188307974</v>
      </c>
      <c r="H2290">
        <v>42.294859242946004</v>
      </c>
      <c r="I2290">
        <v>44.488003787973497</v>
      </c>
      <c r="J2290">
        <v>46.460547271766899</v>
      </c>
      <c r="K2290">
        <v>41.378705998756899</v>
      </c>
      <c r="L2290">
        <v>38.285283211706499</v>
      </c>
      <c r="M2290">
        <v>81.690960121015905</v>
      </c>
      <c r="N2290">
        <v>4.30155413488965</v>
      </c>
      <c r="O2290">
        <v>5.6375600213409198</v>
      </c>
      <c r="P2290">
        <v>136.75789473684199</v>
      </c>
      <c r="Q2290">
        <v>0.12095775246479699</v>
      </c>
    </row>
    <row r="2291" spans="1:17" hidden="1" x14ac:dyDescent="0.3">
      <c r="A2291" t="s">
        <v>4743</v>
      </c>
      <c r="B2291" t="s">
        <v>4744</v>
      </c>
      <c r="C2291" t="str">
        <f>IFERROR(VLOOKUP(Table1[[#This Row],[Ticker]],[1]!Table1[[Symbol]:[Industry]],2,FALSE),"-")</f>
        <v>-</v>
      </c>
      <c r="D2291" t="s">
        <v>200</v>
      </c>
      <c r="E2291">
        <v>224.48956914999999</v>
      </c>
      <c r="F2291">
        <v>177.1</v>
      </c>
      <c r="G2291">
        <v>10.9356403565048</v>
      </c>
      <c r="H2291">
        <v>-18.7201783510388</v>
      </c>
      <c r="I2291">
        <v>-20.559833720285798</v>
      </c>
      <c r="J2291">
        <v>-2.50481660963466</v>
      </c>
      <c r="K2291">
        <v>186.63546960566299</v>
      </c>
      <c r="L2291">
        <v>169.56175020984799</v>
      </c>
      <c r="M2291">
        <v>34.2739451672524</v>
      </c>
      <c r="N2291">
        <v>0.65330213943418503</v>
      </c>
      <c r="O2291">
        <v>25.663466967814799</v>
      </c>
      <c r="P2291">
        <v>42.1348314606741</v>
      </c>
      <c r="Q2291">
        <v>-1.3165351369350001E-2</v>
      </c>
    </row>
    <row r="2292" spans="1:17" hidden="1" x14ac:dyDescent="0.3">
      <c r="A2292" t="s">
        <v>4745</v>
      </c>
      <c r="B2292" t="s">
        <v>4746</v>
      </c>
      <c r="C2292" t="str">
        <f>IFERROR(VLOOKUP(Table1[[#This Row],[Ticker]],[1]!Table1[[Symbol]:[Industry]],2,FALSE),"-")</f>
        <v>-</v>
      </c>
      <c r="D2292" t="s">
        <v>138</v>
      </c>
      <c r="E2292">
        <v>224.417</v>
      </c>
      <c r="F2292">
        <v>260.95</v>
      </c>
      <c r="G2292">
        <v>336.04754430992801</v>
      </c>
      <c r="H2292">
        <v>33.171207416751301</v>
      </c>
      <c r="I2292">
        <v>236.52058300906</v>
      </c>
      <c r="J2292">
        <v>0.71292915384425404</v>
      </c>
      <c r="K2292">
        <v>197.88982452155</v>
      </c>
      <c r="L2292">
        <v>130.48496341318199</v>
      </c>
      <c r="M2292">
        <v>79.469589581695402</v>
      </c>
      <c r="N2292">
        <v>2.5746467198313798</v>
      </c>
      <c r="O2292">
        <v>9.5803793830229106E-2</v>
      </c>
      <c r="P2292">
        <v>460.580021482277</v>
      </c>
      <c r="Q2292">
        <v>0.146157000800128</v>
      </c>
    </row>
    <row r="2293" spans="1:17" hidden="1" x14ac:dyDescent="0.3">
      <c r="A2293" t="s">
        <v>4747</v>
      </c>
      <c r="B2293" t="s">
        <v>4748</v>
      </c>
      <c r="C2293" t="str">
        <f>IFERROR(VLOOKUP(Table1[[#This Row],[Ticker]],[1]!Table1[[Symbol]:[Industry]],2,FALSE),"-")</f>
        <v>-</v>
      </c>
      <c r="D2293" t="s">
        <v>539</v>
      </c>
      <c r="E2293">
        <v>223.34443070999899</v>
      </c>
      <c r="F2293">
        <v>177.7</v>
      </c>
      <c r="G2293">
        <v>58.4366590601186</v>
      </c>
      <c r="H2293">
        <v>2.1425190973207902</v>
      </c>
      <c r="I2293">
        <v>-42.657986051047502</v>
      </c>
      <c r="J2293">
        <v>-4.3595207554439304</v>
      </c>
      <c r="K2293">
        <v>160.783974055687</v>
      </c>
      <c r="L2293">
        <v>156.365707902802</v>
      </c>
      <c r="M2293">
        <v>55.726294850188197</v>
      </c>
      <c r="N2293">
        <v>1.1311595327823201</v>
      </c>
      <c r="O2293">
        <v>51.378728193584699</v>
      </c>
      <c r="P2293">
        <v>123.916330645161</v>
      </c>
      <c r="Q2293">
        <v>2.3718952361853E-2</v>
      </c>
    </row>
    <row r="2294" spans="1:17" hidden="1" x14ac:dyDescent="0.3">
      <c r="A2294" t="s">
        <v>4749</v>
      </c>
      <c r="B2294" t="s">
        <v>4750</v>
      </c>
      <c r="C2294" t="str">
        <f>IFERROR(VLOOKUP(Table1[[#This Row],[Ticker]],[1]!Table1[[Symbol]:[Industry]],2,FALSE),"-")</f>
        <v>-</v>
      </c>
      <c r="E2294">
        <v>223.1592</v>
      </c>
      <c r="F2294">
        <v>173.8</v>
      </c>
      <c r="G2294">
        <v>-10.5429168192739</v>
      </c>
      <c r="H2294">
        <v>-5.8670710064060998</v>
      </c>
      <c r="I2294">
        <v>-0.23723468353735</v>
      </c>
      <c r="J2294">
        <v>-2.6992020318542198</v>
      </c>
      <c r="K2294">
        <v>162.690859431966</v>
      </c>
      <c r="M2294">
        <v>33.627386731953301</v>
      </c>
      <c r="O2294">
        <v>26.869965477560399</v>
      </c>
      <c r="P2294">
        <v>64.739336492890999</v>
      </c>
    </row>
    <row r="2295" spans="1:17" hidden="1" x14ac:dyDescent="0.3">
      <c r="A2295" t="s">
        <v>4751</v>
      </c>
      <c r="B2295" t="s">
        <v>4752</v>
      </c>
      <c r="C2295" t="str">
        <f>IFERROR(VLOOKUP(Table1[[#This Row],[Ticker]],[1]!Table1[[Symbol]:[Industry]],2,FALSE),"-")</f>
        <v>-</v>
      </c>
      <c r="E2295">
        <v>223.1</v>
      </c>
      <c r="F2295">
        <v>223.1</v>
      </c>
      <c r="G2295">
        <v>578.13423500199201</v>
      </c>
      <c r="H2295">
        <v>1.4721293412688301</v>
      </c>
      <c r="I2295">
        <v>89.448249178549901</v>
      </c>
      <c r="J2295">
        <v>-3.1824321051527402</v>
      </c>
      <c r="K2295">
        <v>208.44754308248201</v>
      </c>
      <c r="L2295">
        <v>126.263215347661</v>
      </c>
      <c r="M2295">
        <v>45.168978780752497</v>
      </c>
      <c r="N2295">
        <v>0.19772767724710699</v>
      </c>
      <c r="O2295">
        <v>17.615419094576399</v>
      </c>
      <c r="P2295">
        <v>602.23481271639901</v>
      </c>
    </row>
    <row r="2296" spans="1:17" hidden="1" x14ac:dyDescent="0.3">
      <c r="A2296" t="s">
        <v>4753</v>
      </c>
      <c r="B2296" t="s">
        <v>4754</v>
      </c>
      <c r="C2296" t="str">
        <f>IFERROR(VLOOKUP(Table1[[#This Row],[Ticker]],[1]!Table1[[Symbol]:[Industry]],2,FALSE),"-")</f>
        <v>-</v>
      </c>
      <c r="D2296" t="s">
        <v>539</v>
      </c>
      <c r="E2296">
        <v>222.95607680000001</v>
      </c>
      <c r="F2296">
        <v>50.24</v>
      </c>
      <c r="G2296">
        <v>53.740130250195499</v>
      </c>
      <c r="H2296">
        <v>-5.9401783510388597</v>
      </c>
      <c r="I2296">
        <v>1.03939013561606</v>
      </c>
      <c r="J2296">
        <v>-4.3494915255172302</v>
      </c>
      <c r="K2296">
        <v>49.335119280304099</v>
      </c>
      <c r="L2296">
        <v>44.146352992166399</v>
      </c>
      <c r="M2296">
        <v>52.495010640566697</v>
      </c>
      <c r="N2296">
        <v>0.71070366835436605</v>
      </c>
      <c r="O2296">
        <v>20.720541401273799</v>
      </c>
      <c r="P2296">
        <v>89.584905660377302</v>
      </c>
      <c r="Q2296">
        <v>3.6310131306278998E-2</v>
      </c>
    </row>
    <row r="2297" spans="1:17" hidden="1" x14ac:dyDescent="0.3">
      <c r="A2297" t="s">
        <v>4755</v>
      </c>
      <c r="B2297" t="s">
        <v>4756</v>
      </c>
      <c r="C2297" t="str">
        <f>IFERROR(VLOOKUP(Table1[[#This Row],[Ticker]],[1]!Table1[[Symbol]:[Industry]],2,FALSE),"-")</f>
        <v>-</v>
      </c>
      <c r="E2297">
        <v>222.80601573999999</v>
      </c>
      <c r="F2297">
        <v>1898.05</v>
      </c>
      <c r="G2297">
        <v>300.37666705804099</v>
      </c>
      <c r="H2297">
        <v>3.7814868354620201</v>
      </c>
      <c r="I2297">
        <v>55.522678016334801</v>
      </c>
      <c r="J2297">
        <v>-5.0673746799266697</v>
      </c>
      <c r="K2297">
        <v>1718.39457849767</v>
      </c>
      <c r="L2297">
        <v>1172.13203052104</v>
      </c>
      <c r="M2297">
        <v>26.024665528741401</v>
      </c>
      <c r="N2297">
        <v>5.9024134312696701E-2</v>
      </c>
      <c r="O2297">
        <v>24.872895866810602</v>
      </c>
      <c r="P2297">
        <v>357.30634863269398</v>
      </c>
      <c r="Q2297">
        <v>0.15359606348083699</v>
      </c>
    </row>
    <row r="2298" spans="1:17" hidden="1" x14ac:dyDescent="0.3">
      <c r="A2298" t="s">
        <v>4757</v>
      </c>
      <c r="B2298" t="s">
        <v>4758</v>
      </c>
      <c r="C2298" t="str">
        <f>IFERROR(VLOOKUP(Table1[[#This Row],[Ticker]],[1]!Table1[[Symbol]:[Industry]],2,FALSE),"-")</f>
        <v>-</v>
      </c>
      <c r="D2298" t="s">
        <v>399</v>
      </c>
      <c r="E2298">
        <v>222.6344</v>
      </c>
      <c r="F2298">
        <v>388</v>
      </c>
      <c r="G2298">
        <v>822.24088570022695</v>
      </c>
      <c r="H2298">
        <v>5.6882723531864796</v>
      </c>
      <c r="I2298">
        <v>80.205104421330304</v>
      </c>
      <c r="J2298">
        <v>7.22150617587653</v>
      </c>
      <c r="K2298">
        <v>332.77544045334901</v>
      </c>
      <c r="L2298">
        <v>192.809450305333</v>
      </c>
      <c r="M2298">
        <v>75.578622196851697</v>
      </c>
      <c r="N2298">
        <v>0.47148038245960999</v>
      </c>
      <c r="O2298">
        <v>0.25773195876288502</v>
      </c>
      <c r="P2298">
        <v>846.34146341463395</v>
      </c>
    </row>
    <row r="2299" spans="1:17" hidden="1" x14ac:dyDescent="0.3">
      <c r="A2299" t="s">
        <v>4759</v>
      </c>
      <c r="B2299" t="s">
        <v>4760</v>
      </c>
      <c r="C2299" t="str">
        <f>IFERROR(VLOOKUP(Table1[[#This Row],[Ticker]],[1]!Table1[[Symbol]:[Industry]],2,FALSE),"-")</f>
        <v>-</v>
      </c>
      <c r="D2299" t="s">
        <v>228</v>
      </c>
      <c r="E2299">
        <v>222.57494511499999</v>
      </c>
      <c r="F2299">
        <v>14.15</v>
      </c>
      <c r="G2299">
        <v>78.042279428450797</v>
      </c>
      <c r="H2299">
        <v>3.4340346855271102</v>
      </c>
      <c r="I2299">
        <v>-13.440285649591599</v>
      </c>
      <c r="J2299">
        <v>8.7368883446252408</v>
      </c>
      <c r="K2299">
        <v>12.7481436657482</v>
      </c>
      <c r="L2299">
        <v>11.3132058419927</v>
      </c>
      <c r="M2299">
        <v>66.587480711212606</v>
      </c>
      <c r="N2299">
        <v>2.0481105927786598</v>
      </c>
      <c r="O2299">
        <v>37.455830388692497</v>
      </c>
      <c r="P2299">
        <v>109.62962962962899</v>
      </c>
      <c r="Q2299">
        <v>1.5750549824829999E-3</v>
      </c>
    </row>
    <row r="2300" spans="1:17" hidden="1" x14ac:dyDescent="0.3">
      <c r="A2300" t="s">
        <v>4761</v>
      </c>
      <c r="B2300" t="s">
        <v>4762</v>
      </c>
      <c r="C2300" t="str">
        <f>IFERROR(VLOOKUP(Table1[[#This Row],[Ticker]],[1]!Table1[[Symbol]:[Industry]],2,FALSE),"-")</f>
        <v>-</v>
      </c>
      <c r="D2300" t="s">
        <v>46</v>
      </c>
      <c r="E2300">
        <v>221.77695036</v>
      </c>
      <c r="F2300">
        <v>86.3</v>
      </c>
      <c r="G2300">
        <v>251.11681358994099</v>
      </c>
      <c r="H2300">
        <v>-4.5247760521882903</v>
      </c>
      <c r="I2300">
        <v>40.174774358886097</v>
      </c>
      <c r="J2300">
        <v>-6.9787464561954398</v>
      </c>
      <c r="K2300">
        <v>94.126087459981804</v>
      </c>
      <c r="L2300">
        <v>71.786643642649196</v>
      </c>
      <c r="M2300">
        <v>22.536721880129999</v>
      </c>
      <c r="N2300">
        <v>0.15143867126333199</v>
      </c>
      <c r="O2300">
        <v>35.596755504055601</v>
      </c>
      <c r="P2300">
        <v>344.84536082474199</v>
      </c>
      <c r="Q2300">
        <v>0.11860973796497699</v>
      </c>
    </row>
    <row r="2301" spans="1:17" hidden="1" x14ac:dyDescent="0.3">
      <c r="A2301" t="s">
        <v>4763</v>
      </c>
      <c r="B2301" t="s">
        <v>4764</v>
      </c>
      <c r="C2301" t="str">
        <f>IFERROR(VLOOKUP(Table1[[#This Row],[Ticker]],[1]!Table1[[Symbol]:[Industry]],2,FALSE),"-")</f>
        <v>-</v>
      </c>
      <c r="D2301" t="s">
        <v>92</v>
      </c>
      <c r="E2301">
        <v>221.48269325000001</v>
      </c>
      <c r="F2301">
        <v>131.94999999999999</v>
      </c>
      <c r="G2301">
        <v>180.63383337104401</v>
      </c>
      <c r="H2301">
        <v>35.7507211198606</v>
      </c>
      <c r="I2301">
        <v>41.075996440109598</v>
      </c>
      <c r="J2301">
        <v>9.9165075366676199</v>
      </c>
      <c r="K2301">
        <v>76.090373625418707</v>
      </c>
      <c r="M2301">
        <v>87.423812370008207</v>
      </c>
      <c r="N2301">
        <v>0.96710526315789402</v>
      </c>
      <c r="O2301">
        <v>0.18946570670708099</v>
      </c>
      <c r="P2301">
        <v>204.73441108545001</v>
      </c>
    </row>
    <row r="2302" spans="1:17" hidden="1" x14ac:dyDescent="0.3">
      <c r="A2302" t="s">
        <v>4765</v>
      </c>
      <c r="B2302" t="s">
        <v>4766</v>
      </c>
      <c r="C2302" t="str">
        <f>IFERROR(VLOOKUP(Table1[[#This Row],[Ticker]],[1]!Table1[[Symbol]:[Industry]],2,FALSE),"-")</f>
        <v>-</v>
      </c>
      <c r="D2302" t="s">
        <v>200</v>
      </c>
      <c r="E2302">
        <v>221.2067625</v>
      </c>
      <c r="F2302">
        <v>225.25</v>
      </c>
      <c r="G2302">
        <v>23.507548104728698</v>
      </c>
      <c r="H2302">
        <v>19.190124342657299</v>
      </c>
      <c r="I2302">
        <v>22.844473544775902</v>
      </c>
      <c r="J2302">
        <v>-4.3127110347710902</v>
      </c>
      <c r="K2302">
        <v>198.731082748852</v>
      </c>
      <c r="L2302">
        <v>169.90266242841699</v>
      </c>
      <c r="M2302">
        <v>55.428154571307097</v>
      </c>
      <c r="N2302">
        <v>0.83903332942446096</v>
      </c>
      <c r="O2302">
        <v>9.2119866814650297</v>
      </c>
      <c r="P2302">
        <v>69.360902255639004</v>
      </c>
      <c r="Q2302">
        <v>-3.0165578981124999E-2</v>
      </c>
    </row>
    <row r="2303" spans="1:17" hidden="1" x14ac:dyDescent="0.3">
      <c r="A2303" t="s">
        <v>4767</v>
      </c>
      <c r="B2303" t="s">
        <v>4768</v>
      </c>
      <c r="C2303" t="str">
        <f>IFERROR(VLOOKUP(Table1[[#This Row],[Ticker]],[1]!Table1[[Symbol]:[Industry]],2,FALSE),"-")</f>
        <v>-</v>
      </c>
      <c r="D2303" t="s">
        <v>422</v>
      </c>
      <c r="E2303">
        <v>221.09774596</v>
      </c>
      <c r="F2303">
        <v>184.6</v>
      </c>
      <c r="G2303">
        <v>245.09942228559299</v>
      </c>
      <c r="H2303">
        <v>34.783758656835097</v>
      </c>
      <c r="I2303">
        <v>143.81046305934299</v>
      </c>
      <c r="J2303">
        <v>10.954567309337399</v>
      </c>
      <c r="K2303">
        <v>137.46448409189799</v>
      </c>
      <c r="L2303">
        <v>101.950482471201</v>
      </c>
      <c r="M2303">
        <v>93.084311212580303</v>
      </c>
      <c r="N2303">
        <v>5.8930693069306903</v>
      </c>
      <c r="O2303">
        <v>0</v>
      </c>
      <c r="P2303">
        <v>269.2</v>
      </c>
    </row>
    <row r="2304" spans="1:17" hidden="1" x14ac:dyDescent="0.3">
      <c r="A2304" t="s">
        <v>4769</v>
      </c>
      <c r="B2304" t="s">
        <v>4770</v>
      </c>
      <c r="C2304" t="str">
        <f>IFERROR(VLOOKUP(Table1[[#This Row],[Ticker]],[1]!Table1[[Symbol]:[Industry]],2,FALSE),"-")</f>
        <v>-</v>
      </c>
      <c r="D2304" t="s">
        <v>286</v>
      </c>
      <c r="E2304">
        <v>220.83955599999999</v>
      </c>
      <c r="F2304">
        <v>85.61</v>
      </c>
      <c r="G2304">
        <v>-38.447751301199602</v>
      </c>
      <c r="H2304">
        <v>-18.4893749777587</v>
      </c>
      <c r="I2304">
        <v>-46.597093380867399</v>
      </c>
      <c r="J2304">
        <v>-11.2155665754441</v>
      </c>
      <c r="K2304">
        <v>90.322453149298397</v>
      </c>
      <c r="L2304">
        <v>97.518242949188902</v>
      </c>
      <c r="M2304">
        <v>53.4549784686577</v>
      </c>
      <c r="N2304">
        <v>1.8606131108678401</v>
      </c>
      <c r="O2304">
        <v>56.874196939609803</v>
      </c>
      <c r="P2304">
        <v>16.618989238523302</v>
      </c>
    </row>
    <row r="2305" spans="1:17" hidden="1" x14ac:dyDescent="0.3">
      <c r="A2305" t="s">
        <v>4771</v>
      </c>
      <c r="B2305" t="s">
        <v>4772</v>
      </c>
      <c r="C2305" t="str">
        <f>IFERROR(VLOOKUP(Table1[[#This Row],[Ticker]],[1]!Table1[[Symbol]:[Industry]],2,FALSE),"-")</f>
        <v>-</v>
      </c>
      <c r="E2305">
        <v>220.73821425</v>
      </c>
      <c r="F2305">
        <v>286.7</v>
      </c>
      <c r="G2305">
        <v>2.89831486588165</v>
      </c>
      <c r="H2305">
        <v>10.507463925383799</v>
      </c>
      <c r="I2305">
        <v>6.23859824590643</v>
      </c>
      <c r="J2305">
        <v>-4.2730534713507602</v>
      </c>
      <c r="K2305">
        <v>268.23611964137098</v>
      </c>
      <c r="M2305">
        <v>50.946973551545803</v>
      </c>
      <c r="N2305">
        <v>0.86331004577210302</v>
      </c>
      <c r="O2305">
        <v>18.2420648761771</v>
      </c>
      <c r="P2305">
        <v>37.440076701821603</v>
      </c>
    </row>
    <row r="2306" spans="1:17" hidden="1" x14ac:dyDescent="0.3">
      <c r="A2306" t="s">
        <v>4773</v>
      </c>
      <c r="B2306" t="s">
        <v>4774</v>
      </c>
      <c r="C2306" t="str">
        <f>IFERROR(VLOOKUP(Table1[[#This Row],[Ticker]],[1]!Table1[[Symbol]:[Industry]],2,FALSE),"-")</f>
        <v>-</v>
      </c>
      <c r="E2306">
        <v>220.35518878400001</v>
      </c>
      <c r="F2306">
        <v>90.38</v>
      </c>
      <c r="G2306">
        <v>216.63457779926</v>
      </c>
      <c r="H2306">
        <v>29.931995562004602</v>
      </c>
      <c r="I2306">
        <v>26.852474480464998</v>
      </c>
      <c r="J2306">
        <v>8.1304588276845493</v>
      </c>
      <c r="K2306">
        <v>75.578204364262604</v>
      </c>
      <c r="L2306">
        <v>59.324940524207001</v>
      </c>
      <c r="M2306">
        <v>54.912635376172297</v>
      </c>
      <c r="N2306">
        <v>0.66015339839586296</v>
      </c>
      <c r="O2306">
        <v>18.189865014383699</v>
      </c>
      <c r="P2306">
        <v>273.47107438016502</v>
      </c>
    </row>
    <row r="2307" spans="1:17" hidden="1" x14ac:dyDescent="0.3">
      <c r="A2307" t="s">
        <v>4775</v>
      </c>
      <c r="B2307" t="s">
        <v>4776</v>
      </c>
      <c r="C2307" t="str">
        <f>IFERROR(VLOOKUP(Table1[[#This Row],[Ticker]],[1]!Table1[[Symbol]:[Industry]],2,FALSE),"-")</f>
        <v>-</v>
      </c>
      <c r="D2307" t="s">
        <v>407</v>
      </c>
      <c r="E2307">
        <v>219.78626174999999</v>
      </c>
      <c r="F2307">
        <v>110.3</v>
      </c>
      <c r="G2307">
        <v>94.358523097635697</v>
      </c>
      <c r="H2307">
        <v>-3.2291069224674298</v>
      </c>
      <c r="I2307">
        <v>64.568623179415695</v>
      </c>
      <c r="J2307">
        <v>-2.3722484271577802</v>
      </c>
      <c r="K2307">
        <v>94.318616781897902</v>
      </c>
      <c r="L2307">
        <v>74.183604298619301</v>
      </c>
      <c r="M2307">
        <v>51.753945824336199</v>
      </c>
      <c r="N2307">
        <v>0.45321357241134402</v>
      </c>
      <c r="O2307">
        <v>21.441523118766899</v>
      </c>
      <c r="P2307">
        <v>144.24269264836099</v>
      </c>
      <c r="Q2307">
        <v>0.15864212654281501</v>
      </c>
    </row>
    <row r="2308" spans="1:17" hidden="1" x14ac:dyDescent="0.3">
      <c r="A2308" t="s">
        <v>4777</v>
      </c>
      <c r="B2308" t="s">
        <v>4778</v>
      </c>
      <c r="C2308" t="str">
        <f>IFERROR(VLOOKUP(Table1[[#This Row],[Ticker]],[1]!Table1[[Symbol]:[Industry]],2,FALSE),"-")</f>
        <v>-</v>
      </c>
      <c r="D2308" t="s">
        <v>631</v>
      </c>
      <c r="E2308">
        <v>219.11713065000001</v>
      </c>
      <c r="F2308">
        <v>23.26</v>
      </c>
      <c r="G2308">
        <v>-17.647488469555</v>
      </c>
      <c r="H2308">
        <v>-17.4203260615263</v>
      </c>
      <c r="I2308">
        <v>-38.152619155905398</v>
      </c>
      <c r="J2308">
        <v>-7.1090744776420198</v>
      </c>
      <c r="K2308">
        <v>23.726933290287398</v>
      </c>
      <c r="L2308">
        <v>22.628808845967001</v>
      </c>
      <c r="M2308">
        <v>43.1388307169968</v>
      </c>
      <c r="N2308">
        <v>0.62124461265892705</v>
      </c>
      <c r="O2308">
        <v>39.724849527085098</v>
      </c>
      <c r="P2308">
        <v>119.43396226415</v>
      </c>
    </row>
    <row r="2309" spans="1:17" hidden="1" x14ac:dyDescent="0.3">
      <c r="A2309" t="s">
        <v>4779</v>
      </c>
      <c r="B2309" t="s">
        <v>4780</v>
      </c>
      <c r="C2309" t="str">
        <f>IFERROR(VLOOKUP(Table1[[#This Row],[Ticker]],[1]!Table1[[Symbol]:[Industry]],2,FALSE),"-")</f>
        <v>-</v>
      </c>
      <c r="D2309" t="s">
        <v>286</v>
      </c>
      <c r="E2309">
        <v>218.673543</v>
      </c>
      <c r="F2309">
        <v>91.3</v>
      </c>
      <c r="G2309">
        <v>-33.749266482342897</v>
      </c>
      <c r="H2309">
        <v>8.0928349149118493</v>
      </c>
      <c r="I2309">
        <v>-11.6696159366115</v>
      </c>
      <c r="J2309">
        <v>-14.9037384425187</v>
      </c>
      <c r="K2309">
        <v>88.318851610772697</v>
      </c>
      <c r="L2309">
        <v>88.772172227941496</v>
      </c>
      <c r="M2309">
        <v>41.3545126260559</v>
      </c>
      <c r="N2309">
        <v>1.5104010349288399</v>
      </c>
      <c r="O2309">
        <v>29.189485213581602</v>
      </c>
      <c r="P2309">
        <v>36.167039522744197</v>
      </c>
    </row>
    <row r="2310" spans="1:17" hidden="1" x14ac:dyDescent="0.3">
      <c r="A2310" t="s">
        <v>4781</v>
      </c>
      <c r="B2310" t="s">
        <v>4782</v>
      </c>
      <c r="C2310" t="str">
        <f>IFERROR(VLOOKUP(Table1[[#This Row],[Ticker]],[1]!Table1[[Symbol]:[Industry]],2,FALSE),"-")</f>
        <v>-</v>
      </c>
      <c r="D2310" t="s">
        <v>138</v>
      </c>
      <c r="E2310">
        <v>218.571</v>
      </c>
      <c r="F2310">
        <v>53.31</v>
      </c>
      <c r="G2310">
        <v>46.4914222855937</v>
      </c>
      <c r="H2310">
        <v>29.588167476047499</v>
      </c>
      <c r="I2310">
        <v>15.4414680576939</v>
      </c>
      <c r="J2310">
        <v>-13.141065631458799</v>
      </c>
      <c r="K2310">
        <v>46.056471237946198</v>
      </c>
      <c r="L2310">
        <v>39.286737320404697</v>
      </c>
      <c r="M2310">
        <v>50.690471537652897</v>
      </c>
      <c r="N2310">
        <v>2.6651629864045199</v>
      </c>
      <c r="O2310">
        <v>22.509848058525598</v>
      </c>
      <c r="P2310">
        <v>84.783362218370797</v>
      </c>
      <c r="Q2310">
        <v>2.8261362586142001E-2</v>
      </c>
    </row>
    <row r="2311" spans="1:17" hidden="1" x14ac:dyDescent="0.3">
      <c r="A2311" t="s">
        <v>4783</v>
      </c>
      <c r="B2311" t="s">
        <v>4784</v>
      </c>
      <c r="C2311" t="str">
        <f>IFERROR(VLOOKUP(Table1[[#This Row],[Ticker]],[1]!Table1[[Symbol]:[Industry]],2,FALSE),"-")</f>
        <v>-</v>
      </c>
      <c r="D2311" t="s">
        <v>46</v>
      </c>
      <c r="E2311">
        <v>218.25050200000001</v>
      </c>
      <c r="F2311">
        <v>21.2</v>
      </c>
      <c r="G2311">
        <v>-54.5923809930947</v>
      </c>
      <c r="H2311">
        <v>11.4972129533089</v>
      </c>
      <c r="I2311">
        <v>-29.5006609862243</v>
      </c>
      <c r="J2311">
        <v>1.7629282241479001</v>
      </c>
      <c r="K2311">
        <v>19.968531944185798</v>
      </c>
      <c r="L2311">
        <v>22.741410446157001</v>
      </c>
      <c r="M2311">
        <v>60.875305633522501</v>
      </c>
      <c r="N2311">
        <v>1.39048165137614</v>
      </c>
      <c r="O2311">
        <v>73.349056603773604</v>
      </c>
      <c r="P2311">
        <v>39.016393442622899</v>
      </c>
      <c r="Q2311">
        <v>0.258299982361193</v>
      </c>
    </row>
    <row r="2312" spans="1:17" hidden="1" x14ac:dyDescent="0.3">
      <c r="A2312" t="s">
        <v>4785</v>
      </c>
      <c r="B2312" t="s">
        <v>4786</v>
      </c>
      <c r="C2312" t="str">
        <f>IFERROR(VLOOKUP(Table1[[#This Row],[Ticker]],[1]!Table1[[Symbol]:[Industry]],2,FALSE),"-")</f>
        <v>-</v>
      </c>
      <c r="D2312" t="s">
        <v>51</v>
      </c>
      <c r="E2312">
        <v>218.20646249999999</v>
      </c>
      <c r="F2312">
        <v>134.55000000000001</v>
      </c>
      <c r="G2312">
        <v>9.24927362355211</v>
      </c>
      <c r="H2312">
        <v>1.71329804381091</v>
      </c>
      <c r="I2312">
        <v>11.7767329794264</v>
      </c>
      <c r="J2312">
        <v>10.333507592765599</v>
      </c>
      <c r="K2312">
        <v>118.647161471478</v>
      </c>
      <c r="L2312">
        <v>111.396978075644</v>
      </c>
      <c r="M2312">
        <v>69.980965623508595</v>
      </c>
      <c r="N2312">
        <v>4.1293527787497499</v>
      </c>
      <c r="O2312">
        <v>9.8476402824228799</v>
      </c>
      <c r="P2312">
        <v>54.566341183227998</v>
      </c>
      <c r="Q2312">
        <v>1.0098128526968E-2</v>
      </c>
    </row>
    <row r="2313" spans="1:17" hidden="1" x14ac:dyDescent="0.3">
      <c r="A2313" t="s">
        <v>4787</v>
      </c>
      <c r="B2313" t="s">
        <v>4788</v>
      </c>
      <c r="C2313" t="str">
        <f>IFERROR(VLOOKUP(Table1[[#This Row],[Ticker]],[1]!Table1[[Symbol]:[Industry]],2,FALSE),"-")</f>
        <v>-</v>
      </c>
      <c r="D2313" t="s">
        <v>182</v>
      </c>
      <c r="E2313">
        <v>218.16285245</v>
      </c>
      <c r="F2313">
        <v>33.29</v>
      </c>
      <c r="G2313">
        <v>-0.71536370662416005</v>
      </c>
      <c r="H2313">
        <v>6.96044992121245</v>
      </c>
      <c r="I2313">
        <v>-21.833569611818799</v>
      </c>
      <c r="J2313">
        <v>-4.8144527282330403</v>
      </c>
      <c r="K2313">
        <v>29.540070226024401</v>
      </c>
      <c r="L2313">
        <v>27.873802711324299</v>
      </c>
      <c r="M2313">
        <v>59.343131992227399</v>
      </c>
      <c r="N2313">
        <v>2.86080301700951</v>
      </c>
      <c r="O2313">
        <v>38.179633523580598</v>
      </c>
      <c r="P2313">
        <v>46.975717439293597</v>
      </c>
      <c r="Q2313">
        <v>5.1107313744791001E-2</v>
      </c>
    </row>
    <row r="2314" spans="1:17" hidden="1" x14ac:dyDescent="0.3">
      <c r="A2314" t="s">
        <v>4789</v>
      </c>
      <c r="B2314" t="s">
        <v>4790</v>
      </c>
      <c r="C2314" t="str">
        <f>IFERROR(VLOOKUP(Table1[[#This Row],[Ticker]],[1]!Table1[[Symbol]:[Industry]],2,FALSE),"-")</f>
        <v>-</v>
      </c>
      <c r="D2314" t="s">
        <v>286</v>
      </c>
      <c r="E2314">
        <v>218.128486565</v>
      </c>
      <c r="F2314">
        <v>502.15</v>
      </c>
      <c r="G2314">
        <v>-10.850549570761</v>
      </c>
      <c r="H2314">
        <v>-1.25142835103886</v>
      </c>
      <c r="I2314">
        <v>8.9501545313278807</v>
      </c>
      <c r="J2314">
        <v>4.8507376472296704</v>
      </c>
      <c r="K2314">
        <v>462.629571760597</v>
      </c>
      <c r="L2314">
        <v>437.21708682136699</v>
      </c>
      <c r="M2314">
        <v>65.224888686344102</v>
      </c>
      <c r="N2314">
        <v>1.4971953096704</v>
      </c>
      <c r="O2314">
        <v>6.4323409339838804</v>
      </c>
      <c r="P2314">
        <v>44.295977011494202</v>
      </c>
      <c r="Q2314">
        <v>-0.10289566332910501</v>
      </c>
    </row>
    <row r="2315" spans="1:17" hidden="1" x14ac:dyDescent="0.3">
      <c r="A2315" t="s">
        <v>4791</v>
      </c>
      <c r="B2315" t="s">
        <v>4792</v>
      </c>
      <c r="C2315" t="str">
        <f>IFERROR(VLOOKUP(Table1[[#This Row],[Ticker]],[1]!Table1[[Symbol]:[Industry]],2,FALSE),"-")</f>
        <v>-</v>
      </c>
      <c r="D2315" t="s">
        <v>165</v>
      </c>
      <c r="E2315">
        <v>218.03008</v>
      </c>
      <c r="F2315">
        <v>512</v>
      </c>
      <c r="G2315">
        <v>-21.443936110396201</v>
      </c>
      <c r="H2315">
        <v>12.971961386952399</v>
      </c>
      <c r="I2315">
        <v>-11.1382539746596</v>
      </c>
      <c r="J2315">
        <v>-4.26050068560426</v>
      </c>
      <c r="M2315">
        <v>38.1379921172175</v>
      </c>
      <c r="O2315">
        <v>30.1953125</v>
      </c>
      <c r="P2315">
        <v>56.694720734506497</v>
      </c>
    </row>
    <row r="2316" spans="1:17" hidden="1" x14ac:dyDescent="0.3">
      <c r="A2316" t="s">
        <v>4793</v>
      </c>
      <c r="B2316" t="s">
        <v>4794</v>
      </c>
      <c r="C2316" t="str">
        <f>IFERROR(VLOOKUP(Table1[[#This Row],[Ticker]],[1]!Table1[[Symbol]:[Industry]],2,FALSE),"-")</f>
        <v>-</v>
      </c>
      <c r="D2316" t="s">
        <v>200</v>
      </c>
      <c r="E2316">
        <v>217.66592249999999</v>
      </c>
      <c r="F2316">
        <v>175.05</v>
      </c>
      <c r="G2316">
        <v>2.9313526194108501</v>
      </c>
      <c r="H2316">
        <v>2.9878961831226301</v>
      </c>
      <c r="I2316">
        <v>-23.5861864830757</v>
      </c>
      <c r="J2316">
        <v>-3.2386010108356702</v>
      </c>
      <c r="K2316">
        <v>169.22646095206801</v>
      </c>
      <c r="L2316">
        <v>178.58563548206001</v>
      </c>
      <c r="M2316">
        <v>54.9010161991635</v>
      </c>
      <c r="N2316">
        <v>2.2073488076888199</v>
      </c>
      <c r="O2316">
        <v>76.778063410454095</v>
      </c>
      <c r="P2316">
        <v>35.697674418604599</v>
      </c>
      <c r="Q2316">
        <v>0.12106295453605601</v>
      </c>
    </row>
    <row r="2317" spans="1:17" hidden="1" x14ac:dyDescent="0.3">
      <c r="A2317" t="s">
        <v>4795</v>
      </c>
      <c r="B2317" t="s">
        <v>4796</v>
      </c>
      <c r="C2317" t="str">
        <f>IFERROR(VLOOKUP(Table1[[#This Row],[Ticker]],[1]!Table1[[Symbol]:[Industry]],2,FALSE),"-")</f>
        <v>-</v>
      </c>
      <c r="D2317" t="s">
        <v>235</v>
      </c>
      <c r="E2317">
        <v>217.44225</v>
      </c>
      <c r="F2317">
        <v>180.75</v>
      </c>
      <c r="G2317">
        <v>-42.828095700017698</v>
      </c>
      <c r="H2317">
        <v>1.9857040019023</v>
      </c>
      <c r="I2317">
        <v>-35.4294067427711</v>
      </c>
      <c r="J2317">
        <v>-2.1067947055426099</v>
      </c>
      <c r="K2317">
        <v>182.86896355693199</v>
      </c>
      <c r="L2317">
        <v>204.337684286724</v>
      </c>
      <c r="M2317">
        <v>45.284287967176901</v>
      </c>
      <c r="N2317">
        <v>0.73761237955611703</v>
      </c>
      <c r="O2317">
        <v>73.665283540802093</v>
      </c>
      <c r="P2317">
        <v>28.556187766714</v>
      </c>
      <c r="Q2317">
        <v>8.1043582410015996E-2</v>
      </c>
    </row>
    <row r="2318" spans="1:17" hidden="1" x14ac:dyDescent="0.3">
      <c r="A2318" t="s">
        <v>4797</v>
      </c>
      <c r="B2318" t="s">
        <v>4798</v>
      </c>
      <c r="C2318" t="str">
        <f>IFERROR(VLOOKUP(Table1[[#This Row],[Ticker]],[1]!Table1[[Symbol]:[Industry]],2,FALSE),"-")</f>
        <v>-</v>
      </c>
      <c r="D2318" t="s">
        <v>359</v>
      </c>
      <c r="E2318">
        <v>217.415165</v>
      </c>
      <c r="F2318">
        <v>74.47</v>
      </c>
      <c r="G2318">
        <v>6.66325020482111</v>
      </c>
      <c r="H2318">
        <v>-11.488035493896</v>
      </c>
      <c r="I2318">
        <v>-21.343002344653499</v>
      </c>
      <c r="J2318">
        <v>-0.84863945473923397</v>
      </c>
      <c r="K2318">
        <v>76.573388316309504</v>
      </c>
      <c r="L2318">
        <v>77.499816101921098</v>
      </c>
      <c r="M2318">
        <v>58.139679764552298</v>
      </c>
      <c r="N2318">
        <v>0.98746494770176796</v>
      </c>
      <c r="O2318">
        <v>44.890559957029602</v>
      </c>
      <c r="P2318">
        <v>34.909420289854999</v>
      </c>
      <c r="Q2318">
        <v>2.3109153506944001E-2</v>
      </c>
    </row>
    <row r="2319" spans="1:17" hidden="1" x14ac:dyDescent="0.3">
      <c r="A2319" t="s">
        <v>4799</v>
      </c>
      <c r="B2319" t="s">
        <v>4800</v>
      </c>
      <c r="C2319" t="str">
        <f>IFERROR(VLOOKUP(Table1[[#This Row],[Ticker]],[1]!Table1[[Symbol]:[Industry]],2,FALSE),"-")</f>
        <v>-</v>
      </c>
      <c r="D2319" t="s">
        <v>60</v>
      </c>
      <c r="E2319">
        <v>217.28613999999999</v>
      </c>
      <c r="F2319">
        <v>172.6</v>
      </c>
      <c r="G2319">
        <v>204.03630441487101</v>
      </c>
      <c r="H2319">
        <v>-13.3013301834996</v>
      </c>
      <c r="I2319">
        <v>7.3279114388741897</v>
      </c>
      <c r="J2319">
        <v>-2.2068289530789199E-2</v>
      </c>
      <c r="K2319">
        <v>168.948302402612</v>
      </c>
      <c r="L2319">
        <v>133.95694996703</v>
      </c>
      <c r="M2319">
        <v>39.2958602059066</v>
      </c>
      <c r="N2319">
        <v>0.36158517657162997</v>
      </c>
      <c r="O2319">
        <v>15.874855156431</v>
      </c>
      <c r="P2319">
        <v>259.58333333333297</v>
      </c>
      <c r="Q2319">
        <v>0.11211460459250901</v>
      </c>
    </row>
    <row r="2320" spans="1:17" hidden="1" x14ac:dyDescent="0.3">
      <c r="A2320" t="s">
        <v>4801</v>
      </c>
      <c r="B2320" t="s">
        <v>4802</v>
      </c>
      <c r="C2320" t="str">
        <f>IFERROR(VLOOKUP(Table1[[#This Row],[Ticker]],[1]!Table1[[Symbol]:[Industry]],2,FALSE),"-")</f>
        <v>-</v>
      </c>
      <c r="D2320" t="s">
        <v>138</v>
      </c>
      <c r="E2320">
        <v>216.82597050000001</v>
      </c>
      <c r="F2320">
        <v>53.8</v>
      </c>
      <c r="G2320">
        <v>26.8110632393104</v>
      </c>
      <c r="H2320">
        <v>12.6272035135843</v>
      </c>
      <c r="I2320">
        <v>-25.9581608847921</v>
      </c>
      <c r="J2320">
        <v>-3.5965880902477401</v>
      </c>
      <c r="K2320">
        <v>51.047780278420603</v>
      </c>
      <c r="L2320">
        <v>47.792768646339397</v>
      </c>
      <c r="M2320">
        <v>42.438125281481597</v>
      </c>
      <c r="N2320">
        <v>1.1278175591377899</v>
      </c>
      <c r="O2320">
        <v>38.475836431226703</v>
      </c>
      <c r="P2320">
        <v>56.622998544395898</v>
      </c>
      <c r="Q2320">
        <v>-1.0802307473848E-2</v>
      </c>
    </row>
    <row r="2321" spans="1:17" hidden="1" x14ac:dyDescent="0.3">
      <c r="A2321" t="s">
        <v>4803</v>
      </c>
      <c r="B2321" t="s">
        <v>4804</v>
      </c>
      <c r="C2321" t="str">
        <f>IFERROR(VLOOKUP(Table1[[#This Row],[Ticker]],[1]!Table1[[Symbol]:[Industry]],2,FALSE),"-")</f>
        <v>-</v>
      </c>
      <c r="D2321" t="s">
        <v>278</v>
      </c>
      <c r="E2321">
        <v>216.63</v>
      </c>
      <c r="F2321">
        <v>722.1</v>
      </c>
      <c r="G2321">
        <v>-38.253820298963099</v>
      </c>
      <c r="H2321">
        <v>-1.91989705708669</v>
      </c>
      <c r="I2321">
        <v>-24.7127342167155</v>
      </c>
      <c r="J2321">
        <v>2.9556220671380902</v>
      </c>
      <c r="K2321">
        <v>714.42735715915705</v>
      </c>
      <c r="L2321">
        <v>760.50811930917996</v>
      </c>
      <c r="M2321">
        <v>57.557219714533801</v>
      </c>
      <c r="N2321">
        <v>0.725793228032794</v>
      </c>
      <c r="O2321">
        <v>37.654064533998003</v>
      </c>
      <c r="P2321">
        <v>15.075697211155299</v>
      </c>
      <c r="Q2321">
        <v>-1.1892197488577999E-2</v>
      </c>
    </row>
    <row r="2322" spans="1:17" hidden="1" x14ac:dyDescent="0.3">
      <c r="A2322" t="s">
        <v>4805</v>
      </c>
      <c r="B2322" t="s">
        <v>4806</v>
      </c>
      <c r="C2322" t="str">
        <f>IFERROR(VLOOKUP(Table1[[#This Row],[Ticker]],[1]!Table1[[Symbol]:[Industry]],2,FALSE),"-")</f>
        <v>-</v>
      </c>
      <c r="D2322" t="s">
        <v>286</v>
      </c>
      <c r="E2322">
        <v>216.57143542399999</v>
      </c>
      <c r="F2322">
        <v>159.6</v>
      </c>
      <c r="G2322">
        <v>-33.545396541838699</v>
      </c>
      <c r="H2322">
        <v>-5.0743450177055198</v>
      </c>
      <c r="I2322">
        <v>-15.138410296397799</v>
      </c>
      <c r="J2322">
        <v>-4.5210088761837302</v>
      </c>
      <c r="K2322">
        <v>149.442908463013</v>
      </c>
      <c r="L2322">
        <v>162.81294400603099</v>
      </c>
      <c r="M2322">
        <v>66.297554080733406</v>
      </c>
      <c r="N2322">
        <v>1.0974013367437401</v>
      </c>
      <c r="O2322">
        <v>33.282717354953597</v>
      </c>
      <c r="P2322">
        <v>25.6692913385826</v>
      </c>
      <c r="Q2322">
        <v>-6.2625679145074997E-2</v>
      </c>
    </row>
    <row r="2323" spans="1:17" hidden="1" x14ac:dyDescent="0.3">
      <c r="A2323" t="s">
        <v>4807</v>
      </c>
      <c r="B2323" t="s">
        <v>4808</v>
      </c>
      <c r="C2323" t="str">
        <f>IFERROR(VLOOKUP(Table1[[#This Row],[Ticker]],[1]!Table1[[Symbol]:[Industry]],2,FALSE),"-")</f>
        <v>-</v>
      </c>
      <c r="D2323" t="s">
        <v>218</v>
      </c>
      <c r="E2323">
        <v>216.41021183999999</v>
      </c>
      <c r="F2323">
        <v>276.8</v>
      </c>
      <c r="G2323">
        <v>-6.2882772249404102</v>
      </c>
      <c r="H2323">
        <v>-4.0404630485477497</v>
      </c>
      <c r="I2323">
        <v>-21.482072500463801</v>
      </c>
      <c r="J2323">
        <v>-7.0209762557091704</v>
      </c>
      <c r="K2323">
        <v>278.153037682356</v>
      </c>
      <c r="L2323">
        <v>265.27933846500503</v>
      </c>
      <c r="M2323">
        <v>42.818113867342603</v>
      </c>
      <c r="N2323">
        <v>1.8197965252686901</v>
      </c>
      <c r="O2323">
        <v>29.6965317919075</v>
      </c>
      <c r="P2323">
        <v>23.737147966025901</v>
      </c>
      <c r="Q2323">
        <v>1.2536865977167E-2</v>
      </c>
    </row>
    <row r="2324" spans="1:17" hidden="1" x14ac:dyDescent="0.3">
      <c r="A2324" t="s">
        <v>4809</v>
      </c>
      <c r="B2324" t="s">
        <v>4810</v>
      </c>
      <c r="C2324" t="str">
        <f>IFERROR(VLOOKUP(Table1[[#This Row],[Ticker]],[1]!Table1[[Symbol]:[Industry]],2,FALSE),"-")</f>
        <v>-</v>
      </c>
      <c r="D2324" t="s">
        <v>422</v>
      </c>
      <c r="E2324">
        <v>216.23700861</v>
      </c>
      <c r="F2324">
        <v>119.7</v>
      </c>
      <c r="G2324">
        <v>2.5660889522604</v>
      </c>
      <c r="H2324">
        <v>-7.6680822989428004</v>
      </c>
      <c r="I2324">
        <v>12.871771087997001</v>
      </c>
      <c r="J2324">
        <v>-1.30475758099123</v>
      </c>
      <c r="M2324">
        <v>45.982827160753999</v>
      </c>
      <c r="O2324">
        <v>26.148705096073499</v>
      </c>
      <c r="P2324">
        <v>42.245989304812802</v>
      </c>
    </row>
    <row r="2325" spans="1:17" hidden="1" x14ac:dyDescent="0.3">
      <c r="A2325" t="s">
        <v>4811</v>
      </c>
      <c r="B2325" t="s">
        <v>4812</v>
      </c>
      <c r="C2325" t="str">
        <f>IFERROR(VLOOKUP(Table1[[#This Row],[Ticker]],[1]!Table1[[Symbol]:[Industry]],2,FALSE),"-")</f>
        <v>-</v>
      </c>
      <c r="D2325" t="s">
        <v>4446</v>
      </c>
      <c r="E2325">
        <v>216.04817510999999</v>
      </c>
      <c r="F2325">
        <v>132.44999999999999</v>
      </c>
      <c r="G2325">
        <v>-26.459589878062701</v>
      </c>
      <c r="H2325">
        <v>-2.5813008418213301</v>
      </c>
      <c r="I2325">
        <v>-36.789081625181197</v>
      </c>
      <c r="J2325">
        <v>-5.3615415090174796</v>
      </c>
      <c r="K2325">
        <v>127.88573009746401</v>
      </c>
      <c r="L2325">
        <v>131.58297937085101</v>
      </c>
      <c r="M2325">
        <v>57.2763899763927</v>
      </c>
      <c r="N2325">
        <v>0.80599946751882201</v>
      </c>
      <c r="O2325">
        <v>44.771611929029802</v>
      </c>
      <c r="P2325">
        <v>23.209302325581302</v>
      </c>
      <c r="Q2325">
        <v>9.689957765308E-3</v>
      </c>
    </row>
    <row r="2326" spans="1:17" hidden="1" x14ac:dyDescent="0.3">
      <c r="A2326" t="s">
        <v>4813</v>
      </c>
      <c r="B2326" t="s">
        <v>4814</v>
      </c>
      <c r="C2326" t="str">
        <f>IFERROR(VLOOKUP(Table1[[#This Row],[Ticker]],[1]!Table1[[Symbol]:[Industry]],2,FALSE),"-")</f>
        <v>-</v>
      </c>
      <c r="D2326" t="s">
        <v>298</v>
      </c>
      <c r="E2326">
        <v>214.89195706799899</v>
      </c>
      <c r="F2326">
        <v>47.82</v>
      </c>
      <c r="G2326">
        <v>275.398169152761</v>
      </c>
      <c r="H2326">
        <v>6.6645225606800604</v>
      </c>
      <c r="I2326">
        <v>202.89384614318399</v>
      </c>
      <c r="J2326">
        <v>12.5620105765845</v>
      </c>
      <c r="K2326">
        <v>37.1600353005025</v>
      </c>
      <c r="L2326">
        <v>23.354058281059999</v>
      </c>
      <c r="M2326">
        <v>65.101497123745403</v>
      </c>
      <c r="N2326">
        <v>0.61464918503189403</v>
      </c>
      <c r="O2326">
        <v>7.2772898368883299</v>
      </c>
      <c r="P2326">
        <v>378.2</v>
      </c>
      <c r="Q2326">
        <v>8.5243497693136994E-2</v>
      </c>
    </row>
    <row r="2327" spans="1:17" hidden="1" x14ac:dyDescent="0.3">
      <c r="A2327" t="s">
        <v>4815</v>
      </c>
      <c r="B2327" t="s">
        <v>4816</v>
      </c>
      <c r="C2327" t="str">
        <f>IFERROR(VLOOKUP(Table1[[#This Row],[Ticker]],[1]!Table1[[Symbol]:[Industry]],2,FALSE),"-")</f>
        <v>-</v>
      </c>
      <c r="E2327">
        <v>214.1472751</v>
      </c>
      <c r="F2327">
        <v>23.98</v>
      </c>
      <c r="G2327">
        <v>56.744067836121602</v>
      </c>
      <c r="H2327">
        <v>1.72765175053084</v>
      </c>
      <c r="I2327">
        <v>13.0834112996372</v>
      </c>
      <c r="J2327">
        <v>15.3541781644449</v>
      </c>
      <c r="K2327">
        <v>21.583664815692199</v>
      </c>
      <c r="L2327">
        <v>21.052004985896101</v>
      </c>
      <c r="M2327">
        <v>87.083185180284602</v>
      </c>
      <c r="N2327">
        <v>1.2633322806952301</v>
      </c>
      <c r="O2327">
        <v>28.398665554628799</v>
      </c>
      <c r="P2327">
        <v>94.8009748172217</v>
      </c>
      <c r="Q2327">
        <v>3.0821924857959999E-2</v>
      </c>
    </row>
    <row r="2328" spans="1:17" hidden="1" x14ac:dyDescent="0.3">
      <c r="A2328" t="s">
        <v>4817</v>
      </c>
      <c r="B2328" t="s">
        <v>4818</v>
      </c>
      <c r="C2328" t="str">
        <f>IFERROR(VLOOKUP(Table1[[#This Row],[Ticker]],[1]!Table1[[Symbol]:[Industry]],2,FALSE),"-")</f>
        <v>-</v>
      </c>
      <c r="E2328">
        <v>213.85599999999999</v>
      </c>
      <c r="F2328">
        <v>334.15</v>
      </c>
      <c r="G2328">
        <v>1616.26400561892</v>
      </c>
      <c r="H2328">
        <v>27.6350742552161</v>
      </c>
      <c r="I2328">
        <v>438.70179754302302</v>
      </c>
      <c r="J2328">
        <v>9.0186397573160892</v>
      </c>
      <c r="K2328">
        <v>244.68686794014499</v>
      </c>
      <c r="L2328">
        <v>140.76253646806299</v>
      </c>
      <c r="M2328">
        <v>96.782338378798599</v>
      </c>
      <c r="N2328">
        <v>0.47925012096824199</v>
      </c>
      <c r="O2328">
        <v>0</v>
      </c>
      <c r="P2328">
        <v>1796.4245175936401</v>
      </c>
      <c r="Q2328">
        <v>0.22256745348057699</v>
      </c>
    </row>
    <row r="2329" spans="1:17" hidden="1" x14ac:dyDescent="0.3">
      <c r="A2329" t="s">
        <v>4819</v>
      </c>
      <c r="B2329" t="s">
        <v>4820</v>
      </c>
      <c r="C2329" t="str">
        <f>IFERROR(VLOOKUP(Table1[[#This Row],[Ticker]],[1]!Table1[[Symbol]:[Industry]],2,FALSE),"-")</f>
        <v>-</v>
      </c>
      <c r="D2329" t="s">
        <v>916</v>
      </c>
      <c r="E2329">
        <v>212.920872</v>
      </c>
      <c r="F2329">
        <v>153.75</v>
      </c>
      <c r="G2329">
        <v>233.457561820477</v>
      </c>
      <c r="H2329">
        <v>-2.34156369064881</v>
      </c>
      <c r="I2329">
        <v>150.19892310264899</v>
      </c>
      <c r="J2329">
        <v>-1.61663719425246</v>
      </c>
      <c r="K2329">
        <v>151.73308589250101</v>
      </c>
      <c r="L2329">
        <v>115.071700119977</v>
      </c>
      <c r="M2329">
        <v>51.2921965340757</v>
      </c>
      <c r="N2329">
        <v>0.63838748756111197</v>
      </c>
      <c r="O2329">
        <v>17.821138211382099</v>
      </c>
      <c r="P2329">
        <v>291.71974522292902</v>
      </c>
      <c r="Q2329">
        <v>0.12797242962320299</v>
      </c>
    </row>
    <row r="2330" spans="1:17" hidden="1" x14ac:dyDescent="0.3">
      <c r="A2330" t="s">
        <v>4821</v>
      </c>
      <c r="B2330" t="s">
        <v>4822</v>
      </c>
      <c r="C2330" t="str">
        <f>IFERROR(VLOOKUP(Table1[[#This Row],[Ticker]],[1]!Table1[[Symbol]:[Industry]],2,FALSE),"-")</f>
        <v>-</v>
      </c>
      <c r="D2330" t="s">
        <v>138</v>
      </c>
      <c r="E2330">
        <v>212.82110283599999</v>
      </c>
      <c r="F2330">
        <v>1.94</v>
      </c>
      <c r="G2330">
        <v>-48.022146341857201</v>
      </c>
      <c r="H2330">
        <v>2.3571697152594702</v>
      </c>
      <c r="I2330">
        <v>-23.562337439134701</v>
      </c>
      <c r="J2330">
        <v>1.8631788507143201</v>
      </c>
      <c r="K2330">
        <v>1.8792323149299399</v>
      </c>
      <c r="L2330">
        <v>2.11802549740466</v>
      </c>
      <c r="M2330">
        <v>52.568063478736903</v>
      </c>
      <c r="N2330">
        <v>0.50593298864374603</v>
      </c>
      <c r="O2330">
        <v>57.216494845360799</v>
      </c>
      <c r="P2330">
        <v>23.566878980891701</v>
      </c>
      <c r="Q2330">
        <v>-0.15633193549899199</v>
      </c>
    </row>
    <row r="2331" spans="1:17" hidden="1" x14ac:dyDescent="0.3">
      <c r="A2331" t="s">
        <v>4823</v>
      </c>
      <c r="B2331" t="s">
        <v>4824</v>
      </c>
      <c r="C2331" t="str">
        <f>IFERROR(VLOOKUP(Table1[[#This Row],[Ticker]],[1]!Table1[[Symbol]:[Industry]],2,FALSE),"-")</f>
        <v>-</v>
      </c>
      <c r="D2331" t="s">
        <v>1429</v>
      </c>
      <c r="E2331">
        <v>212.377613</v>
      </c>
      <c r="F2331">
        <v>415.1</v>
      </c>
      <c r="G2331">
        <v>92.548691596658401</v>
      </c>
      <c r="H2331">
        <v>3.3207727718144899</v>
      </c>
      <c r="I2331">
        <v>14.4015219630227</v>
      </c>
      <c r="J2331">
        <v>-3.8712548691576498</v>
      </c>
      <c r="K2331">
        <v>394.41051190883098</v>
      </c>
      <c r="L2331">
        <v>358.82136206564297</v>
      </c>
      <c r="M2331">
        <v>60.382034446353302</v>
      </c>
      <c r="N2331">
        <v>1.27532784182951</v>
      </c>
      <c r="O2331">
        <v>29.800048181161099</v>
      </c>
      <c r="P2331">
        <v>129.33701657458499</v>
      </c>
      <c r="Q2331">
        <v>4.2832407233334001E-2</v>
      </c>
    </row>
    <row r="2332" spans="1:17" hidden="1" x14ac:dyDescent="0.3">
      <c r="A2332" t="s">
        <v>4825</v>
      </c>
      <c r="B2332" t="s">
        <v>4826</v>
      </c>
      <c r="C2332" t="str">
        <f>IFERROR(VLOOKUP(Table1[[#This Row],[Ticker]],[1]!Table1[[Symbol]:[Industry]],2,FALSE),"-")</f>
        <v>-</v>
      </c>
      <c r="D2332" t="s">
        <v>60</v>
      </c>
      <c r="E2332">
        <v>211.96212096599999</v>
      </c>
      <c r="F2332">
        <v>98.31</v>
      </c>
      <c r="G2332">
        <v>20.326242761440799</v>
      </c>
      <c r="H2332">
        <v>32.440778690831699</v>
      </c>
      <c r="I2332">
        <v>20.3251589915895</v>
      </c>
      <c r="J2332">
        <v>16.589069985904001</v>
      </c>
      <c r="K2332">
        <v>79.017926195480996</v>
      </c>
      <c r="L2332">
        <v>75.092884709514806</v>
      </c>
      <c r="M2332">
        <v>61.708405128429099</v>
      </c>
      <c r="N2332">
        <v>4.8685064699259302</v>
      </c>
      <c r="O2332">
        <v>23.639507679788402</v>
      </c>
      <c r="P2332">
        <v>62.899751449875701</v>
      </c>
      <c r="Q2332">
        <v>-2.9481467992544998E-2</v>
      </c>
    </row>
    <row r="2333" spans="1:17" hidden="1" x14ac:dyDescent="0.3">
      <c r="A2333" t="s">
        <v>4827</v>
      </c>
      <c r="B2333" t="s">
        <v>4828</v>
      </c>
      <c r="C2333" t="str">
        <f>IFERROR(VLOOKUP(Table1[[#This Row],[Ticker]],[1]!Table1[[Symbol]:[Industry]],2,FALSE),"-")</f>
        <v>-</v>
      </c>
      <c r="E2333">
        <v>211.845078</v>
      </c>
      <c r="F2333">
        <v>176.85</v>
      </c>
      <c r="G2333">
        <v>-8.2093588415360106</v>
      </c>
      <c r="H2333">
        <v>17.409958635262502</v>
      </c>
      <c r="I2333">
        <v>7.3352414076316999</v>
      </c>
      <c r="J2333">
        <v>22.273459359678998</v>
      </c>
      <c r="K2333">
        <v>149.70028270806301</v>
      </c>
      <c r="L2333">
        <v>147.167983402213</v>
      </c>
      <c r="M2333">
        <v>89.256660748022398</v>
      </c>
      <c r="N2333">
        <v>6.1999999999999904</v>
      </c>
      <c r="O2333">
        <v>0</v>
      </c>
      <c r="P2333">
        <v>27.505407354001399</v>
      </c>
    </row>
    <row r="2334" spans="1:17" hidden="1" x14ac:dyDescent="0.3">
      <c r="A2334" t="s">
        <v>4829</v>
      </c>
      <c r="B2334" t="s">
        <v>4830</v>
      </c>
      <c r="C2334" t="str">
        <f>IFERROR(VLOOKUP(Table1[[#This Row],[Ticker]],[1]!Table1[[Symbol]:[Industry]],2,FALSE),"-")</f>
        <v>-</v>
      </c>
      <c r="D2334" t="s">
        <v>116</v>
      </c>
      <c r="E2334">
        <v>211.28929400000001</v>
      </c>
      <c r="F2334">
        <v>23.71</v>
      </c>
      <c r="G2334">
        <v>204.74824336742401</v>
      </c>
      <c r="H2334">
        <v>-12.2748658510388</v>
      </c>
      <c r="I2334">
        <v>-26.2071600781155</v>
      </c>
      <c r="J2334">
        <v>-1.97184475481111</v>
      </c>
      <c r="K2334">
        <v>25.208582263809301</v>
      </c>
      <c r="L2334">
        <v>22.153822733774899</v>
      </c>
      <c r="M2334">
        <v>39.845857820399097</v>
      </c>
      <c r="N2334">
        <v>1.0483473201773501</v>
      </c>
      <c r="O2334">
        <v>68.536482496836697</v>
      </c>
      <c r="P2334">
        <v>243.62318840579701</v>
      </c>
      <c r="Q2334">
        <v>7.2512792688249006E-2</v>
      </c>
    </row>
    <row r="2335" spans="1:17" hidden="1" x14ac:dyDescent="0.3">
      <c r="A2335" t="s">
        <v>4831</v>
      </c>
      <c r="B2335" t="s">
        <v>4832</v>
      </c>
      <c r="C2335" t="str">
        <f>IFERROR(VLOOKUP(Table1[[#This Row],[Ticker]],[1]!Table1[[Symbol]:[Industry]],2,FALSE),"-")</f>
        <v>-</v>
      </c>
      <c r="E2335">
        <v>210.5987595</v>
      </c>
      <c r="F2335">
        <v>469.05</v>
      </c>
      <c r="G2335">
        <v>-15.7749426104801</v>
      </c>
      <c r="H2335">
        <v>1.5687105378500199</v>
      </c>
      <c r="I2335">
        <v>-19.7780585371783</v>
      </c>
      <c r="J2335">
        <v>-0.63511055454609699</v>
      </c>
      <c r="K2335">
        <v>468.64847585338498</v>
      </c>
      <c r="L2335">
        <v>459.766520606087</v>
      </c>
      <c r="M2335">
        <v>53.349738286214901</v>
      </c>
      <c r="N2335">
        <v>0.50855681066942604</v>
      </c>
      <c r="O2335">
        <v>37.511992324912001</v>
      </c>
      <c r="P2335">
        <v>33.632478632478602</v>
      </c>
      <c r="Q2335">
        <v>0.15222994372448101</v>
      </c>
    </row>
    <row r="2336" spans="1:17" hidden="1" x14ac:dyDescent="0.3">
      <c r="A2336" t="s">
        <v>4833</v>
      </c>
      <c r="B2336" t="s">
        <v>4834</v>
      </c>
      <c r="C2336" t="str">
        <f>IFERROR(VLOOKUP(Table1[[#This Row],[Ticker]],[1]!Table1[[Symbol]:[Industry]],2,FALSE),"-")</f>
        <v>-</v>
      </c>
      <c r="E2336">
        <v>210.50778564000001</v>
      </c>
      <c r="F2336">
        <v>197.2</v>
      </c>
      <c r="G2336">
        <v>-59.698226310095301</v>
      </c>
      <c r="H2336">
        <v>-3.5805525481904898</v>
      </c>
      <c r="I2336">
        <v>-10.5488222802403</v>
      </c>
      <c r="J2336">
        <v>15.9679011574445</v>
      </c>
      <c r="K2336">
        <v>167.65136907813499</v>
      </c>
      <c r="L2336">
        <v>196.47300880703301</v>
      </c>
      <c r="M2336">
        <v>81.486426912459393</v>
      </c>
      <c r="N2336">
        <v>2.7376872569110402</v>
      </c>
      <c r="O2336">
        <v>55.273833671399601</v>
      </c>
      <c r="P2336">
        <v>33.9673913043478</v>
      </c>
      <c r="Q2336">
        <v>7.9375320578490005E-2</v>
      </c>
    </row>
    <row r="2337" spans="1:17" hidden="1" x14ac:dyDescent="0.3">
      <c r="A2337" t="s">
        <v>4835</v>
      </c>
      <c r="B2337" t="s">
        <v>4836</v>
      </c>
      <c r="C2337" t="str">
        <f>IFERROR(VLOOKUP(Table1[[#This Row],[Ticker]],[1]!Table1[[Symbol]:[Industry]],2,FALSE),"-")</f>
        <v>-</v>
      </c>
      <c r="D2337" t="s">
        <v>539</v>
      </c>
      <c r="E2337">
        <v>210.1371743</v>
      </c>
      <c r="F2337">
        <v>49.75</v>
      </c>
      <c r="G2337">
        <v>36.590636755877902</v>
      </c>
      <c r="H2337">
        <v>7.2548981684189302</v>
      </c>
      <c r="I2337">
        <v>29.3293852038389</v>
      </c>
      <c r="J2337">
        <v>-6.9153207522286797</v>
      </c>
      <c r="K2337">
        <v>42.399666484944497</v>
      </c>
      <c r="L2337">
        <v>35.013350426100097</v>
      </c>
      <c r="M2337">
        <v>45.724885012949102</v>
      </c>
      <c r="N2337">
        <v>0.70295579249113904</v>
      </c>
      <c r="O2337">
        <v>11.557788944723599</v>
      </c>
      <c r="P2337">
        <v>102.23577235772299</v>
      </c>
      <c r="Q2337">
        <v>-6.5107796774870001E-3</v>
      </c>
    </row>
    <row r="2338" spans="1:17" hidden="1" x14ac:dyDescent="0.3">
      <c r="A2338" t="s">
        <v>4837</v>
      </c>
      <c r="B2338" t="s">
        <v>4838</v>
      </c>
      <c r="C2338" t="str">
        <f>IFERROR(VLOOKUP(Table1[[#This Row],[Ticker]],[1]!Table1[[Symbol]:[Industry]],2,FALSE),"-")</f>
        <v>-</v>
      </c>
      <c r="E2338">
        <v>210.00175485</v>
      </c>
      <c r="F2338">
        <v>284.45</v>
      </c>
      <c r="G2338">
        <v>187.28420608416999</v>
      </c>
      <c r="H2338">
        <v>17.376868062463199</v>
      </c>
      <c r="I2338">
        <v>-6.7984690223409103</v>
      </c>
      <c r="J2338">
        <v>-9.5019527282330394</v>
      </c>
      <c r="K2338">
        <v>271.85232049811998</v>
      </c>
      <c r="L2338">
        <v>244.195165113797</v>
      </c>
      <c r="M2338">
        <v>37.717120571043097</v>
      </c>
      <c r="N2338">
        <v>0.404319654427645</v>
      </c>
      <c r="O2338">
        <v>26.560028124450699</v>
      </c>
      <c r="P2338">
        <v>230.37166085946501</v>
      </c>
    </row>
    <row r="2339" spans="1:17" hidden="1" x14ac:dyDescent="0.3">
      <c r="A2339" t="s">
        <v>4839</v>
      </c>
      <c r="B2339" t="s">
        <v>4840</v>
      </c>
      <c r="C2339" t="str">
        <f>IFERROR(VLOOKUP(Table1[[#This Row],[Ticker]],[1]!Table1[[Symbol]:[Industry]],2,FALSE),"-")</f>
        <v>-</v>
      </c>
      <c r="D2339" t="s">
        <v>130</v>
      </c>
      <c r="E2339">
        <v>209.31454500000001</v>
      </c>
      <c r="F2339">
        <v>44.76</v>
      </c>
      <c r="G2339">
        <v>56.020146631670102</v>
      </c>
      <c r="H2339">
        <v>-9.5986891283086297</v>
      </c>
      <c r="I2339">
        <v>-21.6012807485975</v>
      </c>
      <c r="J2339">
        <v>3.7146177311813702</v>
      </c>
      <c r="K2339">
        <v>42.784188730601798</v>
      </c>
      <c r="L2339">
        <v>39.087848200505199</v>
      </c>
      <c r="M2339">
        <v>57.377292387307598</v>
      </c>
      <c r="N2339">
        <v>1.3065270498651</v>
      </c>
      <c r="O2339">
        <v>15.3932082216264</v>
      </c>
      <c r="Q2339">
        <v>2.1166569325697999E-2</v>
      </c>
    </row>
    <row r="2340" spans="1:17" hidden="1" x14ac:dyDescent="0.3">
      <c r="A2340" t="s">
        <v>4841</v>
      </c>
      <c r="B2340" t="s">
        <v>4842</v>
      </c>
      <c r="C2340" t="str">
        <f>IFERROR(VLOOKUP(Table1[[#This Row],[Ticker]],[1]!Table1[[Symbol]:[Industry]],2,FALSE),"-")</f>
        <v>-</v>
      </c>
      <c r="D2340" t="s">
        <v>472</v>
      </c>
      <c r="E2340">
        <v>209.09440000000001</v>
      </c>
      <c r="F2340">
        <v>141.28</v>
      </c>
      <c r="G2340">
        <v>-11.9242250089954</v>
      </c>
      <c r="H2340">
        <v>6.0280766877816099</v>
      </c>
      <c r="I2340">
        <v>-19.702321486095499</v>
      </c>
      <c r="J2340">
        <v>-2.01564535374516</v>
      </c>
      <c r="K2340">
        <v>133.62515347085301</v>
      </c>
      <c r="L2340">
        <v>132.884355221074</v>
      </c>
      <c r="M2340">
        <v>53.3840431206064</v>
      </c>
      <c r="N2340">
        <v>1.63690671108724</v>
      </c>
      <c r="O2340">
        <v>21.531710079275101</v>
      </c>
      <c r="P2340">
        <v>31.118329466357299</v>
      </c>
      <c r="Q2340">
        <v>-5.6435578712350004E-3</v>
      </c>
    </row>
    <row r="2341" spans="1:17" hidden="1" x14ac:dyDescent="0.3">
      <c r="A2341" t="s">
        <v>4843</v>
      </c>
      <c r="B2341" t="s">
        <v>4844</v>
      </c>
      <c r="C2341" t="str">
        <f>IFERROR(VLOOKUP(Table1[[#This Row],[Ticker]],[1]!Table1[[Symbol]:[Industry]],2,FALSE),"-")</f>
        <v>-</v>
      </c>
      <c r="D2341" t="s">
        <v>682</v>
      </c>
      <c r="E2341">
        <v>208.83750000000001</v>
      </c>
      <c r="F2341">
        <v>111.38</v>
      </c>
      <c r="G2341">
        <v>-19.025106016293002</v>
      </c>
      <c r="H2341">
        <v>15.6727928949675</v>
      </c>
      <c r="I2341">
        <v>4.5937098635071996</v>
      </c>
      <c r="J2341">
        <v>1.98372658771316</v>
      </c>
      <c r="K2341">
        <v>97.565370330088101</v>
      </c>
      <c r="L2341">
        <v>93.744041934862693</v>
      </c>
      <c r="M2341">
        <v>58.854092550576802</v>
      </c>
      <c r="N2341">
        <v>1.3819610662339299</v>
      </c>
      <c r="O2341">
        <v>12.183515891542401</v>
      </c>
      <c r="P2341">
        <v>62.361516034985399</v>
      </c>
      <c r="Q2341">
        <v>-9.1305560532728994E-2</v>
      </c>
    </row>
    <row r="2342" spans="1:17" hidden="1" x14ac:dyDescent="0.3">
      <c r="A2342" t="s">
        <v>4845</v>
      </c>
      <c r="B2342" t="s">
        <v>4846</v>
      </c>
      <c r="C2342" t="str">
        <f>IFERROR(VLOOKUP(Table1[[#This Row],[Ticker]],[1]!Table1[[Symbol]:[Industry]],2,FALSE),"-")</f>
        <v>-</v>
      </c>
      <c r="D2342" t="s">
        <v>235</v>
      </c>
      <c r="E2342">
        <v>208.68900325000001</v>
      </c>
      <c r="F2342">
        <v>197.06</v>
      </c>
      <c r="G2342">
        <v>45.194954931641803</v>
      </c>
      <c r="H2342">
        <v>-16.037506117218399</v>
      </c>
      <c r="I2342">
        <v>30.518542722318902</v>
      </c>
      <c r="J2342">
        <v>1.15854498640882</v>
      </c>
      <c r="K2342">
        <v>201.17090998823201</v>
      </c>
      <c r="L2342">
        <v>173.73595514240299</v>
      </c>
      <c r="M2342">
        <v>51.572596778733498</v>
      </c>
      <c r="N2342">
        <v>0.63278046440989499</v>
      </c>
      <c r="O2342">
        <v>32.954430122805199</v>
      </c>
      <c r="P2342">
        <v>78.739229024943299</v>
      </c>
    </row>
    <row r="2343" spans="1:17" hidden="1" x14ac:dyDescent="0.3">
      <c r="A2343" t="s">
        <v>4847</v>
      </c>
      <c r="B2343" t="s">
        <v>4848</v>
      </c>
      <c r="C2343" t="str">
        <f>IFERROR(VLOOKUP(Table1[[#This Row],[Ticker]],[1]!Table1[[Symbol]:[Industry]],2,FALSE),"-")</f>
        <v>-</v>
      </c>
      <c r="D2343" t="s">
        <v>293</v>
      </c>
      <c r="E2343">
        <v>208.04175000000001</v>
      </c>
      <c r="F2343">
        <v>116.55</v>
      </c>
      <c r="G2343">
        <v>-40.969336630240697</v>
      </c>
      <c r="H2343">
        <v>3.00709437623386</v>
      </c>
      <c r="I2343">
        <v>-18.183738892861601</v>
      </c>
      <c r="J2343">
        <v>-4.5120333733943303</v>
      </c>
      <c r="K2343">
        <v>119.695256321145</v>
      </c>
      <c r="L2343">
        <v>128.348406714606</v>
      </c>
      <c r="M2343">
        <v>36.245158456196101</v>
      </c>
      <c r="N2343">
        <v>0.85809589993050694</v>
      </c>
      <c r="O2343">
        <v>62.162162162162097</v>
      </c>
      <c r="P2343">
        <v>29.141274238227101</v>
      </c>
    </row>
    <row r="2344" spans="1:17" hidden="1" x14ac:dyDescent="0.3">
      <c r="A2344" t="s">
        <v>4849</v>
      </c>
      <c r="B2344" t="s">
        <v>4850</v>
      </c>
      <c r="C2344" t="str">
        <f>IFERROR(VLOOKUP(Table1[[#This Row],[Ticker]],[1]!Table1[[Symbol]:[Industry]],2,FALSE),"-")</f>
        <v>-</v>
      </c>
      <c r="D2344" t="s">
        <v>631</v>
      </c>
      <c r="E2344">
        <v>207.963546608</v>
      </c>
      <c r="F2344">
        <v>202.06</v>
      </c>
      <c r="G2344">
        <v>-8.6707005364571099</v>
      </c>
      <c r="H2344">
        <v>2.0589196775865601</v>
      </c>
      <c r="I2344">
        <v>-15.060470951257001</v>
      </c>
      <c r="J2344">
        <v>-6.9161900662778004</v>
      </c>
      <c r="K2344">
        <v>193.36198657083801</v>
      </c>
      <c r="L2344">
        <v>187.21326389784301</v>
      </c>
      <c r="M2344">
        <v>52.826768465412897</v>
      </c>
      <c r="N2344">
        <v>1.7589660211747</v>
      </c>
      <c r="O2344">
        <v>18.232208254973699</v>
      </c>
      <c r="P2344">
        <v>29.5671689644116</v>
      </c>
      <c r="Q2344">
        <v>8.5143601064540997E-2</v>
      </c>
    </row>
    <row r="2345" spans="1:17" hidden="1" x14ac:dyDescent="0.3">
      <c r="A2345" t="s">
        <v>4851</v>
      </c>
      <c r="B2345" t="s">
        <v>4852</v>
      </c>
      <c r="C2345" t="str">
        <f>IFERROR(VLOOKUP(Table1[[#This Row],[Ticker]],[1]!Table1[[Symbol]:[Industry]],2,FALSE),"-")</f>
        <v>-</v>
      </c>
      <c r="D2345" t="s">
        <v>46</v>
      </c>
      <c r="E2345">
        <v>207.85717285600001</v>
      </c>
      <c r="F2345">
        <v>10.48</v>
      </c>
      <c r="G2345">
        <v>-15.499541444976201</v>
      </c>
      <c r="H2345">
        <v>-21.435796066656501</v>
      </c>
      <c r="I2345">
        <v>-24.9813362566357</v>
      </c>
      <c r="J2345">
        <v>-2.91672545550577</v>
      </c>
      <c r="K2345">
        <v>11.8755965808017</v>
      </c>
      <c r="L2345">
        <v>11.881009274933399</v>
      </c>
      <c r="M2345">
        <v>8.9546284832719003</v>
      </c>
      <c r="N2345">
        <v>1.3515358759092</v>
      </c>
      <c r="O2345">
        <v>45.038167938931203</v>
      </c>
      <c r="P2345">
        <v>13.297297297297201</v>
      </c>
    </row>
    <row r="2346" spans="1:17" hidden="1" x14ac:dyDescent="0.3">
      <c r="A2346" t="s">
        <v>4853</v>
      </c>
      <c r="B2346" t="s">
        <v>4854</v>
      </c>
      <c r="C2346" t="str">
        <f>IFERROR(VLOOKUP(Table1[[#This Row],[Ticker]],[1]!Table1[[Symbol]:[Industry]],2,FALSE),"-")</f>
        <v>-</v>
      </c>
      <c r="D2346" t="s">
        <v>218</v>
      </c>
      <c r="E2346">
        <v>207.78219711</v>
      </c>
      <c r="F2346">
        <v>415.85</v>
      </c>
      <c r="G2346">
        <v>16.817755054146701</v>
      </c>
      <c r="H2346">
        <v>2.1681465220575702</v>
      </c>
      <c r="I2346">
        <v>13.1434438596697</v>
      </c>
      <c r="J2346">
        <v>0.167537031233494</v>
      </c>
      <c r="K2346">
        <v>386.17046037047402</v>
      </c>
      <c r="L2346">
        <v>346.792994324201</v>
      </c>
      <c r="M2346">
        <v>51.627686302325401</v>
      </c>
      <c r="N2346">
        <v>0.96878349284176402</v>
      </c>
      <c r="O2346">
        <v>11.747024167368</v>
      </c>
      <c r="P2346">
        <v>44.693806541405699</v>
      </c>
      <c r="Q2346">
        <v>-5.6868461201166003E-2</v>
      </c>
    </row>
    <row r="2347" spans="1:17" hidden="1" x14ac:dyDescent="0.3">
      <c r="A2347" t="s">
        <v>4855</v>
      </c>
      <c r="B2347" t="s">
        <v>4856</v>
      </c>
      <c r="C2347" t="str">
        <f>IFERROR(VLOOKUP(Table1[[#This Row],[Ticker]],[1]!Table1[[Symbol]:[Industry]],2,FALSE),"-")</f>
        <v>-</v>
      </c>
      <c r="D2347" t="s">
        <v>807</v>
      </c>
      <c r="E2347">
        <v>207.62487350000001</v>
      </c>
      <c r="F2347">
        <v>91.3</v>
      </c>
      <c r="G2347">
        <v>-57.821085881375403</v>
      </c>
      <c r="H2347">
        <v>4.2937589311910997</v>
      </c>
      <c r="I2347">
        <v>-44.046996419005801</v>
      </c>
      <c r="J2347">
        <v>-5.1550745684757198</v>
      </c>
      <c r="K2347">
        <v>94.227303684335396</v>
      </c>
      <c r="M2347">
        <v>39.877918817987599</v>
      </c>
      <c r="N2347">
        <v>0.68646548608601299</v>
      </c>
      <c r="O2347">
        <v>58.817086527929803</v>
      </c>
      <c r="P2347">
        <v>39.282990083905403</v>
      </c>
    </row>
    <row r="2348" spans="1:17" hidden="1" x14ac:dyDescent="0.3">
      <c r="A2348" t="s">
        <v>4857</v>
      </c>
      <c r="B2348" t="s">
        <v>4858</v>
      </c>
      <c r="C2348" t="str">
        <f>IFERROR(VLOOKUP(Table1[[#This Row],[Ticker]],[1]!Table1[[Symbol]:[Industry]],2,FALSE),"-")</f>
        <v>-</v>
      </c>
      <c r="D2348" t="s">
        <v>1438</v>
      </c>
      <c r="E2348">
        <v>207.44765599999999</v>
      </c>
      <c r="F2348">
        <v>138.28</v>
      </c>
      <c r="G2348">
        <v>30.143705609631599</v>
      </c>
      <c r="H2348">
        <v>-4.4645424514216803</v>
      </c>
      <c r="I2348">
        <v>-14.0977074027504</v>
      </c>
      <c r="J2348">
        <v>3.0822784624170501</v>
      </c>
      <c r="K2348">
        <v>143.653260393289</v>
      </c>
      <c r="L2348">
        <v>139.61323665338</v>
      </c>
      <c r="M2348">
        <v>49.648685376507999</v>
      </c>
      <c r="N2348">
        <v>0.465932267144754</v>
      </c>
      <c r="O2348">
        <v>42.319930575643603</v>
      </c>
      <c r="P2348">
        <v>55.283548568220098</v>
      </c>
      <c r="Q2348">
        <v>0.10197275921167499</v>
      </c>
    </row>
    <row r="2349" spans="1:17" hidden="1" x14ac:dyDescent="0.3">
      <c r="A2349" t="s">
        <v>4859</v>
      </c>
      <c r="B2349" t="s">
        <v>4860</v>
      </c>
      <c r="C2349" t="str">
        <f>IFERROR(VLOOKUP(Table1[[#This Row],[Ticker]],[1]!Table1[[Symbol]:[Industry]],2,FALSE),"-")</f>
        <v>-</v>
      </c>
      <c r="D2349" t="s">
        <v>937</v>
      </c>
      <c r="E2349">
        <v>207.14366735999999</v>
      </c>
      <c r="F2349">
        <v>32.380000000000003</v>
      </c>
      <c r="G2349">
        <v>13.9494654262322</v>
      </c>
      <c r="H2349">
        <v>4.2623073343771001</v>
      </c>
      <c r="I2349">
        <v>-14.225399883712701</v>
      </c>
      <c r="J2349">
        <v>-4.5054598162424897</v>
      </c>
      <c r="K2349">
        <v>31.426117596349101</v>
      </c>
      <c r="L2349">
        <v>31.120584282756401</v>
      </c>
      <c r="M2349">
        <v>43.7157922452257</v>
      </c>
      <c r="N2349">
        <v>1.8650657349764901</v>
      </c>
      <c r="O2349">
        <v>25.077208153180901</v>
      </c>
      <c r="P2349">
        <v>47.181818181818102</v>
      </c>
      <c r="Q2349">
        <v>-5.1292415961802999E-2</v>
      </c>
    </row>
    <row r="2350" spans="1:17" hidden="1" x14ac:dyDescent="0.3">
      <c r="A2350" t="s">
        <v>4861</v>
      </c>
      <c r="B2350" t="s">
        <v>4862</v>
      </c>
      <c r="C2350" t="str">
        <f>IFERROR(VLOOKUP(Table1[[#This Row],[Ticker]],[1]!Table1[[Symbol]:[Industry]],2,FALSE),"-")</f>
        <v>-</v>
      </c>
      <c r="D2350" t="s">
        <v>298</v>
      </c>
      <c r="E2350">
        <v>206.96704800000001</v>
      </c>
      <c r="F2350">
        <v>148</v>
      </c>
      <c r="G2350">
        <v>84.320771391353404</v>
      </c>
      <c r="H2350">
        <v>9.3182831874226597</v>
      </c>
      <c r="I2350">
        <v>72.8852255111386</v>
      </c>
      <c r="J2350">
        <v>-1.2227860615663799</v>
      </c>
      <c r="K2350">
        <v>128.40654716347899</v>
      </c>
      <c r="L2350">
        <v>98.115500538399303</v>
      </c>
      <c r="M2350">
        <v>55.755906526997201</v>
      </c>
      <c r="N2350">
        <v>1.2533419929485901</v>
      </c>
      <c r="O2350">
        <v>9.0202702702702595</v>
      </c>
      <c r="P2350">
        <v>140.65040650406499</v>
      </c>
      <c r="Q2350">
        <v>0.16757075970017199</v>
      </c>
    </row>
    <row r="2351" spans="1:17" hidden="1" x14ac:dyDescent="0.3">
      <c r="A2351" t="s">
        <v>4863</v>
      </c>
      <c r="B2351" t="s">
        <v>4864</v>
      </c>
      <c r="C2351" t="str">
        <f>IFERROR(VLOOKUP(Table1[[#This Row],[Ticker]],[1]!Table1[[Symbol]:[Industry]],2,FALSE),"-")</f>
        <v>-</v>
      </c>
      <c r="D2351" t="s">
        <v>1022</v>
      </c>
      <c r="E2351">
        <v>206.75620179200001</v>
      </c>
      <c r="F2351">
        <v>5.87</v>
      </c>
      <c r="G2351">
        <v>36.721340093812898</v>
      </c>
      <c r="H2351">
        <v>-5.0715297023902099</v>
      </c>
      <c r="I2351">
        <v>-9.9010902689351497</v>
      </c>
      <c r="J2351">
        <v>-4.69107085121039</v>
      </c>
      <c r="K2351">
        <v>6.1797649949627296</v>
      </c>
      <c r="L2351">
        <v>5.9984011483315598</v>
      </c>
      <c r="M2351">
        <v>43.3086753264297</v>
      </c>
      <c r="N2351">
        <v>1.1464899649515801</v>
      </c>
      <c r="O2351">
        <v>57.580919931856897</v>
      </c>
      <c r="Q2351">
        <v>-0.118964703603297</v>
      </c>
    </row>
    <row r="2352" spans="1:17" hidden="1" x14ac:dyDescent="0.3">
      <c r="A2352" t="s">
        <v>4865</v>
      </c>
      <c r="B2352" t="s">
        <v>4866</v>
      </c>
      <c r="C2352" t="str">
        <f>IFERROR(VLOOKUP(Table1[[#This Row],[Ticker]],[1]!Table1[[Symbol]:[Industry]],2,FALSE),"-")</f>
        <v>-</v>
      </c>
      <c r="D2352" t="s">
        <v>182</v>
      </c>
      <c r="E2352">
        <v>206.4</v>
      </c>
      <c r="F2352">
        <v>25.8</v>
      </c>
      <c r="G2352">
        <v>130.08661440381999</v>
      </c>
      <c r="H2352">
        <v>7.0504390441841904</v>
      </c>
      <c r="I2352">
        <v>-24.675724594213602</v>
      </c>
      <c r="J2352">
        <v>-17.256119394899699</v>
      </c>
      <c r="K2352">
        <v>22.899615150365602</v>
      </c>
      <c r="L2352">
        <v>20.061038486184799</v>
      </c>
      <c r="M2352">
        <v>50.533093434137697</v>
      </c>
      <c r="N2352">
        <v>1.4955660686057901</v>
      </c>
      <c r="O2352">
        <v>21.317829457364301</v>
      </c>
      <c r="P2352">
        <v>171.57894736842101</v>
      </c>
      <c r="Q2352">
        <v>7.8421918562669002E-2</v>
      </c>
    </row>
    <row r="2353" spans="1:17" hidden="1" x14ac:dyDescent="0.3">
      <c r="A2353" t="s">
        <v>4867</v>
      </c>
      <c r="B2353" t="s">
        <v>4868</v>
      </c>
      <c r="C2353" t="str">
        <f>IFERROR(VLOOKUP(Table1[[#This Row],[Ticker]],[1]!Table1[[Symbol]:[Industry]],2,FALSE),"-")</f>
        <v>-</v>
      </c>
      <c r="D2353" t="s">
        <v>422</v>
      </c>
      <c r="E2353">
        <v>206.11684500000001</v>
      </c>
      <c r="F2353">
        <v>3.63</v>
      </c>
      <c r="G2353">
        <v>-87.6181656541047</v>
      </c>
      <c r="H2353">
        <v>-2.8630354938960099</v>
      </c>
      <c r="I2353">
        <v>-44.387629804291002</v>
      </c>
      <c r="J2353">
        <v>1.9566790769245299</v>
      </c>
      <c r="K2353">
        <v>3.6171255943974598</v>
      </c>
      <c r="L2353">
        <v>5.2069921032432998</v>
      </c>
      <c r="M2353">
        <v>59.8590854822775</v>
      </c>
      <c r="N2353">
        <v>1.9983522771594</v>
      </c>
      <c r="O2353">
        <v>241.59779614325001</v>
      </c>
      <c r="P2353">
        <v>15.2380952380952</v>
      </c>
      <c r="Q2353">
        <v>2.4543905745288998E-2</v>
      </c>
    </row>
    <row r="2354" spans="1:17" hidden="1" x14ac:dyDescent="0.3">
      <c r="A2354" t="s">
        <v>4869</v>
      </c>
      <c r="B2354" t="s">
        <v>4870</v>
      </c>
      <c r="C2354" t="str">
        <f>IFERROR(VLOOKUP(Table1[[#This Row],[Ticker]],[1]!Table1[[Symbol]:[Industry]],2,FALSE),"-")</f>
        <v>-</v>
      </c>
      <c r="D2354" t="s">
        <v>40</v>
      </c>
      <c r="E2354">
        <v>205.76575500000001</v>
      </c>
      <c r="F2354">
        <v>93</v>
      </c>
      <c r="G2354">
        <v>-45.018945061345001</v>
      </c>
      <c r="H2354">
        <v>-10.8130854439459</v>
      </c>
      <c r="I2354">
        <v>-34.713262925608397</v>
      </c>
      <c r="J2354">
        <v>-9.2909510365945707</v>
      </c>
      <c r="K2354">
        <v>98.932801995545304</v>
      </c>
      <c r="M2354">
        <v>39.395053252535298</v>
      </c>
      <c r="N2354">
        <v>0.48425108062394201</v>
      </c>
      <c r="O2354">
        <v>32.741935483870897</v>
      </c>
      <c r="P2354">
        <v>16.104868913857601</v>
      </c>
    </row>
    <row r="2355" spans="1:17" hidden="1" x14ac:dyDescent="0.3">
      <c r="A2355" t="s">
        <v>4871</v>
      </c>
      <c r="B2355" t="s">
        <v>4872</v>
      </c>
      <c r="C2355" t="str">
        <f>IFERROR(VLOOKUP(Table1[[#This Row],[Ticker]],[1]!Table1[[Symbol]:[Industry]],2,FALSE),"-")</f>
        <v>-</v>
      </c>
      <c r="D2355" t="s">
        <v>422</v>
      </c>
      <c r="E2355">
        <v>205.55692959999999</v>
      </c>
      <c r="F2355">
        <v>17.12</v>
      </c>
      <c r="G2355">
        <v>-80.371331226538999</v>
      </c>
      <c r="H2355">
        <v>-19.7201783510388</v>
      </c>
      <c r="I2355">
        <v>-51.7659100714232</v>
      </c>
      <c r="J2355">
        <v>-15.6235612553648</v>
      </c>
      <c r="K2355">
        <v>19.3019880510939</v>
      </c>
      <c r="L2355">
        <v>23.248858356046</v>
      </c>
      <c r="M2355">
        <v>41.688080264461597</v>
      </c>
      <c r="N2355">
        <v>1.32650932245884</v>
      </c>
      <c r="O2355">
        <v>171.61214953270999</v>
      </c>
      <c r="P2355">
        <v>7</v>
      </c>
    </row>
    <row r="2356" spans="1:17" hidden="1" x14ac:dyDescent="0.3">
      <c r="A2356" t="s">
        <v>4873</v>
      </c>
      <c r="B2356" t="s">
        <v>4874</v>
      </c>
      <c r="C2356" t="str">
        <f>IFERROR(VLOOKUP(Table1[[#This Row],[Ticker]],[1]!Table1[[Symbol]:[Industry]],2,FALSE),"-")</f>
        <v>-</v>
      </c>
      <c r="D2356" t="s">
        <v>631</v>
      </c>
      <c r="E2356">
        <v>205.37487795000001</v>
      </c>
      <c r="F2356">
        <v>193.38</v>
      </c>
      <c r="G2356">
        <v>62.789609201481497</v>
      </c>
      <c r="H2356">
        <v>-11.315713727505001</v>
      </c>
      <c r="I2356">
        <v>-17.173152696875</v>
      </c>
      <c r="J2356">
        <v>1.0054190666387399</v>
      </c>
      <c r="K2356">
        <v>203.897391087523</v>
      </c>
      <c r="L2356">
        <v>191.94840574326099</v>
      </c>
      <c r="M2356">
        <v>36.419361909432297</v>
      </c>
      <c r="N2356">
        <v>0.85652108811882699</v>
      </c>
      <c r="O2356">
        <v>50.274071775778197</v>
      </c>
      <c r="P2356">
        <v>89.933175033921202</v>
      </c>
      <c r="Q2356">
        <v>0.110728622261832</v>
      </c>
    </row>
    <row r="2357" spans="1:17" hidden="1" x14ac:dyDescent="0.3">
      <c r="A2357" t="s">
        <v>4875</v>
      </c>
      <c r="B2357" t="s">
        <v>4876</v>
      </c>
      <c r="C2357" t="str">
        <f>IFERROR(VLOOKUP(Table1[[#This Row],[Ticker]],[1]!Table1[[Symbol]:[Industry]],2,FALSE),"-")</f>
        <v>-</v>
      </c>
      <c r="D2357" t="s">
        <v>21</v>
      </c>
      <c r="E2357">
        <v>205.35297050999901</v>
      </c>
      <c r="F2357">
        <v>7.9</v>
      </c>
      <c r="G2357">
        <v>-22.818526432354901</v>
      </c>
      <c r="H2357">
        <v>-6.5588880284582096</v>
      </c>
      <c r="I2357">
        <v>-38.556800340574398</v>
      </c>
      <c r="J2357">
        <v>-9.0098120096701599</v>
      </c>
      <c r="K2357">
        <v>7.7710721026455403</v>
      </c>
      <c r="L2357">
        <v>8.3852841537682998</v>
      </c>
      <c r="M2357">
        <v>52.912409948328303</v>
      </c>
      <c r="N2357">
        <v>1.51099810279572</v>
      </c>
      <c r="O2357">
        <v>61.3924050632911</v>
      </c>
      <c r="P2357">
        <v>41.071428571428498</v>
      </c>
      <c r="Q2357">
        <v>-1.9006296890337001E-2</v>
      </c>
    </row>
    <row r="2358" spans="1:17" hidden="1" x14ac:dyDescent="0.3">
      <c r="A2358" t="s">
        <v>4877</v>
      </c>
      <c r="B2358" t="s">
        <v>4878</v>
      </c>
      <c r="C2358" t="str">
        <f>IFERROR(VLOOKUP(Table1[[#This Row],[Ticker]],[1]!Table1[[Symbol]:[Industry]],2,FALSE),"-")</f>
        <v>-</v>
      </c>
      <c r="D2358" t="s">
        <v>298</v>
      </c>
      <c r="E2358">
        <v>205.23967775999901</v>
      </c>
      <c r="F2358">
        <v>37.44</v>
      </c>
      <c r="G2358">
        <v>79.377683155158905</v>
      </c>
      <c r="H2358">
        <v>-3.6654737558528798</v>
      </c>
      <c r="I2358">
        <v>-17.770273880798399</v>
      </c>
      <c r="J2358">
        <v>5.2055244407167196</v>
      </c>
      <c r="K2358">
        <v>35.499842367709</v>
      </c>
      <c r="L2358">
        <v>33.9268636455703</v>
      </c>
      <c r="M2358">
        <v>57.647702706729497</v>
      </c>
      <c r="N2358">
        <v>2.86964645810593</v>
      </c>
      <c r="O2358">
        <v>27.537393162393101</v>
      </c>
      <c r="P2358">
        <v>108</v>
      </c>
      <c r="Q2358">
        <v>0.11078464758140801</v>
      </c>
    </row>
    <row r="2359" spans="1:17" hidden="1" x14ac:dyDescent="0.3">
      <c r="A2359" t="s">
        <v>4879</v>
      </c>
      <c r="B2359" t="s">
        <v>4880</v>
      </c>
      <c r="C2359" t="str">
        <f>IFERROR(VLOOKUP(Table1[[#This Row],[Ticker]],[1]!Table1[[Symbol]:[Industry]],2,FALSE),"-")</f>
        <v>-</v>
      </c>
      <c r="E2359">
        <v>205.21818500000001</v>
      </c>
      <c r="F2359">
        <v>21.65</v>
      </c>
      <c r="G2359">
        <v>846.75144022281302</v>
      </c>
      <c r="H2359">
        <v>32.807152838671698</v>
      </c>
      <c r="I2359">
        <v>691.03781817597701</v>
      </c>
      <c r="J2359">
        <v>8.9062702860235703</v>
      </c>
      <c r="K2359">
        <v>15.3164693537478</v>
      </c>
      <c r="L2359">
        <v>7.7232865111389204</v>
      </c>
      <c r="M2359">
        <v>92.166192844582497</v>
      </c>
      <c r="N2359">
        <v>5.3081190427436198</v>
      </c>
      <c r="O2359">
        <v>0</v>
      </c>
      <c r="P2359">
        <v>870.85201793721899</v>
      </c>
      <c r="Q2359">
        <v>0.39830589841985198</v>
      </c>
    </row>
    <row r="2360" spans="1:17" hidden="1" x14ac:dyDescent="0.3">
      <c r="A2360" t="s">
        <v>4881</v>
      </c>
      <c r="B2360" t="s">
        <v>4882</v>
      </c>
      <c r="C2360" t="str">
        <f>IFERROR(VLOOKUP(Table1[[#This Row],[Ticker]],[1]!Table1[[Symbol]:[Industry]],2,FALSE),"-")</f>
        <v>-</v>
      </c>
      <c r="E2360">
        <v>205.14599999999999</v>
      </c>
      <c r="F2360">
        <v>196.5</v>
      </c>
      <c r="G2360">
        <v>-30.126402678538199</v>
      </c>
      <c r="H2360">
        <v>38.816586354843402</v>
      </c>
      <c r="I2360">
        <v>-2.1471683059423801</v>
      </c>
      <c r="J2360">
        <v>4.1421037749652401</v>
      </c>
      <c r="K2360">
        <v>163.40442898626699</v>
      </c>
      <c r="L2360">
        <v>168.830651472829</v>
      </c>
      <c r="M2360">
        <v>57.510357444391502</v>
      </c>
      <c r="N2360">
        <v>1.1469602366086</v>
      </c>
      <c r="O2360">
        <v>32.315521628498701</v>
      </c>
      <c r="P2360">
        <v>70.869565217391298</v>
      </c>
    </row>
    <row r="2361" spans="1:17" hidden="1" x14ac:dyDescent="0.3">
      <c r="A2361" t="s">
        <v>4883</v>
      </c>
      <c r="B2361" t="s">
        <v>4884</v>
      </c>
      <c r="C2361" t="str">
        <f>IFERROR(VLOOKUP(Table1[[#This Row],[Ticker]],[1]!Table1[[Symbol]:[Industry]],2,FALSE),"-")</f>
        <v>-</v>
      </c>
      <c r="D2361" t="s">
        <v>631</v>
      </c>
      <c r="E2361">
        <v>205.09649999999999</v>
      </c>
      <c r="F2361">
        <v>5.95</v>
      </c>
      <c r="G2361">
        <v>1198.1216445078101</v>
      </c>
      <c r="H2361">
        <v>45.029821648961097</v>
      </c>
      <c r="I2361">
        <v>134.12177108799699</v>
      </c>
      <c r="J2361">
        <v>8.7960282155056095</v>
      </c>
      <c r="K2361">
        <v>4.3276611282781801</v>
      </c>
      <c r="L2361">
        <v>2.7105165432573499</v>
      </c>
      <c r="M2361">
        <v>98.843153300158505</v>
      </c>
      <c r="N2361">
        <v>0.76336601798013104</v>
      </c>
      <c r="O2361">
        <v>0</v>
      </c>
      <c r="P2361">
        <v>1387.5</v>
      </c>
      <c r="Q2361">
        <v>0.16369941064269</v>
      </c>
    </row>
    <row r="2362" spans="1:17" hidden="1" x14ac:dyDescent="0.3">
      <c r="A2362" t="s">
        <v>4885</v>
      </c>
      <c r="B2362" t="s">
        <v>4886</v>
      </c>
      <c r="C2362" t="str">
        <f>IFERROR(VLOOKUP(Table1[[#This Row],[Ticker]],[1]!Table1[[Symbol]:[Industry]],2,FALSE),"-")</f>
        <v>-</v>
      </c>
      <c r="D2362" t="s">
        <v>278</v>
      </c>
      <c r="E2362">
        <v>204.90112500000001</v>
      </c>
      <c r="F2362">
        <v>178.75</v>
      </c>
      <c r="G2362">
        <v>-34.948458013658097</v>
      </c>
      <c r="H2362">
        <v>-19.290226660217598</v>
      </c>
      <c r="I2362">
        <v>-25.479678187365302</v>
      </c>
      <c r="J2362">
        <v>-6.2266867707862303</v>
      </c>
      <c r="K2362">
        <v>196.01444940082399</v>
      </c>
      <c r="L2362">
        <v>192.690936280297</v>
      </c>
      <c r="M2362">
        <v>34.798824249453702</v>
      </c>
      <c r="N2362">
        <v>1.1017607034653001</v>
      </c>
      <c r="O2362">
        <v>35.048951048950997</v>
      </c>
      <c r="P2362">
        <v>31.433823529411701</v>
      </c>
    </row>
    <row r="2363" spans="1:17" hidden="1" x14ac:dyDescent="0.3">
      <c r="A2363" t="s">
        <v>4887</v>
      </c>
      <c r="B2363" t="s">
        <v>4888</v>
      </c>
      <c r="C2363" t="str">
        <f>IFERROR(VLOOKUP(Table1[[#This Row],[Ticker]],[1]!Table1[[Symbol]:[Industry]],2,FALSE),"-")</f>
        <v>-</v>
      </c>
      <c r="D2363" t="s">
        <v>119</v>
      </c>
      <c r="E2363">
        <v>204.58259000000001</v>
      </c>
      <c r="F2363">
        <v>286.45</v>
      </c>
      <c r="G2363">
        <v>144.74034204157601</v>
      </c>
      <c r="H2363">
        <v>5.4759000803336697</v>
      </c>
      <c r="I2363">
        <v>-17.992219993385302</v>
      </c>
      <c r="J2363">
        <v>5.2945998045999598</v>
      </c>
      <c r="K2363">
        <v>276.93199693821498</v>
      </c>
      <c r="L2363">
        <v>235.75212234680001</v>
      </c>
      <c r="M2363">
        <v>79.5005918952141</v>
      </c>
      <c r="N2363">
        <v>0.66266666666666596</v>
      </c>
      <c r="O2363">
        <v>45.906790015709497</v>
      </c>
      <c r="P2363">
        <v>182.216748768472</v>
      </c>
    </row>
    <row r="2364" spans="1:17" hidden="1" x14ac:dyDescent="0.3">
      <c r="A2364" t="s">
        <v>4889</v>
      </c>
      <c r="B2364" t="s">
        <v>4890</v>
      </c>
      <c r="C2364" t="str">
        <f>IFERROR(VLOOKUP(Table1[[#This Row],[Ticker]],[1]!Table1[[Symbol]:[Industry]],2,FALSE),"-")</f>
        <v>-</v>
      </c>
      <c r="D2364" t="s">
        <v>200</v>
      </c>
      <c r="E2364">
        <v>204.55964734</v>
      </c>
      <c r="F2364">
        <v>203.95</v>
      </c>
      <c r="G2364">
        <v>32.362790141366602</v>
      </c>
      <c r="H2364">
        <v>-5.8696654052645503</v>
      </c>
      <c r="I2364">
        <v>41.595580611806497</v>
      </c>
      <c r="J2364">
        <v>0.83551606078069096</v>
      </c>
      <c r="K2364">
        <v>200.54468722244701</v>
      </c>
      <c r="L2364">
        <v>168.02837760433701</v>
      </c>
      <c r="M2364">
        <v>59.972039624885099</v>
      </c>
      <c r="N2364">
        <v>0.66577084440533896</v>
      </c>
      <c r="O2364">
        <v>18.656533464084301</v>
      </c>
      <c r="P2364">
        <v>92.405660377358402</v>
      </c>
      <c r="Q2364">
        <v>0.133032830686167</v>
      </c>
    </row>
    <row r="2365" spans="1:17" hidden="1" x14ac:dyDescent="0.3">
      <c r="A2365" t="s">
        <v>4891</v>
      </c>
      <c r="B2365" t="s">
        <v>4892</v>
      </c>
      <c r="C2365" t="str">
        <f>IFERROR(VLOOKUP(Table1[[#This Row],[Ticker]],[1]!Table1[[Symbol]:[Industry]],2,FALSE),"-")</f>
        <v>-</v>
      </c>
      <c r="D2365" t="s">
        <v>422</v>
      </c>
      <c r="E2365">
        <v>204.10475579999999</v>
      </c>
      <c r="F2365">
        <v>89.1</v>
      </c>
      <c r="G2365">
        <v>50.605304638534903</v>
      </c>
      <c r="H2365">
        <v>11.8642372333767</v>
      </c>
      <c r="I2365">
        <v>-16.311306957225401</v>
      </c>
      <c r="J2365">
        <v>-1.29043171844314</v>
      </c>
      <c r="K2365">
        <v>90.973165372714206</v>
      </c>
      <c r="L2365">
        <v>86.3792280372395</v>
      </c>
      <c r="M2365">
        <v>43.0096042012512</v>
      </c>
      <c r="N2365">
        <v>1.2871665792989999</v>
      </c>
      <c r="O2365">
        <v>50.864197530864097</v>
      </c>
      <c r="P2365">
        <v>81.466395112016201</v>
      </c>
      <c r="Q2365">
        <v>2.7921252620941001E-2</v>
      </c>
    </row>
    <row r="2366" spans="1:17" hidden="1" x14ac:dyDescent="0.3">
      <c r="A2366" t="s">
        <v>4893</v>
      </c>
      <c r="B2366" t="s">
        <v>4894</v>
      </c>
      <c r="C2366" t="str">
        <f>IFERROR(VLOOKUP(Table1[[#This Row],[Ticker]],[1]!Table1[[Symbol]:[Industry]],2,FALSE),"-")</f>
        <v>-</v>
      </c>
      <c r="D2366" t="s">
        <v>1429</v>
      </c>
      <c r="E2366">
        <v>203.885785215</v>
      </c>
      <c r="F2366">
        <v>196.05</v>
      </c>
      <c r="G2366">
        <v>63.959123778131001</v>
      </c>
      <c r="H2366">
        <v>3.0000973525797501</v>
      </c>
      <c r="I2366">
        <v>-14.302380988464099</v>
      </c>
      <c r="J2366">
        <v>7.3167094958999499</v>
      </c>
      <c r="K2366">
        <v>173.61929875835699</v>
      </c>
      <c r="L2366">
        <v>166.746843464151</v>
      </c>
      <c r="M2366">
        <v>66.978927415762598</v>
      </c>
      <c r="N2366">
        <v>3.1452573430204498</v>
      </c>
      <c r="O2366">
        <v>26.931905126243301</v>
      </c>
      <c r="P2366">
        <v>92.017629774730594</v>
      </c>
      <c r="Q2366">
        <v>2.9587001337901001E-2</v>
      </c>
    </row>
    <row r="2367" spans="1:17" hidden="1" x14ac:dyDescent="0.3">
      <c r="A2367" t="s">
        <v>4895</v>
      </c>
      <c r="B2367" t="s">
        <v>4896</v>
      </c>
      <c r="C2367" t="str">
        <f>IFERROR(VLOOKUP(Table1[[#This Row],[Ticker]],[1]!Table1[[Symbol]:[Industry]],2,FALSE),"-")</f>
        <v>-</v>
      </c>
      <c r="D2367" t="s">
        <v>60</v>
      </c>
      <c r="E2367">
        <v>203.444481</v>
      </c>
      <c r="F2367">
        <v>86</v>
      </c>
      <c r="G2367">
        <v>-31.127604741433199</v>
      </c>
      <c r="H2367">
        <v>9.7269206250703402</v>
      </c>
      <c r="I2367">
        <v>-25.544510765945098</v>
      </c>
      <c r="J2367">
        <v>-1.9964702720926999</v>
      </c>
      <c r="K2367">
        <v>87.900199014604297</v>
      </c>
      <c r="L2367">
        <v>91.303256323636901</v>
      </c>
      <c r="M2367">
        <v>51.213845256597203</v>
      </c>
      <c r="N2367">
        <v>0.37175720754838598</v>
      </c>
      <c r="O2367">
        <v>38.3720930232558</v>
      </c>
      <c r="P2367">
        <v>17.4061433447098</v>
      </c>
      <c r="Q2367">
        <v>-7.2199325897865999E-2</v>
      </c>
    </row>
    <row r="2368" spans="1:17" hidden="1" x14ac:dyDescent="0.3">
      <c r="A2368" t="s">
        <v>4897</v>
      </c>
      <c r="B2368" t="s">
        <v>4898</v>
      </c>
      <c r="C2368" t="str">
        <f>IFERROR(VLOOKUP(Table1[[#This Row],[Ticker]],[1]!Table1[[Symbol]:[Industry]],2,FALSE),"-")</f>
        <v>-</v>
      </c>
      <c r="D2368" t="s">
        <v>46</v>
      </c>
      <c r="E2368">
        <v>203.35815239999999</v>
      </c>
      <c r="F2368">
        <v>178.94</v>
      </c>
      <c r="G2368">
        <v>51.675453719778403</v>
      </c>
      <c r="H2368">
        <v>-17.723176851788399</v>
      </c>
      <c r="I2368">
        <v>44.070124271352398</v>
      </c>
      <c r="J2368">
        <v>-4.6400021787824901</v>
      </c>
      <c r="K2368">
        <v>183.412894961755</v>
      </c>
      <c r="L2368">
        <v>152.15041921428801</v>
      </c>
      <c r="M2368">
        <v>50.221349157225802</v>
      </c>
      <c r="N2368">
        <v>0.17712865976937101</v>
      </c>
      <c r="O2368">
        <v>24.6227785850005</v>
      </c>
      <c r="P2368">
        <v>98.822222222222194</v>
      </c>
      <c r="Q2368">
        <v>0.110369673647345</v>
      </c>
    </row>
    <row r="2369" spans="1:17" hidden="1" x14ac:dyDescent="0.3">
      <c r="A2369" t="s">
        <v>4899</v>
      </c>
      <c r="B2369" t="s">
        <v>4900</v>
      </c>
      <c r="C2369" t="str">
        <f>IFERROR(VLOOKUP(Table1[[#This Row],[Ticker]],[1]!Table1[[Symbol]:[Industry]],2,FALSE),"-")</f>
        <v>-</v>
      </c>
      <c r="D2369" t="s">
        <v>138</v>
      </c>
      <c r="E2369">
        <v>202.57479480000001</v>
      </c>
      <c r="F2369">
        <v>116.11</v>
      </c>
      <c r="G2369">
        <v>9.3591924005362603</v>
      </c>
      <c r="H2369">
        <v>-3.39038412349386E-2</v>
      </c>
      <c r="I2369">
        <v>0.20608625736372899</v>
      </c>
      <c r="J2369">
        <v>0.68777836063275999</v>
      </c>
      <c r="K2369">
        <v>99.887827532703895</v>
      </c>
      <c r="L2369">
        <v>94.875038227509194</v>
      </c>
      <c r="M2369">
        <v>83.443711788841597</v>
      </c>
      <c r="N2369">
        <v>1.3357347580621799</v>
      </c>
      <c r="O2369">
        <v>30.910343639652002</v>
      </c>
      <c r="P2369">
        <v>65.398860398860293</v>
      </c>
      <c r="Q2369">
        <v>6.2922638587582999E-2</v>
      </c>
    </row>
    <row r="2370" spans="1:17" hidden="1" x14ac:dyDescent="0.3">
      <c r="A2370" t="s">
        <v>4901</v>
      </c>
      <c r="B2370" t="s">
        <v>4902</v>
      </c>
      <c r="C2370" t="str">
        <f>IFERROR(VLOOKUP(Table1[[#This Row],[Ticker]],[1]!Table1[[Symbol]:[Industry]],2,FALSE),"-")</f>
        <v>-</v>
      </c>
      <c r="D2370" t="s">
        <v>1412</v>
      </c>
      <c r="E2370">
        <v>202.51865269999999</v>
      </c>
      <c r="F2370">
        <v>184.1</v>
      </c>
      <c r="G2370">
        <v>-10.703595885025299</v>
      </c>
      <c r="H2370">
        <v>-8.5222891689808105</v>
      </c>
      <c r="I2370">
        <v>-7.3479455931246997</v>
      </c>
      <c r="J2370">
        <v>-6.22372224639847</v>
      </c>
      <c r="K2370">
        <v>184.89265692954501</v>
      </c>
      <c r="L2370">
        <v>177.25424832073</v>
      </c>
      <c r="M2370">
        <v>46.0712203895107</v>
      </c>
      <c r="N2370">
        <v>1.56723972547152</v>
      </c>
      <c r="O2370">
        <v>37.968495382943999</v>
      </c>
      <c r="P2370">
        <v>34.379562043795602</v>
      </c>
      <c r="Q2370">
        <v>-8.3393321771900002E-3</v>
      </c>
    </row>
    <row r="2371" spans="1:17" hidden="1" x14ac:dyDescent="0.3">
      <c r="A2371" t="s">
        <v>4903</v>
      </c>
      <c r="B2371" t="s">
        <v>4904</v>
      </c>
      <c r="C2371" t="str">
        <f>IFERROR(VLOOKUP(Table1[[#This Row],[Ticker]],[1]!Table1[[Symbol]:[Industry]],2,FALSE),"-")</f>
        <v>-</v>
      </c>
      <c r="D2371" t="s">
        <v>298</v>
      </c>
      <c r="E2371">
        <v>202.29302225000001</v>
      </c>
      <c r="F2371">
        <v>113.65</v>
      </c>
      <c r="G2371">
        <v>-24.100577714406199</v>
      </c>
      <c r="I2371">
        <v>-13.7948955786696</v>
      </c>
      <c r="M2371">
        <v>0</v>
      </c>
      <c r="O2371">
        <v>0</v>
      </c>
      <c r="P2371">
        <v>0</v>
      </c>
    </row>
    <row r="2372" spans="1:17" hidden="1" x14ac:dyDescent="0.3">
      <c r="A2372" t="s">
        <v>4905</v>
      </c>
      <c r="B2372" t="s">
        <v>4906</v>
      </c>
      <c r="C2372" t="str">
        <f>IFERROR(VLOOKUP(Table1[[#This Row],[Ticker]],[1]!Table1[[Symbol]:[Industry]],2,FALSE),"-")</f>
        <v>-</v>
      </c>
      <c r="D2372" t="s">
        <v>315</v>
      </c>
      <c r="E2372">
        <v>202.0915062</v>
      </c>
      <c r="F2372">
        <v>41.07</v>
      </c>
      <c r="G2372">
        <v>17.276358602289001</v>
      </c>
      <c r="H2372">
        <v>-4.6062543004059497</v>
      </c>
      <c r="I2372">
        <v>-20.3477966025604</v>
      </c>
      <c r="J2372">
        <v>-4.4640716491137598</v>
      </c>
      <c r="K2372">
        <v>39.105970235149002</v>
      </c>
      <c r="L2372">
        <v>34.848798806169498</v>
      </c>
      <c r="M2372">
        <v>56.710451495727803</v>
      </c>
      <c r="N2372">
        <v>2.3069003079763899</v>
      </c>
      <c r="O2372">
        <v>14.1952763574385</v>
      </c>
      <c r="P2372">
        <v>93.270588235294099</v>
      </c>
      <c r="Q2372">
        <v>9.3189749351510004E-2</v>
      </c>
    </row>
    <row r="2373" spans="1:17" hidden="1" x14ac:dyDescent="0.3">
      <c r="A2373" t="s">
        <v>4907</v>
      </c>
      <c r="B2373" t="s">
        <v>4908</v>
      </c>
      <c r="C2373" t="str">
        <f>IFERROR(VLOOKUP(Table1[[#This Row],[Ticker]],[1]!Table1[[Symbol]:[Industry]],2,FALSE),"-")</f>
        <v>-</v>
      </c>
      <c r="D2373" t="s">
        <v>626</v>
      </c>
      <c r="E2373">
        <v>202.010280685</v>
      </c>
      <c r="F2373">
        <v>188.95</v>
      </c>
      <c r="G2373">
        <v>-15.2270542341412</v>
      </c>
      <c r="H2373">
        <v>6.5036570996568202</v>
      </c>
      <c r="I2373">
        <v>-4.9213720984046097</v>
      </c>
      <c r="J2373">
        <v>11.034382722462601</v>
      </c>
      <c r="M2373">
        <v>100</v>
      </c>
      <c r="O2373">
        <v>1.05848107965069</v>
      </c>
      <c r="P2373">
        <v>14.3073200241984</v>
      </c>
    </row>
    <row r="2374" spans="1:17" hidden="1" x14ac:dyDescent="0.3">
      <c r="A2374" t="s">
        <v>4909</v>
      </c>
      <c r="B2374" t="s">
        <v>4910</v>
      </c>
      <c r="C2374" t="str">
        <f>IFERROR(VLOOKUP(Table1[[#This Row],[Ticker]],[1]!Table1[[Symbol]:[Industry]],2,FALSE),"-")</f>
        <v>-</v>
      </c>
      <c r="E2374">
        <v>201.86009999999999</v>
      </c>
      <c r="F2374">
        <v>319.5</v>
      </c>
      <c r="G2374">
        <v>250.02120214507801</v>
      </c>
      <c r="H2374">
        <v>2.1772138425864802</v>
      </c>
      <c r="I2374">
        <v>114.33791413214701</v>
      </c>
      <c r="J2374">
        <v>-8.2737143610304306E-2</v>
      </c>
      <c r="K2374">
        <v>296.331562176506</v>
      </c>
      <c r="L2374">
        <v>223.342354332697</v>
      </c>
      <c r="M2374">
        <v>61.700760989881203</v>
      </c>
      <c r="N2374">
        <v>0.66095471531968797</v>
      </c>
      <c r="O2374">
        <v>6.4319248826291098</v>
      </c>
      <c r="P2374">
        <v>279.453681710213</v>
      </c>
      <c r="Q2374">
        <v>0.12023749663068301</v>
      </c>
    </row>
    <row r="2375" spans="1:17" hidden="1" x14ac:dyDescent="0.3">
      <c r="A2375" t="s">
        <v>4911</v>
      </c>
      <c r="B2375" t="s">
        <v>4912</v>
      </c>
      <c r="C2375" t="str">
        <f>IFERROR(VLOOKUP(Table1[[#This Row],[Ticker]],[1]!Table1[[Symbol]:[Industry]],2,FALSE),"-")</f>
        <v>-</v>
      </c>
      <c r="D2375" t="s">
        <v>1535</v>
      </c>
      <c r="E2375">
        <v>201.7116</v>
      </c>
      <c r="F2375">
        <v>196.6</v>
      </c>
      <c r="G2375">
        <v>-30.4815300953586</v>
      </c>
      <c r="H2375">
        <v>23.1548216489611</v>
      </c>
      <c r="I2375">
        <v>-20.175847959622001</v>
      </c>
      <c r="J2375">
        <v>1.63001585880445</v>
      </c>
      <c r="K2375">
        <v>177.942843973207</v>
      </c>
      <c r="M2375">
        <v>52.906880759335102</v>
      </c>
      <c r="N2375">
        <v>1.4381151832460699</v>
      </c>
      <c r="O2375">
        <v>10.3763987792472</v>
      </c>
      <c r="P2375">
        <v>69.482758620689594</v>
      </c>
    </row>
    <row r="2376" spans="1:17" hidden="1" x14ac:dyDescent="0.3">
      <c r="A2376" t="s">
        <v>4913</v>
      </c>
      <c r="B2376" t="s">
        <v>4914</v>
      </c>
      <c r="C2376" t="str">
        <f>IFERROR(VLOOKUP(Table1[[#This Row],[Ticker]],[1]!Table1[[Symbol]:[Industry]],2,FALSE),"-")</f>
        <v>-</v>
      </c>
      <c r="E2376">
        <v>201.63451151999999</v>
      </c>
      <c r="F2376">
        <v>9.08</v>
      </c>
      <c r="G2376">
        <v>-12.140035174332199</v>
      </c>
      <c r="H2376">
        <v>-8.1930218015180891</v>
      </c>
      <c r="I2376">
        <v>-28.935082494557498</v>
      </c>
      <c r="J2376">
        <v>-1.58335914825479</v>
      </c>
      <c r="K2376">
        <v>9.3256354808210897</v>
      </c>
      <c r="L2376">
        <v>9.6818824387750304</v>
      </c>
      <c r="M2376">
        <v>48.447157744965899</v>
      </c>
      <c r="N2376">
        <v>1.07256543047068</v>
      </c>
      <c r="O2376">
        <v>53.083700440528602</v>
      </c>
      <c r="P2376">
        <v>14.936708860759399</v>
      </c>
      <c r="Q2376">
        <v>-1.712158500351E-2</v>
      </c>
    </row>
    <row r="2377" spans="1:17" hidden="1" x14ac:dyDescent="0.3">
      <c r="A2377" t="s">
        <v>4915</v>
      </c>
      <c r="B2377" t="s">
        <v>4916</v>
      </c>
      <c r="C2377" t="str">
        <f>IFERROR(VLOOKUP(Table1[[#This Row],[Ticker]],[1]!Table1[[Symbol]:[Industry]],2,FALSE),"-")</f>
        <v>-</v>
      </c>
      <c r="D2377" t="s">
        <v>130</v>
      </c>
      <c r="E2377">
        <v>201.48747499999999</v>
      </c>
      <c r="F2377">
        <v>553.75</v>
      </c>
      <c r="G2377">
        <v>76.098265380315297</v>
      </c>
      <c r="H2377">
        <v>-21.6754022316358</v>
      </c>
      <c r="I2377">
        <v>15.8585813588157</v>
      </c>
      <c r="J2377">
        <v>-7.88474381701303</v>
      </c>
      <c r="K2377">
        <v>532.57449069906795</v>
      </c>
      <c r="L2377">
        <v>449.26891145466999</v>
      </c>
      <c r="M2377">
        <v>34.237169248854499</v>
      </c>
      <c r="N2377">
        <v>0.26446235842480298</v>
      </c>
      <c r="O2377">
        <v>31.3408577878103</v>
      </c>
      <c r="Q2377">
        <v>8.0542560856008999E-2</v>
      </c>
    </row>
    <row r="2378" spans="1:17" hidden="1" x14ac:dyDescent="0.3">
      <c r="A2378" t="s">
        <v>4917</v>
      </c>
      <c r="B2378" t="s">
        <v>4918</v>
      </c>
      <c r="C2378" t="str">
        <f>IFERROR(VLOOKUP(Table1[[#This Row],[Ticker]],[1]!Table1[[Symbol]:[Industry]],2,FALSE),"-")</f>
        <v>-</v>
      </c>
      <c r="D2378" t="s">
        <v>1603</v>
      </c>
      <c r="E2378">
        <v>201.27489800000001</v>
      </c>
      <c r="F2378">
        <v>285.10000000000002</v>
      </c>
      <c r="G2378">
        <v>-54.657148168674901</v>
      </c>
      <c r="H2378">
        <v>-0.22367485453536801</v>
      </c>
      <c r="I2378">
        <v>-39.742947526721601</v>
      </c>
      <c r="J2378">
        <v>1.14953032261441</v>
      </c>
      <c r="K2378">
        <v>294.308100530486</v>
      </c>
      <c r="L2378">
        <v>335.796552007461</v>
      </c>
      <c r="M2378">
        <v>44.838767655465098</v>
      </c>
      <c r="N2378">
        <v>1.0398637137989699</v>
      </c>
      <c r="O2378">
        <v>81.339880743598698</v>
      </c>
      <c r="P2378">
        <v>11.323701679031601</v>
      </c>
    </row>
    <row r="2379" spans="1:17" hidden="1" x14ac:dyDescent="0.3">
      <c r="A2379" t="s">
        <v>4919</v>
      </c>
      <c r="B2379" t="s">
        <v>4920</v>
      </c>
      <c r="C2379" t="str">
        <f>IFERROR(VLOOKUP(Table1[[#This Row],[Ticker]],[1]!Table1[[Symbol]:[Industry]],2,FALSE),"-")</f>
        <v>-</v>
      </c>
      <c r="D2379" t="s">
        <v>555</v>
      </c>
      <c r="E2379">
        <v>201.196095235</v>
      </c>
      <c r="F2379">
        <v>80.650000000000006</v>
      </c>
      <c r="G2379">
        <v>-33.736432056142903</v>
      </c>
      <c r="H2379">
        <v>-13.3084136451565</v>
      </c>
      <c r="I2379">
        <v>-23.430749920406299</v>
      </c>
      <c r="J2379">
        <v>-11.9094981569667</v>
      </c>
      <c r="O2379">
        <v>20.520768753874702</v>
      </c>
      <c r="P2379">
        <v>6.8211920529801198</v>
      </c>
    </row>
    <row r="2380" spans="1:17" hidden="1" x14ac:dyDescent="0.3">
      <c r="A2380" t="s">
        <v>4921</v>
      </c>
      <c r="B2380" t="s">
        <v>4922</v>
      </c>
      <c r="C2380" t="str">
        <f>IFERROR(VLOOKUP(Table1[[#This Row],[Ticker]],[1]!Table1[[Symbol]:[Industry]],2,FALSE),"-")</f>
        <v>-</v>
      </c>
      <c r="D2380" t="s">
        <v>631</v>
      </c>
      <c r="E2380">
        <v>201.00349499999999</v>
      </c>
      <c r="F2380">
        <v>102.37</v>
      </c>
      <c r="G2380">
        <v>85.031189394888898</v>
      </c>
      <c r="H2380">
        <v>94.074228895908703</v>
      </c>
      <c r="I2380">
        <v>43.988704914548599</v>
      </c>
      <c r="J2380">
        <v>-2.0051276193796301</v>
      </c>
      <c r="K2380">
        <v>72.952330772697195</v>
      </c>
      <c r="L2380">
        <v>60.508535363875502</v>
      </c>
      <c r="M2380">
        <v>81.948555731571503</v>
      </c>
      <c r="N2380">
        <v>1.2824578377457501</v>
      </c>
      <c r="O2380">
        <v>3.5459607306828</v>
      </c>
      <c r="P2380">
        <v>162.48717948717899</v>
      </c>
      <c r="Q2380">
        <v>0.108749083439109</v>
      </c>
    </row>
    <row r="2381" spans="1:17" hidden="1" x14ac:dyDescent="0.3">
      <c r="A2381" t="s">
        <v>4923</v>
      </c>
      <c r="B2381" t="s">
        <v>4924</v>
      </c>
      <c r="C2381" t="str">
        <f>IFERROR(VLOOKUP(Table1[[#This Row],[Ticker]],[1]!Table1[[Symbol]:[Industry]],2,FALSE),"-")</f>
        <v>-</v>
      </c>
      <c r="D2381" t="s">
        <v>104</v>
      </c>
      <c r="E2381">
        <v>200.95521074999999</v>
      </c>
      <c r="F2381">
        <v>291.55</v>
      </c>
      <c r="G2381">
        <v>87.014556246491594</v>
      </c>
      <c r="H2381">
        <v>22.729609484887501</v>
      </c>
      <c r="I2381">
        <v>24.3150049424104</v>
      </c>
      <c r="J2381">
        <v>-6.4348271013957596</v>
      </c>
      <c r="K2381">
        <v>236.935068304975</v>
      </c>
      <c r="L2381">
        <v>200.24643184485899</v>
      </c>
      <c r="M2381">
        <v>70.403201917843305</v>
      </c>
      <c r="N2381">
        <v>1.3440635663181</v>
      </c>
      <c r="O2381">
        <v>1.1833304750471501</v>
      </c>
      <c r="P2381">
        <v>122.387490465293</v>
      </c>
      <c r="Q2381">
        <v>3.4925173450329999E-2</v>
      </c>
    </row>
    <row r="2382" spans="1:17" hidden="1" x14ac:dyDescent="0.3">
      <c r="A2382" t="s">
        <v>4925</v>
      </c>
      <c r="B2382" t="s">
        <v>4926</v>
      </c>
      <c r="C2382" t="str">
        <f>IFERROR(VLOOKUP(Table1[[#This Row],[Ticker]],[1]!Table1[[Symbol]:[Industry]],2,FALSE),"-")</f>
        <v>-</v>
      </c>
      <c r="D2382" t="s">
        <v>539</v>
      </c>
      <c r="E2382">
        <v>200.91399055299999</v>
      </c>
      <c r="F2382">
        <v>286.27</v>
      </c>
      <c r="G2382">
        <v>174.56400235862401</v>
      </c>
      <c r="H2382">
        <v>58.041685814917301</v>
      </c>
      <c r="I2382">
        <v>90.756730001894795</v>
      </c>
      <c r="J2382">
        <v>-8.5432538047004503</v>
      </c>
      <c r="K2382">
        <v>202.32202311435</v>
      </c>
      <c r="L2382">
        <v>162.572948186048</v>
      </c>
      <c r="M2382">
        <v>70.105496011275704</v>
      </c>
      <c r="N2382">
        <v>4.9231893431909297</v>
      </c>
      <c r="O2382">
        <v>16.9175952771858</v>
      </c>
      <c r="P2382">
        <v>214.58241758241701</v>
      </c>
      <c r="Q2382">
        <v>0.10719059849482</v>
      </c>
    </row>
    <row r="2383" spans="1:17" hidden="1" x14ac:dyDescent="0.3">
      <c r="A2383" t="s">
        <v>4927</v>
      </c>
      <c r="B2383" t="s">
        <v>4928</v>
      </c>
      <c r="C2383" t="str">
        <f>IFERROR(VLOOKUP(Table1[[#This Row],[Ticker]],[1]!Table1[[Symbol]:[Industry]],2,FALSE),"-")</f>
        <v>-</v>
      </c>
      <c r="D2383" t="s">
        <v>1663</v>
      </c>
      <c r="E2383">
        <v>200.79097400000001</v>
      </c>
      <c r="F2383">
        <v>38</v>
      </c>
      <c r="G2383">
        <v>-22.496299639539899</v>
      </c>
      <c r="H2383">
        <v>-6.8069130449164099</v>
      </c>
      <c r="I2383">
        <v>-21.157157889737402</v>
      </c>
      <c r="J2383">
        <v>-0.51412805290836705</v>
      </c>
      <c r="K2383">
        <v>39.5255226635661</v>
      </c>
      <c r="L2383">
        <v>39.055630822720602</v>
      </c>
      <c r="M2383">
        <v>41.511295093192203</v>
      </c>
      <c r="N2383">
        <v>1.13779441981173</v>
      </c>
      <c r="O2383">
        <v>58</v>
      </c>
      <c r="P2383">
        <v>11.764705882352899</v>
      </c>
    </row>
    <row r="2384" spans="1:17" hidden="1" x14ac:dyDescent="0.3">
      <c r="A2384" t="s">
        <v>4929</v>
      </c>
      <c r="B2384" t="s">
        <v>4930</v>
      </c>
      <c r="C2384" t="str">
        <f>IFERROR(VLOOKUP(Table1[[#This Row],[Ticker]],[1]!Table1[[Symbol]:[Industry]],2,FALSE),"-")</f>
        <v>-</v>
      </c>
      <c r="D2384" t="s">
        <v>283</v>
      </c>
      <c r="E2384">
        <v>200.41718700000001</v>
      </c>
      <c r="F2384">
        <v>396.85</v>
      </c>
      <c r="G2384">
        <v>-31.142502273556001</v>
      </c>
      <c r="H2384">
        <v>18.906331356956802</v>
      </c>
      <c r="I2384">
        <v>-34.353398231056801</v>
      </c>
      <c r="J2384">
        <v>10.551961965979499</v>
      </c>
      <c r="K2384">
        <v>359.92477041328198</v>
      </c>
      <c r="L2384">
        <v>393.95371778582199</v>
      </c>
      <c r="M2384">
        <v>59.876872415961103</v>
      </c>
      <c r="N2384">
        <v>1.8032338738705</v>
      </c>
      <c r="O2384">
        <v>80.168829532568907</v>
      </c>
      <c r="P2384">
        <v>36.844827586206897</v>
      </c>
      <c r="Q2384">
        <v>6.9783992779343995E-2</v>
      </c>
    </row>
    <row r="2385" spans="1:17" hidden="1" x14ac:dyDescent="0.3">
      <c r="A2385" t="s">
        <v>4931</v>
      </c>
      <c r="B2385" t="s">
        <v>4932</v>
      </c>
      <c r="C2385" t="str">
        <f>IFERROR(VLOOKUP(Table1[[#This Row],[Ticker]],[1]!Table1[[Symbol]:[Industry]],2,FALSE),"-")</f>
        <v>-</v>
      </c>
      <c r="D2385" t="s">
        <v>200</v>
      </c>
      <c r="E2385">
        <v>200.33539500000001</v>
      </c>
      <c r="F2385">
        <v>110.5</v>
      </c>
      <c r="G2385">
        <v>-20.587697152345299</v>
      </c>
      <c r="H2385">
        <v>-3.3930755473005498</v>
      </c>
      <c r="I2385">
        <v>-22.472581529082799</v>
      </c>
      <c r="J2385">
        <v>-8.1377139665706295</v>
      </c>
      <c r="K2385">
        <v>109.69747789012899</v>
      </c>
      <c r="L2385">
        <v>110.162724510001</v>
      </c>
      <c r="M2385">
        <v>42.5040107708341</v>
      </c>
      <c r="N2385">
        <v>1.1229946524064101</v>
      </c>
      <c r="O2385">
        <v>50.950226244343902</v>
      </c>
      <c r="P2385">
        <v>23.188405797101399</v>
      </c>
      <c r="Q2385">
        <v>5.7411040619809998E-2</v>
      </c>
    </row>
    <row r="2386" spans="1:17" hidden="1" x14ac:dyDescent="0.3">
      <c r="A2386" t="s">
        <v>4933</v>
      </c>
      <c r="B2386" t="s">
        <v>4934</v>
      </c>
      <c r="C2386" t="str">
        <f>IFERROR(VLOOKUP(Table1[[#This Row],[Ticker]],[1]!Table1[[Symbol]:[Industry]],2,FALSE),"-")</f>
        <v>-</v>
      </c>
      <c r="D2386" t="s">
        <v>278</v>
      </c>
      <c r="E2386">
        <v>200.124</v>
      </c>
      <c r="F2386">
        <v>196.2</v>
      </c>
      <c r="G2386">
        <v>22.331996062209299</v>
      </c>
      <c r="H2386">
        <v>-1.77017835103886</v>
      </c>
      <c r="I2386">
        <v>-7.6834840048459796</v>
      </c>
      <c r="J2386">
        <v>-4.9004353871925801</v>
      </c>
      <c r="K2386">
        <v>199.28562404892401</v>
      </c>
      <c r="L2386">
        <v>174.805781513136</v>
      </c>
      <c r="M2386">
        <v>31.606882127097698</v>
      </c>
      <c r="N2386">
        <v>0.94526954224026405</v>
      </c>
      <c r="O2386">
        <v>32.517838939857199</v>
      </c>
      <c r="P2386">
        <v>66.271186440677894</v>
      </c>
      <c r="Q2386">
        <v>0.140056505849108</v>
      </c>
    </row>
    <row r="2387" spans="1:17" hidden="1" x14ac:dyDescent="0.3">
      <c r="A2387" t="s">
        <v>4935</v>
      </c>
      <c r="B2387" t="s">
        <v>4936</v>
      </c>
      <c r="C2387" t="str">
        <f>IFERROR(VLOOKUP(Table1[[#This Row],[Ticker]],[1]!Table1[[Symbol]:[Industry]],2,FALSE),"-")</f>
        <v>-</v>
      </c>
      <c r="D2387" t="s">
        <v>138</v>
      </c>
      <c r="E2387">
        <v>199.66499999999999</v>
      </c>
      <c r="F2387">
        <v>221.85</v>
      </c>
      <c r="G2387">
        <v>52.180709532316001</v>
      </c>
      <c r="H2387">
        <v>-2.09885381133014</v>
      </c>
      <c r="I2387">
        <v>14.0725395798317</v>
      </c>
      <c r="J2387">
        <v>1.00019777298613</v>
      </c>
      <c r="K2387">
        <v>184.016470674213</v>
      </c>
      <c r="L2387">
        <v>170.13879789795999</v>
      </c>
      <c r="M2387">
        <v>80.090181769036903</v>
      </c>
      <c r="N2387">
        <v>1.49406310545253</v>
      </c>
      <c r="O2387">
        <v>23.9125535271579</v>
      </c>
      <c r="P2387">
        <v>88.008474576271098</v>
      </c>
      <c r="Q2387">
        <v>8.3809579891617997E-2</v>
      </c>
    </row>
    <row r="2388" spans="1:17" hidden="1" x14ac:dyDescent="0.3">
      <c r="A2388" t="s">
        <v>4937</v>
      </c>
      <c r="B2388" t="s">
        <v>4938</v>
      </c>
      <c r="C2388" t="str">
        <f>IFERROR(VLOOKUP(Table1[[#This Row],[Ticker]],[1]!Table1[[Symbol]:[Industry]],2,FALSE),"-")</f>
        <v>-</v>
      </c>
      <c r="E2388">
        <v>199.09880824999999</v>
      </c>
      <c r="F2388">
        <v>66.05</v>
      </c>
      <c r="G2388">
        <v>165.59240474173399</v>
      </c>
      <c r="H2388">
        <v>91.047623506546202</v>
      </c>
      <c r="I2388">
        <v>125.86403040101099</v>
      </c>
      <c r="J2388">
        <v>33.925231994576897</v>
      </c>
      <c r="K2388">
        <v>39.625910289717098</v>
      </c>
      <c r="L2388">
        <v>31.343931488884799</v>
      </c>
      <c r="M2388">
        <v>88.982345229219504</v>
      </c>
      <c r="N2388">
        <v>3.0627899384813602</v>
      </c>
      <c r="O2388">
        <v>0</v>
      </c>
      <c r="P2388">
        <v>265.92797783933497</v>
      </c>
      <c r="Q2388">
        <v>0.101047963169258</v>
      </c>
    </row>
    <row r="2389" spans="1:17" hidden="1" x14ac:dyDescent="0.3">
      <c r="A2389" t="s">
        <v>4939</v>
      </c>
      <c r="B2389" t="s">
        <v>4940</v>
      </c>
      <c r="C2389" t="str">
        <f>IFERROR(VLOOKUP(Table1[[#This Row],[Ticker]],[1]!Table1[[Symbol]:[Industry]],2,FALSE),"-")</f>
        <v>-</v>
      </c>
      <c r="D2389" t="s">
        <v>130</v>
      </c>
      <c r="E2389">
        <v>198.44335655999899</v>
      </c>
      <c r="F2389">
        <v>468.9</v>
      </c>
      <c r="G2389">
        <v>-30.189101647913098</v>
      </c>
      <c r="H2389">
        <v>0.89658543201806395</v>
      </c>
      <c r="I2389">
        <v>-18.061943353271499</v>
      </c>
      <c r="J2389">
        <v>-1.62439890860716</v>
      </c>
      <c r="K2389">
        <v>463.64563610062498</v>
      </c>
      <c r="L2389">
        <v>452.64829800326601</v>
      </c>
      <c r="M2389">
        <v>49.406234389310001</v>
      </c>
      <c r="N2389">
        <v>1.4231239614489799</v>
      </c>
      <c r="O2389">
        <v>25.6131371294519</v>
      </c>
      <c r="P2389">
        <v>20.8505154639175</v>
      </c>
      <c r="Q2389">
        <v>7.5460496557630999E-2</v>
      </c>
    </row>
    <row r="2390" spans="1:17" hidden="1" x14ac:dyDescent="0.3">
      <c r="A2390" t="s">
        <v>4941</v>
      </c>
      <c r="B2390" t="s">
        <v>4942</v>
      </c>
      <c r="C2390" t="str">
        <f>IFERROR(VLOOKUP(Table1[[#This Row],[Ticker]],[1]!Table1[[Symbol]:[Industry]],2,FALSE),"-")</f>
        <v>-</v>
      </c>
      <c r="D2390" t="s">
        <v>138</v>
      </c>
      <c r="E2390">
        <v>198.40634684</v>
      </c>
      <c r="F2390">
        <v>109.72</v>
      </c>
      <c r="G2390">
        <v>31.530627959352501</v>
      </c>
      <c r="H2390">
        <v>7.3555019210699797</v>
      </c>
      <c r="I2390">
        <v>-9.1002390901200307</v>
      </c>
      <c r="J2390">
        <v>0.83926364967448597</v>
      </c>
      <c r="K2390">
        <v>101.51927779753299</v>
      </c>
      <c r="L2390">
        <v>93.836060256275104</v>
      </c>
      <c r="M2390">
        <v>56.9603219623706</v>
      </c>
      <c r="N2390">
        <v>1.94031368057008</v>
      </c>
      <c r="O2390">
        <v>13.8807874589865</v>
      </c>
      <c r="P2390">
        <v>74.992025518341293</v>
      </c>
      <c r="Q2390">
        <v>9.9813866143860005E-3</v>
      </c>
    </row>
    <row r="2391" spans="1:17" hidden="1" x14ac:dyDescent="0.3">
      <c r="A2391" t="s">
        <v>4943</v>
      </c>
      <c r="B2391" t="s">
        <v>4944</v>
      </c>
      <c r="C2391" t="str">
        <f>IFERROR(VLOOKUP(Table1[[#This Row],[Ticker]],[1]!Table1[[Symbol]:[Industry]],2,FALSE),"-")</f>
        <v>-</v>
      </c>
      <c r="D2391" t="s">
        <v>1429</v>
      </c>
      <c r="E2391">
        <v>198.361146475</v>
      </c>
      <c r="F2391">
        <v>22.15</v>
      </c>
      <c r="G2391">
        <v>69.349203944982307</v>
      </c>
      <c r="H2391">
        <v>9.5790543855340093</v>
      </c>
      <c r="I2391">
        <v>6.5855392039390397</v>
      </c>
      <c r="J2391">
        <v>0.81054727176695196</v>
      </c>
      <c r="K2391">
        <v>20.243790168941501</v>
      </c>
      <c r="L2391">
        <v>17.6143753234842</v>
      </c>
      <c r="M2391">
        <v>26.381976417594199</v>
      </c>
      <c r="N2391">
        <v>0.689024477543559</v>
      </c>
      <c r="O2391">
        <v>16.704288939051899</v>
      </c>
      <c r="P2391">
        <v>103.211009174311</v>
      </c>
      <c r="Q2391">
        <v>-3.0823188206056999E-2</v>
      </c>
    </row>
    <row r="2392" spans="1:17" hidden="1" x14ac:dyDescent="0.3">
      <c r="A2392" t="s">
        <v>4945</v>
      </c>
      <c r="B2392" t="s">
        <v>4946</v>
      </c>
      <c r="C2392" t="str">
        <f>IFERROR(VLOOKUP(Table1[[#This Row],[Ticker]],[1]!Table1[[Symbol]:[Industry]],2,FALSE),"-")</f>
        <v>-</v>
      </c>
      <c r="D2392" t="s">
        <v>46</v>
      </c>
      <c r="E2392">
        <v>198.27594835100001</v>
      </c>
      <c r="F2392">
        <v>124.79</v>
      </c>
      <c r="G2392">
        <v>128.00043238660299</v>
      </c>
      <c r="H2392">
        <v>8.7229031469631799</v>
      </c>
      <c r="I2392">
        <v>85.232217658969901</v>
      </c>
      <c r="J2392">
        <v>-5.6664970936681902</v>
      </c>
      <c r="K2392">
        <v>118.20211508452</v>
      </c>
      <c r="L2392">
        <v>95.167689833588696</v>
      </c>
      <c r="M2392">
        <v>43.406148808075898</v>
      </c>
      <c r="N2392">
        <v>1.01230692464616</v>
      </c>
      <c r="O2392">
        <v>18.198573603654101</v>
      </c>
      <c r="P2392">
        <v>154.41386340468901</v>
      </c>
      <c r="Q2392">
        <v>4.8056478648616001E-2</v>
      </c>
    </row>
    <row r="2393" spans="1:17" hidden="1" x14ac:dyDescent="0.3">
      <c r="A2393" t="s">
        <v>4947</v>
      </c>
      <c r="B2393" t="s">
        <v>4948</v>
      </c>
      <c r="C2393" t="str">
        <f>IFERROR(VLOOKUP(Table1[[#This Row],[Ticker]],[1]!Table1[[Symbol]:[Industry]],2,FALSE),"-")</f>
        <v>-</v>
      </c>
      <c r="D2393" t="s">
        <v>631</v>
      </c>
      <c r="E2393">
        <v>197.54399085</v>
      </c>
      <c r="F2393">
        <v>86.07</v>
      </c>
      <c r="G2393">
        <v>-27.986674866834999</v>
      </c>
      <c r="H2393">
        <v>-5.5087047852345901</v>
      </c>
      <c r="I2393">
        <v>-25.743744683528998</v>
      </c>
      <c r="J2393">
        <v>0.66187389573767996</v>
      </c>
      <c r="K2393">
        <v>88.926921229609405</v>
      </c>
      <c r="L2393">
        <v>93.591086598096595</v>
      </c>
      <c r="M2393">
        <v>45.251812444824303</v>
      </c>
      <c r="N2393">
        <v>0.87686214633654802</v>
      </c>
      <c r="O2393">
        <v>42.326013709771097</v>
      </c>
      <c r="P2393">
        <v>9.5735200509229799</v>
      </c>
      <c r="Q2393">
        <v>0.14112699375309101</v>
      </c>
    </row>
    <row r="2394" spans="1:17" hidden="1" x14ac:dyDescent="0.3">
      <c r="A2394" t="s">
        <v>4949</v>
      </c>
      <c r="B2394" t="s">
        <v>4950</v>
      </c>
      <c r="C2394" t="str">
        <f>IFERROR(VLOOKUP(Table1[[#This Row],[Ticker]],[1]!Table1[[Symbol]:[Industry]],2,FALSE),"-")</f>
        <v>-</v>
      </c>
      <c r="D2394" t="s">
        <v>472</v>
      </c>
      <c r="E2394">
        <v>197.32993920000001</v>
      </c>
      <c r="F2394">
        <v>133.19999999999999</v>
      </c>
      <c r="G2394">
        <v>122.56608895226</v>
      </c>
      <c r="H2394">
        <v>-0.46436439755050202</v>
      </c>
      <c r="I2394">
        <v>147.38157500956501</v>
      </c>
      <c r="J2394">
        <v>-0.52278606156638896</v>
      </c>
      <c r="K2394">
        <v>92.993227894047294</v>
      </c>
      <c r="M2394">
        <v>54.514779097267002</v>
      </c>
      <c r="N2394">
        <v>2.3683333333333301</v>
      </c>
      <c r="O2394">
        <v>8.3708708708708706</v>
      </c>
      <c r="P2394">
        <v>256.62650602409599</v>
      </c>
    </row>
    <row r="2395" spans="1:17" hidden="1" x14ac:dyDescent="0.3">
      <c r="A2395" t="s">
        <v>4951</v>
      </c>
      <c r="B2395" t="s">
        <v>4952</v>
      </c>
      <c r="C2395" t="str">
        <f>IFERROR(VLOOKUP(Table1[[#This Row],[Ticker]],[1]!Table1[[Symbol]:[Industry]],2,FALSE),"-")</f>
        <v>-</v>
      </c>
      <c r="D2395" t="s">
        <v>386</v>
      </c>
      <c r="E2395">
        <v>197.261389108</v>
      </c>
      <c r="F2395">
        <v>67.48</v>
      </c>
      <c r="G2395">
        <v>-22.167042971203799</v>
      </c>
      <c r="H2395">
        <v>-4.4852892921253202</v>
      </c>
      <c r="I2395">
        <v>-26.215401743497601</v>
      </c>
      <c r="J2395">
        <v>-2.3550492639953302</v>
      </c>
      <c r="K2395">
        <v>66.068062766708096</v>
      </c>
      <c r="L2395">
        <v>70.599438978863503</v>
      </c>
      <c r="M2395">
        <v>56.856935969055797</v>
      </c>
      <c r="N2395">
        <v>1.3551813086553901</v>
      </c>
      <c r="O2395">
        <v>51.822762299940699</v>
      </c>
      <c r="P2395">
        <v>14.082840236686399</v>
      </c>
      <c r="Q2395">
        <v>-6.1367937842853999E-2</v>
      </c>
    </row>
    <row r="2396" spans="1:17" hidden="1" x14ac:dyDescent="0.3">
      <c r="A2396" t="s">
        <v>4953</v>
      </c>
      <c r="B2396" t="s">
        <v>4954</v>
      </c>
      <c r="C2396" t="str">
        <f>IFERROR(VLOOKUP(Table1[[#This Row],[Ticker]],[1]!Table1[[Symbol]:[Industry]],2,FALSE),"-")</f>
        <v>-</v>
      </c>
      <c r="D2396" t="s">
        <v>130</v>
      </c>
      <c r="E2396">
        <v>197.21137772</v>
      </c>
      <c r="F2396">
        <v>4.7</v>
      </c>
      <c r="G2396">
        <v>23.318777124303399</v>
      </c>
      <c r="H2396">
        <v>7.7432362831074899</v>
      </c>
      <c r="I2396">
        <v>-4.4925699972743001</v>
      </c>
      <c r="J2396">
        <v>0.15837335872348801</v>
      </c>
      <c r="K2396">
        <v>4.1926631941764203</v>
      </c>
      <c r="L2396">
        <v>3.7568807797060102</v>
      </c>
      <c r="M2396">
        <v>74.226341842303896</v>
      </c>
      <c r="N2396">
        <v>1.2577730460551499</v>
      </c>
      <c r="O2396">
        <v>17.021276595744599</v>
      </c>
      <c r="P2396">
        <v>84.313725490196006</v>
      </c>
      <c r="Q2396">
        <v>6.3126083088571996E-2</v>
      </c>
    </row>
    <row r="2397" spans="1:17" hidden="1" x14ac:dyDescent="0.3">
      <c r="A2397" t="s">
        <v>4955</v>
      </c>
      <c r="B2397" t="s">
        <v>4956</v>
      </c>
      <c r="C2397" t="str">
        <f>IFERROR(VLOOKUP(Table1[[#This Row],[Ticker]],[1]!Table1[[Symbol]:[Industry]],2,FALSE),"-")</f>
        <v>-</v>
      </c>
      <c r="D2397" t="s">
        <v>404</v>
      </c>
      <c r="E2397">
        <v>196.85657599999999</v>
      </c>
      <c r="F2397">
        <v>207.2</v>
      </c>
      <c r="G2397">
        <v>-50.949650971246498</v>
      </c>
      <c r="H2397">
        <v>-3.2811539607949598</v>
      </c>
      <c r="I2397">
        <v>-37.167676643758398</v>
      </c>
      <c r="J2397">
        <v>7.5497904029229899</v>
      </c>
      <c r="K2397">
        <v>208.703051391575</v>
      </c>
      <c r="L2397">
        <v>226.89903502209199</v>
      </c>
      <c r="M2397">
        <v>67.590052990160004</v>
      </c>
      <c r="N2397">
        <v>1.0153202179071401</v>
      </c>
      <c r="O2397">
        <v>76.1583011583011</v>
      </c>
      <c r="P2397">
        <v>11.0991957104557</v>
      </c>
      <c r="Q2397">
        <v>0.14019787727142599</v>
      </c>
    </row>
    <row r="2398" spans="1:17" hidden="1" x14ac:dyDescent="0.3">
      <c r="A2398" t="s">
        <v>4957</v>
      </c>
      <c r="B2398" t="s">
        <v>4958</v>
      </c>
      <c r="C2398" t="str">
        <f>IFERROR(VLOOKUP(Table1[[#This Row],[Ticker]],[1]!Table1[[Symbol]:[Industry]],2,FALSE),"-")</f>
        <v>-</v>
      </c>
      <c r="D2398" t="s">
        <v>286</v>
      </c>
      <c r="E2398">
        <v>196.81255543499901</v>
      </c>
      <c r="F2398">
        <v>149.85</v>
      </c>
      <c r="G2398">
        <v>-56.3564547487643</v>
      </c>
      <c r="H2398">
        <v>-10.6909460991917</v>
      </c>
      <c r="I2398">
        <v>-45.087880447995602</v>
      </c>
      <c r="J2398">
        <v>1.05284564490646</v>
      </c>
      <c r="K2398">
        <v>153.80381505279701</v>
      </c>
      <c r="L2398">
        <v>170.15153313670601</v>
      </c>
      <c r="M2398">
        <v>55.251703595536497</v>
      </c>
      <c r="N2398">
        <v>0.87555317895990803</v>
      </c>
      <c r="O2398">
        <v>77.510844177510805</v>
      </c>
      <c r="P2398">
        <v>7.0357142857142696</v>
      </c>
      <c r="Q2398">
        <v>-2.2081783918564E-2</v>
      </c>
    </row>
    <row r="2399" spans="1:17" hidden="1" x14ac:dyDescent="0.3">
      <c r="A2399" t="s">
        <v>4959</v>
      </c>
      <c r="B2399" t="s">
        <v>4960</v>
      </c>
      <c r="C2399" t="str">
        <f>IFERROR(VLOOKUP(Table1[[#This Row],[Ticker]],[1]!Table1[[Symbol]:[Industry]],2,FALSE),"-")</f>
        <v>-</v>
      </c>
      <c r="D2399" t="s">
        <v>286</v>
      </c>
      <c r="E2399">
        <v>196.74628893900001</v>
      </c>
      <c r="F2399">
        <v>190.53</v>
      </c>
      <c r="G2399">
        <v>-3.2825688367905301</v>
      </c>
      <c r="H2399">
        <v>-8.1414981479931807</v>
      </c>
      <c r="I2399">
        <v>-31.117525216335</v>
      </c>
      <c r="J2399">
        <v>-7.3406722404281703</v>
      </c>
      <c r="K2399">
        <v>190.44087543919099</v>
      </c>
      <c r="L2399">
        <v>185.94903088023199</v>
      </c>
      <c r="M2399">
        <v>38.748511742846603</v>
      </c>
      <c r="N2399">
        <v>0.51690386292120505</v>
      </c>
      <c r="O2399">
        <v>52.207001522070001</v>
      </c>
      <c r="P2399">
        <v>41.816151842203197</v>
      </c>
      <c r="Q2399">
        <v>3.7537340061631001E-2</v>
      </c>
    </row>
    <row r="2400" spans="1:17" hidden="1" x14ac:dyDescent="0.3">
      <c r="A2400" t="s">
        <v>4961</v>
      </c>
      <c r="B2400" t="s">
        <v>4962</v>
      </c>
      <c r="C2400" t="str">
        <f>IFERROR(VLOOKUP(Table1[[#This Row],[Ticker]],[1]!Table1[[Symbol]:[Industry]],2,FALSE),"-")</f>
        <v>-</v>
      </c>
      <c r="D2400" t="s">
        <v>235</v>
      </c>
      <c r="E2400">
        <v>196.69499999999999</v>
      </c>
      <c r="F2400">
        <v>317.25</v>
      </c>
      <c r="G2400">
        <v>363.22661122568502</v>
      </c>
      <c r="H2400">
        <v>7.7742865936105696</v>
      </c>
      <c r="I2400">
        <v>67.490818707044596</v>
      </c>
      <c r="J2400">
        <v>13.238454248511101</v>
      </c>
      <c r="K2400">
        <v>269.77672676028197</v>
      </c>
      <c r="L2400">
        <v>217.04757516698601</v>
      </c>
      <c r="M2400">
        <v>84.013733766447203</v>
      </c>
      <c r="N2400">
        <v>0.74789896022711999</v>
      </c>
      <c r="O2400">
        <v>7.1867612293144303</v>
      </c>
      <c r="Q2400">
        <v>0.28188901695902402</v>
      </c>
    </row>
    <row r="2401" spans="1:17" hidden="1" x14ac:dyDescent="0.3">
      <c r="A2401" t="s">
        <v>4963</v>
      </c>
      <c r="B2401" t="s">
        <v>4964</v>
      </c>
      <c r="C2401" t="str">
        <f>IFERROR(VLOOKUP(Table1[[#This Row],[Ticker]],[1]!Table1[[Symbol]:[Industry]],2,FALSE),"-")</f>
        <v>-</v>
      </c>
      <c r="D2401" t="s">
        <v>138</v>
      </c>
      <c r="E2401">
        <v>196.23549600000001</v>
      </c>
      <c r="F2401">
        <v>642.29999999999995</v>
      </c>
      <c r="G2401">
        <v>36.554749949425599</v>
      </c>
      <c r="H2401">
        <v>-14.248628141551</v>
      </c>
      <c r="I2401">
        <v>29.575640135615998</v>
      </c>
      <c r="J2401">
        <v>-0.22099705473924799</v>
      </c>
      <c r="K2401">
        <v>701.20590782201396</v>
      </c>
      <c r="L2401">
        <v>585.14687579521706</v>
      </c>
      <c r="M2401">
        <v>36.213574926312198</v>
      </c>
      <c r="N2401">
        <v>0.456116504854368</v>
      </c>
      <c r="O2401">
        <v>52.467694223882901</v>
      </c>
      <c r="P2401">
        <v>86.281902552204102</v>
      </c>
    </row>
    <row r="2402" spans="1:17" hidden="1" x14ac:dyDescent="0.3">
      <c r="A2402" t="s">
        <v>4965</v>
      </c>
      <c r="B2402" t="s">
        <v>4966</v>
      </c>
      <c r="C2402" t="str">
        <f>IFERROR(VLOOKUP(Table1[[#This Row],[Ticker]],[1]!Table1[[Symbol]:[Industry]],2,FALSE),"-")</f>
        <v>-</v>
      </c>
      <c r="D2402" t="s">
        <v>983</v>
      </c>
      <c r="E2402">
        <v>195.92230377499999</v>
      </c>
      <c r="F2402">
        <v>112.75</v>
      </c>
      <c r="G2402">
        <v>30.097999966118799</v>
      </c>
      <c r="H2402">
        <v>-9.9386657459968504</v>
      </c>
      <c r="I2402">
        <v>1.8224136912236999</v>
      </c>
      <c r="J2402">
        <v>-1.20876791699512</v>
      </c>
      <c r="K2402">
        <v>105.755771778683</v>
      </c>
      <c r="L2402">
        <v>92.533188645280006</v>
      </c>
      <c r="M2402">
        <v>51.6900733833427</v>
      </c>
      <c r="N2402">
        <v>0.35434385971173199</v>
      </c>
      <c r="O2402">
        <v>10.8647450110864</v>
      </c>
      <c r="P2402">
        <v>65.565345080763507</v>
      </c>
      <c r="Q2402">
        <v>4.9848033221972003E-2</v>
      </c>
    </row>
    <row r="2403" spans="1:17" hidden="1" x14ac:dyDescent="0.3">
      <c r="A2403" t="s">
        <v>4967</v>
      </c>
      <c r="B2403" t="s">
        <v>4968</v>
      </c>
      <c r="C2403" t="str">
        <f>IFERROR(VLOOKUP(Table1[[#This Row],[Ticker]],[1]!Table1[[Symbol]:[Industry]],2,FALSE),"-")</f>
        <v>-</v>
      </c>
      <c r="E2403">
        <v>195.92160000000001</v>
      </c>
      <c r="F2403">
        <v>240.1</v>
      </c>
      <c r="G2403">
        <v>-3.7497005214238102</v>
      </c>
      <c r="H2403">
        <v>-9.8601783510388596</v>
      </c>
      <c r="I2403">
        <v>-29.264547740337001</v>
      </c>
      <c r="J2403">
        <v>-2.96226388263123</v>
      </c>
      <c r="K2403">
        <v>241.341960438239</v>
      </c>
      <c r="M2403">
        <v>41.891965505543098</v>
      </c>
      <c r="N2403">
        <v>0.425071880391029</v>
      </c>
      <c r="O2403">
        <v>34.527280299875002</v>
      </c>
      <c r="P2403">
        <v>83.282442748091597</v>
      </c>
    </row>
    <row r="2404" spans="1:17" hidden="1" x14ac:dyDescent="0.3">
      <c r="A2404" t="s">
        <v>4969</v>
      </c>
      <c r="B2404" t="s">
        <v>4970</v>
      </c>
      <c r="C2404" t="str">
        <f>IFERROR(VLOOKUP(Table1[[#This Row],[Ticker]],[1]!Table1[[Symbol]:[Industry]],2,FALSE),"-")</f>
        <v>-</v>
      </c>
      <c r="D2404" t="s">
        <v>631</v>
      </c>
      <c r="E2404">
        <v>195.826077</v>
      </c>
      <c r="F2404">
        <v>59.1</v>
      </c>
      <c r="G2404">
        <v>-69.021360566223606</v>
      </c>
      <c r="H2404">
        <v>-14.420717227097301</v>
      </c>
      <c r="I2404">
        <v>-47.240841524615597</v>
      </c>
      <c r="J2404">
        <v>-0.66728524054831395</v>
      </c>
      <c r="K2404">
        <v>63.976500261314598</v>
      </c>
      <c r="L2404">
        <v>95.611440064123499</v>
      </c>
      <c r="M2404">
        <v>46.931062391651899</v>
      </c>
      <c r="N2404">
        <v>0.85767402763206102</v>
      </c>
      <c r="O2404">
        <v>124.45008460236799</v>
      </c>
      <c r="P2404">
        <v>2.7647365675534701</v>
      </c>
      <c r="Q2404">
        <v>0.179151331852305</v>
      </c>
    </row>
    <row r="2405" spans="1:17" hidden="1" x14ac:dyDescent="0.3">
      <c r="A2405" t="s">
        <v>4971</v>
      </c>
      <c r="B2405" t="s">
        <v>4972</v>
      </c>
      <c r="C2405" t="str">
        <f>IFERROR(VLOOKUP(Table1[[#This Row],[Ticker]],[1]!Table1[[Symbol]:[Industry]],2,FALSE),"-")</f>
        <v>-</v>
      </c>
      <c r="E2405">
        <v>195.37022200000001</v>
      </c>
      <c r="F2405">
        <v>485</v>
      </c>
      <c r="G2405">
        <v>-8.5968863593217097</v>
      </c>
      <c r="H2405">
        <v>-6.72017835103886</v>
      </c>
      <c r="I2405">
        <v>-24.525615254723299</v>
      </c>
      <c r="J2405">
        <v>0.81054727176695196</v>
      </c>
      <c r="K2405">
        <v>497.30040919032803</v>
      </c>
      <c r="L2405">
        <v>498.30138370288199</v>
      </c>
      <c r="M2405">
        <v>43.741278674730403</v>
      </c>
      <c r="N2405">
        <v>1.61246893571042</v>
      </c>
      <c r="O2405">
        <v>42.886597938144298</v>
      </c>
      <c r="P2405">
        <v>25.810635538261899</v>
      </c>
    </row>
    <row r="2406" spans="1:17" hidden="1" x14ac:dyDescent="0.3">
      <c r="A2406" t="s">
        <v>4973</v>
      </c>
      <c r="B2406" t="s">
        <v>4974</v>
      </c>
      <c r="C2406" t="str">
        <f>IFERROR(VLOOKUP(Table1[[#This Row],[Ticker]],[1]!Table1[[Symbol]:[Industry]],2,FALSE),"-")</f>
        <v>-</v>
      </c>
      <c r="D2406" t="s">
        <v>555</v>
      </c>
      <c r="E2406">
        <v>195.30745999999999</v>
      </c>
      <c r="F2406">
        <v>177.23</v>
      </c>
      <c r="G2406">
        <v>25.271525109023901</v>
      </c>
      <c r="H2406">
        <v>-6.4029768781298602</v>
      </c>
      <c r="I2406">
        <v>-7.7643840620678102</v>
      </c>
      <c r="J2406">
        <v>0.27291286316480101</v>
      </c>
      <c r="K2406">
        <v>187.81758303029</v>
      </c>
      <c r="L2406">
        <v>168.13071316842701</v>
      </c>
      <c r="M2406">
        <v>38.7022557395902</v>
      </c>
      <c r="N2406">
        <v>0.234884239159667</v>
      </c>
      <c r="O2406">
        <v>77.7351464199063</v>
      </c>
      <c r="P2406">
        <v>71.071428571428498</v>
      </c>
      <c r="Q2406">
        <v>4.7837168501929997E-2</v>
      </c>
    </row>
    <row r="2407" spans="1:17" hidden="1" x14ac:dyDescent="0.3">
      <c r="A2407" t="s">
        <v>4975</v>
      </c>
      <c r="B2407" t="s">
        <v>4976</v>
      </c>
      <c r="C2407" t="str">
        <f>IFERROR(VLOOKUP(Table1[[#This Row],[Ticker]],[1]!Table1[[Symbol]:[Industry]],2,FALSE),"-")</f>
        <v>-</v>
      </c>
      <c r="D2407" t="s">
        <v>122</v>
      </c>
      <c r="E2407">
        <v>195.26112355399999</v>
      </c>
      <c r="F2407">
        <v>91.49</v>
      </c>
      <c r="G2407">
        <v>0.63016529854533498</v>
      </c>
      <c r="H2407">
        <v>3.4774617669552201</v>
      </c>
      <c r="I2407">
        <v>-53.504945002063401</v>
      </c>
      <c r="J2407">
        <v>-0.105583167757536</v>
      </c>
      <c r="K2407">
        <v>89.116134721515493</v>
      </c>
      <c r="L2407">
        <v>90.850889881957002</v>
      </c>
      <c r="M2407">
        <v>49.621874280383302</v>
      </c>
      <c r="N2407">
        <v>0.532793016914064</v>
      </c>
      <c r="O2407">
        <v>74.663897693736999</v>
      </c>
      <c r="P2407">
        <v>36.348733233979097</v>
      </c>
      <c r="Q2407">
        <v>3.7867949338618E-2</v>
      </c>
    </row>
    <row r="2408" spans="1:17" hidden="1" x14ac:dyDescent="0.3">
      <c r="A2408" t="s">
        <v>4977</v>
      </c>
      <c r="B2408" t="s">
        <v>4978</v>
      </c>
      <c r="C2408" t="str">
        <f>IFERROR(VLOOKUP(Table1[[#This Row],[Ticker]],[1]!Table1[[Symbol]:[Industry]],2,FALSE),"-")</f>
        <v>-</v>
      </c>
      <c r="D2408" t="s">
        <v>1181</v>
      </c>
      <c r="E2408">
        <v>195.25400937000001</v>
      </c>
      <c r="F2408">
        <v>149.1</v>
      </c>
      <c r="G2408">
        <v>105.178216688177</v>
      </c>
      <c r="H2408">
        <v>23.873359063927101</v>
      </c>
      <c r="I2408">
        <v>21.137231118162902</v>
      </c>
      <c r="J2408">
        <v>-4.3411594286122996</v>
      </c>
      <c r="K2408">
        <v>140.15411653867099</v>
      </c>
      <c r="L2408">
        <v>118.38037455082799</v>
      </c>
      <c r="M2408">
        <v>41.695529050364399</v>
      </c>
      <c r="N2408">
        <v>0.48137180836615501</v>
      </c>
      <c r="O2408">
        <v>27.431254191817501</v>
      </c>
      <c r="P2408">
        <v>152.66903914590699</v>
      </c>
      <c r="Q2408">
        <v>8.6177452988520004E-2</v>
      </c>
    </row>
    <row r="2409" spans="1:17" hidden="1" x14ac:dyDescent="0.3">
      <c r="A2409" t="s">
        <v>4979</v>
      </c>
      <c r="B2409" t="s">
        <v>4980</v>
      </c>
      <c r="C2409" t="str">
        <f>IFERROR(VLOOKUP(Table1[[#This Row],[Ticker]],[1]!Table1[[Symbol]:[Industry]],2,FALSE),"-")</f>
        <v>-</v>
      </c>
      <c r="D2409" t="s">
        <v>422</v>
      </c>
      <c r="E2409">
        <v>195.16</v>
      </c>
      <c r="F2409">
        <v>2.38</v>
      </c>
      <c r="G2409">
        <v>90.066996546094501</v>
      </c>
      <c r="H2409">
        <v>1.3724142415537199</v>
      </c>
      <c r="I2409">
        <v>75.274916073178701</v>
      </c>
      <c r="J2409">
        <v>-3.00301205026694</v>
      </c>
      <c r="K2409">
        <v>1.8599895333911201</v>
      </c>
      <c r="L2409">
        <v>1.43571486558123</v>
      </c>
      <c r="M2409">
        <v>63.552087069136299</v>
      </c>
      <c r="N2409">
        <v>2.0158097843649601</v>
      </c>
      <c r="O2409">
        <v>3.7815126050420198</v>
      </c>
      <c r="P2409">
        <v>142.00935891436501</v>
      </c>
      <c r="Q2409">
        <v>7.1892685516240003E-3</v>
      </c>
    </row>
    <row r="2410" spans="1:17" hidden="1" x14ac:dyDescent="0.3">
      <c r="A2410" t="s">
        <v>4981</v>
      </c>
      <c r="B2410" t="s">
        <v>4982</v>
      </c>
      <c r="C2410" t="str">
        <f>IFERROR(VLOOKUP(Table1[[#This Row],[Ticker]],[1]!Table1[[Symbol]:[Industry]],2,FALSE),"-")</f>
        <v>-</v>
      </c>
      <c r="D2410" t="s">
        <v>359</v>
      </c>
      <c r="E2410">
        <v>195.133541057</v>
      </c>
      <c r="F2410">
        <v>208.39</v>
      </c>
      <c r="G2410">
        <v>52.053268439439798</v>
      </c>
      <c r="H2410">
        <v>7.1631112182108003</v>
      </c>
      <c r="I2410">
        <v>28.937981133659001</v>
      </c>
      <c r="J2410">
        <v>-0.78108303366740195</v>
      </c>
      <c r="K2410">
        <v>179.19655874254599</v>
      </c>
      <c r="L2410">
        <v>152.155707432838</v>
      </c>
      <c r="M2410">
        <v>75.581832021314497</v>
      </c>
      <c r="N2410">
        <v>0.45716880224323198</v>
      </c>
      <c r="O2410">
        <v>4.5875521858054604</v>
      </c>
      <c r="P2410">
        <v>85.896520963425502</v>
      </c>
      <c r="Q2410">
        <v>5.1882977730636E-2</v>
      </c>
    </row>
    <row r="2411" spans="1:17" hidden="1" x14ac:dyDescent="0.3">
      <c r="A2411" t="s">
        <v>4983</v>
      </c>
      <c r="B2411" t="s">
        <v>4984</v>
      </c>
      <c r="C2411" t="str">
        <f>IFERROR(VLOOKUP(Table1[[#This Row],[Ticker]],[1]!Table1[[Symbol]:[Industry]],2,FALSE),"-")</f>
        <v>-</v>
      </c>
      <c r="D2411" t="s">
        <v>60</v>
      </c>
      <c r="E2411">
        <v>194.71188599999999</v>
      </c>
      <c r="F2411">
        <v>338.2</v>
      </c>
      <c r="G2411">
        <v>48.631354627982198</v>
      </c>
      <c r="H2411">
        <v>-15.088599403670401</v>
      </c>
      <c r="I2411">
        <v>31.013496628566401</v>
      </c>
      <c r="J2411">
        <v>-1.2824759840469899</v>
      </c>
      <c r="K2411">
        <v>343.91536404164702</v>
      </c>
      <c r="L2411">
        <v>287.05526880936799</v>
      </c>
      <c r="M2411">
        <v>38.046241668746497</v>
      </c>
      <c r="N2411">
        <v>0.52737865514853199</v>
      </c>
      <c r="O2411">
        <v>19.6037847427557</v>
      </c>
      <c r="P2411">
        <v>108.765432098765</v>
      </c>
      <c r="Q2411">
        <v>6.8287157536166002E-2</v>
      </c>
    </row>
    <row r="2412" spans="1:17" hidden="1" x14ac:dyDescent="0.3">
      <c r="A2412" t="s">
        <v>4985</v>
      </c>
      <c r="B2412" t="s">
        <v>4986</v>
      </c>
      <c r="C2412" t="str">
        <f>IFERROR(VLOOKUP(Table1[[#This Row],[Ticker]],[1]!Table1[[Symbol]:[Industry]],2,FALSE),"-")</f>
        <v>-</v>
      </c>
      <c r="D2412" t="s">
        <v>886</v>
      </c>
      <c r="E2412">
        <v>194.232192</v>
      </c>
      <c r="F2412">
        <v>131.38</v>
      </c>
      <c r="G2412">
        <v>-22.727120924282801</v>
      </c>
      <c r="H2412">
        <v>-12.042895973119499</v>
      </c>
      <c r="I2412">
        <v>-23.187999026945501</v>
      </c>
      <c r="J2412">
        <v>1.21358556040435</v>
      </c>
      <c r="K2412">
        <v>136.60149352556601</v>
      </c>
      <c r="L2412">
        <v>137.72539773459499</v>
      </c>
      <c r="M2412">
        <v>40.231001201763</v>
      </c>
      <c r="N2412">
        <v>1.0718207996953699</v>
      </c>
      <c r="O2412">
        <v>40.2420459735119</v>
      </c>
      <c r="P2412">
        <v>16.316954404603699</v>
      </c>
      <c r="Q2412">
        <v>5.4043579721739003E-2</v>
      </c>
    </row>
    <row r="2413" spans="1:17" hidden="1" x14ac:dyDescent="0.3">
      <c r="A2413" t="s">
        <v>4987</v>
      </c>
      <c r="B2413" t="s">
        <v>4988</v>
      </c>
      <c r="C2413" t="str">
        <f>IFERROR(VLOOKUP(Table1[[#This Row],[Ticker]],[1]!Table1[[Symbol]:[Industry]],2,FALSE),"-")</f>
        <v>-</v>
      </c>
      <c r="D2413" t="s">
        <v>404</v>
      </c>
      <c r="E2413">
        <v>194.08221937499999</v>
      </c>
      <c r="F2413">
        <v>49.19</v>
      </c>
      <c r="G2413">
        <v>-9.5281017671834096</v>
      </c>
      <c r="H2413">
        <v>8.1300658160799699</v>
      </c>
      <c r="I2413">
        <v>-10.6628977956352</v>
      </c>
      <c r="J2413">
        <v>-1.4019344648224701</v>
      </c>
      <c r="K2413">
        <v>44.360720646622397</v>
      </c>
      <c r="L2413">
        <v>41.891388846675497</v>
      </c>
      <c r="M2413">
        <v>53.704677174880203</v>
      </c>
      <c r="N2413">
        <v>1.54486470474215</v>
      </c>
      <c r="O2413">
        <v>31.9858988338354</v>
      </c>
      <c r="P2413">
        <v>50.990155801875801</v>
      </c>
      <c r="Q2413">
        <v>6.9871828246620998E-2</v>
      </c>
    </row>
    <row r="2414" spans="1:17" hidden="1" x14ac:dyDescent="0.3">
      <c r="A2414" t="s">
        <v>4989</v>
      </c>
      <c r="B2414" t="s">
        <v>4990</v>
      </c>
      <c r="C2414" t="str">
        <f>IFERROR(VLOOKUP(Table1[[#This Row],[Ticker]],[1]!Table1[[Symbol]:[Industry]],2,FALSE),"-")</f>
        <v>-</v>
      </c>
      <c r="D2414" t="s">
        <v>631</v>
      </c>
      <c r="E2414">
        <v>194.03512193499901</v>
      </c>
      <c r="F2414">
        <v>122.35</v>
      </c>
      <c r="G2414">
        <v>3.0823744685459</v>
      </c>
      <c r="H2414">
        <v>-5.7778244679323798</v>
      </c>
      <c r="I2414">
        <v>4.6465371415626704</v>
      </c>
      <c r="J2414">
        <v>1.1386043536992001</v>
      </c>
      <c r="K2414">
        <v>122.207800988589</v>
      </c>
      <c r="L2414">
        <v>115.147366496769</v>
      </c>
      <c r="M2414">
        <v>46.819761737341601</v>
      </c>
      <c r="N2414">
        <v>0.161765573206435</v>
      </c>
      <c r="O2414">
        <v>32.398855741724503</v>
      </c>
      <c r="P2414">
        <v>43.099415204678301</v>
      </c>
      <c r="Q2414">
        <v>6.9361510017013003E-2</v>
      </c>
    </row>
    <row r="2415" spans="1:17" hidden="1" x14ac:dyDescent="0.3">
      <c r="A2415" t="s">
        <v>4991</v>
      </c>
      <c r="B2415" t="s">
        <v>4992</v>
      </c>
      <c r="C2415" t="str">
        <f>IFERROR(VLOOKUP(Table1[[#This Row],[Ticker]],[1]!Table1[[Symbol]:[Industry]],2,FALSE),"-")</f>
        <v>-</v>
      </c>
      <c r="D2415" t="s">
        <v>165</v>
      </c>
      <c r="E2415">
        <v>193.63872000000001</v>
      </c>
      <c r="F2415">
        <v>211.2</v>
      </c>
      <c r="G2415">
        <v>42.002450205373499</v>
      </c>
      <c r="H2415">
        <v>-6.8827934088627902</v>
      </c>
      <c r="I2415">
        <v>27.005104421330302</v>
      </c>
      <c r="J2415">
        <v>-3.4591680805428902</v>
      </c>
      <c r="K2415">
        <v>216.52878239270501</v>
      </c>
      <c r="L2415">
        <v>190.147982150556</v>
      </c>
      <c r="M2415">
        <v>46.137136360948297</v>
      </c>
      <c r="N2415">
        <v>0.40097547492235802</v>
      </c>
      <c r="O2415">
        <v>39.204545454545404</v>
      </c>
      <c r="P2415">
        <v>73.114754098360606</v>
      </c>
      <c r="Q2415">
        <v>9.9298160034669999E-2</v>
      </c>
    </row>
    <row r="2416" spans="1:17" hidden="1" x14ac:dyDescent="0.3">
      <c r="A2416" t="s">
        <v>4993</v>
      </c>
      <c r="B2416" t="s">
        <v>4544</v>
      </c>
      <c r="C2416" t="str">
        <f>IFERROR(VLOOKUP(Table1[[#This Row],[Ticker]],[1]!Table1[[Symbol]:[Industry]],2,FALSE),"-")</f>
        <v>-</v>
      </c>
      <c r="D2416" t="s">
        <v>404</v>
      </c>
      <c r="E2416">
        <v>193.51131000000001</v>
      </c>
      <c r="F2416">
        <v>15.35</v>
      </c>
      <c r="G2416">
        <v>106.379902766074</v>
      </c>
      <c r="H2416">
        <v>15.088332287259</v>
      </c>
      <c r="I2416">
        <v>37.8849463185635</v>
      </c>
      <c r="J2416">
        <v>11.166278497063299</v>
      </c>
      <c r="K2416">
        <v>11.5820727365116</v>
      </c>
      <c r="L2416">
        <v>10.3515975803885</v>
      </c>
      <c r="M2416">
        <v>85.1704344069923</v>
      </c>
      <c r="N2416">
        <v>3.47947022959017</v>
      </c>
      <c r="O2416">
        <v>7.55700325732899</v>
      </c>
      <c r="P2416">
        <v>133.993902439024</v>
      </c>
      <c r="Q2416">
        <v>4.4167073006850001E-3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286</v>
      </c>
      <c r="E2417">
        <v>193.4897125</v>
      </c>
      <c r="F2417">
        <v>21.35</v>
      </c>
      <c r="G2417">
        <v>-13.421469368112801</v>
      </c>
      <c r="H2417">
        <v>-13.807134872777899</v>
      </c>
      <c r="I2417">
        <v>-20.441157056588299</v>
      </c>
      <c r="J2417">
        <v>-1.87180566940951</v>
      </c>
      <c r="K2417">
        <v>21.311755594333501</v>
      </c>
      <c r="L2417">
        <v>21.282134266024201</v>
      </c>
      <c r="M2417">
        <v>50.522581120174998</v>
      </c>
      <c r="N2417">
        <v>0.74190438981982998</v>
      </c>
      <c r="O2417">
        <v>35.3629976580796</v>
      </c>
      <c r="P2417">
        <v>20.894677236692999</v>
      </c>
      <c r="Q2417">
        <v>3.4408678221427999E-2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138</v>
      </c>
      <c r="E2418">
        <v>193.381632</v>
      </c>
      <c r="F2418">
        <v>3.84</v>
      </c>
      <c r="G2418">
        <v>-1.8075840838330199</v>
      </c>
      <c r="H2418">
        <v>17.521651714320601</v>
      </c>
      <c r="I2418">
        <v>-18.745390628174601</v>
      </c>
      <c r="J2418">
        <v>0.81054727176695196</v>
      </c>
      <c r="K2418">
        <v>3.4335617120636202</v>
      </c>
      <c r="L2418">
        <v>3.6880458976778598</v>
      </c>
      <c r="M2418">
        <v>58.347332217279302</v>
      </c>
      <c r="N2418">
        <v>1.47922558840201</v>
      </c>
      <c r="O2418">
        <v>26.8229166666666</v>
      </c>
      <c r="P2418">
        <v>37.634408602150501</v>
      </c>
      <c r="Q2418">
        <v>0.13451512825870901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60</v>
      </c>
      <c r="E2419">
        <v>193.07097442899999</v>
      </c>
      <c r="F2419">
        <v>158.33000000000001</v>
      </c>
      <c r="G2419">
        <v>6.1585748976875303</v>
      </c>
      <c r="H2419">
        <v>-4.21198162972739</v>
      </c>
      <c r="I2419">
        <v>-25.858211324295802</v>
      </c>
      <c r="J2419">
        <v>-2.5334017728190301</v>
      </c>
      <c r="K2419">
        <v>155.26305536885499</v>
      </c>
      <c r="L2419">
        <v>152.13925277753299</v>
      </c>
      <c r="M2419">
        <v>57.084885303784098</v>
      </c>
      <c r="N2419">
        <v>1.01882711643617</v>
      </c>
      <c r="O2419">
        <v>28.5921808880186</v>
      </c>
      <c r="P2419">
        <v>34.007617435463303</v>
      </c>
      <c r="Q2419">
        <v>0.11870411877864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5002</v>
      </c>
      <c r="E2420">
        <v>192.61935</v>
      </c>
      <c r="F2420">
        <v>103.95</v>
      </c>
      <c r="G2420">
        <v>-25.100577714406199</v>
      </c>
      <c r="H2420">
        <v>11.402589506104</v>
      </c>
      <c r="I2420">
        <v>-16.9169831835158</v>
      </c>
      <c r="J2420">
        <v>-1.87813197351606</v>
      </c>
      <c r="K2420">
        <v>96.776812892287097</v>
      </c>
      <c r="M2420">
        <v>55.221288609278197</v>
      </c>
      <c r="N2420">
        <v>1.3127843986998899</v>
      </c>
      <c r="O2420">
        <v>24.001924001923999</v>
      </c>
      <c r="P2420">
        <v>33.269230769230703</v>
      </c>
    </row>
    <row r="2421" spans="1:17" hidden="1" x14ac:dyDescent="0.3">
      <c r="A2421" t="s">
        <v>5003</v>
      </c>
      <c r="B2421" t="s">
        <v>5004</v>
      </c>
      <c r="C2421" t="str">
        <f>IFERROR(VLOOKUP(Table1[[#This Row],[Ticker]],[1]!Table1[[Symbol]:[Industry]],2,FALSE),"-")</f>
        <v>-</v>
      </c>
      <c r="D2421" t="s">
        <v>631</v>
      </c>
      <c r="E2421">
        <v>192.60084935399999</v>
      </c>
      <c r="F2421">
        <v>29.94</v>
      </c>
      <c r="G2421">
        <v>-0.12542243490315</v>
      </c>
      <c r="H2421">
        <v>16.402270628552898</v>
      </c>
      <c r="I2421">
        <v>4.3116132970699796</v>
      </c>
      <c r="J2421">
        <v>5.7303333680236301</v>
      </c>
      <c r="K2421">
        <v>25.950913318326499</v>
      </c>
      <c r="L2421">
        <v>24.4944178503514</v>
      </c>
      <c r="M2421">
        <v>71.414122601157302</v>
      </c>
      <c r="N2421">
        <v>1.8509083581707999</v>
      </c>
      <c r="O2421">
        <v>5.8784235136940497</v>
      </c>
      <c r="P2421">
        <v>48.217821782178198</v>
      </c>
      <c r="Q2421">
        <v>3.9831886226749998E-2</v>
      </c>
    </row>
    <row r="2422" spans="1:17" hidden="1" x14ac:dyDescent="0.3">
      <c r="A2422" t="s">
        <v>5005</v>
      </c>
      <c r="B2422" t="s">
        <v>5006</v>
      </c>
      <c r="C2422" t="str">
        <f>IFERROR(VLOOKUP(Table1[[#This Row],[Ticker]],[1]!Table1[[Symbol]:[Industry]],2,FALSE),"-")</f>
        <v>-</v>
      </c>
      <c r="D2422" t="s">
        <v>46</v>
      </c>
      <c r="E2422">
        <v>192.54466350000001</v>
      </c>
      <c r="F2422">
        <v>47.95</v>
      </c>
      <c r="G2422">
        <v>31.077415813101801</v>
      </c>
      <c r="H2422">
        <v>-10.2532444833033</v>
      </c>
      <c r="I2422">
        <v>-13.2707865639946</v>
      </c>
      <c r="J2422">
        <v>-1.0413045800848999</v>
      </c>
      <c r="K2422">
        <v>47.643189148886997</v>
      </c>
      <c r="L2422">
        <v>44.064559307856499</v>
      </c>
      <c r="M2422">
        <v>47.036274199496603</v>
      </c>
      <c r="N2422">
        <v>1.1314780120377601</v>
      </c>
      <c r="O2422">
        <v>35.557872784150099</v>
      </c>
      <c r="P2422">
        <v>57.730263157894697</v>
      </c>
      <c r="Q2422">
        <v>-1.2778431729880999E-2</v>
      </c>
    </row>
    <row r="2423" spans="1:17" hidden="1" x14ac:dyDescent="0.3">
      <c r="A2423" t="s">
        <v>5007</v>
      </c>
      <c r="B2423" t="s">
        <v>5008</v>
      </c>
      <c r="C2423" t="str">
        <f>IFERROR(VLOOKUP(Table1[[#This Row],[Ticker]],[1]!Table1[[Symbol]:[Industry]],2,FALSE),"-")</f>
        <v>-</v>
      </c>
      <c r="D2423" t="s">
        <v>165</v>
      </c>
      <c r="E2423">
        <v>192.26922072799999</v>
      </c>
      <c r="F2423">
        <v>83.26</v>
      </c>
      <c r="G2423">
        <v>86.098866870294501</v>
      </c>
      <c r="H2423">
        <v>6.7548520996310399</v>
      </c>
      <c r="I2423">
        <v>61.121070807884898</v>
      </c>
      <c r="J2423">
        <v>-3.1654555514303202</v>
      </c>
      <c r="K2423">
        <v>78.966743262297001</v>
      </c>
      <c r="L2423">
        <v>62.219835670531197</v>
      </c>
      <c r="M2423">
        <v>41.793274051458603</v>
      </c>
      <c r="N2423">
        <v>0.51125861128223105</v>
      </c>
      <c r="O2423">
        <v>18.880614941148199</v>
      </c>
      <c r="P2423">
        <v>137.88571428571399</v>
      </c>
      <c r="Q2423">
        <v>0.13544180819825499</v>
      </c>
    </row>
    <row r="2424" spans="1:17" hidden="1" x14ac:dyDescent="0.3">
      <c r="A2424" t="s">
        <v>5009</v>
      </c>
      <c r="B2424" t="s">
        <v>3576</v>
      </c>
      <c r="C2424" t="str">
        <f>IFERROR(VLOOKUP(Table1[[#This Row],[Ticker]],[1]!Table1[[Symbol]:[Industry]],2,FALSE),"-")</f>
        <v>-</v>
      </c>
      <c r="D2424" t="s">
        <v>1429</v>
      </c>
      <c r="E2424">
        <v>191.721172</v>
      </c>
      <c r="F2424">
        <v>121.72</v>
      </c>
      <c r="G2424">
        <v>-1.02676578316259</v>
      </c>
      <c r="H2424">
        <v>-8.1311037485113502</v>
      </c>
      <c r="I2424">
        <v>-11.9797554699285</v>
      </c>
      <c r="J2424">
        <v>-3.9498101612143599</v>
      </c>
      <c r="K2424">
        <v>118.466372042476</v>
      </c>
      <c r="L2424">
        <v>113.73473447725701</v>
      </c>
      <c r="M2424">
        <v>52.604902254221798</v>
      </c>
      <c r="N2424">
        <v>0.97385698610095095</v>
      </c>
      <c r="O2424">
        <v>12.512323365100199</v>
      </c>
      <c r="P2424">
        <v>26.134715025906701</v>
      </c>
      <c r="Q2424">
        <v>-1.1275866488736999E-2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D2425" t="s">
        <v>60</v>
      </c>
      <c r="E2425">
        <v>191.02760739999999</v>
      </c>
      <c r="F2425">
        <v>90.79</v>
      </c>
      <c r="G2425">
        <v>7.9576041037755498</v>
      </c>
      <c r="H2425">
        <v>-2.4454230585280401</v>
      </c>
      <c r="I2425">
        <v>-25.0461174750528</v>
      </c>
      <c r="J2425">
        <v>-2.3984160699060602</v>
      </c>
      <c r="K2425">
        <v>88.958202809803197</v>
      </c>
      <c r="L2425">
        <v>88.407744214187005</v>
      </c>
      <c r="M2425">
        <v>56.236974944840398</v>
      </c>
      <c r="N2425">
        <v>1.09190403117546</v>
      </c>
      <c r="O2425">
        <v>26.665932371406502</v>
      </c>
      <c r="P2425">
        <v>33.318649045521298</v>
      </c>
      <c r="Q2425">
        <v>4.9770933436437001E-2</v>
      </c>
    </row>
    <row r="2426" spans="1:17" hidden="1" x14ac:dyDescent="0.3">
      <c r="A2426" t="s">
        <v>5012</v>
      </c>
      <c r="B2426" t="s">
        <v>5013</v>
      </c>
      <c r="C2426" t="str">
        <f>IFERROR(VLOOKUP(Table1[[#This Row],[Ticker]],[1]!Table1[[Symbol]:[Industry]],2,FALSE),"-")</f>
        <v>-</v>
      </c>
      <c r="E2426">
        <v>191.01315374999999</v>
      </c>
      <c r="F2426">
        <v>160.33000000000001</v>
      </c>
      <c r="G2426">
        <v>120.865044898275</v>
      </c>
      <c r="H2426">
        <v>112.25341900869699</v>
      </c>
      <c r="I2426">
        <v>131.17072703401101</v>
      </c>
      <c r="J2426">
        <v>-6.9372817572169199</v>
      </c>
      <c r="M2426">
        <v>60.173442852565799</v>
      </c>
      <c r="O2426">
        <v>12.8609742406286</v>
      </c>
      <c r="P2426">
        <v>157.186397176772</v>
      </c>
    </row>
    <row r="2427" spans="1:17" hidden="1" x14ac:dyDescent="0.3">
      <c r="A2427" t="s">
        <v>5014</v>
      </c>
      <c r="B2427" t="s">
        <v>5015</v>
      </c>
      <c r="C2427" t="str">
        <f>IFERROR(VLOOKUP(Table1[[#This Row],[Ticker]],[1]!Table1[[Symbol]:[Industry]],2,FALSE),"-")</f>
        <v>-</v>
      </c>
      <c r="D2427" t="s">
        <v>72</v>
      </c>
      <c r="E2427">
        <v>191.0038874</v>
      </c>
      <c r="F2427">
        <v>33.56</v>
      </c>
      <c r="G2427">
        <v>-59.932317676165297</v>
      </c>
      <c r="H2427">
        <v>-10.405261223967001</v>
      </c>
      <c r="I2427">
        <v>-56.961703368678101</v>
      </c>
      <c r="J2427">
        <v>-0.504089012194472</v>
      </c>
      <c r="K2427">
        <v>36.524126926369298</v>
      </c>
      <c r="L2427">
        <v>44.135092431455597</v>
      </c>
      <c r="M2427">
        <v>39.214928663972998</v>
      </c>
      <c r="N2427">
        <v>0.230104162385181</v>
      </c>
      <c r="O2427">
        <v>102.62216924910599</v>
      </c>
      <c r="P2427">
        <v>11.8666666666666</v>
      </c>
      <c r="Q2427">
        <v>-1.5876592729792E-2</v>
      </c>
    </row>
    <row r="2428" spans="1:17" hidden="1" x14ac:dyDescent="0.3">
      <c r="A2428" t="s">
        <v>5016</v>
      </c>
      <c r="B2428" t="s">
        <v>5017</v>
      </c>
      <c r="C2428" t="str">
        <f>IFERROR(VLOOKUP(Table1[[#This Row],[Ticker]],[1]!Table1[[Symbol]:[Industry]],2,FALSE),"-")</f>
        <v>-</v>
      </c>
      <c r="D2428" t="s">
        <v>422</v>
      </c>
      <c r="E2428">
        <v>190.57577756500001</v>
      </c>
      <c r="F2428">
        <v>189.85</v>
      </c>
      <c r="G2428">
        <v>475.55198071894802</v>
      </c>
      <c r="H2428">
        <v>35.910817958924198</v>
      </c>
      <c r="I2428">
        <v>131.457655771285</v>
      </c>
      <c r="J2428">
        <v>8.9248329860526603</v>
      </c>
      <c r="K2428">
        <v>159.31629142988399</v>
      </c>
      <c r="L2428">
        <v>121.18112683036701</v>
      </c>
      <c r="M2428">
        <v>91.968221787868501</v>
      </c>
      <c r="N2428">
        <v>1.30326300642685</v>
      </c>
      <c r="O2428">
        <v>1.13247300500396</v>
      </c>
      <c r="P2428">
        <v>625.17188693659205</v>
      </c>
    </row>
    <row r="2429" spans="1:17" hidden="1" x14ac:dyDescent="0.3">
      <c r="A2429" t="s">
        <v>5018</v>
      </c>
      <c r="B2429" t="s">
        <v>5019</v>
      </c>
      <c r="C2429" t="str">
        <f>IFERROR(VLOOKUP(Table1[[#This Row],[Ticker]],[1]!Table1[[Symbol]:[Industry]],2,FALSE),"-")</f>
        <v>-</v>
      </c>
      <c r="D2429" t="s">
        <v>555</v>
      </c>
      <c r="E2429">
        <v>190.44167999999999</v>
      </c>
      <c r="F2429">
        <v>78.760000000000005</v>
      </c>
      <c r="G2429">
        <v>-33.882937393673103</v>
      </c>
      <c r="H2429">
        <v>-6.8210500820475701</v>
      </c>
      <c r="I2429">
        <v>-22.170884410684501</v>
      </c>
      <c r="J2429">
        <v>-4.0439403780251704</v>
      </c>
      <c r="K2429">
        <v>83.408396406086098</v>
      </c>
      <c r="L2429">
        <v>91.3667123444406</v>
      </c>
      <c r="M2429">
        <v>40.3625642403114</v>
      </c>
      <c r="N2429">
        <v>0.86359773091378</v>
      </c>
      <c r="O2429">
        <v>51.726764855256398</v>
      </c>
      <c r="P2429">
        <v>15.823529411764699</v>
      </c>
      <c r="Q2429">
        <v>6.7239932148780001E-3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143</v>
      </c>
      <c r="E2430">
        <v>190.31354088000001</v>
      </c>
      <c r="F2430">
        <v>32.799999999999997</v>
      </c>
      <c r="G2430">
        <v>69.409746769369505</v>
      </c>
      <c r="H2430">
        <v>0.69827519022169104</v>
      </c>
      <c r="I2430">
        <v>53.552043196840501</v>
      </c>
      <c r="J2430">
        <v>-10.282122161151401</v>
      </c>
      <c r="K2430">
        <v>30.514471984843698</v>
      </c>
      <c r="L2430">
        <v>23.7015154223533</v>
      </c>
      <c r="M2430">
        <v>38.756321525730101</v>
      </c>
      <c r="N2430">
        <v>0.53978085103375195</v>
      </c>
      <c r="O2430">
        <v>25.060975609756099</v>
      </c>
      <c r="P2430">
        <v>123.890784982935</v>
      </c>
      <c r="Q2430">
        <v>8.5740450598299003E-2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1833</v>
      </c>
      <c r="E2431">
        <v>189.80699871099901</v>
      </c>
      <c r="F2431">
        <v>74.47</v>
      </c>
      <c r="G2431">
        <v>58.692745800566698</v>
      </c>
      <c r="H2431">
        <v>12.299239124689301</v>
      </c>
      <c r="I2431">
        <v>11.2596804078962</v>
      </c>
      <c r="J2431">
        <v>9.4304533466040894</v>
      </c>
      <c r="K2431">
        <v>60.0876452119901</v>
      </c>
      <c r="L2431">
        <v>49.884336423676601</v>
      </c>
      <c r="M2431">
        <v>71.864578298623698</v>
      </c>
      <c r="N2431">
        <v>1.8561063909715401</v>
      </c>
      <c r="O2431">
        <v>2.0545185980932001</v>
      </c>
      <c r="P2431">
        <v>125.666666666666</v>
      </c>
      <c r="Q2431">
        <v>8.8491314330006995E-2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293</v>
      </c>
      <c r="E2432">
        <v>189.41940959999999</v>
      </c>
      <c r="F2432">
        <v>123</v>
      </c>
      <c r="G2432">
        <v>-31.619374706887399</v>
      </c>
      <c r="H2432">
        <v>-4.5266299639420904</v>
      </c>
      <c r="I2432">
        <v>-30.4615622453363</v>
      </c>
      <c r="J2432">
        <v>1.7957689466438</v>
      </c>
      <c r="K2432">
        <v>125.157507210395</v>
      </c>
      <c r="L2432">
        <v>133.488</v>
      </c>
      <c r="M2432">
        <v>48.190971020623998</v>
      </c>
      <c r="N2432">
        <v>0.47259259259259201</v>
      </c>
      <c r="O2432">
        <v>34.878048780487802</v>
      </c>
      <c r="P2432">
        <v>10.8108108108108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1102</v>
      </c>
      <c r="E2433">
        <v>188.9751526</v>
      </c>
      <c r="F2433">
        <v>110.9</v>
      </c>
      <c r="G2433">
        <v>180.56975195592301</v>
      </c>
      <c r="H2433">
        <v>5.0684202237829803</v>
      </c>
      <c r="I2433">
        <v>14.487348493048099</v>
      </c>
      <c r="J2433">
        <v>-11.112529651309901</v>
      </c>
      <c r="K2433">
        <v>110.05463856144701</v>
      </c>
      <c r="L2433">
        <v>88.165012778986096</v>
      </c>
      <c r="M2433">
        <v>43.138259570027998</v>
      </c>
      <c r="N2433">
        <v>2.5545549738219799</v>
      </c>
      <c r="O2433">
        <v>17.222723174030602</v>
      </c>
      <c r="P2433">
        <v>205.50964187327801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286</v>
      </c>
      <c r="E2434">
        <v>188.80189999999999</v>
      </c>
      <c r="F2434">
        <v>129.85</v>
      </c>
      <c r="G2434">
        <v>-55.758472451248302</v>
      </c>
      <c r="H2434">
        <v>-14.5215720792618</v>
      </c>
      <c r="I2434">
        <v>2.0908697046859799</v>
      </c>
      <c r="J2434">
        <v>-2.2564727963890499</v>
      </c>
      <c r="K2434">
        <v>133.174115071134</v>
      </c>
      <c r="L2434">
        <v>126.118555864114</v>
      </c>
      <c r="M2434">
        <v>35.384164172193799</v>
      </c>
      <c r="N2434">
        <v>0.53219708707778102</v>
      </c>
      <c r="O2434">
        <v>60.954948016942602</v>
      </c>
      <c r="P2434">
        <v>52.674897119341502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D2435" t="s">
        <v>122</v>
      </c>
      <c r="E2435">
        <v>188.738653645</v>
      </c>
      <c r="F2435">
        <v>101.05</v>
      </c>
      <c r="G2435">
        <v>0.115771394382921</v>
      </c>
      <c r="H2435">
        <v>22.861447728074602</v>
      </c>
      <c r="I2435">
        <v>9.1369779006490699</v>
      </c>
      <c r="J2435">
        <v>6.4563156339564296</v>
      </c>
      <c r="K2435">
        <v>84.765083935193402</v>
      </c>
      <c r="L2435">
        <v>79.877542183328401</v>
      </c>
      <c r="M2435">
        <v>73.973500202206907</v>
      </c>
      <c r="N2435">
        <v>2.4149828912259999</v>
      </c>
      <c r="O2435">
        <v>4.9975259772389897</v>
      </c>
      <c r="P2435">
        <v>51.499250374812497</v>
      </c>
      <c r="Q2435">
        <v>5.1427560708256E-2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D2436" t="s">
        <v>72</v>
      </c>
      <c r="E2436">
        <v>188.72370480000001</v>
      </c>
      <c r="F2436">
        <v>68</v>
      </c>
      <c r="G2436">
        <v>98.850241957724805</v>
      </c>
      <c r="H2436">
        <v>27.665960262822502</v>
      </c>
      <c r="I2436">
        <v>25.835494565067499</v>
      </c>
      <c r="J2436">
        <v>-0.87859185995626599</v>
      </c>
      <c r="K2436">
        <v>56.214439128878098</v>
      </c>
      <c r="L2436">
        <v>49.701721790323298</v>
      </c>
      <c r="M2436">
        <v>66.438726836833695</v>
      </c>
      <c r="N2436">
        <v>3.8549084667690701</v>
      </c>
      <c r="O2436">
        <v>9.4852941176470598</v>
      </c>
      <c r="P2436">
        <v>126.666666666666</v>
      </c>
      <c r="Q2436">
        <v>9.2497342256808002E-2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422</v>
      </c>
      <c r="E2437">
        <v>188.30655160000001</v>
      </c>
      <c r="F2437">
        <v>145.44999999999999</v>
      </c>
      <c r="G2437">
        <v>63.334989295903</v>
      </c>
      <c r="H2437">
        <v>39.363933798493797</v>
      </c>
      <c r="I2437">
        <v>58.948572354821998</v>
      </c>
      <c r="J2437">
        <v>-17.688254964059499</v>
      </c>
      <c r="K2437">
        <v>132.43262624751799</v>
      </c>
      <c r="L2437">
        <v>105.051462315279</v>
      </c>
      <c r="M2437">
        <v>37.350654335436502</v>
      </c>
      <c r="N2437">
        <v>2.1733326915889899</v>
      </c>
      <c r="O2437">
        <v>58.1299415606737</v>
      </c>
      <c r="P2437">
        <v>99.246575342465704</v>
      </c>
      <c r="Q2437">
        <v>0.11209395878056901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138</v>
      </c>
      <c r="E2438">
        <v>187.964</v>
      </c>
      <c r="F2438">
        <v>137.19999999999999</v>
      </c>
      <c r="G2438">
        <v>24.722505049450898</v>
      </c>
      <c r="H2438">
        <v>-14.1660779456755</v>
      </c>
      <c r="I2438">
        <v>-1.33587918522704</v>
      </c>
      <c r="J2438">
        <v>-11.3338393908209</v>
      </c>
      <c r="K2438">
        <v>151.644835554824</v>
      </c>
      <c r="L2438">
        <v>133.64361827494301</v>
      </c>
      <c r="M2438">
        <v>18.833318029021498</v>
      </c>
      <c r="N2438">
        <v>1.0770379676158499</v>
      </c>
      <c r="O2438">
        <v>31.195335276967899</v>
      </c>
      <c r="P2438">
        <v>54.070746771476699</v>
      </c>
      <c r="Q2438">
        <v>6.1130728481318002E-2</v>
      </c>
    </row>
    <row r="2439" spans="1:17" hidden="1" x14ac:dyDescent="0.3">
      <c r="A2439" t="s">
        <v>5038</v>
      </c>
      <c r="B2439" t="s">
        <v>5039</v>
      </c>
      <c r="C2439" t="str">
        <f>IFERROR(VLOOKUP(Table1[[#This Row],[Ticker]],[1]!Table1[[Symbol]:[Industry]],2,FALSE),"-")</f>
        <v>-</v>
      </c>
      <c r="E2439">
        <v>187.953</v>
      </c>
      <c r="F2439">
        <v>87.42</v>
      </c>
      <c r="G2439">
        <v>93.850058037276597</v>
      </c>
      <c r="H2439">
        <v>-18.507627743751399</v>
      </c>
      <c r="I2439">
        <v>-43.294895578669603</v>
      </c>
      <c r="J2439">
        <v>1.9882903314953499</v>
      </c>
      <c r="K2439">
        <v>97.210082260545704</v>
      </c>
      <c r="L2439">
        <v>94.855378685191098</v>
      </c>
      <c r="M2439">
        <v>45.843265763737499</v>
      </c>
      <c r="N2439">
        <v>2.03975335221361</v>
      </c>
      <c r="O2439">
        <v>58.510638297872298</v>
      </c>
      <c r="P2439">
        <v>193.84873949579799</v>
      </c>
      <c r="Q2439">
        <v>5.9200434780365997E-2</v>
      </c>
    </row>
    <row r="2440" spans="1:17" hidden="1" x14ac:dyDescent="0.3">
      <c r="A2440" t="s">
        <v>5040</v>
      </c>
      <c r="B2440" t="s">
        <v>5041</v>
      </c>
      <c r="C2440" t="str">
        <f>IFERROR(VLOOKUP(Table1[[#This Row],[Ticker]],[1]!Table1[[Symbol]:[Industry]],2,FALSE),"-")</f>
        <v>-</v>
      </c>
      <c r="D2440" t="s">
        <v>359</v>
      </c>
      <c r="E2440">
        <v>187.79151300000001</v>
      </c>
      <c r="F2440">
        <v>268.45</v>
      </c>
      <c r="G2440">
        <v>-29.409219689714899</v>
      </c>
      <c r="H2440">
        <v>-2.4182915585860298</v>
      </c>
      <c r="I2440">
        <v>-19.103537553978299</v>
      </c>
      <c r="J2440">
        <v>-0.69376386380451005</v>
      </c>
      <c r="K2440">
        <v>270.96531850501299</v>
      </c>
      <c r="M2440">
        <v>44.082563803799999</v>
      </c>
      <c r="N2440">
        <v>1.0171232876712299</v>
      </c>
      <c r="O2440">
        <v>17.712795678897301</v>
      </c>
      <c r="P2440">
        <v>33.557213930348198</v>
      </c>
    </row>
    <row r="2441" spans="1:17" hidden="1" x14ac:dyDescent="0.3">
      <c r="A2441" t="s">
        <v>5042</v>
      </c>
      <c r="B2441" t="s">
        <v>5043</v>
      </c>
      <c r="C2441" t="str">
        <f>IFERROR(VLOOKUP(Table1[[#This Row],[Ticker]],[1]!Table1[[Symbol]:[Industry]],2,FALSE),"-")</f>
        <v>-</v>
      </c>
      <c r="D2441" t="s">
        <v>21</v>
      </c>
      <c r="E2441">
        <v>187.39526849999999</v>
      </c>
      <c r="F2441">
        <v>215</v>
      </c>
      <c r="G2441">
        <v>182.60412984622101</v>
      </c>
      <c r="H2441">
        <v>8.5891325379669201</v>
      </c>
      <c r="I2441">
        <v>192.909811981958</v>
      </c>
      <c r="J2441">
        <v>2.9636573196138398</v>
      </c>
      <c r="K2441">
        <v>155.97895444870099</v>
      </c>
      <c r="M2441">
        <v>72.586482096085604</v>
      </c>
      <c r="N2441">
        <v>0.71398049233627503</v>
      </c>
      <c r="O2441">
        <v>0.81395348837209802</v>
      </c>
      <c r="P2441">
        <v>246.77419354838699</v>
      </c>
    </row>
    <row r="2442" spans="1:17" hidden="1" x14ac:dyDescent="0.3">
      <c r="A2442" t="s">
        <v>5044</v>
      </c>
      <c r="B2442" t="s">
        <v>5045</v>
      </c>
      <c r="C2442" t="str">
        <f>IFERROR(VLOOKUP(Table1[[#This Row],[Ticker]],[1]!Table1[[Symbol]:[Industry]],2,FALSE),"-")</f>
        <v>-</v>
      </c>
      <c r="D2442" t="s">
        <v>46</v>
      </c>
      <c r="E2442">
        <v>187.39437259499999</v>
      </c>
      <c r="F2442">
        <v>78.69</v>
      </c>
      <c r="G2442">
        <v>-1.1474527144062701</v>
      </c>
      <c r="H2442">
        <v>-5.6927879753635304</v>
      </c>
      <c r="I2442">
        <v>-36.305973865227998</v>
      </c>
      <c r="J2442">
        <v>0.64420050273302998</v>
      </c>
      <c r="K2442">
        <v>80.945292774729594</v>
      </c>
      <c r="L2442">
        <v>85.3672809730419</v>
      </c>
      <c r="M2442">
        <v>50.2437862000858</v>
      </c>
      <c r="N2442">
        <v>1.77697330451998</v>
      </c>
      <c r="O2442">
        <v>95.577582920320197</v>
      </c>
      <c r="P2442">
        <v>37.210113339145501</v>
      </c>
      <c r="Q2442">
        <v>8.7205734856300005E-4</v>
      </c>
    </row>
    <row r="2443" spans="1:17" hidden="1" x14ac:dyDescent="0.3">
      <c r="A2443" t="s">
        <v>5046</v>
      </c>
      <c r="B2443" t="s">
        <v>5047</v>
      </c>
      <c r="C2443" t="str">
        <f>IFERROR(VLOOKUP(Table1[[#This Row],[Ticker]],[1]!Table1[[Symbol]:[Industry]],2,FALSE),"-")</f>
        <v>-</v>
      </c>
      <c r="E2443">
        <v>186.75066000000001</v>
      </c>
      <c r="F2443">
        <v>193</v>
      </c>
      <c r="G2443">
        <v>3.7139918220175701</v>
      </c>
      <c r="H2443">
        <v>9.0264549092179394</v>
      </c>
      <c r="I2443">
        <v>2.1210203372462502</v>
      </c>
      <c r="J2443">
        <v>-7.9578257642188603</v>
      </c>
      <c r="K2443">
        <v>158.10416155206599</v>
      </c>
      <c r="L2443">
        <v>154.21697981861499</v>
      </c>
      <c r="M2443">
        <v>68.000418382502801</v>
      </c>
      <c r="N2443">
        <v>2.7555555555555502</v>
      </c>
      <c r="O2443">
        <v>6.1139896373056901</v>
      </c>
      <c r="P2443">
        <v>69.224024550635704</v>
      </c>
    </row>
    <row r="2444" spans="1:17" hidden="1" x14ac:dyDescent="0.3">
      <c r="A2444" t="s">
        <v>5048</v>
      </c>
      <c r="B2444" t="s">
        <v>5049</v>
      </c>
      <c r="C2444" t="str">
        <f>IFERROR(VLOOKUP(Table1[[#This Row],[Ticker]],[1]!Table1[[Symbol]:[Industry]],2,FALSE),"-")</f>
        <v>-</v>
      </c>
      <c r="E2444">
        <v>186.68364</v>
      </c>
      <c r="F2444">
        <v>7.26</v>
      </c>
      <c r="G2444">
        <v>-103.95629358566001</v>
      </c>
      <c r="H2444">
        <v>-34.811087441947898</v>
      </c>
      <c r="I2444">
        <v>-88.132117211755499</v>
      </c>
      <c r="J2444">
        <v>-5.8396990336517502</v>
      </c>
      <c r="K2444">
        <v>11.409436732049</v>
      </c>
      <c r="L2444">
        <v>21.057280272125499</v>
      </c>
      <c r="M2444">
        <v>20.519559900922101</v>
      </c>
      <c r="N2444">
        <v>2.5184288468481202</v>
      </c>
      <c r="O2444">
        <v>587.32782369146003</v>
      </c>
      <c r="P2444">
        <v>1.8232819074333699</v>
      </c>
      <c r="Q2444">
        <v>6.5411755566634006E-2</v>
      </c>
    </row>
    <row r="2445" spans="1:17" hidden="1" x14ac:dyDescent="0.3">
      <c r="A2445" t="s">
        <v>5050</v>
      </c>
      <c r="B2445" t="s">
        <v>5051</v>
      </c>
      <c r="C2445" t="str">
        <f>IFERROR(VLOOKUP(Table1[[#This Row],[Ticker]],[1]!Table1[[Symbol]:[Industry]],2,FALSE),"-")</f>
        <v>-</v>
      </c>
      <c r="D2445" t="s">
        <v>170</v>
      </c>
      <c r="E2445">
        <v>186.22441710999999</v>
      </c>
      <c r="F2445">
        <v>163.01</v>
      </c>
      <c r="G2445">
        <v>38.7465751327465</v>
      </c>
      <c r="H2445">
        <v>-13.5398989469463</v>
      </c>
      <c r="I2445">
        <v>3.2259227989326198</v>
      </c>
      <c r="J2445">
        <v>-12.756873140478101</v>
      </c>
      <c r="K2445">
        <v>160.522333872666</v>
      </c>
      <c r="L2445">
        <v>142.95403616195199</v>
      </c>
      <c r="M2445">
        <v>45.851503496767698</v>
      </c>
      <c r="N2445">
        <v>0.63065816163125799</v>
      </c>
      <c r="O2445">
        <v>29.194527943070899</v>
      </c>
      <c r="Q2445">
        <v>8.2521024214708E-2</v>
      </c>
    </row>
    <row r="2446" spans="1:17" hidden="1" x14ac:dyDescent="0.3">
      <c r="A2446" t="s">
        <v>5052</v>
      </c>
      <c r="B2446" t="s">
        <v>5053</v>
      </c>
      <c r="C2446" t="str">
        <f>IFERROR(VLOOKUP(Table1[[#This Row],[Ticker]],[1]!Table1[[Symbol]:[Industry]],2,FALSE),"-")</f>
        <v>-</v>
      </c>
      <c r="D2446" t="s">
        <v>937</v>
      </c>
      <c r="E2446">
        <v>185.81720999999999</v>
      </c>
      <c r="F2446">
        <v>93.54</v>
      </c>
      <c r="G2446">
        <v>8.5802733494235195</v>
      </c>
      <c r="H2446">
        <v>-12.1197903781969</v>
      </c>
      <c r="I2446">
        <v>-11.6769916485386</v>
      </c>
      <c r="J2446">
        <v>-3.31128013940056</v>
      </c>
      <c r="K2446">
        <v>102.416910722415</v>
      </c>
      <c r="L2446">
        <v>96.203029002412705</v>
      </c>
      <c r="M2446">
        <v>19.6284296482545</v>
      </c>
      <c r="N2446">
        <v>0.242479455382378</v>
      </c>
      <c r="O2446">
        <v>58.648706435749297</v>
      </c>
      <c r="P2446">
        <v>46.15625</v>
      </c>
      <c r="Q2446">
        <v>8.1610746455675995E-2</v>
      </c>
    </row>
    <row r="2447" spans="1:17" hidden="1" x14ac:dyDescent="0.3">
      <c r="A2447" t="s">
        <v>5054</v>
      </c>
      <c r="B2447" t="s">
        <v>5055</v>
      </c>
      <c r="C2447" t="str">
        <f>IFERROR(VLOOKUP(Table1[[#This Row],[Ticker]],[1]!Table1[[Symbol]:[Industry]],2,FALSE),"-")</f>
        <v>-</v>
      </c>
      <c r="D2447" t="s">
        <v>72</v>
      </c>
      <c r="E2447">
        <v>185.62992</v>
      </c>
      <c r="F2447">
        <v>80.8</v>
      </c>
      <c r="G2447">
        <v>214.25788124706699</v>
      </c>
      <c r="H2447">
        <v>-3.72017835103886</v>
      </c>
      <c r="I2447">
        <v>-8.8052905890646596</v>
      </c>
      <c r="J2447">
        <v>0.81054727176695196</v>
      </c>
      <c r="K2447">
        <v>80.637303988725904</v>
      </c>
      <c r="L2447">
        <v>71.875529146120698</v>
      </c>
      <c r="M2447">
        <v>99.999999971025503</v>
      </c>
      <c r="O2447">
        <v>0</v>
      </c>
      <c r="P2447">
        <v>238.35845896147401</v>
      </c>
    </row>
    <row r="2448" spans="1:17" hidden="1" x14ac:dyDescent="0.3">
      <c r="A2448" t="s">
        <v>5056</v>
      </c>
      <c r="B2448" t="s">
        <v>5057</v>
      </c>
      <c r="C2448" t="str">
        <f>IFERROR(VLOOKUP(Table1[[#This Row],[Ticker]],[1]!Table1[[Symbol]:[Industry]],2,FALSE),"-")</f>
        <v>-</v>
      </c>
      <c r="E2448">
        <v>185.47499999999999</v>
      </c>
      <c r="F2448">
        <v>123.65</v>
      </c>
      <c r="G2448">
        <v>189.09597750342499</v>
      </c>
      <c r="H2448">
        <v>-1.72397279135891</v>
      </c>
      <c r="I2448">
        <v>98.370512794700204</v>
      </c>
      <c r="J2448">
        <v>0.81054727176695196</v>
      </c>
      <c r="K2448">
        <v>112.93204599486999</v>
      </c>
      <c r="L2448">
        <v>78.480728343357598</v>
      </c>
      <c r="M2448">
        <v>100</v>
      </c>
      <c r="N2448">
        <v>0</v>
      </c>
      <c r="O2448">
        <v>0</v>
      </c>
      <c r="P2448">
        <v>213.19655521783099</v>
      </c>
    </row>
    <row r="2449" spans="1:17" hidden="1" x14ac:dyDescent="0.3">
      <c r="A2449" t="s">
        <v>5058</v>
      </c>
      <c r="B2449" t="s">
        <v>5059</v>
      </c>
      <c r="C2449" t="str">
        <f>IFERROR(VLOOKUP(Table1[[#This Row],[Ticker]],[1]!Table1[[Symbol]:[Industry]],2,FALSE),"-")</f>
        <v>-</v>
      </c>
      <c r="D2449" t="s">
        <v>60</v>
      </c>
      <c r="E2449">
        <v>185.42989800000001</v>
      </c>
      <c r="F2449">
        <v>162</v>
      </c>
      <c r="G2449">
        <v>8.63190897137825</v>
      </c>
      <c r="H2449">
        <v>-6.6468573405644298</v>
      </c>
      <c r="I2449">
        <v>-25.655613750595599</v>
      </c>
      <c r="J2449">
        <v>-0.96626070828291899</v>
      </c>
      <c r="K2449">
        <v>163.52782719294601</v>
      </c>
      <c r="L2449">
        <v>165.082627731218</v>
      </c>
      <c r="M2449">
        <v>50.969684287306201</v>
      </c>
      <c r="N2449">
        <v>0.68301455268887901</v>
      </c>
      <c r="O2449">
        <v>35.061728395061699</v>
      </c>
      <c r="P2449">
        <v>36.248948696383501</v>
      </c>
      <c r="Q2449">
        <v>-9.6876252798258997E-2</v>
      </c>
    </row>
    <row r="2450" spans="1:17" hidden="1" x14ac:dyDescent="0.3">
      <c r="A2450" t="s">
        <v>5060</v>
      </c>
      <c r="B2450" t="s">
        <v>5061</v>
      </c>
      <c r="C2450" t="str">
        <f>IFERROR(VLOOKUP(Table1[[#This Row],[Ticker]],[1]!Table1[[Symbol]:[Industry]],2,FALSE),"-")</f>
        <v>-</v>
      </c>
      <c r="D2450" t="s">
        <v>51</v>
      </c>
      <c r="E2450">
        <v>184.98824442</v>
      </c>
      <c r="F2450">
        <v>1.46</v>
      </c>
      <c r="G2450">
        <v>-40.380917520231499</v>
      </c>
      <c r="H2450">
        <v>-0.22367485453536501</v>
      </c>
      <c r="I2450">
        <v>-57.591487336426397</v>
      </c>
      <c r="J2450">
        <v>-3.0855566243369399</v>
      </c>
      <c r="K2450">
        <v>1.5157862618473601</v>
      </c>
      <c r="L2450">
        <v>1.6965813214682599</v>
      </c>
      <c r="M2450">
        <v>30.347179576776998</v>
      </c>
      <c r="N2450">
        <v>0.91106152215055303</v>
      </c>
      <c r="O2450">
        <v>103.42465753424599</v>
      </c>
      <c r="P2450">
        <v>12.307692307692299</v>
      </c>
      <c r="Q2450">
        <v>3.0112016860465E-2</v>
      </c>
    </row>
    <row r="2451" spans="1:17" hidden="1" x14ac:dyDescent="0.3">
      <c r="A2451" t="s">
        <v>5062</v>
      </c>
      <c r="B2451" t="s">
        <v>5063</v>
      </c>
      <c r="C2451" t="str">
        <f>IFERROR(VLOOKUP(Table1[[#This Row],[Ticker]],[1]!Table1[[Symbol]:[Industry]],2,FALSE),"-")</f>
        <v>-</v>
      </c>
      <c r="D2451" t="s">
        <v>60</v>
      </c>
      <c r="E2451">
        <v>184.72149993599999</v>
      </c>
      <c r="F2451">
        <v>116.88</v>
      </c>
      <c r="G2451">
        <v>0.37226573607295399</v>
      </c>
      <c r="H2451">
        <v>-13.728275517030699</v>
      </c>
      <c r="I2451">
        <v>-11.5823901129941</v>
      </c>
      <c r="J2451">
        <v>-6.1930507535028996</v>
      </c>
      <c r="K2451">
        <v>114.60383271903299</v>
      </c>
      <c r="L2451">
        <v>106.73255464292799</v>
      </c>
      <c r="M2451">
        <v>49.048147350792902</v>
      </c>
      <c r="N2451">
        <v>0.543140979092537</v>
      </c>
      <c r="O2451">
        <v>13.321355236139601</v>
      </c>
      <c r="P2451">
        <v>43.940886699507303</v>
      </c>
      <c r="Q2451">
        <v>-9.0133752582490009E-3</v>
      </c>
    </row>
    <row r="2452" spans="1:17" hidden="1" x14ac:dyDescent="0.3">
      <c r="A2452" t="s">
        <v>5064</v>
      </c>
      <c r="B2452" t="s">
        <v>5065</v>
      </c>
      <c r="C2452" t="str">
        <f>IFERROR(VLOOKUP(Table1[[#This Row],[Ticker]],[1]!Table1[[Symbol]:[Industry]],2,FALSE),"-")</f>
        <v>-</v>
      </c>
      <c r="D2452" t="s">
        <v>539</v>
      </c>
      <c r="E2452">
        <v>184.55539999999999</v>
      </c>
      <c r="F2452">
        <v>87.55</v>
      </c>
      <c r="G2452">
        <v>624.19002057619196</v>
      </c>
      <c r="H2452">
        <v>-14.571242180826101</v>
      </c>
      <c r="I2452">
        <v>130.14492052609401</v>
      </c>
      <c r="J2452">
        <v>-0.89033249362894495</v>
      </c>
      <c r="K2452">
        <v>86.563724601359098</v>
      </c>
      <c r="L2452">
        <v>60.659484336766603</v>
      </c>
      <c r="M2452">
        <v>51.364224989956199</v>
      </c>
      <c r="N2452">
        <v>0.99183673469387701</v>
      </c>
      <c r="O2452">
        <v>22.558537978298101</v>
      </c>
      <c r="P2452">
        <v>695.90909090908997</v>
      </c>
    </row>
    <row r="2453" spans="1:17" hidden="1" x14ac:dyDescent="0.3">
      <c r="A2453" t="s">
        <v>5066</v>
      </c>
      <c r="B2453" t="s">
        <v>5067</v>
      </c>
      <c r="C2453" t="str">
        <f>IFERROR(VLOOKUP(Table1[[#This Row],[Ticker]],[1]!Table1[[Symbol]:[Industry]],2,FALSE),"-")</f>
        <v>-</v>
      </c>
      <c r="D2453" t="s">
        <v>1429</v>
      </c>
      <c r="E2453">
        <v>184.50930750000001</v>
      </c>
      <c r="F2453">
        <v>104.3</v>
      </c>
      <c r="G2453">
        <v>-7.4339110477396098</v>
      </c>
      <c r="H2453">
        <v>-12.2091426973886</v>
      </c>
      <c r="I2453">
        <v>-17.710142008886098</v>
      </c>
      <c r="J2453">
        <v>-4.6629620507362803</v>
      </c>
      <c r="K2453">
        <v>106.93981365953999</v>
      </c>
      <c r="L2453">
        <v>104.53335324560901</v>
      </c>
      <c r="M2453">
        <v>37.600856565884598</v>
      </c>
      <c r="N2453">
        <v>1.04959473862218</v>
      </c>
      <c r="O2453">
        <v>33.077660594439102</v>
      </c>
      <c r="P2453">
        <v>25.8901629450814</v>
      </c>
      <c r="Q2453">
        <v>-4.4680988775812003E-2</v>
      </c>
    </row>
    <row r="2454" spans="1:17" hidden="1" x14ac:dyDescent="0.3">
      <c r="A2454" t="s">
        <v>5068</v>
      </c>
      <c r="B2454" t="s">
        <v>5069</v>
      </c>
      <c r="C2454" t="str">
        <f>IFERROR(VLOOKUP(Table1[[#This Row],[Ticker]],[1]!Table1[[Symbol]:[Industry]],2,FALSE),"-")</f>
        <v>-</v>
      </c>
      <c r="D2454" t="s">
        <v>235</v>
      </c>
      <c r="E2454">
        <v>184.35597164999999</v>
      </c>
      <c r="F2454">
        <v>136.35</v>
      </c>
      <c r="G2454">
        <v>-43.847487661433902</v>
      </c>
      <c r="H2454">
        <v>-6.6187290756765398</v>
      </c>
      <c r="I2454">
        <v>-27.905131799142101</v>
      </c>
      <c r="J2454">
        <v>-5.1873482035048797</v>
      </c>
      <c r="K2454">
        <v>140.313008680455</v>
      </c>
      <c r="L2454">
        <v>148.70619155891401</v>
      </c>
      <c r="M2454">
        <v>42.426235289008197</v>
      </c>
      <c r="N2454">
        <v>0.71389472405105103</v>
      </c>
      <c r="O2454">
        <v>50.348368170150302</v>
      </c>
      <c r="P2454">
        <v>15.5508474576271</v>
      </c>
      <c r="Q2454">
        <v>0.101971977140694</v>
      </c>
    </row>
    <row r="2455" spans="1:17" hidden="1" x14ac:dyDescent="0.3">
      <c r="A2455" t="s">
        <v>5070</v>
      </c>
      <c r="B2455" t="s">
        <v>5071</v>
      </c>
      <c r="C2455" t="str">
        <f>IFERROR(VLOOKUP(Table1[[#This Row],[Ticker]],[1]!Table1[[Symbol]:[Industry]],2,FALSE),"-")</f>
        <v>-</v>
      </c>
      <c r="E2455">
        <v>184.17349999999999</v>
      </c>
      <c r="F2455">
        <v>182.35</v>
      </c>
      <c r="G2455">
        <v>969.124841949862</v>
      </c>
      <c r="H2455">
        <v>-15.3723101339846</v>
      </c>
      <c r="I2455">
        <v>558.58711032103497</v>
      </c>
      <c r="J2455">
        <v>0.81054727176695196</v>
      </c>
      <c r="K2455">
        <v>167.15870642023299</v>
      </c>
      <c r="L2455">
        <v>85.527339680858304</v>
      </c>
      <c r="M2455">
        <v>25.005276184215798</v>
      </c>
      <c r="N2455">
        <v>1.10958244111349</v>
      </c>
      <c r="O2455">
        <v>15.2179873868933</v>
      </c>
      <c r="P2455">
        <v>993.22541966426797</v>
      </c>
    </row>
    <row r="2456" spans="1:17" hidden="1" x14ac:dyDescent="0.3">
      <c r="A2456" t="s">
        <v>5072</v>
      </c>
      <c r="B2456" t="s">
        <v>5073</v>
      </c>
      <c r="C2456" t="str">
        <f>IFERROR(VLOOKUP(Table1[[#This Row],[Ticker]],[1]!Table1[[Symbol]:[Industry]],2,FALSE),"-")</f>
        <v>-</v>
      </c>
      <c r="E2456">
        <v>184.12559999999999</v>
      </c>
      <c r="F2456">
        <v>179.25</v>
      </c>
      <c r="G2456">
        <v>-11.823722092733799</v>
      </c>
      <c r="H2456">
        <v>14.2798216489611</v>
      </c>
      <c r="I2456">
        <v>-26.8436464882015</v>
      </c>
      <c r="J2456">
        <v>-6.0315579913909403</v>
      </c>
      <c r="K2456">
        <v>177.09884529072801</v>
      </c>
      <c r="L2456">
        <v>178.570353115004</v>
      </c>
      <c r="M2456">
        <v>46.123634019564498</v>
      </c>
      <c r="N2456">
        <v>0.77658270932607198</v>
      </c>
      <c r="O2456">
        <v>50.013947001394698</v>
      </c>
      <c r="P2456">
        <v>24.4791666666666</v>
      </c>
    </row>
    <row r="2457" spans="1:17" hidden="1" x14ac:dyDescent="0.3">
      <c r="A2457" t="s">
        <v>5074</v>
      </c>
      <c r="B2457" t="s">
        <v>5075</v>
      </c>
      <c r="C2457" t="str">
        <f>IFERROR(VLOOKUP(Table1[[#This Row],[Ticker]],[1]!Table1[[Symbol]:[Industry]],2,FALSE),"-")</f>
        <v>-</v>
      </c>
      <c r="D2457" t="s">
        <v>72</v>
      </c>
      <c r="E2457">
        <v>183.967203125</v>
      </c>
      <c r="F2457">
        <v>149.15</v>
      </c>
      <c r="G2457">
        <v>38.638102045549999</v>
      </c>
      <c r="H2457">
        <v>-9.3598818637684804</v>
      </c>
      <c r="I2457">
        <v>-1.8204211041951599</v>
      </c>
      <c r="J2457">
        <v>-2.0428037567665398</v>
      </c>
      <c r="K2457">
        <v>148.175877987376</v>
      </c>
      <c r="L2457">
        <v>133.797215753264</v>
      </c>
      <c r="M2457">
        <v>45.319951010246598</v>
      </c>
      <c r="N2457">
        <v>0.495095682475931</v>
      </c>
      <c r="O2457">
        <v>10.962118672477301</v>
      </c>
      <c r="P2457">
        <v>75.038141063255495</v>
      </c>
      <c r="Q2457">
        <v>1.7144200789802E-2</v>
      </c>
    </row>
    <row r="2458" spans="1:17" hidden="1" x14ac:dyDescent="0.3">
      <c r="A2458" t="s">
        <v>5076</v>
      </c>
      <c r="B2458" t="s">
        <v>5077</v>
      </c>
      <c r="C2458" t="str">
        <f>IFERROR(VLOOKUP(Table1[[#This Row],[Ticker]],[1]!Table1[[Symbol]:[Industry]],2,FALSE),"-")</f>
        <v>-</v>
      </c>
      <c r="D2458" t="s">
        <v>80</v>
      </c>
      <c r="E2458">
        <v>183.859515558</v>
      </c>
      <c r="F2458">
        <v>236.51</v>
      </c>
      <c r="G2458">
        <v>-13.0630190289602</v>
      </c>
      <c r="H2458">
        <v>-1.57285692246743</v>
      </c>
      <c r="I2458">
        <v>-13.6636508707949</v>
      </c>
      <c r="J2458">
        <v>-3.8519527282330399</v>
      </c>
      <c r="K2458">
        <v>228.59863882446899</v>
      </c>
      <c r="L2458">
        <v>223.344170542851</v>
      </c>
      <c r="M2458">
        <v>49.803175729024602</v>
      </c>
      <c r="N2458">
        <v>1.14924350084573</v>
      </c>
      <c r="O2458">
        <v>17.6271616422138</v>
      </c>
      <c r="P2458">
        <v>27.498652291105099</v>
      </c>
      <c r="Q2458">
        <v>-7.2092777739863001E-2</v>
      </c>
    </row>
    <row r="2459" spans="1:17" hidden="1" x14ac:dyDescent="0.3">
      <c r="A2459" t="s">
        <v>5078</v>
      </c>
      <c r="B2459" t="s">
        <v>5079</v>
      </c>
      <c r="C2459" t="str">
        <f>IFERROR(VLOOKUP(Table1[[#This Row],[Ticker]],[1]!Table1[[Symbol]:[Industry]],2,FALSE),"-")</f>
        <v>-</v>
      </c>
      <c r="D2459" t="s">
        <v>1321</v>
      </c>
      <c r="E2459">
        <v>183.70820789999999</v>
      </c>
      <c r="F2459">
        <v>123.2</v>
      </c>
      <c r="G2459">
        <v>-16.436503607965602</v>
      </c>
      <c r="H2459">
        <v>-2.3627122876904401</v>
      </c>
      <c r="I2459">
        <v>-9.3438570030020003</v>
      </c>
      <c r="J2459">
        <v>0.96500625884117197</v>
      </c>
      <c r="K2459">
        <v>121.841040237043</v>
      </c>
      <c r="L2459">
        <v>119.06619571996001</v>
      </c>
      <c r="M2459">
        <v>62.4894939835931</v>
      </c>
      <c r="N2459">
        <v>3.8634255454168501E-2</v>
      </c>
      <c r="O2459">
        <v>2.3538961038960902</v>
      </c>
      <c r="P2459">
        <v>10.9909909909909</v>
      </c>
    </row>
    <row r="2460" spans="1:17" hidden="1" x14ac:dyDescent="0.3">
      <c r="A2460" t="s">
        <v>5080</v>
      </c>
      <c r="B2460" t="s">
        <v>5081</v>
      </c>
      <c r="C2460" t="str">
        <f>IFERROR(VLOOKUP(Table1[[#This Row],[Ticker]],[1]!Table1[[Symbol]:[Industry]],2,FALSE),"-")</f>
        <v>-</v>
      </c>
      <c r="D2460" t="s">
        <v>422</v>
      </c>
      <c r="E2460">
        <v>183.553727047</v>
      </c>
      <c r="F2460">
        <v>22.43</v>
      </c>
      <c r="G2460">
        <v>65.182122707534603</v>
      </c>
      <c r="H2460">
        <v>0.47057309404782699</v>
      </c>
      <c r="I2460">
        <v>-7.9430786839079799</v>
      </c>
      <c r="J2460">
        <v>0.21312080117870499</v>
      </c>
      <c r="K2460">
        <v>21.6324011945606</v>
      </c>
      <c r="L2460">
        <v>19.119153445834002</v>
      </c>
      <c r="M2460">
        <v>64.266598377635106</v>
      </c>
      <c r="N2460">
        <v>0.43963012524245498</v>
      </c>
      <c r="O2460">
        <v>27.061970575122601</v>
      </c>
      <c r="P2460">
        <v>118.829268292682</v>
      </c>
      <c r="Q2460">
        <v>1.9764974994128999E-2</v>
      </c>
    </row>
    <row r="2461" spans="1:17" hidden="1" x14ac:dyDescent="0.3">
      <c r="A2461" t="s">
        <v>5082</v>
      </c>
      <c r="B2461" t="s">
        <v>5083</v>
      </c>
      <c r="C2461" t="str">
        <f>IFERROR(VLOOKUP(Table1[[#This Row],[Ticker]],[1]!Table1[[Symbol]:[Industry]],2,FALSE),"-")</f>
        <v>-</v>
      </c>
      <c r="D2461" t="s">
        <v>631</v>
      </c>
      <c r="E2461">
        <v>183.41699499999999</v>
      </c>
      <c r="F2461">
        <v>429.85</v>
      </c>
      <c r="G2461">
        <v>-84.053062924263202</v>
      </c>
      <c r="H2461">
        <v>-1.4156919573149001</v>
      </c>
      <c r="I2461">
        <v>-22.240049998264901</v>
      </c>
      <c r="J2461">
        <v>0.33356181982323602</v>
      </c>
      <c r="K2461">
        <v>407.82445384283301</v>
      </c>
      <c r="L2461">
        <v>456.54436703211002</v>
      </c>
      <c r="M2461">
        <v>68.381416416212005</v>
      </c>
      <c r="N2461">
        <v>0.81025782401802704</v>
      </c>
      <c r="O2461">
        <v>149.703384901709</v>
      </c>
      <c r="P2461">
        <v>33.245505269683797</v>
      </c>
      <c r="Q2461">
        <v>9.9689677461490007E-3</v>
      </c>
    </row>
    <row r="2462" spans="1:17" hidden="1" x14ac:dyDescent="0.3">
      <c r="A2462" t="s">
        <v>5084</v>
      </c>
      <c r="B2462" t="s">
        <v>5085</v>
      </c>
      <c r="C2462" t="str">
        <f>IFERROR(VLOOKUP(Table1[[#This Row],[Ticker]],[1]!Table1[[Symbol]:[Industry]],2,FALSE),"-")</f>
        <v>-</v>
      </c>
      <c r="D2462" t="s">
        <v>1102</v>
      </c>
      <c r="E2462">
        <v>183.15424684800001</v>
      </c>
      <c r="F2462">
        <v>137.16</v>
      </c>
      <c r="G2462">
        <v>-56.233185334396303</v>
      </c>
      <c r="H2462">
        <v>-9.70420259012438</v>
      </c>
      <c r="I2462">
        <v>-51.477767000750497</v>
      </c>
      <c r="J2462">
        <v>-1.66802415680447</v>
      </c>
      <c r="K2462">
        <v>147.275770376808</v>
      </c>
      <c r="L2462">
        <v>171.43424130818701</v>
      </c>
      <c r="M2462">
        <v>39.471725822079499</v>
      </c>
      <c r="N2462">
        <v>0.68790388905802002</v>
      </c>
      <c r="O2462">
        <v>118.75911344415201</v>
      </c>
      <c r="P2462">
        <v>9.2908366533864495</v>
      </c>
      <c r="Q2462">
        <v>9.5316225685125003E-2</v>
      </c>
    </row>
    <row r="2463" spans="1:17" hidden="1" x14ac:dyDescent="0.3">
      <c r="A2463" t="s">
        <v>5086</v>
      </c>
      <c r="B2463" t="s">
        <v>5087</v>
      </c>
      <c r="C2463" t="str">
        <f>IFERROR(VLOOKUP(Table1[[#This Row],[Ticker]],[1]!Table1[[Symbol]:[Industry]],2,FALSE),"-")</f>
        <v>-</v>
      </c>
      <c r="D2463" t="s">
        <v>908</v>
      </c>
      <c r="E2463">
        <v>182.91550000000001</v>
      </c>
      <c r="F2463">
        <v>590.04999999999995</v>
      </c>
      <c r="G2463">
        <v>115.07656051015699</v>
      </c>
      <c r="H2463">
        <v>-18.692726206803801</v>
      </c>
      <c r="I2463">
        <v>26.693199659425499</v>
      </c>
      <c r="J2463">
        <v>-2.3989121876924999</v>
      </c>
      <c r="K2463">
        <v>606.22575571870505</v>
      </c>
      <c r="L2463">
        <v>494.889158305124</v>
      </c>
      <c r="M2463">
        <v>43.566656604700903</v>
      </c>
      <c r="N2463">
        <v>0.37862818833058198</v>
      </c>
      <c r="O2463">
        <v>24.464028472163299</v>
      </c>
      <c r="P2463">
        <v>145.854166666666</v>
      </c>
      <c r="Q2463">
        <v>6.6831904129503003E-2</v>
      </c>
    </row>
    <row r="2464" spans="1:17" hidden="1" x14ac:dyDescent="0.3">
      <c r="A2464" t="s">
        <v>5088</v>
      </c>
      <c r="B2464" t="s">
        <v>5089</v>
      </c>
      <c r="C2464" t="str">
        <f>IFERROR(VLOOKUP(Table1[[#This Row],[Ticker]],[1]!Table1[[Symbol]:[Industry]],2,FALSE),"-")</f>
        <v>-</v>
      </c>
      <c r="D2464" t="s">
        <v>1157</v>
      </c>
      <c r="E2464">
        <v>182.71639669499999</v>
      </c>
      <c r="F2464">
        <v>19.05</v>
      </c>
      <c r="G2464">
        <v>-26.408270022098499</v>
      </c>
      <c r="H2464">
        <v>-13.2298365976956</v>
      </c>
      <c r="I2464">
        <v>-35.5608093363698</v>
      </c>
      <c r="J2464">
        <v>-3.08214078714941</v>
      </c>
      <c r="K2464">
        <v>19.702443595182402</v>
      </c>
      <c r="L2464">
        <v>21.260640257481899</v>
      </c>
      <c r="M2464">
        <v>53.080554285137303</v>
      </c>
      <c r="N2464">
        <v>0.86144025657567802</v>
      </c>
      <c r="O2464">
        <v>54.330708661417297</v>
      </c>
      <c r="P2464">
        <v>12.058823529411701</v>
      </c>
      <c r="Q2464">
        <v>-1.2892541456934E-2</v>
      </c>
    </row>
    <row r="2465" spans="1:17" hidden="1" x14ac:dyDescent="0.3">
      <c r="A2465" t="s">
        <v>5090</v>
      </c>
      <c r="B2465" t="s">
        <v>5091</v>
      </c>
      <c r="C2465" t="str">
        <f>IFERROR(VLOOKUP(Table1[[#This Row],[Ticker]],[1]!Table1[[Symbol]:[Industry]],2,FALSE),"-")</f>
        <v>-</v>
      </c>
      <c r="D2465" t="s">
        <v>491</v>
      </c>
      <c r="E2465">
        <v>181.89705674999999</v>
      </c>
      <c r="F2465">
        <v>3.75</v>
      </c>
      <c r="G2465">
        <v>-6.9130777144062696</v>
      </c>
      <c r="H2465">
        <v>-6.3311444084801201</v>
      </c>
      <c r="I2465">
        <v>-34.007661536116402</v>
      </c>
      <c r="J2465">
        <v>0.81054727176695196</v>
      </c>
      <c r="K2465">
        <v>3.7051887712025602</v>
      </c>
      <c r="L2465">
        <v>3.4801577549156</v>
      </c>
      <c r="M2465">
        <v>51.182146517128501</v>
      </c>
      <c r="N2465">
        <v>0.78531441607093599</v>
      </c>
      <c r="O2465">
        <v>54.6666666666666</v>
      </c>
      <c r="P2465">
        <v>120.588235294117</v>
      </c>
      <c r="Q2465">
        <v>1.3915608675612E-2</v>
      </c>
    </row>
    <row r="2466" spans="1:17" hidden="1" x14ac:dyDescent="0.3">
      <c r="A2466" t="s">
        <v>5092</v>
      </c>
      <c r="B2466" t="s">
        <v>5093</v>
      </c>
      <c r="C2466" t="str">
        <f>IFERROR(VLOOKUP(Table1[[#This Row],[Ticker]],[1]!Table1[[Symbol]:[Industry]],2,FALSE),"-")</f>
        <v>-</v>
      </c>
      <c r="D2466" t="s">
        <v>472</v>
      </c>
      <c r="E2466">
        <v>181.51102503599901</v>
      </c>
      <c r="F2466">
        <v>62.59</v>
      </c>
      <c r="G2466">
        <v>-27.808270022098501</v>
      </c>
      <c r="H2466">
        <v>-2.8401261998002698</v>
      </c>
      <c r="I2466">
        <v>-26.317606969305501</v>
      </c>
      <c r="J2466">
        <v>-3.25020908285176</v>
      </c>
      <c r="K2466">
        <v>61.454893585710998</v>
      </c>
      <c r="L2466">
        <v>63.349430343657801</v>
      </c>
      <c r="M2466">
        <v>52.763473349626302</v>
      </c>
      <c r="N2466">
        <v>1.78906641017805</v>
      </c>
      <c r="O2466">
        <v>28.854449592586601</v>
      </c>
      <c r="P2466">
        <v>19.674952198852701</v>
      </c>
      <c r="Q2466">
        <v>4.9068161351829998E-3</v>
      </c>
    </row>
    <row r="2467" spans="1:17" hidden="1" x14ac:dyDescent="0.3">
      <c r="A2467" t="s">
        <v>5094</v>
      </c>
      <c r="B2467" t="s">
        <v>5095</v>
      </c>
      <c r="C2467" t="str">
        <f>IFERROR(VLOOKUP(Table1[[#This Row],[Ticker]],[1]!Table1[[Symbol]:[Industry]],2,FALSE),"-")</f>
        <v>-</v>
      </c>
      <c r="E2467">
        <v>181.43375</v>
      </c>
      <c r="F2467">
        <v>86.5</v>
      </c>
      <c r="G2467">
        <v>6.8013593315985696</v>
      </c>
      <c r="H2467">
        <v>5.0819394517407499</v>
      </c>
      <c r="I2467">
        <v>23.5284890855627</v>
      </c>
      <c r="J2467">
        <v>-3.6191702029452899</v>
      </c>
      <c r="K2467">
        <v>82.094068277849502</v>
      </c>
      <c r="L2467">
        <v>75.786579865253202</v>
      </c>
      <c r="M2467">
        <v>56.750888089836401</v>
      </c>
      <c r="N2467">
        <v>1.5007684426229499</v>
      </c>
      <c r="O2467">
        <v>30.578034682080901</v>
      </c>
      <c r="P2467">
        <v>54.161468543931498</v>
      </c>
    </row>
    <row r="2468" spans="1:17" hidden="1" x14ac:dyDescent="0.3">
      <c r="A2468" t="s">
        <v>5096</v>
      </c>
      <c r="B2468" t="s">
        <v>5097</v>
      </c>
      <c r="C2468" t="str">
        <f>IFERROR(VLOOKUP(Table1[[#This Row],[Ticker]],[1]!Table1[[Symbol]:[Industry]],2,FALSE),"-")</f>
        <v>-</v>
      </c>
      <c r="D2468" t="s">
        <v>298</v>
      </c>
      <c r="E2468">
        <v>181.06703999999999</v>
      </c>
      <c r="F2468">
        <v>151.80000000000001</v>
      </c>
      <c r="G2468">
        <v>44.509885464534001</v>
      </c>
      <c r="H2468">
        <v>18.177322707834499</v>
      </c>
      <c r="I2468">
        <v>-10.984194596617501</v>
      </c>
      <c r="J2468">
        <v>-0.59404334145674198</v>
      </c>
      <c r="K2468">
        <v>132.32491348232901</v>
      </c>
      <c r="L2468">
        <v>120.244223891818</v>
      </c>
      <c r="M2468">
        <v>80.676034684240193</v>
      </c>
      <c r="N2468">
        <v>2.1047280934416199</v>
      </c>
      <c r="O2468">
        <v>7.9710144927536097</v>
      </c>
      <c r="P2468">
        <v>96.759559300064794</v>
      </c>
      <c r="Q2468">
        <v>0.102681056108858</v>
      </c>
    </row>
    <row r="2469" spans="1:17" hidden="1" x14ac:dyDescent="0.3">
      <c r="A2469" t="s">
        <v>5098</v>
      </c>
      <c r="B2469" t="s">
        <v>5099</v>
      </c>
      <c r="C2469" t="str">
        <f>IFERROR(VLOOKUP(Table1[[#This Row],[Ticker]],[1]!Table1[[Symbol]:[Industry]],2,FALSE),"-")</f>
        <v>-</v>
      </c>
      <c r="E2469">
        <v>180.428652</v>
      </c>
      <c r="F2469">
        <v>16.559999999999999</v>
      </c>
      <c r="G2469">
        <v>28.609685515897301</v>
      </c>
      <c r="H2469">
        <v>-15.9705831000944</v>
      </c>
      <c r="I2469">
        <v>-39.048788605074499</v>
      </c>
      <c r="J2469">
        <v>-4.3236417597382903</v>
      </c>
      <c r="K2469">
        <v>18.5846113799936</v>
      </c>
      <c r="L2469">
        <v>17.974307767119399</v>
      </c>
      <c r="M2469">
        <v>37.584412834820299</v>
      </c>
      <c r="N2469">
        <v>0.38127034627898598</v>
      </c>
      <c r="O2469">
        <v>91.576086956521706</v>
      </c>
      <c r="P2469">
        <v>67.866193613785995</v>
      </c>
      <c r="Q2469">
        <v>0.101788544360722</v>
      </c>
    </row>
    <row r="2470" spans="1:17" hidden="1" x14ac:dyDescent="0.3">
      <c r="A2470" t="s">
        <v>5100</v>
      </c>
      <c r="B2470" t="s">
        <v>5101</v>
      </c>
      <c r="C2470" t="str">
        <f>IFERROR(VLOOKUP(Table1[[#This Row],[Ticker]],[1]!Table1[[Symbol]:[Industry]],2,FALSE),"-")</f>
        <v>-</v>
      </c>
      <c r="D2470" t="s">
        <v>60</v>
      </c>
      <c r="E2470">
        <v>180.4</v>
      </c>
      <c r="F2470">
        <v>176</v>
      </c>
      <c r="G2470">
        <v>-24.1573636314988</v>
      </c>
      <c r="H2470">
        <v>-5.9262660360430601</v>
      </c>
      <c r="I2470">
        <v>-14.5001141964411</v>
      </c>
      <c r="J2470">
        <v>-0.68031067478719898</v>
      </c>
      <c r="K2470">
        <v>180.99428759228201</v>
      </c>
      <c r="L2470">
        <v>181.334931932551</v>
      </c>
      <c r="M2470">
        <v>46.138686378550098</v>
      </c>
      <c r="N2470">
        <v>0.50107287005635104</v>
      </c>
      <c r="O2470">
        <v>30.681818181818102</v>
      </c>
      <c r="P2470">
        <v>18.438761776581401</v>
      </c>
      <c r="Q2470">
        <v>-5.0672615138668997E-2</v>
      </c>
    </row>
    <row r="2471" spans="1:17" hidden="1" x14ac:dyDescent="0.3">
      <c r="A2471" t="s">
        <v>5102</v>
      </c>
      <c r="B2471" t="s">
        <v>5103</v>
      </c>
      <c r="C2471" t="str">
        <f>IFERROR(VLOOKUP(Table1[[#This Row],[Ticker]],[1]!Table1[[Symbol]:[Industry]],2,FALSE),"-")</f>
        <v>-</v>
      </c>
      <c r="D2471" t="s">
        <v>46</v>
      </c>
      <c r="E2471">
        <v>180.35185433999999</v>
      </c>
      <c r="F2471">
        <v>578.54999999999995</v>
      </c>
      <c r="G2471">
        <v>-72.302401745471897</v>
      </c>
      <c r="H2471">
        <v>-12.425162849011601</v>
      </c>
      <c r="I2471">
        <v>-79.347093392812994</v>
      </c>
      <c r="J2471">
        <v>-2.1962094849897902</v>
      </c>
      <c r="K2471">
        <v>836.63929202232305</v>
      </c>
      <c r="L2471">
        <v>1289.97962077527</v>
      </c>
      <c r="M2471">
        <v>35.383272632442399</v>
      </c>
      <c r="N2471">
        <v>0.35561224978221101</v>
      </c>
      <c r="O2471">
        <v>309.97148042520098</v>
      </c>
      <c r="Q2471">
        <v>1.7227526864070999E-2</v>
      </c>
    </row>
    <row r="2472" spans="1:17" hidden="1" x14ac:dyDescent="0.3">
      <c r="A2472" t="s">
        <v>5104</v>
      </c>
      <c r="B2472" t="s">
        <v>5105</v>
      </c>
      <c r="C2472" t="str">
        <f>IFERROR(VLOOKUP(Table1[[#This Row],[Ticker]],[1]!Table1[[Symbol]:[Industry]],2,FALSE),"-")</f>
        <v>-</v>
      </c>
      <c r="D2472" t="s">
        <v>286</v>
      </c>
      <c r="E2472">
        <v>180.32530090500001</v>
      </c>
      <c r="F2472">
        <v>188.05</v>
      </c>
      <c r="G2472">
        <v>103.562860542252</v>
      </c>
      <c r="H2472">
        <v>-16.302337975452001</v>
      </c>
      <c r="I2472">
        <v>21.8343867869992</v>
      </c>
      <c r="J2472">
        <v>-13.8939877717511</v>
      </c>
      <c r="K2472">
        <v>203.77439657094999</v>
      </c>
      <c r="L2472">
        <v>160.83130954289899</v>
      </c>
      <c r="M2472">
        <v>22.114345046981601</v>
      </c>
      <c r="N2472">
        <v>0.32006957652380102</v>
      </c>
      <c r="O2472">
        <v>40.308428609412303</v>
      </c>
      <c r="P2472">
        <v>167.72494305239101</v>
      </c>
      <c r="Q2472">
        <v>9.6566880194263002E-2</v>
      </c>
    </row>
    <row r="2473" spans="1:17" hidden="1" x14ac:dyDescent="0.3">
      <c r="A2473" t="s">
        <v>5106</v>
      </c>
      <c r="B2473" t="s">
        <v>5107</v>
      </c>
      <c r="C2473" t="str">
        <f>IFERROR(VLOOKUP(Table1[[#This Row],[Ticker]],[1]!Table1[[Symbol]:[Industry]],2,FALSE),"-")</f>
        <v>-</v>
      </c>
      <c r="D2473" t="s">
        <v>278</v>
      </c>
      <c r="E2473">
        <v>180.054</v>
      </c>
      <c r="F2473">
        <v>85.74</v>
      </c>
      <c r="G2473">
        <v>-72.387670597397801</v>
      </c>
      <c r="H2473">
        <v>-26.970335994494398</v>
      </c>
      <c r="I2473">
        <v>-48.2694848029723</v>
      </c>
      <c r="J2473">
        <v>-5.0562077829231296</v>
      </c>
      <c r="K2473">
        <v>100.89087831937999</v>
      </c>
      <c r="L2473">
        <v>119.978595439215</v>
      </c>
      <c r="M2473">
        <v>39.991875256554302</v>
      </c>
      <c r="N2473">
        <v>0.53535136295531904</v>
      </c>
      <c r="O2473">
        <v>99.381852111033297</v>
      </c>
      <c r="P2473">
        <v>10.050057758952599</v>
      </c>
      <c r="Q2473">
        <v>0.14531920050039601</v>
      </c>
    </row>
    <row r="2474" spans="1:17" hidden="1" x14ac:dyDescent="0.3">
      <c r="A2474" t="s">
        <v>5108</v>
      </c>
      <c r="B2474" t="s">
        <v>5109</v>
      </c>
      <c r="C2474" t="str">
        <f>IFERROR(VLOOKUP(Table1[[#This Row],[Ticker]],[1]!Table1[[Symbol]:[Industry]],2,FALSE),"-")</f>
        <v>-</v>
      </c>
      <c r="D2474" t="s">
        <v>375</v>
      </c>
      <c r="E2474">
        <v>180.00768239999999</v>
      </c>
      <c r="F2474">
        <v>77.349999999999994</v>
      </c>
      <c r="G2474">
        <v>-52.974140932796999</v>
      </c>
      <c r="H2474">
        <v>5.3071134614173996</v>
      </c>
      <c r="I2474">
        <v>-42.108148590717803</v>
      </c>
      <c r="J2474">
        <v>-9.3393950581061702</v>
      </c>
      <c r="K2474">
        <v>76.217044900187503</v>
      </c>
      <c r="L2474">
        <v>91.272514196456797</v>
      </c>
      <c r="M2474">
        <v>51.478816055093198</v>
      </c>
      <c r="N2474">
        <v>1.6631242959068699</v>
      </c>
      <c r="O2474">
        <v>97.802197802197796</v>
      </c>
      <c r="P2474">
        <v>22.7777777777777</v>
      </c>
    </row>
    <row r="2475" spans="1:17" hidden="1" x14ac:dyDescent="0.3">
      <c r="A2475" t="s">
        <v>5110</v>
      </c>
      <c r="B2475" t="s">
        <v>5111</v>
      </c>
      <c r="C2475" t="str">
        <f>IFERROR(VLOOKUP(Table1[[#This Row],[Ticker]],[1]!Table1[[Symbol]:[Industry]],2,FALSE),"-")</f>
        <v>-</v>
      </c>
      <c r="E2475">
        <v>179.9468316</v>
      </c>
      <c r="F2475">
        <v>133.29</v>
      </c>
      <c r="G2475">
        <v>683.22831386645305</v>
      </c>
      <c r="H2475">
        <v>18.5586678028072</v>
      </c>
      <c r="I2475">
        <v>-39.227063410837403</v>
      </c>
      <c r="J2475">
        <v>22.341510574519202</v>
      </c>
      <c r="K2475">
        <v>110.911415516074</v>
      </c>
      <c r="L2475">
        <v>112.29003478371899</v>
      </c>
      <c r="M2475">
        <v>92.306986656939401</v>
      </c>
      <c r="N2475">
        <v>3.6181756470089099</v>
      </c>
      <c r="O2475">
        <v>90.524420436641904</v>
      </c>
      <c r="P2475">
        <v>707.32889158086004</v>
      </c>
    </row>
    <row r="2476" spans="1:17" hidden="1" x14ac:dyDescent="0.3">
      <c r="A2476" t="s">
        <v>5112</v>
      </c>
      <c r="B2476" t="s">
        <v>5113</v>
      </c>
      <c r="C2476" t="str">
        <f>IFERROR(VLOOKUP(Table1[[#This Row],[Ticker]],[1]!Table1[[Symbol]:[Industry]],2,FALSE),"-")</f>
        <v>-</v>
      </c>
      <c r="D2476" t="s">
        <v>72</v>
      </c>
      <c r="E2476">
        <v>179.32437048</v>
      </c>
      <c r="F2476">
        <v>128.55000000000001</v>
      </c>
      <c r="G2476">
        <v>-48.748877831639497</v>
      </c>
      <c r="H2476">
        <v>-6.1261933886328404</v>
      </c>
      <c r="I2476">
        <v>-27.519727793434701</v>
      </c>
      <c r="J2476">
        <v>-0.105483262584183</v>
      </c>
      <c r="K2476">
        <v>129.23834383226401</v>
      </c>
      <c r="L2476">
        <v>138.232565804481</v>
      </c>
      <c r="M2476">
        <v>39.3887746703057</v>
      </c>
      <c r="N2476">
        <v>0.80762100402356396</v>
      </c>
      <c r="O2476">
        <v>55.581485803189402</v>
      </c>
      <c r="P2476">
        <v>15.394973070017899</v>
      </c>
      <c r="Q2476">
        <v>-6.9838672640140003E-3</v>
      </c>
    </row>
    <row r="2477" spans="1:17" hidden="1" x14ac:dyDescent="0.3">
      <c r="A2477" t="s">
        <v>5114</v>
      </c>
      <c r="B2477" t="s">
        <v>5115</v>
      </c>
      <c r="C2477" t="str">
        <f>IFERROR(VLOOKUP(Table1[[#This Row],[Ticker]],[1]!Table1[[Symbol]:[Industry]],2,FALSE),"-")</f>
        <v>-</v>
      </c>
      <c r="D2477" t="s">
        <v>386</v>
      </c>
      <c r="E2477">
        <v>179.17067003</v>
      </c>
      <c r="F2477">
        <v>111.1</v>
      </c>
      <c r="G2477">
        <v>-39.581749262523402</v>
      </c>
      <c r="H2477">
        <v>-13.758088355983601</v>
      </c>
      <c r="I2477">
        <v>-27.402982670427001</v>
      </c>
      <c r="J2477">
        <v>-3.8532081867483301</v>
      </c>
      <c r="K2477">
        <v>110.84723602373001</v>
      </c>
      <c r="L2477">
        <v>115.07914046205801</v>
      </c>
      <c r="M2477">
        <v>39.784429187376297</v>
      </c>
      <c r="N2477">
        <v>0.35387573424434599</v>
      </c>
      <c r="O2477">
        <v>42.934293429342901</v>
      </c>
      <c r="P2477">
        <v>26.035167328417401</v>
      </c>
      <c r="Q2477">
        <v>5.2037226474665001E-2</v>
      </c>
    </row>
    <row r="2478" spans="1:17" hidden="1" x14ac:dyDescent="0.3">
      <c r="A2478" t="s">
        <v>5116</v>
      </c>
      <c r="B2478" t="s">
        <v>5117</v>
      </c>
      <c r="C2478" t="str">
        <f>IFERROR(VLOOKUP(Table1[[#This Row],[Ticker]],[1]!Table1[[Symbol]:[Industry]],2,FALSE),"-")</f>
        <v>-</v>
      </c>
      <c r="D2478" t="s">
        <v>386</v>
      </c>
      <c r="E2478">
        <v>179.16640000000001</v>
      </c>
      <c r="F2478">
        <v>11.9</v>
      </c>
      <c r="G2478">
        <v>-12.363488512528299</v>
      </c>
      <c r="H2478">
        <v>2.2127537211881201</v>
      </c>
      <c r="I2478">
        <v>-31.1560066897807</v>
      </c>
      <c r="J2478">
        <v>-2.5620017478408799</v>
      </c>
      <c r="K2478">
        <v>11.510421076797201</v>
      </c>
      <c r="L2478">
        <v>11.1456047435214</v>
      </c>
      <c r="M2478">
        <v>36.327316873095398</v>
      </c>
      <c r="N2478">
        <v>1.4113606299106101</v>
      </c>
      <c r="O2478">
        <v>53.3613445378151</v>
      </c>
      <c r="P2478">
        <v>68.794326241134698</v>
      </c>
      <c r="Q2478">
        <v>2.8858983833454002E-2</v>
      </c>
    </row>
    <row r="2479" spans="1:17" hidden="1" x14ac:dyDescent="0.3">
      <c r="A2479" t="s">
        <v>5118</v>
      </c>
      <c r="B2479" t="s">
        <v>5119</v>
      </c>
      <c r="C2479" t="str">
        <f>IFERROR(VLOOKUP(Table1[[#This Row],[Ticker]],[1]!Table1[[Symbol]:[Industry]],2,FALSE),"-")</f>
        <v>-</v>
      </c>
      <c r="D2479" t="s">
        <v>200</v>
      </c>
      <c r="E2479">
        <v>179.11438122499999</v>
      </c>
      <c r="F2479">
        <v>13.39</v>
      </c>
      <c r="G2479">
        <v>71.373874840338203</v>
      </c>
      <c r="H2479">
        <v>13.325276194415601</v>
      </c>
      <c r="I2479">
        <v>29.413660571062898</v>
      </c>
      <c r="J2479">
        <v>-5.1585538518285503</v>
      </c>
      <c r="K2479">
        <v>12.646144518651401</v>
      </c>
      <c r="L2479">
        <v>10.054012562163001</v>
      </c>
      <c r="M2479">
        <v>32.195824133135901</v>
      </c>
      <c r="N2479">
        <v>0.37020925359671403</v>
      </c>
      <c r="O2479">
        <v>18.147871545929799</v>
      </c>
      <c r="P2479">
        <v>117.723577235772</v>
      </c>
      <c r="Q2479">
        <v>-3.2040889766813997E-2</v>
      </c>
    </row>
    <row r="2480" spans="1:17" hidden="1" x14ac:dyDescent="0.3">
      <c r="A2480" t="s">
        <v>5120</v>
      </c>
      <c r="B2480" t="s">
        <v>5121</v>
      </c>
      <c r="C2480" t="str">
        <f>IFERROR(VLOOKUP(Table1[[#This Row],[Ticker]],[1]!Table1[[Symbol]:[Industry]],2,FALSE),"-")</f>
        <v>-</v>
      </c>
      <c r="D2480" t="s">
        <v>472</v>
      </c>
      <c r="E2480">
        <v>178.59694108799999</v>
      </c>
      <c r="F2480">
        <v>7.44</v>
      </c>
      <c r="G2480">
        <v>61.784969991551201</v>
      </c>
      <c r="H2480">
        <v>-19.0013519451708</v>
      </c>
      <c r="I2480">
        <v>-13.445219092041601</v>
      </c>
      <c r="J2480">
        <v>-4.5173215806920703</v>
      </c>
      <c r="K2480">
        <v>7.4745645519301203</v>
      </c>
      <c r="L2480">
        <v>7.0362253207940002</v>
      </c>
      <c r="M2480">
        <v>54.780059863270402</v>
      </c>
      <c r="N2480">
        <v>0.89769339966198902</v>
      </c>
      <c r="O2480">
        <v>52.228429173535901</v>
      </c>
      <c r="P2480">
        <v>94.432009669449698</v>
      </c>
      <c r="Q2480">
        <v>7.8507903305820997E-2</v>
      </c>
    </row>
    <row r="2481" spans="1:17" hidden="1" x14ac:dyDescent="0.3">
      <c r="A2481" t="s">
        <v>5122</v>
      </c>
      <c r="B2481" t="s">
        <v>5123</v>
      </c>
      <c r="C2481" t="str">
        <f>IFERROR(VLOOKUP(Table1[[#This Row],[Ticker]],[1]!Table1[[Symbol]:[Industry]],2,FALSE),"-")</f>
        <v>-</v>
      </c>
      <c r="D2481" t="s">
        <v>286</v>
      </c>
      <c r="E2481">
        <v>178.55940000000001</v>
      </c>
      <c r="F2481">
        <v>14879.95</v>
      </c>
      <c r="G2481">
        <v>3.8852302632305502</v>
      </c>
      <c r="H2481">
        <v>9.1446653989611306</v>
      </c>
      <c r="I2481">
        <v>-2.9486096494163401</v>
      </c>
      <c r="J2481">
        <v>-4.0511743670925702</v>
      </c>
      <c r="K2481">
        <v>14096.9805577895</v>
      </c>
      <c r="L2481">
        <v>13390.268480852001</v>
      </c>
      <c r="M2481">
        <v>56.439681421329603</v>
      </c>
      <c r="N2481">
        <v>0.25999384046812402</v>
      </c>
      <c r="O2481">
        <v>17.271899435145901</v>
      </c>
      <c r="P2481">
        <v>47.1615914867524</v>
      </c>
      <c r="Q2481">
        <v>-2.8642983562345001E-2</v>
      </c>
    </row>
    <row r="2482" spans="1:17" hidden="1" x14ac:dyDescent="0.3">
      <c r="A2482" t="s">
        <v>5124</v>
      </c>
      <c r="B2482" t="s">
        <v>5125</v>
      </c>
      <c r="C2482" t="str">
        <f>IFERROR(VLOOKUP(Table1[[#This Row],[Ticker]],[1]!Table1[[Symbol]:[Industry]],2,FALSE),"-")</f>
        <v>-</v>
      </c>
      <c r="D2482" t="s">
        <v>21</v>
      </c>
      <c r="E2482">
        <v>178.37256869999999</v>
      </c>
      <c r="F2482">
        <v>0.9</v>
      </c>
      <c r="G2482">
        <v>71.551596198637199</v>
      </c>
      <c r="H2482">
        <v>-13.821188452048901</v>
      </c>
      <c r="I2482">
        <v>-23.7948955786696</v>
      </c>
      <c r="J2482">
        <v>-1.38725492603524</v>
      </c>
      <c r="K2482">
        <v>0.96798420086304504</v>
      </c>
      <c r="L2482">
        <v>0.87546448506599195</v>
      </c>
      <c r="M2482">
        <v>42.920252279186499</v>
      </c>
      <c r="N2482">
        <v>0.83412834749729803</v>
      </c>
      <c r="O2482">
        <v>89.999999999999901</v>
      </c>
      <c r="P2482">
        <v>281.35593220338899</v>
      </c>
    </row>
    <row r="2483" spans="1:17" hidden="1" x14ac:dyDescent="0.3">
      <c r="A2483" t="s">
        <v>5126</v>
      </c>
      <c r="B2483" t="s">
        <v>5127</v>
      </c>
      <c r="C2483" t="str">
        <f>IFERROR(VLOOKUP(Table1[[#This Row],[Ticker]],[1]!Table1[[Symbol]:[Industry]],2,FALSE),"-")</f>
        <v>-</v>
      </c>
      <c r="D2483" t="s">
        <v>21</v>
      </c>
      <c r="E2483">
        <v>177.56258577</v>
      </c>
      <c r="F2483">
        <v>214.95</v>
      </c>
      <c r="G2483">
        <v>-38.802958666787198</v>
      </c>
      <c r="H2483">
        <v>-25.3868450177055</v>
      </c>
      <c r="I2483">
        <v>-28.497276531050598</v>
      </c>
      <c r="J2483">
        <v>-20.330392325548399</v>
      </c>
      <c r="M2483">
        <v>50.3139912106829</v>
      </c>
      <c r="O2483">
        <v>23.098394975575701</v>
      </c>
      <c r="P2483">
        <v>16.788916055419701</v>
      </c>
    </row>
    <row r="2484" spans="1:17" hidden="1" x14ac:dyDescent="0.3">
      <c r="A2484" t="s">
        <v>5128</v>
      </c>
      <c r="B2484" t="s">
        <v>5129</v>
      </c>
      <c r="C2484" t="str">
        <f>IFERROR(VLOOKUP(Table1[[#This Row],[Ticker]],[1]!Table1[[Symbol]:[Industry]],2,FALSE),"-")</f>
        <v>-</v>
      </c>
      <c r="D2484" t="s">
        <v>1429</v>
      </c>
      <c r="E2484">
        <v>177.377481714</v>
      </c>
      <c r="F2484">
        <v>57.77</v>
      </c>
      <c r="G2484">
        <v>95.140409002861205</v>
      </c>
      <c r="H2484">
        <v>74.916185285324701</v>
      </c>
      <c r="I2484">
        <v>3.5045968071171498</v>
      </c>
      <c r="J2484">
        <v>16.5446659087042</v>
      </c>
      <c r="K2484">
        <v>37.760223929210397</v>
      </c>
      <c r="L2484">
        <v>38.147744483177199</v>
      </c>
      <c r="M2484">
        <v>98.264193264094999</v>
      </c>
      <c r="N2484">
        <v>1.36588290323665</v>
      </c>
      <c r="O2484">
        <v>0</v>
      </c>
      <c r="P2484">
        <v>139.213250517598</v>
      </c>
      <c r="Q2484">
        <v>8.2249002266641003E-2</v>
      </c>
    </row>
    <row r="2485" spans="1:17" hidden="1" x14ac:dyDescent="0.3">
      <c r="A2485" t="s">
        <v>5130</v>
      </c>
      <c r="B2485" t="s">
        <v>5131</v>
      </c>
      <c r="C2485" t="str">
        <f>IFERROR(VLOOKUP(Table1[[#This Row],[Ticker]],[1]!Table1[[Symbol]:[Industry]],2,FALSE),"-")</f>
        <v>-</v>
      </c>
      <c r="D2485" t="s">
        <v>80</v>
      </c>
      <c r="E2485">
        <v>175.94943093499899</v>
      </c>
      <c r="F2485">
        <v>219.35</v>
      </c>
      <c r="G2485">
        <v>1722.2798936660599</v>
      </c>
      <c r="H2485">
        <v>3.9795329097888499</v>
      </c>
      <c r="I2485">
        <v>77.860849288084296</v>
      </c>
      <c r="J2485">
        <v>-6.9388344265017903</v>
      </c>
      <c r="K2485">
        <v>214.597143150015</v>
      </c>
      <c r="L2485">
        <v>134.88979999999901</v>
      </c>
      <c r="M2485">
        <v>26.168543872306099</v>
      </c>
      <c r="N2485">
        <v>0.88604347157430596</v>
      </c>
      <c r="O2485">
        <v>20.013676772281698</v>
      </c>
      <c r="P2485">
        <v>1837.72084805653</v>
      </c>
    </row>
    <row r="2486" spans="1:17" hidden="1" x14ac:dyDescent="0.3">
      <c r="A2486" t="s">
        <v>5132</v>
      </c>
      <c r="B2486" t="s">
        <v>5133</v>
      </c>
      <c r="C2486" t="str">
        <f>IFERROR(VLOOKUP(Table1[[#This Row],[Ticker]],[1]!Table1[[Symbol]:[Industry]],2,FALSE),"-")</f>
        <v>-</v>
      </c>
      <c r="D2486" t="s">
        <v>404</v>
      </c>
      <c r="E2486">
        <v>175.35942702</v>
      </c>
      <c r="F2486">
        <v>193.95</v>
      </c>
      <c r="G2486">
        <v>28.435796646584599</v>
      </c>
      <c r="H2486">
        <v>-6.7736134655426801</v>
      </c>
      <c r="I2486">
        <v>-21.3497096873445</v>
      </c>
      <c r="J2486">
        <v>-8.3237241329551992</v>
      </c>
      <c r="K2486">
        <v>194.89781758018401</v>
      </c>
      <c r="L2486">
        <v>190.01377393272099</v>
      </c>
      <c r="M2486">
        <v>47.1834441363061</v>
      </c>
      <c r="N2486">
        <v>0.72482489582409704</v>
      </c>
      <c r="O2486">
        <v>54.163444186645997</v>
      </c>
      <c r="P2486">
        <v>55.284227381905502</v>
      </c>
      <c r="Q2486">
        <v>7.7033517562281995E-2</v>
      </c>
    </row>
    <row r="2487" spans="1:17" hidden="1" x14ac:dyDescent="0.3">
      <c r="A2487" t="s">
        <v>5134</v>
      </c>
      <c r="B2487" t="s">
        <v>5135</v>
      </c>
      <c r="C2487" t="str">
        <f>IFERROR(VLOOKUP(Table1[[#This Row],[Ticker]],[1]!Table1[[Symbol]:[Industry]],2,FALSE),"-")</f>
        <v>-</v>
      </c>
      <c r="E2487">
        <v>175.305485</v>
      </c>
      <c r="F2487">
        <v>93.26</v>
      </c>
      <c r="G2487">
        <v>37.388599774771201</v>
      </c>
      <c r="H2487">
        <v>14.962298592307601</v>
      </c>
      <c r="I2487">
        <v>-25.254118971815</v>
      </c>
      <c r="J2487">
        <v>-4.7362703857773498</v>
      </c>
      <c r="K2487">
        <v>81.9292849283772</v>
      </c>
      <c r="M2487">
        <v>60.119704052176303</v>
      </c>
      <c r="N2487">
        <v>2.85250436082731</v>
      </c>
      <c r="O2487">
        <v>54.138966330688397</v>
      </c>
      <c r="P2487">
        <v>69.563636363636306</v>
      </c>
    </row>
    <row r="2488" spans="1:17" hidden="1" x14ac:dyDescent="0.3">
      <c r="A2488" t="s">
        <v>5136</v>
      </c>
      <c r="B2488" t="s">
        <v>5137</v>
      </c>
      <c r="C2488" t="str">
        <f>IFERROR(VLOOKUP(Table1[[#This Row],[Ticker]],[1]!Table1[[Symbol]:[Industry]],2,FALSE),"-")</f>
        <v>-</v>
      </c>
      <c r="D2488" t="s">
        <v>386</v>
      </c>
      <c r="E2488">
        <v>175.26781800000001</v>
      </c>
      <c r="F2488">
        <v>25.08</v>
      </c>
      <c r="G2488">
        <v>-73.341622037417807</v>
      </c>
      <c r="H2488">
        <v>-14.0298322672501</v>
      </c>
      <c r="I2488">
        <v>-47.088332642304202</v>
      </c>
      <c r="J2488">
        <v>-4.1682254028760299</v>
      </c>
      <c r="K2488">
        <v>27.137196414549599</v>
      </c>
      <c r="L2488">
        <v>34.483703433690998</v>
      </c>
      <c r="M2488">
        <v>35.3872710636496</v>
      </c>
      <c r="N2488">
        <v>0.94114952611077995</v>
      </c>
      <c r="O2488">
        <v>133.25358851674599</v>
      </c>
      <c r="P2488">
        <v>16.434540389972099</v>
      </c>
      <c r="Q2488">
        <v>0.10890117597754401</v>
      </c>
    </row>
    <row r="2489" spans="1:17" hidden="1" x14ac:dyDescent="0.3">
      <c r="A2489" t="s">
        <v>5138</v>
      </c>
      <c r="B2489" t="s">
        <v>5139</v>
      </c>
      <c r="C2489" t="str">
        <f>IFERROR(VLOOKUP(Table1[[#This Row],[Ticker]],[1]!Table1[[Symbol]:[Industry]],2,FALSE),"-")</f>
        <v>-</v>
      </c>
      <c r="D2489" t="s">
        <v>138</v>
      </c>
      <c r="E2489">
        <v>174.907476</v>
      </c>
      <c r="F2489">
        <v>3.69</v>
      </c>
      <c r="G2489">
        <v>32.920698881338403</v>
      </c>
      <c r="H2489">
        <v>-22.621277252137698</v>
      </c>
      <c r="I2489">
        <v>-26.9713661669049</v>
      </c>
      <c r="J2489">
        <v>0.81054727176695196</v>
      </c>
      <c r="K2489">
        <v>4.3760875890950901</v>
      </c>
      <c r="L2489">
        <v>4.2800588885075097</v>
      </c>
      <c r="M2489">
        <v>5.7030152698683203</v>
      </c>
      <c r="N2489">
        <v>1.26904237161541</v>
      </c>
      <c r="O2489">
        <v>57.181571815718101</v>
      </c>
      <c r="P2489">
        <v>63.999999999999901</v>
      </c>
      <c r="Q2489">
        <v>-9.9157437670089991E-3</v>
      </c>
    </row>
    <row r="2490" spans="1:17" hidden="1" x14ac:dyDescent="0.3">
      <c r="A2490" t="s">
        <v>5140</v>
      </c>
      <c r="B2490" t="s">
        <v>5141</v>
      </c>
      <c r="C2490" t="str">
        <f>IFERROR(VLOOKUP(Table1[[#This Row],[Ticker]],[1]!Table1[[Symbol]:[Industry]],2,FALSE),"-")</f>
        <v>-</v>
      </c>
      <c r="D2490" t="s">
        <v>1429</v>
      </c>
      <c r="E2490">
        <v>174.89174477999899</v>
      </c>
      <c r="F2490">
        <v>1896.6</v>
      </c>
      <c r="G2490">
        <v>-53.150574908727499</v>
      </c>
      <c r="H2490">
        <v>-6.6951007053087404</v>
      </c>
      <c r="I2490">
        <v>-30.973934879979701</v>
      </c>
      <c r="J2490">
        <v>-1.2112256675798501</v>
      </c>
      <c r="K2490">
        <v>1987.6055996652001</v>
      </c>
      <c r="L2490">
        <v>2145.3155285315001</v>
      </c>
      <c r="M2490">
        <v>39.836788105969397</v>
      </c>
      <c r="N2490">
        <v>1.2042668183757601</v>
      </c>
      <c r="O2490">
        <v>45.470842560371104</v>
      </c>
      <c r="P2490">
        <v>2.5189189189189101</v>
      </c>
      <c r="Q2490">
        <v>2.3559199637561E-2</v>
      </c>
    </row>
    <row r="2491" spans="1:17" hidden="1" x14ac:dyDescent="0.3">
      <c r="A2491" t="s">
        <v>5142</v>
      </c>
      <c r="B2491" t="s">
        <v>5143</v>
      </c>
      <c r="C2491" t="str">
        <f>IFERROR(VLOOKUP(Table1[[#This Row],[Ticker]],[1]!Table1[[Symbol]:[Industry]],2,FALSE),"-")</f>
        <v>-</v>
      </c>
      <c r="D2491" t="s">
        <v>370</v>
      </c>
      <c r="E2491">
        <v>174.13200000000001</v>
      </c>
      <c r="F2491">
        <v>103.65</v>
      </c>
      <c r="G2491">
        <v>54.452393861821101</v>
      </c>
      <c r="H2491">
        <v>1.9926421617816401</v>
      </c>
      <c r="I2491">
        <v>9.2318106527843504</v>
      </c>
      <c r="J2491">
        <v>6.4258767112586899</v>
      </c>
      <c r="K2491">
        <v>92.802503022793701</v>
      </c>
      <c r="L2491">
        <v>82.306194144454594</v>
      </c>
      <c r="M2491">
        <v>74.169764917049804</v>
      </c>
      <c r="N2491">
        <v>0.87337779869008003</v>
      </c>
      <c r="O2491">
        <v>13.8446695610226</v>
      </c>
      <c r="P2491">
        <v>90.009165902841403</v>
      </c>
      <c r="Q2491">
        <v>0.12797112734313201</v>
      </c>
    </row>
    <row r="2492" spans="1:17" hidden="1" x14ac:dyDescent="0.3">
      <c r="A2492" t="s">
        <v>5144</v>
      </c>
      <c r="B2492" t="s">
        <v>5145</v>
      </c>
      <c r="C2492" t="str">
        <f>IFERROR(VLOOKUP(Table1[[#This Row],[Ticker]],[1]!Table1[[Symbol]:[Industry]],2,FALSE),"-")</f>
        <v>-</v>
      </c>
      <c r="D2492" t="s">
        <v>46</v>
      </c>
      <c r="E2492">
        <v>173.36056416</v>
      </c>
      <c r="F2492">
        <v>14.86</v>
      </c>
      <c r="G2492">
        <v>26.7482708182953</v>
      </c>
      <c r="H2492">
        <v>-9.2572030341609395</v>
      </c>
      <c r="I2492">
        <v>-71.226763154098705</v>
      </c>
      <c r="J2492">
        <v>-2.8629221159881402</v>
      </c>
      <c r="K2492">
        <v>16.486916856663999</v>
      </c>
      <c r="L2492">
        <v>22.2244128946713</v>
      </c>
      <c r="M2492">
        <v>56.138516066146103</v>
      </c>
      <c r="N2492">
        <v>0.20594594035467401</v>
      </c>
      <c r="O2492">
        <v>209.213128891286</v>
      </c>
      <c r="P2492">
        <v>82.152008514442898</v>
      </c>
    </row>
    <row r="2493" spans="1:17" hidden="1" x14ac:dyDescent="0.3">
      <c r="A2493" t="s">
        <v>5146</v>
      </c>
      <c r="B2493" t="s">
        <v>5147</v>
      </c>
      <c r="C2493" t="str">
        <f>IFERROR(VLOOKUP(Table1[[#This Row],[Ticker]],[1]!Table1[[Symbol]:[Industry]],2,FALSE),"-")</f>
        <v>-</v>
      </c>
      <c r="D2493" t="s">
        <v>138</v>
      </c>
      <c r="E2493">
        <v>173.33024062499999</v>
      </c>
      <c r="F2493">
        <v>804.55</v>
      </c>
      <c r="G2493">
        <v>331.99352659398301</v>
      </c>
      <c r="H2493">
        <v>-23.617629565694301</v>
      </c>
      <c r="I2493">
        <v>249.269183843712</v>
      </c>
      <c r="J2493">
        <v>-5.0625150271508597</v>
      </c>
      <c r="K2493">
        <v>887.81882636857995</v>
      </c>
      <c r="L2493">
        <v>587.42380023590897</v>
      </c>
      <c r="M2493">
        <v>1.1725907596216001</v>
      </c>
      <c r="N2493">
        <v>0.16074074074073999</v>
      </c>
      <c r="O2493">
        <v>40.848921757504201</v>
      </c>
      <c r="P2493">
        <v>369.12536443148599</v>
      </c>
    </row>
    <row r="2494" spans="1:17" hidden="1" x14ac:dyDescent="0.3">
      <c r="A2494" t="s">
        <v>5148</v>
      </c>
      <c r="B2494" t="s">
        <v>5149</v>
      </c>
      <c r="C2494" t="str">
        <f>IFERROR(VLOOKUP(Table1[[#This Row],[Ticker]],[1]!Table1[[Symbol]:[Industry]],2,FALSE),"-")</f>
        <v>-</v>
      </c>
      <c r="D2494" t="s">
        <v>278</v>
      </c>
      <c r="E2494">
        <v>173.31995583</v>
      </c>
      <c r="F2494">
        <v>371.7</v>
      </c>
      <c r="G2494">
        <v>13.571788529388501</v>
      </c>
      <c r="H2494">
        <v>-10.082629459252599</v>
      </c>
      <c r="I2494">
        <v>-39.677248519846103</v>
      </c>
      <c r="J2494">
        <v>-2.4882274690436001</v>
      </c>
      <c r="K2494">
        <v>380.63372721044902</v>
      </c>
      <c r="L2494">
        <v>387.03050404430797</v>
      </c>
      <c r="M2494">
        <v>53.243616233137303</v>
      </c>
      <c r="N2494">
        <v>1.3413175087624101</v>
      </c>
      <c r="O2494">
        <v>63.949421576540203</v>
      </c>
      <c r="P2494">
        <v>44.0697674418604</v>
      </c>
      <c r="Q2494">
        <v>0.113060541821036</v>
      </c>
    </row>
    <row r="2495" spans="1:17" hidden="1" x14ac:dyDescent="0.3">
      <c r="A2495" t="s">
        <v>5150</v>
      </c>
      <c r="B2495" t="s">
        <v>5151</v>
      </c>
      <c r="C2495" t="str">
        <f>IFERROR(VLOOKUP(Table1[[#This Row],[Ticker]],[1]!Table1[[Symbol]:[Industry]],2,FALSE),"-")</f>
        <v>-</v>
      </c>
      <c r="D2495" t="s">
        <v>92</v>
      </c>
      <c r="E2495">
        <v>173.15717527000001</v>
      </c>
      <c r="F2495">
        <v>172.3</v>
      </c>
      <c r="G2495">
        <v>-25.811929682460999</v>
      </c>
      <c r="H2495">
        <v>-5.9701783510388697</v>
      </c>
      <c r="I2495">
        <v>-30.497820403421802</v>
      </c>
      <c r="J2495">
        <v>1.5837431480555999</v>
      </c>
      <c r="K2495">
        <v>178.06409721045301</v>
      </c>
      <c r="L2495">
        <v>184.410852292367</v>
      </c>
      <c r="M2495">
        <v>43.641404818075401</v>
      </c>
      <c r="N2495">
        <v>0.107983420436114</v>
      </c>
      <c r="O2495">
        <v>56.1230412071967</v>
      </c>
      <c r="P2495">
        <v>19.6527777777777</v>
      </c>
      <c r="Q2495">
        <v>6.7426563388129995E-2</v>
      </c>
    </row>
    <row r="2496" spans="1:17" hidden="1" x14ac:dyDescent="0.3">
      <c r="A2496" t="s">
        <v>5152</v>
      </c>
      <c r="B2496" t="s">
        <v>5153</v>
      </c>
      <c r="C2496" t="str">
        <f>IFERROR(VLOOKUP(Table1[[#This Row],[Ticker]],[1]!Table1[[Symbol]:[Industry]],2,FALSE),"-")</f>
        <v>-</v>
      </c>
      <c r="D2496" t="s">
        <v>631</v>
      </c>
      <c r="E2496">
        <v>172.77875</v>
      </c>
      <c r="F2496">
        <v>69.25</v>
      </c>
      <c r="G2496">
        <v>-42.821234991401496</v>
      </c>
      <c r="H2496">
        <v>-0.16198709825904101</v>
      </c>
      <c r="I2496">
        <v>-33.177899071102701</v>
      </c>
      <c r="J2496">
        <v>-8.4751670139473401</v>
      </c>
      <c r="K2496">
        <v>68.267206178085004</v>
      </c>
      <c r="L2496">
        <v>75.240513956487703</v>
      </c>
      <c r="M2496">
        <v>43.058689194439303</v>
      </c>
      <c r="N2496">
        <v>1.24615384615384</v>
      </c>
      <c r="O2496">
        <v>53.068592057761698</v>
      </c>
      <c r="P2496">
        <v>34.4660194174757</v>
      </c>
    </row>
    <row r="2497" spans="1:17" hidden="1" x14ac:dyDescent="0.3">
      <c r="A2497" t="s">
        <v>5154</v>
      </c>
      <c r="B2497" t="s">
        <v>5155</v>
      </c>
      <c r="C2497" t="str">
        <f>IFERROR(VLOOKUP(Table1[[#This Row],[Ticker]],[1]!Table1[[Symbol]:[Industry]],2,FALSE),"-")</f>
        <v>-</v>
      </c>
      <c r="E2497">
        <v>172.52736899999999</v>
      </c>
      <c r="F2497">
        <v>174.3</v>
      </c>
      <c r="G2497">
        <v>200.84349387396</v>
      </c>
      <c r="H2497">
        <v>11.7297367593176</v>
      </c>
      <c r="I2497">
        <v>-11.8352582578155</v>
      </c>
      <c r="J2497">
        <v>2.0010234622431402</v>
      </c>
      <c r="K2497">
        <v>162.20455404565701</v>
      </c>
      <c r="L2497">
        <v>133.47900051675299</v>
      </c>
      <c r="M2497">
        <v>61.889311256573798</v>
      </c>
      <c r="N2497">
        <v>0.98484311050477402</v>
      </c>
      <c r="O2497">
        <v>33.734939759036102</v>
      </c>
      <c r="P2497">
        <v>224.944071588366</v>
      </c>
      <c r="Q2497">
        <v>0.200013551293764</v>
      </c>
    </row>
    <row r="2498" spans="1:17" hidden="1" x14ac:dyDescent="0.3">
      <c r="A2498" t="s">
        <v>5156</v>
      </c>
      <c r="B2498" t="s">
        <v>5157</v>
      </c>
      <c r="C2498" t="str">
        <f>IFERROR(VLOOKUP(Table1[[#This Row],[Ticker]],[1]!Table1[[Symbol]:[Industry]],2,FALSE),"-")</f>
        <v>-</v>
      </c>
      <c r="D2498" t="s">
        <v>286</v>
      </c>
      <c r="E2498">
        <v>172.46305185</v>
      </c>
      <c r="F2498">
        <v>194.19</v>
      </c>
      <c r="G2498">
        <v>-31.0754280138074</v>
      </c>
      <c r="H2498">
        <v>-7.6071218227747304</v>
      </c>
      <c r="I2498">
        <v>-31.231120068465501</v>
      </c>
      <c r="J2498">
        <v>-1.88873359524409</v>
      </c>
      <c r="K2498">
        <v>195.03255180615199</v>
      </c>
      <c r="L2498">
        <v>197.75278361969001</v>
      </c>
      <c r="M2498">
        <v>47.124174988132197</v>
      </c>
      <c r="N2498">
        <v>1.02385342207935</v>
      </c>
      <c r="O2498">
        <v>35.666100211133397</v>
      </c>
      <c r="P2498">
        <v>19.391331079003901</v>
      </c>
      <c r="Q2498">
        <v>-8.7631021111655993E-2</v>
      </c>
    </row>
    <row r="2499" spans="1:17" hidden="1" x14ac:dyDescent="0.3">
      <c r="A2499" t="s">
        <v>5158</v>
      </c>
      <c r="B2499" t="s">
        <v>5159</v>
      </c>
      <c r="C2499" t="str">
        <f>IFERROR(VLOOKUP(Table1[[#This Row],[Ticker]],[1]!Table1[[Symbol]:[Industry]],2,FALSE),"-")</f>
        <v>-</v>
      </c>
      <c r="D2499" t="s">
        <v>278</v>
      </c>
      <c r="E2499">
        <v>172.12799999999999</v>
      </c>
      <c r="F2499">
        <v>200</v>
      </c>
      <c r="G2499">
        <v>-42.750160793519498</v>
      </c>
      <c r="H2499">
        <v>-3.6454585502916599</v>
      </c>
      <c r="I2499">
        <v>-20.008260174214701</v>
      </c>
      <c r="J2499">
        <v>1.2605472717669499</v>
      </c>
      <c r="K2499">
        <v>202.42573971270599</v>
      </c>
      <c r="L2499">
        <v>216.38609741927201</v>
      </c>
      <c r="M2499">
        <v>51.0355837516733</v>
      </c>
      <c r="N2499">
        <v>1.5244186046511601</v>
      </c>
      <c r="O2499">
        <v>39.5</v>
      </c>
      <c r="P2499">
        <v>10.803324099723</v>
      </c>
    </row>
    <row r="2500" spans="1:17" hidden="1" x14ac:dyDescent="0.3">
      <c r="A2500" t="s">
        <v>5160</v>
      </c>
      <c r="B2500" t="s">
        <v>5161</v>
      </c>
      <c r="C2500" t="str">
        <f>IFERROR(VLOOKUP(Table1[[#This Row],[Ticker]],[1]!Table1[[Symbol]:[Industry]],2,FALSE),"-")</f>
        <v>-</v>
      </c>
      <c r="D2500" t="s">
        <v>60</v>
      </c>
      <c r="E2500">
        <v>172.00111912400001</v>
      </c>
      <c r="F2500">
        <v>48.77</v>
      </c>
      <c r="G2500">
        <v>-14.0599639959947</v>
      </c>
      <c r="H2500">
        <v>-11.924719469146</v>
      </c>
      <c r="I2500">
        <v>-29.896736280544701</v>
      </c>
      <c r="J2500">
        <v>-0.66395610730328802</v>
      </c>
      <c r="K2500">
        <v>51.0438519809368</v>
      </c>
      <c r="L2500">
        <v>49.3933786694746</v>
      </c>
      <c r="M2500">
        <v>51.933796148365801</v>
      </c>
      <c r="N2500">
        <v>0.56164350795474205</v>
      </c>
      <c r="O2500">
        <v>62.456428132048302</v>
      </c>
      <c r="P2500">
        <v>53.4130229631959</v>
      </c>
      <c r="Q2500">
        <v>9.6794204176388995E-2</v>
      </c>
    </row>
    <row r="2501" spans="1:17" hidden="1" x14ac:dyDescent="0.3">
      <c r="A2501" t="s">
        <v>5162</v>
      </c>
      <c r="B2501" t="s">
        <v>5163</v>
      </c>
      <c r="C2501" t="str">
        <f>IFERROR(VLOOKUP(Table1[[#This Row],[Ticker]],[1]!Table1[[Symbol]:[Industry]],2,FALSE),"-")</f>
        <v>-</v>
      </c>
      <c r="D2501" t="s">
        <v>631</v>
      </c>
      <c r="E2501">
        <v>171.85914574</v>
      </c>
      <c r="F2501">
        <v>12.7</v>
      </c>
      <c r="G2501">
        <v>-36.514370817854498</v>
      </c>
      <c r="H2501">
        <v>-13.472725658171299</v>
      </c>
      <c r="I2501">
        <v>-22.230367820919099</v>
      </c>
      <c r="J2501">
        <v>-2.1628486593754399</v>
      </c>
      <c r="K2501">
        <v>13.016613315575499</v>
      </c>
      <c r="L2501">
        <v>13.275555445970801</v>
      </c>
      <c r="M2501">
        <v>47.488062356826703</v>
      </c>
      <c r="N2501">
        <v>0.87213070338742504</v>
      </c>
      <c r="O2501">
        <v>52.755905511811001</v>
      </c>
      <c r="P2501">
        <v>21.5311004784689</v>
      </c>
      <c r="Q2501">
        <v>-6.3749054139228004E-2</v>
      </c>
    </row>
    <row r="2502" spans="1:17" hidden="1" x14ac:dyDescent="0.3">
      <c r="A2502" t="s">
        <v>5164</v>
      </c>
      <c r="B2502" t="s">
        <v>5165</v>
      </c>
      <c r="C2502" t="str">
        <f>IFERROR(VLOOKUP(Table1[[#This Row],[Ticker]],[1]!Table1[[Symbol]:[Industry]],2,FALSE),"-")</f>
        <v>-</v>
      </c>
      <c r="D2502" t="s">
        <v>386</v>
      </c>
      <c r="E2502">
        <v>171.7113942</v>
      </c>
      <c r="F2502">
        <v>114</v>
      </c>
      <c r="G2502">
        <v>-48.653853690580902</v>
      </c>
      <c r="H2502">
        <v>-21.705789861830201</v>
      </c>
      <c r="I2502">
        <v>-38.348171554844299</v>
      </c>
      <c r="J2502">
        <v>-4.1894527282330403</v>
      </c>
      <c r="K2502">
        <v>108.38918287898601</v>
      </c>
      <c r="L2502">
        <v>85.956170370536597</v>
      </c>
      <c r="M2502">
        <v>6.8942390635515096</v>
      </c>
      <c r="N2502">
        <v>0.84210526315789402</v>
      </c>
      <c r="O2502">
        <v>32.543859649122801</v>
      </c>
      <c r="P2502">
        <v>0</v>
      </c>
    </row>
    <row r="2503" spans="1:17" hidden="1" x14ac:dyDescent="0.3">
      <c r="A2503" t="s">
        <v>5166</v>
      </c>
      <c r="B2503" t="s">
        <v>5167</v>
      </c>
      <c r="C2503" t="str">
        <f>IFERROR(VLOOKUP(Table1[[#This Row],[Ticker]],[1]!Table1[[Symbol]:[Industry]],2,FALSE),"-")</f>
        <v>-</v>
      </c>
      <c r="D2503" t="s">
        <v>138</v>
      </c>
      <c r="E2503">
        <v>171.223116</v>
      </c>
      <c r="F2503">
        <v>68.61</v>
      </c>
      <c r="G2503">
        <v>4.2623783192700504</v>
      </c>
      <c r="H2503">
        <v>-6.54107387342692</v>
      </c>
      <c r="I2503">
        <v>-22.679357730064002</v>
      </c>
      <c r="J2503">
        <v>-3.4394527282330398</v>
      </c>
      <c r="K2503">
        <v>64.058780656361705</v>
      </c>
      <c r="L2503">
        <v>62.161431853111999</v>
      </c>
      <c r="M2503">
        <v>55.327887431247703</v>
      </c>
      <c r="N2503">
        <v>2.23386989697025</v>
      </c>
      <c r="O2503">
        <v>29.135694505174101</v>
      </c>
      <c r="P2503">
        <v>50.131291028446299</v>
      </c>
      <c r="Q2503">
        <v>8.0709866194405996E-2</v>
      </c>
    </row>
    <row r="2504" spans="1:17" hidden="1" x14ac:dyDescent="0.3">
      <c r="A2504" t="s">
        <v>5168</v>
      </c>
      <c r="B2504" t="s">
        <v>5169</v>
      </c>
      <c r="C2504" t="str">
        <f>IFERROR(VLOOKUP(Table1[[#This Row],[Ticker]],[1]!Table1[[Symbol]:[Industry]],2,FALSE),"-")</f>
        <v>-</v>
      </c>
      <c r="D2504" t="s">
        <v>176</v>
      </c>
      <c r="E2504">
        <v>171.06173468399999</v>
      </c>
      <c r="F2504">
        <v>21.82</v>
      </c>
      <c r="G2504">
        <v>-19.308474867757901</v>
      </c>
      <c r="H2504">
        <v>-5.6782839976690997</v>
      </c>
      <c r="I2504">
        <v>-46.759565317532903</v>
      </c>
      <c r="J2504">
        <v>8.5683050295247103</v>
      </c>
      <c r="K2504">
        <v>20.875542215496999</v>
      </c>
      <c r="L2504">
        <v>21.643485897455498</v>
      </c>
      <c r="M2504">
        <v>56.505871737908002</v>
      </c>
      <c r="N2504">
        <v>1.5249442329520999</v>
      </c>
      <c r="O2504">
        <v>81.026581118240102</v>
      </c>
      <c r="P2504">
        <v>40.3215434083601</v>
      </c>
      <c r="Q2504">
        <v>-2.1032261095147001E-2</v>
      </c>
    </row>
    <row r="2505" spans="1:17" hidden="1" x14ac:dyDescent="0.3">
      <c r="A2505" t="s">
        <v>5170</v>
      </c>
      <c r="B2505" t="s">
        <v>5171</v>
      </c>
      <c r="C2505" t="str">
        <f>IFERROR(VLOOKUP(Table1[[#This Row],[Ticker]],[1]!Table1[[Symbol]:[Industry]],2,FALSE),"-")</f>
        <v>-</v>
      </c>
      <c r="D2505" t="s">
        <v>21</v>
      </c>
      <c r="E2505">
        <v>170.84715600000001</v>
      </c>
      <c r="F2505">
        <v>193.1</v>
      </c>
      <c r="G2505">
        <v>43.157975771951399</v>
      </c>
      <c r="H2505">
        <v>60.002355039740898</v>
      </c>
      <c r="I2505">
        <v>53.463657907688003</v>
      </c>
      <c r="J2505">
        <v>-6.9564430194951798</v>
      </c>
      <c r="K2505">
        <v>156.00878779895601</v>
      </c>
      <c r="M2505">
        <v>53.021226606945497</v>
      </c>
      <c r="N2505">
        <v>0.58295754026354296</v>
      </c>
      <c r="O2505">
        <v>20.403935784567501</v>
      </c>
      <c r="P2505">
        <v>98.051282051282001</v>
      </c>
    </row>
    <row r="2506" spans="1:17" hidden="1" x14ac:dyDescent="0.3">
      <c r="A2506" t="s">
        <v>5172</v>
      </c>
      <c r="B2506" t="s">
        <v>5173</v>
      </c>
      <c r="C2506" t="str">
        <f>IFERROR(VLOOKUP(Table1[[#This Row],[Ticker]],[1]!Table1[[Symbol]:[Industry]],2,FALSE),"-")</f>
        <v>-</v>
      </c>
      <c r="D2506" t="s">
        <v>1157</v>
      </c>
      <c r="E2506">
        <v>170.80331167</v>
      </c>
      <c r="F2506">
        <v>8.6300000000000008</v>
      </c>
      <c r="G2506">
        <v>59.516443562189401</v>
      </c>
      <c r="H2506">
        <v>-12.3594872063304</v>
      </c>
      <c r="I2506">
        <v>-43.3459159868329</v>
      </c>
      <c r="J2506">
        <v>-1.9480734178882</v>
      </c>
      <c r="K2506">
        <v>8.8991852335044204</v>
      </c>
      <c r="L2506">
        <v>8.53595703990384</v>
      </c>
      <c r="M2506">
        <v>39.811933975450799</v>
      </c>
      <c r="N2506">
        <v>1.0195918508127999</v>
      </c>
      <c r="O2506">
        <v>78.447276940903805</v>
      </c>
      <c r="P2506">
        <v>93.932584269662897</v>
      </c>
      <c r="Q2506">
        <v>7.2330985950930002E-2</v>
      </c>
    </row>
    <row r="2507" spans="1:17" hidden="1" x14ac:dyDescent="0.3">
      <c r="A2507" t="s">
        <v>5174</v>
      </c>
      <c r="B2507" t="s">
        <v>5175</v>
      </c>
      <c r="C2507" t="str">
        <f>IFERROR(VLOOKUP(Table1[[#This Row],[Ticker]],[1]!Table1[[Symbol]:[Industry]],2,FALSE),"-")</f>
        <v>-</v>
      </c>
      <c r="D2507" t="s">
        <v>60</v>
      </c>
      <c r="E2507">
        <v>170.75513942399999</v>
      </c>
      <c r="F2507">
        <v>107.88</v>
      </c>
      <c r="G2507">
        <v>-26.302156906231598</v>
      </c>
      <c r="H2507">
        <v>-4.6658712349339799</v>
      </c>
      <c r="I2507">
        <v>-6.9301110318643104</v>
      </c>
      <c r="J2507">
        <v>-0.218548059882401</v>
      </c>
      <c r="K2507">
        <v>105.952437929731</v>
      </c>
      <c r="L2507">
        <v>105.809186263125</v>
      </c>
      <c r="M2507">
        <v>54.498029337626498</v>
      </c>
      <c r="N2507">
        <v>0.69617698885441504</v>
      </c>
      <c r="O2507">
        <v>22.775305895439299</v>
      </c>
      <c r="P2507">
        <v>18.8105726872246</v>
      </c>
      <c r="Q2507">
        <v>-0.11214284024138201</v>
      </c>
    </row>
    <row r="2508" spans="1:17" hidden="1" x14ac:dyDescent="0.3">
      <c r="A2508" t="s">
        <v>5176</v>
      </c>
      <c r="B2508" t="s">
        <v>5177</v>
      </c>
      <c r="C2508" t="str">
        <f>IFERROR(VLOOKUP(Table1[[#This Row],[Ticker]],[1]!Table1[[Symbol]:[Industry]],2,FALSE),"-")</f>
        <v>-</v>
      </c>
      <c r="D2508" t="s">
        <v>5178</v>
      </c>
      <c r="E2508">
        <v>170.469007285</v>
      </c>
      <c r="F2508">
        <v>72.849999999999994</v>
      </c>
      <c r="G2508">
        <v>-54.719625333453799</v>
      </c>
      <c r="H2508">
        <v>-11.2842809151414</v>
      </c>
      <c r="I2508">
        <v>-53.137110399652101</v>
      </c>
      <c r="J2508">
        <v>-4.8794461880106903</v>
      </c>
      <c r="K2508">
        <v>81.242968666337106</v>
      </c>
      <c r="M2508">
        <v>21.3744241195669</v>
      </c>
      <c r="N2508">
        <v>0.727791044776119</v>
      </c>
      <c r="O2508">
        <v>108.64790665751499</v>
      </c>
      <c r="P2508">
        <v>2.9681978798586401</v>
      </c>
    </row>
    <row r="2509" spans="1:17" hidden="1" x14ac:dyDescent="0.3">
      <c r="A2509" t="s">
        <v>5179</v>
      </c>
      <c r="B2509" t="s">
        <v>5180</v>
      </c>
      <c r="C2509" t="str">
        <f>IFERROR(VLOOKUP(Table1[[#This Row],[Ticker]],[1]!Table1[[Symbol]:[Industry]],2,FALSE),"-")</f>
        <v>-</v>
      </c>
      <c r="D2509" t="s">
        <v>21</v>
      </c>
      <c r="E2509">
        <v>169.93615112200001</v>
      </c>
      <c r="F2509">
        <v>115.54</v>
      </c>
      <c r="G2509">
        <v>-3.1162845206889802</v>
      </c>
      <c r="H2509">
        <v>-3.6158305249519</v>
      </c>
      <c r="I2509">
        <v>-22.241805245864501</v>
      </c>
      <c r="J2509">
        <v>0.91489509785391199</v>
      </c>
      <c r="K2509">
        <v>121.047462335433</v>
      </c>
      <c r="L2509">
        <v>119.131282801225</v>
      </c>
      <c r="M2509">
        <v>48.433554475490197</v>
      </c>
      <c r="N2509">
        <v>1.2166456245383701</v>
      </c>
      <c r="O2509">
        <v>34.845075298597799</v>
      </c>
      <c r="P2509">
        <v>57.626193724420197</v>
      </c>
      <c r="Q2509">
        <v>-0.125970677763558</v>
      </c>
    </row>
    <row r="2510" spans="1:17" hidden="1" x14ac:dyDescent="0.3">
      <c r="A2510" t="s">
        <v>5181</v>
      </c>
      <c r="B2510" t="s">
        <v>5182</v>
      </c>
      <c r="C2510" t="str">
        <f>IFERROR(VLOOKUP(Table1[[#This Row],[Ticker]],[1]!Table1[[Symbol]:[Industry]],2,FALSE),"-")</f>
        <v>-</v>
      </c>
      <c r="D2510" t="s">
        <v>264</v>
      </c>
      <c r="E2510">
        <v>169.64599049</v>
      </c>
      <c r="F2510">
        <v>2.2999999999999998</v>
      </c>
      <c r="K2510">
        <v>2.2860694928582501</v>
      </c>
      <c r="L2510">
        <v>2.4904968111465999</v>
      </c>
      <c r="M2510">
        <v>41.368652020141496</v>
      </c>
      <c r="N2510">
        <v>1</v>
      </c>
      <c r="Q2510">
        <v>-6.0412528129999996E-4</v>
      </c>
    </row>
    <row r="2511" spans="1:17" hidden="1" x14ac:dyDescent="0.3">
      <c r="A2511" t="s">
        <v>5183</v>
      </c>
      <c r="B2511" t="s">
        <v>5184</v>
      </c>
      <c r="C2511" t="str">
        <f>IFERROR(VLOOKUP(Table1[[#This Row],[Ticker]],[1]!Table1[[Symbol]:[Industry]],2,FALSE),"-")</f>
        <v>-</v>
      </c>
      <c r="D2511" t="s">
        <v>1833</v>
      </c>
      <c r="E2511">
        <v>169.14171507</v>
      </c>
      <c r="F2511">
        <v>38.19</v>
      </c>
      <c r="G2511">
        <v>18.6657774257806</v>
      </c>
      <c r="H2511">
        <v>-5.0535116843721903</v>
      </c>
      <c r="I2511">
        <v>-45.901562245336301</v>
      </c>
      <c r="J2511">
        <v>-1.82103167560146</v>
      </c>
      <c r="K2511">
        <v>38.629264093181099</v>
      </c>
      <c r="L2511">
        <v>35.181873266234099</v>
      </c>
      <c r="M2511">
        <v>51.247184064931197</v>
      </c>
      <c r="N2511">
        <v>0.96984785838429599</v>
      </c>
      <c r="O2511">
        <v>53.443309766954698</v>
      </c>
      <c r="P2511">
        <v>126.646884272997</v>
      </c>
      <c r="Q2511">
        <v>0.11968082229466501</v>
      </c>
    </row>
    <row r="2512" spans="1:17" hidden="1" x14ac:dyDescent="0.3">
      <c r="A2512" t="s">
        <v>5185</v>
      </c>
      <c r="B2512" t="s">
        <v>5186</v>
      </c>
      <c r="C2512" t="str">
        <f>IFERROR(VLOOKUP(Table1[[#This Row],[Ticker]],[1]!Table1[[Symbol]:[Industry]],2,FALSE),"-")</f>
        <v>-</v>
      </c>
      <c r="D2512" t="s">
        <v>46</v>
      </c>
      <c r="E2512">
        <v>168.82512560999999</v>
      </c>
      <c r="F2512">
        <v>100.95</v>
      </c>
      <c r="G2512">
        <v>37.704198692069099</v>
      </c>
      <c r="H2512">
        <v>-14.200330263508301</v>
      </c>
      <c r="I2512">
        <v>-25.5904394843053</v>
      </c>
      <c r="J2512">
        <v>-3.99714503592535</v>
      </c>
      <c r="K2512">
        <v>103.49950321853299</v>
      </c>
      <c r="L2512">
        <v>97.582095736143401</v>
      </c>
      <c r="M2512">
        <v>41.1480300169058</v>
      </c>
      <c r="N2512">
        <v>0.68913541977015502</v>
      </c>
      <c r="O2512">
        <v>57.355126300148498</v>
      </c>
      <c r="P2512">
        <v>92.212490479817205</v>
      </c>
      <c r="Q2512">
        <v>5.1865320823825001E-2</v>
      </c>
    </row>
    <row r="2513" spans="1:17" hidden="1" x14ac:dyDescent="0.3">
      <c r="A2513" t="s">
        <v>5187</v>
      </c>
      <c r="B2513" t="s">
        <v>5188</v>
      </c>
      <c r="C2513" t="str">
        <f>IFERROR(VLOOKUP(Table1[[#This Row],[Ticker]],[1]!Table1[[Symbol]:[Industry]],2,FALSE),"-")</f>
        <v>-</v>
      </c>
      <c r="D2513" t="s">
        <v>138</v>
      </c>
      <c r="E2513">
        <v>168.72</v>
      </c>
      <c r="F2513">
        <v>190</v>
      </c>
      <c r="G2513">
        <v>93.290726633419794</v>
      </c>
      <c r="H2513">
        <v>26.756012125151599</v>
      </c>
      <c r="I2513">
        <v>103.596408769156</v>
      </c>
      <c r="J2513">
        <v>6.7773981004962396</v>
      </c>
      <c r="K2513">
        <v>155.90257197801199</v>
      </c>
      <c r="M2513">
        <v>72.040249648423895</v>
      </c>
      <c r="N2513">
        <v>0.52278481012658196</v>
      </c>
      <c r="O2513">
        <v>2.6315789473684199</v>
      </c>
      <c r="P2513">
        <v>124.321133412042</v>
      </c>
    </row>
    <row r="2514" spans="1:17" hidden="1" x14ac:dyDescent="0.3">
      <c r="A2514" t="s">
        <v>5189</v>
      </c>
      <c r="B2514" t="s">
        <v>5190</v>
      </c>
      <c r="C2514" t="str">
        <f>IFERROR(VLOOKUP(Table1[[#This Row],[Ticker]],[1]!Table1[[Symbol]:[Industry]],2,FALSE),"-")</f>
        <v>-</v>
      </c>
      <c r="D2514" t="s">
        <v>116</v>
      </c>
      <c r="E2514">
        <v>168.59853000000001</v>
      </c>
      <c r="F2514">
        <v>155.85</v>
      </c>
      <c r="G2514">
        <v>-18.080169551140902</v>
      </c>
      <c r="H2514">
        <v>-7.8341024016717702</v>
      </c>
      <c r="I2514">
        <v>-19.6541526007173</v>
      </c>
      <c r="J2514">
        <v>-5.6709342097145203</v>
      </c>
      <c r="K2514">
        <v>160.53590122853001</v>
      </c>
      <c r="L2514">
        <v>153.84385746950301</v>
      </c>
      <c r="M2514">
        <v>42.6246576351028</v>
      </c>
      <c r="N2514">
        <v>0.64969999016361102</v>
      </c>
      <c r="O2514">
        <v>28.488931665062498</v>
      </c>
      <c r="P2514">
        <v>29.874999999999901</v>
      </c>
      <c r="Q2514">
        <v>9.6370324668132001E-2</v>
      </c>
    </row>
    <row r="2515" spans="1:17" hidden="1" x14ac:dyDescent="0.3">
      <c r="A2515" t="s">
        <v>5191</v>
      </c>
      <c r="B2515" t="s">
        <v>5192</v>
      </c>
      <c r="C2515" t="str">
        <f>IFERROR(VLOOKUP(Table1[[#This Row],[Ticker]],[1]!Table1[[Symbol]:[Industry]],2,FALSE),"-")</f>
        <v>-</v>
      </c>
      <c r="D2515" t="s">
        <v>286</v>
      </c>
      <c r="E2515">
        <v>168.59800848</v>
      </c>
      <c r="F2515">
        <v>17.440000000000001</v>
      </c>
      <c r="G2515">
        <v>163.21408455906899</v>
      </c>
      <c r="H2515">
        <v>16.889991140486501</v>
      </c>
      <c r="I2515">
        <v>32.759726270069798</v>
      </c>
      <c r="J2515">
        <v>-6.8697848507032102</v>
      </c>
      <c r="K2515">
        <v>16.2810690921415</v>
      </c>
      <c r="L2515">
        <v>12.0133630132928</v>
      </c>
      <c r="M2515">
        <v>26.634287384728399</v>
      </c>
      <c r="N2515">
        <v>0.15362739338311099</v>
      </c>
      <c r="O2515">
        <v>29.644495412844002</v>
      </c>
      <c r="P2515">
        <v>222.96296296296299</v>
      </c>
    </row>
    <row r="2516" spans="1:17" hidden="1" x14ac:dyDescent="0.3">
      <c r="A2516" t="s">
        <v>5193</v>
      </c>
      <c r="B2516" t="s">
        <v>5194</v>
      </c>
      <c r="C2516" t="str">
        <f>IFERROR(VLOOKUP(Table1[[#This Row],[Ticker]],[1]!Table1[[Symbol]:[Industry]],2,FALSE),"-")</f>
        <v>-</v>
      </c>
      <c r="D2516" t="s">
        <v>200</v>
      </c>
      <c r="E2516">
        <v>168.38356602799999</v>
      </c>
      <c r="F2516">
        <v>109.66</v>
      </c>
      <c r="G2516">
        <v>-38.495581617606803</v>
      </c>
      <c r="H2516">
        <v>-5.2199538337510196</v>
      </c>
      <c r="I2516">
        <v>-21.952349515018</v>
      </c>
      <c r="J2516">
        <v>-1.67011423796897</v>
      </c>
      <c r="K2516">
        <v>111.237841360248</v>
      </c>
      <c r="L2516">
        <v>114.620569100449</v>
      </c>
      <c r="M2516">
        <v>42.436050447591697</v>
      </c>
      <c r="N2516">
        <v>1.2645910342720801</v>
      </c>
      <c r="O2516">
        <v>23.107787707459401</v>
      </c>
      <c r="P2516">
        <v>13.6373056994818</v>
      </c>
      <c r="Q2516">
        <v>1.5724509242545998E-2</v>
      </c>
    </row>
    <row r="2517" spans="1:17" hidden="1" x14ac:dyDescent="0.3">
      <c r="A2517" t="s">
        <v>5195</v>
      </c>
      <c r="B2517" t="s">
        <v>5196</v>
      </c>
      <c r="C2517" t="str">
        <f>IFERROR(VLOOKUP(Table1[[#This Row],[Ticker]],[1]!Table1[[Symbol]:[Industry]],2,FALSE),"-")</f>
        <v>-</v>
      </c>
      <c r="D2517" t="s">
        <v>1157</v>
      </c>
      <c r="E2517">
        <v>167.94623999999999</v>
      </c>
      <c r="F2517">
        <v>13.44</v>
      </c>
      <c r="G2517">
        <v>-23.577017504982098</v>
      </c>
      <c r="H2517">
        <v>-5.4669032418685601</v>
      </c>
      <c r="I2517">
        <v>-49.411662045735497</v>
      </c>
      <c r="J2517">
        <v>-0.64930674283158196</v>
      </c>
      <c r="K2517">
        <v>14.856794536863999</v>
      </c>
      <c r="L2517">
        <v>16.1157640805536</v>
      </c>
      <c r="M2517">
        <v>37.5230922282149</v>
      </c>
      <c r="N2517">
        <v>0.103099993871568</v>
      </c>
      <c r="O2517">
        <v>65.1041666666666</v>
      </c>
      <c r="P2517">
        <v>30.485436893203801</v>
      </c>
      <c r="Q2517">
        <v>9.0911148241146003E-2</v>
      </c>
    </row>
    <row r="2518" spans="1:17" hidden="1" x14ac:dyDescent="0.3">
      <c r="A2518" t="s">
        <v>5197</v>
      </c>
      <c r="B2518" t="s">
        <v>5198</v>
      </c>
      <c r="C2518" t="str">
        <f>IFERROR(VLOOKUP(Table1[[#This Row],[Ticker]],[1]!Table1[[Symbol]:[Industry]],2,FALSE),"-")</f>
        <v>-</v>
      </c>
      <c r="D2518" t="s">
        <v>1310</v>
      </c>
      <c r="E2518">
        <v>167.8741</v>
      </c>
      <c r="F2518">
        <v>387.7</v>
      </c>
      <c r="G2518">
        <v>254.32792399374401</v>
      </c>
      <c r="H2518">
        <v>19.774804926553099</v>
      </c>
      <c r="I2518">
        <v>-12.567741531672199</v>
      </c>
      <c r="J2518">
        <v>-1.21916883330069</v>
      </c>
      <c r="K2518">
        <v>354.94338563223101</v>
      </c>
      <c r="L2518">
        <v>306.88215611151401</v>
      </c>
      <c r="M2518">
        <v>61.389025665559103</v>
      </c>
      <c r="N2518">
        <v>1.0759551852915801</v>
      </c>
      <c r="O2518">
        <v>39.6182615424297</v>
      </c>
      <c r="P2518">
        <v>436.98060941828197</v>
      </c>
    </row>
    <row r="2519" spans="1:17" hidden="1" x14ac:dyDescent="0.3">
      <c r="A2519" t="s">
        <v>5199</v>
      </c>
      <c r="B2519" t="s">
        <v>5200</v>
      </c>
      <c r="C2519" t="str">
        <f>IFERROR(VLOOKUP(Table1[[#This Row],[Ticker]],[1]!Table1[[Symbol]:[Industry]],2,FALSE),"-")</f>
        <v>-</v>
      </c>
      <c r="D2519" t="s">
        <v>422</v>
      </c>
      <c r="E2519">
        <v>167.73181992899899</v>
      </c>
      <c r="F2519">
        <v>167.67</v>
      </c>
      <c r="G2519">
        <v>16.209045716555998</v>
      </c>
      <c r="H2519">
        <v>-7.5167313219922196</v>
      </c>
      <c r="I2519">
        <v>18.384844271547099</v>
      </c>
      <c r="J2519">
        <v>-8.4694436357741107</v>
      </c>
      <c r="K2519">
        <v>163.33162371644201</v>
      </c>
      <c r="L2519">
        <v>141.386828390967</v>
      </c>
      <c r="M2519">
        <v>45.196492628082197</v>
      </c>
      <c r="N2519">
        <v>0.210307159685998</v>
      </c>
      <c r="O2519">
        <v>12.721417069243101</v>
      </c>
      <c r="P2519">
        <v>54.748500230733697</v>
      </c>
      <c r="Q2519">
        <v>4.4693538393103999E-2</v>
      </c>
    </row>
    <row r="2520" spans="1:17" hidden="1" x14ac:dyDescent="0.3">
      <c r="A2520" t="s">
        <v>5201</v>
      </c>
      <c r="B2520" t="s">
        <v>5202</v>
      </c>
      <c r="C2520" t="str">
        <f>IFERROR(VLOOKUP(Table1[[#This Row],[Ticker]],[1]!Table1[[Symbol]:[Industry]],2,FALSE),"-")</f>
        <v>-</v>
      </c>
      <c r="D2520" t="s">
        <v>631</v>
      </c>
      <c r="E2520">
        <v>167.376575844</v>
      </c>
      <c r="F2520">
        <v>221.88</v>
      </c>
      <c r="G2520">
        <v>-0.42164794851998599</v>
      </c>
      <c r="H2520">
        <v>-9.3788415567494496</v>
      </c>
      <c r="I2520">
        <v>-29.477966070784401</v>
      </c>
      <c r="J2520">
        <v>-9.4487119874923096</v>
      </c>
      <c r="K2520">
        <v>229.53508342997799</v>
      </c>
      <c r="L2520">
        <v>227.31040982125</v>
      </c>
      <c r="M2520">
        <v>26.3358450396899</v>
      </c>
      <c r="N2520">
        <v>1.1158017074056601</v>
      </c>
      <c r="O2520">
        <v>57.292230034252697</v>
      </c>
      <c r="P2520">
        <v>29.792336940625901</v>
      </c>
      <c r="Q2520">
        <v>-4.7136952060739999E-2</v>
      </c>
    </row>
    <row r="2521" spans="1:17" hidden="1" x14ac:dyDescent="0.3">
      <c r="A2521" t="s">
        <v>5203</v>
      </c>
      <c r="B2521" t="s">
        <v>5204</v>
      </c>
      <c r="C2521" t="str">
        <f>IFERROR(VLOOKUP(Table1[[#This Row],[Ticker]],[1]!Table1[[Symbol]:[Industry]],2,FALSE),"-")</f>
        <v>-</v>
      </c>
      <c r="E2521">
        <v>167.34987076499999</v>
      </c>
      <c r="F2521">
        <v>74.97</v>
      </c>
      <c r="G2521">
        <v>149.11370799987901</v>
      </c>
      <c r="H2521">
        <v>67.090883698693801</v>
      </c>
      <c r="I2521">
        <v>96.028782003194294</v>
      </c>
      <c r="J2521">
        <v>-6.7714972397381397</v>
      </c>
      <c r="K2521">
        <v>56.259897333571701</v>
      </c>
      <c r="L2521">
        <v>39.647135015901803</v>
      </c>
      <c r="M2521">
        <v>62.645243207301199</v>
      </c>
      <c r="N2521">
        <v>0.78981148214670505</v>
      </c>
      <c r="O2521">
        <v>11.3778844871281</v>
      </c>
      <c r="P2521">
        <v>240</v>
      </c>
      <c r="Q2521">
        <v>0.116610387022138</v>
      </c>
    </row>
    <row r="2522" spans="1:17" hidden="1" x14ac:dyDescent="0.3">
      <c r="A2522" t="s">
        <v>5205</v>
      </c>
      <c r="B2522" t="s">
        <v>5206</v>
      </c>
      <c r="C2522" t="str">
        <f>IFERROR(VLOOKUP(Table1[[#This Row],[Ticker]],[1]!Table1[[Symbol]:[Industry]],2,FALSE),"-")</f>
        <v>-</v>
      </c>
      <c r="E2522">
        <v>167.34291200000001</v>
      </c>
      <c r="F2522">
        <v>88</v>
      </c>
      <c r="G2522">
        <v>-57.2668266701289</v>
      </c>
      <c r="H2522">
        <v>36.389196648961097</v>
      </c>
      <c r="I2522">
        <v>-46.629577306650098</v>
      </c>
      <c r="J2522">
        <v>-6.9837972012407503</v>
      </c>
      <c r="K2522">
        <v>83.147550355470898</v>
      </c>
      <c r="M2522">
        <v>43.725036601812597</v>
      </c>
      <c r="N2522">
        <v>0.605922551252847</v>
      </c>
      <c r="O2522">
        <v>64.954545454545396</v>
      </c>
      <c r="P2522">
        <v>66.508987701040596</v>
      </c>
    </row>
    <row r="2523" spans="1:17" hidden="1" x14ac:dyDescent="0.3">
      <c r="A2523" t="s">
        <v>5207</v>
      </c>
      <c r="B2523" t="s">
        <v>5208</v>
      </c>
      <c r="C2523" t="str">
        <f>IFERROR(VLOOKUP(Table1[[#This Row],[Ticker]],[1]!Table1[[Symbol]:[Industry]],2,FALSE),"-")</f>
        <v>-</v>
      </c>
      <c r="E2523">
        <v>167.17750000000001</v>
      </c>
      <c r="F2523">
        <v>163.1</v>
      </c>
      <c r="G2523">
        <v>268.27556466173598</v>
      </c>
      <c r="H2523">
        <v>7.3591640363807196</v>
      </c>
      <c r="I2523">
        <v>51.738444520792399</v>
      </c>
      <c r="J2523">
        <v>-5.12165611806354</v>
      </c>
      <c r="K2523">
        <v>135.978167377733</v>
      </c>
      <c r="L2523">
        <v>105.28999859539699</v>
      </c>
      <c r="M2523">
        <v>55.833560482404799</v>
      </c>
      <c r="N2523">
        <v>1.19161337110481</v>
      </c>
      <c r="O2523">
        <v>22.0110361741262</v>
      </c>
      <c r="P2523">
        <v>302.61663786719299</v>
      </c>
      <c r="Q2523">
        <v>0.14550256574470899</v>
      </c>
    </row>
    <row r="2524" spans="1:17" hidden="1" x14ac:dyDescent="0.3">
      <c r="A2524" t="s">
        <v>5209</v>
      </c>
      <c r="B2524" t="s">
        <v>5210</v>
      </c>
      <c r="C2524" t="str">
        <f>IFERROR(VLOOKUP(Table1[[#This Row],[Ticker]],[1]!Table1[[Symbol]:[Industry]],2,FALSE),"-")</f>
        <v>-</v>
      </c>
      <c r="D2524" t="s">
        <v>631</v>
      </c>
      <c r="E2524">
        <v>167.16188</v>
      </c>
      <c r="F2524">
        <v>84.34</v>
      </c>
      <c r="G2524">
        <v>28.137689433608099</v>
      </c>
      <c r="H2524">
        <v>-4.9414600922722398</v>
      </c>
      <c r="I2524">
        <v>1.9931329770689401</v>
      </c>
      <c r="J2524">
        <v>-3.3204232715964901</v>
      </c>
      <c r="K2524">
        <v>81.819424234062694</v>
      </c>
      <c r="L2524">
        <v>76.9272390409417</v>
      </c>
      <c r="M2524">
        <v>53.533587974349999</v>
      </c>
      <c r="N2524">
        <v>0.62868425937569195</v>
      </c>
      <c r="O2524">
        <v>25.0889257766184</v>
      </c>
      <c r="P2524">
        <v>60.342205323193902</v>
      </c>
      <c r="Q2524">
        <v>2.2338960644787999E-2</v>
      </c>
    </row>
    <row r="2525" spans="1:17" hidden="1" x14ac:dyDescent="0.3">
      <c r="A2525" t="s">
        <v>5211</v>
      </c>
      <c r="B2525" t="s">
        <v>5212</v>
      </c>
      <c r="C2525" t="str">
        <f>IFERROR(VLOOKUP(Table1[[#This Row],[Ticker]],[1]!Table1[[Symbol]:[Industry]],2,FALSE),"-")</f>
        <v>-</v>
      </c>
      <c r="D2525" t="s">
        <v>908</v>
      </c>
      <c r="E2525">
        <v>166.94370000000001</v>
      </c>
      <c r="F2525">
        <v>281.05</v>
      </c>
      <c r="G2525">
        <v>121.67992075520399</v>
      </c>
      <c r="H2525">
        <v>15.2829210849654</v>
      </c>
      <c r="I2525">
        <v>22.869339772655401</v>
      </c>
      <c r="J2525">
        <v>18.438993859080401</v>
      </c>
      <c r="K2525">
        <v>201.980027984419</v>
      </c>
      <c r="L2525">
        <v>190.09316908251799</v>
      </c>
      <c r="M2525">
        <v>93.959857176035499</v>
      </c>
      <c r="N2525">
        <v>4.86366547760991</v>
      </c>
      <c r="O2525">
        <v>0</v>
      </c>
      <c r="P2525">
        <v>151.72413793103399</v>
      </c>
      <c r="Q2525">
        <v>0.13824656936587601</v>
      </c>
    </row>
    <row r="2526" spans="1:17" hidden="1" x14ac:dyDescent="0.3">
      <c r="A2526" t="s">
        <v>5213</v>
      </c>
      <c r="B2526" t="s">
        <v>5214</v>
      </c>
      <c r="C2526" t="str">
        <f>IFERROR(VLOOKUP(Table1[[#This Row],[Ticker]],[1]!Table1[[Symbol]:[Industry]],2,FALSE),"-")</f>
        <v>-</v>
      </c>
      <c r="E2526">
        <v>166.8629565</v>
      </c>
      <c r="F2526">
        <v>226.35</v>
      </c>
      <c r="G2526">
        <v>-10.6419310978649</v>
      </c>
      <c r="H2526">
        <v>37.656870829288998</v>
      </c>
      <c r="I2526">
        <v>-0.33624896212830702</v>
      </c>
      <c r="J2526">
        <v>15.460906218855399</v>
      </c>
      <c r="K2526">
        <v>179.15562500648599</v>
      </c>
      <c r="M2526">
        <v>76.206894184815198</v>
      </c>
      <c r="N2526">
        <v>1.15702739110911</v>
      </c>
      <c r="O2526">
        <v>0</v>
      </c>
      <c r="P2526">
        <v>61.678571428571402</v>
      </c>
    </row>
    <row r="2527" spans="1:17" hidden="1" x14ac:dyDescent="0.3">
      <c r="A2527" t="s">
        <v>5215</v>
      </c>
      <c r="B2527" t="s">
        <v>5216</v>
      </c>
      <c r="C2527" t="str">
        <f>IFERROR(VLOOKUP(Table1[[#This Row],[Ticker]],[1]!Table1[[Symbol]:[Industry]],2,FALSE),"-")</f>
        <v>-</v>
      </c>
      <c r="D2527" t="s">
        <v>983</v>
      </c>
      <c r="E2527">
        <v>166.79249999999999</v>
      </c>
      <c r="F2527">
        <v>317.7</v>
      </c>
      <c r="G2527">
        <v>116.946463256762</v>
      </c>
      <c r="H2527">
        <v>-8.2555928702554802</v>
      </c>
      <c r="I2527">
        <v>113.783900982934</v>
      </c>
      <c r="J2527">
        <v>0.73348192034894999</v>
      </c>
      <c r="K2527">
        <v>315.37457616693803</v>
      </c>
      <c r="L2527">
        <v>257.51163685327401</v>
      </c>
      <c r="M2527">
        <v>38.324824904505398</v>
      </c>
      <c r="N2527">
        <v>0.73002054586444498</v>
      </c>
      <c r="O2527">
        <v>22.694365753855799</v>
      </c>
      <c r="P2527">
        <v>176.020851433536</v>
      </c>
      <c r="Q2527">
        <v>8.5626246498636996E-2</v>
      </c>
    </row>
    <row r="2528" spans="1:17" hidden="1" x14ac:dyDescent="0.3">
      <c r="A2528" t="s">
        <v>5217</v>
      </c>
      <c r="B2528" t="s">
        <v>5218</v>
      </c>
      <c r="C2528" t="str">
        <f>IFERROR(VLOOKUP(Table1[[#This Row],[Ticker]],[1]!Table1[[Symbol]:[Industry]],2,FALSE),"-")</f>
        <v>-</v>
      </c>
      <c r="D2528" t="s">
        <v>130</v>
      </c>
      <c r="E2528">
        <v>166.3647986</v>
      </c>
      <c r="F2528">
        <v>19.579999999999998</v>
      </c>
      <c r="G2528">
        <v>3.0422794284508599</v>
      </c>
      <c r="H2528">
        <v>-16.040322235930901</v>
      </c>
      <c r="I2528">
        <v>-33.384217960599798</v>
      </c>
      <c r="J2528">
        <v>-4.4372661393117498</v>
      </c>
      <c r="K2528">
        <v>20.888661015236998</v>
      </c>
      <c r="L2528">
        <v>20.307448852667601</v>
      </c>
      <c r="M2528">
        <v>23.268065582292898</v>
      </c>
      <c r="N2528">
        <v>0.47935383339446302</v>
      </c>
      <c r="O2528">
        <v>55.515832482124601</v>
      </c>
      <c r="P2528">
        <v>41.8840579710144</v>
      </c>
      <c r="Q2528">
        <v>3.4036227667889003E-2</v>
      </c>
    </row>
    <row r="2529" spans="1:17" hidden="1" x14ac:dyDescent="0.3">
      <c r="A2529" t="s">
        <v>5219</v>
      </c>
      <c r="B2529" t="s">
        <v>5220</v>
      </c>
      <c r="C2529" t="str">
        <f>IFERROR(VLOOKUP(Table1[[#This Row],[Ticker]],[1]!Table1[[Symbol]:[Industry]],2,FALSE),"-")</f>
        <v>-</v>
      </c>
      <c r="D2529" t="s">
        <v>1522</v>
      </c>
      <c r="E2529">
        <v>166.32</v>
      </c>
      <c r="F2529">
        <v>94.5</v>
      </c>
      <c r="G2529">
        <v>21.284037670209099</v>
      </c>
      <c r="H2529">
        <v>-9.0331715125328103</v>
      </c>
      <c r="I2529">
        <v>4.6706929884608401</v>
      </c>
      <c r="J2529">
        <v>5.4738802174583103</v>
      </c>
      <c r="K2529">
        <v>90.974148439606196</v>
      </c>
      <c r="L2529">
        <v>90.444748849063302</v>
      </c>
      <c r="M2529">
        <v>66.028713013654894</v>
      </c>
      <c r="N2529">
        <v>2.45817602548785</v>
      </c>
      <c r="O2529">
        <v>67.619047619047606</v>
      </c>
      <c r="P2529">
        <v>94.965958324736903</v>
      </c>
      <c r="Q2529">
        <v>2.7260105712598001E-2</v>
      </c>
    </row>
    <row r="2530" spans="1:17" hidden="1" x14ac:dyDescent="0.3">
      <c r="A2530" t="s">
        <v>5221</v>
      </c>
      <c r="B2530" t="s">
        <v>5222</v>
      </c>
      <c r="C2530" t="str">
        <f>IFERROR(VLOOKUP(Table1[[#This Row],[Ticker]],[1]!Table1[[Symbol]:[Industry]],2,FALSE),"-")</f>
        <v>-</v>
      </c>
      <c r="D2530" t="s">
        <v>130</v>
      </c>
      <c r="E2530">
        <v>165.74092400000001</v>
      </c>
      <c r="F2530">
        <v>100.85</v>
      </c>
      <c r="G2530">
        <v>18.949067675664601</v>
      </c>
      <c r="H2530">
        <v>-10.6118933314016</v>
      </c>
      <c r="I2530">
        <v>-21.059263394761601</v>
      </c>
      <c r="J2530">
        <v>-0.60529431239147002</v>
      </c>
      <c r="K2530">
        <v>104.147742126425</v>
      </c>
      <c r="L2530">
        <v>99.119734609271205</v>
      </c>
      <c r="M2530">
        <v>44.8714973514167</v>
      </c>
      <c r="N2530">
        <v>0.81529370920322797</v>
      </c>
      <c r="O2530">
        <v>43.232523549826396</v>
      </c>
      <c r="P2530">
        <v>57.824726134585198</v>
      </c>
      <c r="Q2530">
        <v>-2.1437183020191E-2</v>
      </c>
    </row>
    <row r="2531" spans="1:17" hidden="1" x14ac:dyDescent="0.3">
      <c r="A2531" t="s">
        <v>5223</v>
      </c>
      <c r="B2531" t="s">
        <v>5224</v>
      </c>
      <c r="C2531" t="str">
        <f>IFERROR(VLOOKUP(Table1[[#This Row],[Ticker]],[1]!Table1[[Symbol]:[Industry]],2,FALSE),"-")</f>
        <v>-</v>
      </c>
      <c r="D2531" t="s">
        <v>631</v>
      </c>
      <c r="E2531">
        <v>165.24252480000001</v>
      </c>
      <c r="F2531">
        <v>159.22999999999999</v>
      </c>
      <c r="G2531">
        <v>-23.0904767043052</v>
      </c>
      <c r="H2531">
        <v>-1.82693617381036</v>
      </c>
      <c r="I2531">
        <v>-16.017800092025499</v>
      </c>
      <c r="J2531">
        <v>-2.9161608027671999</v>
      </c>
      <c r="K2531">
        <v>154.75640099198799</v>
      </c>
      <c r="L2531">
        <v>156.21838433578401</v>
      </c>
      <c r="M2531">
        <v>55.757995335325198</v>
      </c>
      <c r="N2531">
        <v>1.26956539717983</v>
      </c>
      <c r="O2531">
        <v>31.790491741505999</v>
      </c>
      <c r="P2531">
        <v>24.252828716347999</v>
      </c>
      <c r="Q2531">
        <v>3.7014643893339999E-2</v>
      </c>
    </row>
    <row r="2532" spans="1:17" hidden="1" x14ac:dyDescent="0.3">
      <c r="A2532" t="s">
        <v>5225</v>
      </c>
      <c r="B2532" t="s">
        <v>5226</v>
      </c>
      <c r="C2532" t="str">
        <f>IFERROR(VLOOKUP(Table1[[#This Row],[Ticker]],[1]!Table1[[Symbol]:[Industry]],2,FALSE),"-")</f>
        <v>-</v>
      </c>
      <c r="D2532" t="s">
        <v>51</v>
      </c>
      <c r="E2532">
        <v>165.11135300499899</v>
      </c>
      <c r="F2532">
        <v>140.94999999999999</v>
      </c>
      <c r="G2532">
        <v>-72.846032259860806</v>
      </c>
      <c r="H2532">
        <v>5.5857541809502704</v>
      </c>
      <c r="I2532">
        <v>-43.319895578669602</v>
      </c>
      <c r="J2532">
        <v>5.7621481652888997</v>
      </c>
      <c r="K2532">
        <v>187.32481430225101</v>
      </c>
      <c r="L2532">
        <v>158.207006445323</v>
      </c>
      <c r="M2532">
        <v>84.887558125070996</v>
      </c>
      <c r="N2532">
        <v>0.83333333333333304</v>
      </c>
      <c r="O2532">
        <v>98.652004256828604</v>
      </c>
      <c r="P2532">
        <v>27.441229656419502</v>
      </c>
    </row>
    <row r="2533" spans="1:17" hidden="1" x14ac:dyDescent="0.3">
      <c r="A2533" t="s">
        <v>5227</v>
      </c>
      <c r="B2533" t="s">
        <v>5228</v>
      </c>
      <c r="C2533" t="str">
        <f>IFERROR(VLOOKUP(Table1[[#This Row],[Ticker]],[1]!Table1[[Symbol]:[Industry]],2,FALSE),"-")</f>
        <v>-</v>
      </c>
      <c r="E2533">
        <v>164.86425725000001</v>
      </c>
      <c r="F2533">
        <v>126.7</v>
      </c>
      <c r="G2533">
        <v>65.003899897533998</v>
      </c>
      <c r="H2533">
        <v>6.4839032816141904</v>
      </c>
      <c r="I2533">
        <v>67.7237290631641</v>
      </c>
      <c r="J2533">
        <v>3.3974510712819099</v>
      </c>
      <c r="K2533">
        <v>116.645499478478</v>
      </c>
      <c r="L2533">
        <v>91.732072222173301</v>
      </c>
      <c r="M2533">
        <v>86.681715165297703</v>
      </c>
      <c r="N2533">
        <v>0.6</v>
      </c>
      <c r="O2533">
        <v>2.9992107340173599</v>
      </c>
      <c r="P2533">
        <v>228.23834196891099</v>
      </c>
    </row>
    <row r="2534" spans="1:17" hidden="1" x14ac:dyDescent="0.3">
      <c r="A2534" t="s">
        <v>5229</v>
      </c>
      <c r="B2534" t="s">
        <v>5230</v>
      </c>
      <c r="C2534" t="str">
        <f>IFERROR(VLOOKUP(Table1[[#This Row],[Ticker]],[1]!Table1[[Symbol]:[Industry]],2,FALSE),"-")</f>
        <v>-</v>
      </c>
      <c r="D2534" t="s">
        <v>1157</v>
      </c>
      <c r="E2534">
        <v>164.62352279999999</v>
      </c>
      <c r="F2534">
        <v>72.89</v>
      </c>
      <c r="G2534">
        <v>13.1687254871003</v>
      </c>
      <c r="H2534">
        <v>-2.9977554557901902</v>
      </c>
      <c r="I2534">
        <v>-29.039081625181201</v>
      </c>
      <c r="J2534">
        <v>0.81054727176695196</v>
      </c>
      <c r="K2534">
        <v>70.475732299408193</v>
      </c>
      <c r="L2534">
        <v>71.456205644501296</v>
      </c>
      <c r="M2534">
        <v>64.893617212604099</v>
      </c>
      <c r="N2534">
        <v>0.90497905214345897</v>
      </c>
      <c r="O2534">
        <v>35.889696803402302</v>
      </c>
      <c r="P2534">
        <v>47.700101317122503</v>
      </c>
      <c r="Q2534">
        <v>4.5017592424529997E-2</v>
      </c>
    </row>
    <row r="2535" spans="1:17" hidden="1" x14ac:dyDescent="0.3">
      <c r="A2535" t="s">
        <v>5231</v>
      </c>
      <c r="B2535" t="s">
        <v>5232</v>
      </c>
      <c r="C2535" t="str">
        <f>IFERROR(VLOOKUP(Table1[[#This Row],[Ticker]],[1]!Table1[[Symbol]:[Industry]],2,FALSE),"-")</f>
        <v>-</v>
      </c>
      <c r="D2535" t="s">
        <v>375</v>
      </c>
      <c r="E2535">
        <v>164.37773999999999</v>
      </c>
      <c r="F2535">
        <v>108.3</v>
      </c>
      <c r="G2535">
        <v>58.530113685256403</v>
      </c>
      <c r="H2535">
        <v>11.094636463775901</v>
      </c>
      <c r="I2535">
        <v>68.835795820992999</v>
      </c>
      <c r="J2535">
        <v>4.1438806051002803</v>
      </c>
      <c r="K2535">
        <v>102.535607008306</v>
      </c>
      <c r="M2535">
        <v>44.229371372302303</v>
      </c>
      <c r="N2535">
        <v>0.51261343012704097</v>
      </c>
      <c r="O2535">
        <v>21.8836565096953</v>
      </c>
      <c r="P2535">
        <v>92.533333333333303</v>
      </c>
    </row>
    <row r="2536" spans="1:17" hidden="1" x14ac:dyDescent="0.3">
      <c r="A2536" t="s">
        <v>5233</v>
      </c>
      <c r="B2536" t="s">
        <v>5234</v>
      </c>
      <c r="C2536" t="str">
        <f>IFERROR(VLOOKUP(Table1[[#This Row],[Ticker]],[1]!Table1[[Symbol]:[Industry]],2,FALSE),"-")</f>
        <v>-</v>
      </c>
      <c r="D2536" t="s">
        <v>286</v>
      </c>
      <c r="E2536">
        <v>164.30340179000001</v>
      </c>
      <c r="F2536">
        <v>179.3</v>
      </c>
      <c r="G2536">
        <v>53.073335329071902</v>
      </c>
      <c r="H2536">
        <v>0.94668399119771696</v>
      </c>
      <c r="I2536">
        <v>17.608548906489698</v>
      </c>
      <c r="J2536">
        <v>2.20378014068933</v>
      </c>
      <c r="K2536">
        <v>174.233838487871</v>
      </c>
      <c r="L2536">
        <v>159.25834667252099</v>
      </c>
      <c r="M2536">
        <v>63.990912807442399</v>
      </c>
      <c r="N2536">
        <v>1.05524489523555</v>
      </c>
      <c r="O2536">
        <v>25.6832124930284</v>
      </c>
      <c r="P2536">
        <v>78.142076502732195</v>
      </c>
      <c r="Q2536">
        <v>5.1514503631466001E-2</v>
      </c>
    </row>
    <row r="2537" spans="1:17" hidden="1" x14ac:dyDescent="0.3">
      <c r="A2537" t="s">
        <v>5235</v>
      </c>
      <c r="B2537" t="s">
        <v>5236</v>
      </c>
      <c r="C2537" t="str">
        <f>IFERROR(VLOOKUP(Table1[[#This Row],[Ticker]],[1]!Table1[[Symbol]:[Industry]],2,FALSE),"-")</f>
        <v>-</v>
      </c>
      <c r="D2537" t="s">
        <v>130</v>
      </c>
      <c r="E2537">
        <v>164.1163952</v>
      </c>
      <c r="F2537">
        <v>68</v>
      </c>
      <c r="G2537">
        <v>-19.726057376724</v>
      </c>
      <c r="H2537">
        <v>-7.9455304637149204</v>
      </c>
      <c r="I2537">
        <v>-45.073319024854598</v>
      </c>
      <c r="J2537">
        <v>-4.0180041628026801</v>
      </c>
      <c r="K2537">
        <v>71.875134600517399</v>
      </c>
      <c r="L2537">
        <v>74.261312395113606</v>
      </c>
      <c r="M2537">
        <v>41.155520810335403</v>
      </c>
      <c r="N2537">
        <v>0.50259740259740204</v>
      </c>
      <c r="O2537">
        <v>68.602941176470594</v>
      </c>
      <c r="P2537">
        <v>23.636363636363601</v>
      </c>
    </row>
    <row r="2538" spans="1:17" hidden="1" x14ac:dyDescent="0.3">
      <c r="A2538" t="s">
        <v>5237</v>
      </c>
      <c r="B2538" t="s">
        <v>5238</v>
      </c>
      <c r="C2538" t="str">
        <f>IFERROR(VLOOKUP(Table1[[#This Row],[Ticker]],[1]!Table1[[Symbol]:[Industry]],2,FALSE),"-")</f>
        <v>-</v>
      </c>
      <c r="D2538" t="s">
        <v>714</v>
      </c>
      <c r="E2538">
        <v>163.46488893</v>
      </c>
      <c r="F2538">
        <v>80.27</v>
      </c>
      <c r="G2538">
        <v>33.662787065467903</v>
      </c>
      <c r="H2538">
        <v>-4.6301635945213899</v>
      </c>
      <c r="I2538">
        <v>8.3816645430959298</v>
      </c>
      <c r="J2538">
        <v>-1.4456390455547301</v>
      </c>
      <c r="K2538">
        <v>81.073891142349297</v>
      </c>
      <c r="L2538">
        <v>72.323285745854605</v>
      </c>
      <c r="M2538">
        <v>88.374458321217901</v>
      </c>
      <c r="N2538">
        <v>0.84006092305256697</v>
      </c>
      <c r="O2538">
        <v>12.4953282670985</v>
      </c>
      <c r="P2538">
        <v>64.825462012320301</v>
      </c>
      <c r="Q2538">
        <v>2.2514289353509E-2</v>
      </c>
    </row>
    <row r="2539" spans="1:17" hidden="1" x14ac:dyDescent="0.3">
      <c r="A2539" t="s">
        <v>5239</v>
      </c>
      <c r="B2539" t="s">
        <v>5240</v>
      </c>
      <c r="C2539" t="str">
        <f>IFERROR(VLOOKUP(Table1[[#This Row],[Ticker]],[1]!Table1[[Symbol]:[Industry]],2,FALSE),"-")</f>
        <v>-</v>
      </c>
      <c r="D2539" t="s">
        <v>631</v>
      </c>
      <c r="E2539">
        <v>163.41999999999999</v>
      </c>
      <c r="F2539">
        <v>81.709999999999994</v>
      </c>
      <c r="G2539">
        <v>-22.7234064985253</v>
      </c>
      <c r="H2539">
        <v>-4.4142073087988196</v>
      </c>
      <c r="I2539">
        <v>-15.3491124461395</v>
      </c>
      <c r="J2539">
        <v>2.0178643449376699</v>
      </c>
      <c r="K2539">
        <v>83.906576959041601</v>
      </c>
      <c r="L2539">
        <v>87.929729919112106</v>
      </c>
      <c r="M2539">
        <v>41.409162449916003</v>
      </c>
      <c r="N2539">
        <v>0.83806697596367397</v>
      </c>
      <c r="O2539">
        <v>34.377677150899501</v>
      </c>
      <c r="P2539">
        <v>13.3287101248266</v>
      </c>
      <c r="Q2539">
        <v>0.12426339968342399</v>
      </c>
    </row>
    <row r="2540" spans="1:17" hidden="1" x14ac:dyDescent="0.3">
      <c r="A2540" t="s">
        <v>5241</v>
      </c>
      <c r="B2540" t="s">
        <v>5242</v>
      </c>
      <c r="C2540" t="str">
        <f>IFERROR(VLOOKUP(Table1[[#This Row],[Ticker]],[1]!Table1[[Symbol]:[Industry]],2,FALSE),"-")</f>
        <v>-</v>
      </c>
      <c r="D2540" t="s">
        <v>631</v>
      </c>
      <c r="E2540">
        <v>163.290525</v>
      </c>
      <c r="F2540">
        <v>302.60000000000002</v>
      </c>
      <c r="G2540">
        <v>160.431627269138</v>
      </c>
      <c r="H2540">
        <v>-38.254235650292799</v>
      </c>
      <c r="I2540">
        <v>85.809326057214193</v>
      </c>
      <c r="J2540">
        <v>-6.9343982958846704</v>
      </c>
      <c r="K2540">
        <v>300.20486162348601</v>
      </c>
      <c r="L2540">
        <v>207.17701186167301</v>
      </c>
      <c r="M2540">
        <v>13.967364918531</v>
      </c>
      <c r="N2540">
        <v>0.15389993047033201</v>
      </c>
      <c r="O2540">
        <v>49.722405816258998</v>
      </c>
      <c r="P2540">
        <v>215.04424778761</v>
      </c>
      <c r="Q2540">
        <v>9.2577490151913994E-2</v>
      </c>
    </row>
    <row r="2541" spans="1:17" hidden="1" x14ac:dyDescent="0.3">
      <c r="A2541" t="s">
        <v>5243</v>
      </c>
      <c r="B2541" t="s">
        <v>5244</v>
      </c>
      <c r="C2541" t="str">
        <f>IFERROR(VLOOKUP(Table1[[#This Row],[Ticker]],[1]!Table1[[Symbol]:[Industry]],2,FALSE),"-")</f>
        <v>-</v>
      </c>
      <c r="E2541">
        <v>162.417616713</v>
      </c>
      <c r="F2541">
        <v>10.89</v>
      </c>
      <c r="G2541">
        <v>-34.6656882795168</v>
      </c>
      <c r="H2541">
        <v>-19.335562966423399</v>
      </c>
      <c r="I2541">
        <v>-18.768717568198401</v>
      </c>
      <c r="J2541">
        <v>-0.89196168880651905</v>
      </c>
      <c r="K2541">
        <v>11.5551971027415</v>
      </c>
      <c r="L2541">
        <v>11.4849854068763</v>
      </c>
      <c r="M2541">
        <v>35.494622172322998</v>
      </c>
      <c r="N2541">
        <v>0.63863572027746796</v>
      </c>
      <c r="O2541">
        <v>60.789715335169802</v>
      </c>
      <c r="P2541">
        <v>25.028702640642901</v>
      </c>
      <c r="Q2541">
        <v>6.7338904660937005E-2</v>
      </c>
    </row>
    <row r="2542" spans="1:17" hidden="1" x14ac:dyDescent="0.3">
      <c r="A2542" t="s">
        <v>5245</v>
      </c>
      <c r="B2542" t="s">
        <v>5246</v>
      </c>
      <c r="C2542" t="str">
        <f>IFERROR(VLOOKUP(Table1[[#This Row],[Ticker]],[1]!Table1[[Symbol]:[Industry]],2,FALSE),"-")</f>
        <v>-</v>
      </c>
      <c r="D2542" t="s">
        <v>138</v>
      </c>
      <c r="E2542">
        <v>162.24</v>
      </c>
      <c r="F2542">
        <v>390</v>
      </c>
      <c r="G2542">
        <v>-18.6951723090008</v>
      </c>
      <c r="H2542">
        <v>-3.72017835103886</v>
      </c>
      <c r="I2542">
        <v>-8.3894901732642495</v>
      </c>
      <c r="J2542">
        <v>0.81054727176695196</v>
      </c>
      <c r="K2542">
        <v>389.81887686111401</v>
      </c>
      <c r="L2542">
        <v>387.04282439459899</v>
      </c>
      <c r="M2542">
        <v>100</v>
      </c>
      <c r="O2542">
        <v>0</v>
      </c>
      <c r="P2542">
        <v>5.4054054054053902</v>
      </c>
    </row>
    <row r="2543" spans="1:17" hidden="1" x14ac:dyDescent="0.3">
      <c r="A2543" t="s">
        <v>5247</v>
      </c>
      <c r="B2543" t="s">
        <v>5248</v>
      </c>
      <c r="C2543" t="str">
        <f>IFERROR(VLOOKUP(Table1[[#This Row],[Ticker]],[1]!Table1[[Symbol]:[Industry]],2,FALSE),"-")</f>
        <v>-</v>
      </c>
      <c r="D2543" t="s">
        <v>278</v>
      </c>
      <c r="E2543">
        <v>161.98796874999999</v>
      </c>
      <c r="F2543">
        <v>2422.25</v>
      </c>
      <c r="G2543">
        <v>125.615917130954</v>
      </c>
      <c r="H2543">
        <v>24.173036451081799</v>
      </c>
      <c r="I2543">
        <v>19.695501489473902</v>
      </c>
      <c r="J2543">
        <v>-0.505568430712382</v>
      </c>
      <c r="K2543">
        <v>2252.0715994362799</v>
      </c>
      <c r="L2543">
        <v>1887.8999918955999</v>
      </c>
      <c r="M2543">
        <v>49.547259393443099</v>
      </c>
      <c r="N2543">
        <v>0.42933478735005398</v>
      </c>
      <c r="O2543">
        <v>38.117452781504802</v>
      </c>
      <c r="P2543">
        <v>173.94820176430599</v>
      </c>
      <c r="Q2543">
        <v>0.10725598094804301</v>
      </c>
    </row>
    <row r="2544" spans="1:17" hidden="1" x14ac:dyDescent="0.3">
      <c r="A2544" t="s">
        <v>5249</v>
      </c>
      <c r="B2544" t="s">
        <v>5250</v>
      </c>
      <c r="C2544" t="str">
        <f>IFERROR(VLOOKUP(Table1[[#This Row],[Ticker]],[1]!Table1[[Symbol]:[Industry]],2,FALSE),"-")</f>
        <v>-</v>
      </c>
      <c r="D2544" t="s">
        <v>278</v>
      </c>
      <c r="E2544">
        <v>161.77669760000001</v>
      </c>
      <c r="F2544">
        <v>272.3</v>
      </c>
      <c r="G2544">
        <v>-4.5908010533825198E-2</v>
      </c>
      <c r="H2544">
        <v>-4.6007507230806999</v>
      </c>
      <c r="I2544">
        <v>-28.607972381422599</v>
      </c>
      <c r="J2544">
        <v>-2.1702392249110898</v>
      </c>
      <c r="K2544">
        <v>270.80893541454202</v>
      </c>
      <c r="L2544">
        <v>263.72532874048801</v>
      </c>
      <c r="M2544">
        <v>47.9100765297555</v>
      </c>
      <c r="N2544">
        <v>0.52769886363636298</v>
      </c>
      <c r="O2544">
        <v>29.636430407638599</v>
      </c>
      <c r="P2544">
        <v>32.829268292682897</v>
      </c>
      <c r="Q2544">
        <v>1.8158761803144002E-2</v>
      </c>
    </row>
    <row r="2545" spans="1:17" hidden="1" x14ac:dyDescent="0.3">
      <c r="A2545" t="s">
        <v>5251</v>
      </c>
      <c r="B2545" t="s">
        <v>5252</v>
      </c>
      <c r="C2545" t="str">
        <f>IFERROR(VLOOKUP(Table1[[#This Row],[Ticker]],[1]!Table1[[Symbol]:[Industry]],2,FALSE),"-")</f>
        <v>-</v>
      </c>
      <c r="D2545" t="s">
        <v>60</v>
      </c>
      <c r="E2545">
        <v>161.71674999999999</v>
      </c>
      <c r="F2545">
        <v>146.35</v>
      </c>
      <c r="G2545">
        <v>-4.1415613209636399</v>
      </c>
      <c r="H2545">
        <v>18.2798216489611</v>
      </c>
      <c r="I2545">
        <v>4.1341938653271102</v>
      </c>
      <c r="J2545">
        <v>-17.674976113533699</v>
      </c>
      <c r="K2545">
        <v>143.98308401332801</v>
      </c>
      <c r="L2545">
        <v>129.812245028902</v>
      </c>
      <c r="M2545">
        <v>35.396783653934101</v>
      </c>
      <c r="N2545">
        <v>1.2862170087976501</v>
      </c>
      <c r="O2545">
        <v>38.5719166381961</v>
      </c>
      <c r="P2545">
        <v>68.025258323765698</v>
      </c>
    </row>
    <row r="2546" spans="1:17" hidden="1" x14ac:dyDescent="0.3">
      <c r="A2546" t="s">
        <v>5253</v>
      </c>
      <c r="B2546" t="s">
        <v>5254</v>
      </c>
      <c r="C2546" t="str">
        <f>IFERROR(VLOOKUP(Table1[[#This Row],[Ticker]],[1]!Table1[[Symbol]:[Industry]],2,FALSE),"-")</f>
        <v>-</v>
      </c>
      <c r="D2546" t="s">
        <v>138</v>
      </c>
      <c r="E2546">
        <v>161.537020047</v>
      </c>
      <c r="F2546">
        <v>83.01</v>
      </c>
      <c r="G2546">
        <v>144.27963567065601</v>
      </c>
      <c r="H2546">
        <v>7.6908987433112603</v>
      </c>
      <c r="I2546">
        <v>15.8272156018425</v>
      </c>
      <c r="J2546">
        <v>6.9064921432220396</v>
      </c>
      <c r="K2546">
        <v>72.389845349458</v>
      </c>
      <c r="L2546">
        <v>61.336691718615697</v>
      </c>
      <c r="M2546">
        <v>72.131574556415799</v>
      </c>
      <c r="N2546">
        <v>2.8051011921264202</v>
      </c>
      <c r="O2546">
        <v>6.0836043850138504</v>
      </c>
      <c r="P2546">
        <v>181.38983050847401</v>
      </c>
      <c r="Q2546">
        <v>0.14559296740858199</v>
      </c>
    </row>
    <row r="2547" spans="1:17" hidden="1" x14ac:dyDescent="0.3">
      <c r="A2547" t="s">
        <v>5255</v>
      </c>
      <c r="B2547" t="s">
        <v>5256</v>
      </c>
      <c r="C2547" t="str">
        <f>IFERROR(VLOOKUP(Table1[[#This Row],[Ticker]],[1]!Table1[[Symbol]:[Industry]],2,FALSE),"-")</f>
        <v>-</v>
      </c>
      <c r="D2547" t="s">
        <v>119</v>
      </c>
      <c r="E2547">
        <v>161.49920535000001</v>
      </c>
      <c r="F2547">
        <v>0.81</v>
      </c>
      <c r="G2547">
        <v>-43.100577714406199</v>
      </c>
      <c r="H2547">
        <v>-24.308413645156499</v>
      </c>
      <c r="I2547">
        <v>-36.6520384358125</v>
      </c>
      <c r="J2547">
        <v>0.81054727176695196</v>
      </c>
      <c r="K2547">
        <v>1.0108870802013901</v>
      </c>
      <c r="L2547">
        <v>1.0005081256497901</v>
      </c>
      <c r="M2547">
        <v>0.84665085473727697</v>
      </c>
      <c r="N2547">
        <v>0.76443672525839002</v>
      </c>
      <c r="O2547">
        <v>54.320987654320902</v>
      </c>
      <c r="P2547">
        <v>47.272727272727202</v>
      </c>
      <c r="Q2547">
        <v>-0.103948144355078</v>
      </c>
    </row>
    <row r="2548" spans="1:17" hidden="1" x14ac:dyDescent="0.3">
      <c r="A2548" t="s">
        <v>5257</v>
      </c>
      <c r="B2548" t="s">
        <v>5258</v>
      </c>
      <c r="C2548" t="str">
        <f>IFERROR(VLOOKUP(Table1[[#This Row],[Ticker]],[1]!Table1[[Symbol]:[Industry]],2,FALSE),"-")</f>
        <v>-</v>
      </c>
      <c r="E2548">
        <v>161.16</v>
      </c>
      <c r="F2548">
        <v>15.8</v>
      </c>
      <c r="G2548">
        <v>225.76656134670901</v>
      </c>
      <c r="H2548">
        <v>-4.8022916546671297</v>
      </c>
      <c r="I2548">
        <v>45.559617784920803</v>
      </c>
      <c r="J2548">
        <v>6.1664794751567698</v>
      </c>
      <c r="K2548">
        <v>15.395907709075599</v>
      </c>
      <c r="L2548">
        <v>12.9112981167128</v>
      </c>
      <c r="M2548">
        <v>70.006754416163204</v>
      </c>
      <c r="N2548">
        <v>0.92101190683003797</v>
      </c>
      <c r="O2548">
        <v>40.696202531645497</v>
      </c>
      <c r="P2548">
        <v>338.28016643550598</v>
      </c>
    </row>
    <row r="2549" spans="1:17" hidden="1" x14ac:dyDescent="0.3">
      <c r="A2549" t="s">
        <v>5259</v>
      </c>
      <c r="B2549" t="s">
        <v>5260</v>
      </c>
      <c r="C2549" t="str">
        <f>IFERROR(VLOOKUP(Table1[[#This Row],[Ticker]],[1]!Table1[[Symbol]:[Industry]],2,FALSE),"-")</f>
        <v>-</v>
      </c>
      <c r="D2549" t="s">
        <v>631</v>
      </c>
      <c r="E2549">
        <v>160.94964691199999</v>
      </c>
      <c r="F2549">
        <v>5.36</v>
      </c>
      <c r="G2549">
        <v>86.976087555807396</v>
      </c>
      <c r="H2549">
        <v>51.128306497445998</v>
      </c>
      <c r="I2549">
        <v>45.799656211004098</v>
      </c>
      <c r="J2549">
        <v>1.5995019068754299</v>
      </c>
      <c r="K2549">
        <v>3.82538032497868</v>
      </c>
      <c r="L2549">
        <v>3.5354494234799101</v>
      </c>
      <c r="M2549">
        <v>82.284166188727099</v>
      </c>
      <c r="N2549">
        <v>1.6236831835646901</v>
      </c>
      <c r="O2549">
        <v>0</v>
      </c>
      <c r="P2549">
        <v>184.49463579898301</v>
      </c>
      <c r="Q2549">
        <v>-5.0605857970889997E-2</v>
      </c>
    </row>
    <row r="2550" spans="1:17" hidden="1" x14ac:dyDescent="0.3">
      <c r="A2550" t="s">
        <v>5261</v>
      </c>
      <c r="B2550" t="s">
        <v>5262</v>
      </c>
      <c r="C2550" t="str">
        <f>IFERROR(VLOOKUP(Table1[[#This Row],[Ticker]],[1]!Table1[[Symbol]:[Industry]],2,FALSE),"-")</f>
        <v>-</v>
      </c>
      <c r="D2550" t="s">
        <v>404</v>
      </c>
      <c r="E2550">
        <v>160.78684999999999</v>
      </c>
      <c r="F2550">
        <v>140</v>
      </c>
      <c r="G2550">
        <v>9.2327556189270599</v>
      </c>
      <c r="H2550">
        <v>-21.367237174568199</v>
      </c>
      <c r="I2550">
        <v>-32.399546741460298</v>
      </c>
      <c r="J2550">
        <v>-5.7626926348062799</v>
      </c>
      <c r="K2550">
        <v>165.12816029684799</v>
      </c>
      <c r="L2550">
        <v>156.19392188877899</v>
      </c>
      <c r="M2550">
        <v>38.597728486039301</v>
      </c>
      <c r="N2550">
        <v>1.8161616161616101</v>
      </c>
      <c r="O2550">
        <v>60.714285714285701</v>
      </c>
      <c r="P2550">
        <v>78.071737471381297</v>
      </c>
      <c r="Q2550">
        <v>9.6360153958424996E-2</v>
      </c>
    </row>
    <row r="2551" spans="1:17" hidden="1" x14ac:dyDescent="0.3">
      <c r="A2551" t="s">
        <v>5263</v>
      </c>
      <c r="B2551" t="s">
        <v>5264</v>
      </c>
      <c r="C2551" t="str">
        <f>IFERROR(VLOOKUP(Table1[[#This Row],[Ticker]],[1]!Table1[[Symbol]:[Industry]],2,FALSE),"-")</f>
        <v>-</v>
      </c>
      <c r="D2551" t="s">
        <v>631</v>
      </c>
      <c r="E2551">
        <v>160.23987609</v>
      </c>
      <c r="F2551">
        <v>85.21</v>
      </c>
      <c r="G2551">
        <v>26.0492020212765</v>
      </c>
      <c r="H2551">
        <v>10.976395200633</v>
      </c>
      <c r="I2551">
        <v>0.88881909158605499</v>
      </c>
      <c r="J2551">
        <v>-6.3203719482887601</v>
      </c>
      <c r="K2551">
        <v>78.533774987221506</v>
      </c>
      <c r="L2551">
        <v>72.535021219600793</v>
      </c>
      <c r="M2551">
        <v>53.057958905535202</v>
      </c>
      <c r="N2551">
        <v>1.2336453443364199</v>
      </c>
      <c r="O2551">
        <v>11.3719047060204</v>
      </c>
      <c r="P2551">
        <v>53.947606142727999</v>
      </c>
      <c r="Q2551">
        <v>-8.3971953024799997E-4</v>
      </c>
    </row>
    <row r="2552" spans="1:17" hidden="1" x14ac:dyDescent="0.3">
      <c r="A2552" t="s">
        <v>5265</v>
      </c>
      <c r="B2552" t="s">
        <v>5266</v>
      </c>
      <c r="C2552" t="str">
        <f>IFERROR(VLOOKUP(Table1[[#This Row],[Ticker]],[1]!Table1[[Symbol]:[Industry]],2,FALSE),"-")</f>
        <v>-</v>
      </c>
      <c r="D2552" t="s">
        <v>60</v>
      </c>
      <c r="E2552">
        <v>160.209397</v>
      </c>
      <c r="F2552">
        <v>40.19</v>
      </c>
      <c r="G2552">
        <v>-6.0825313425382204</v>
      </c>
      <c r="H2552">
        <v>-16.002000402975799</v>
      </c>
      <c r="I2552">
        <v>-52.163243991489701</v>
      </c>
      <c r="J2552">
        <v>-2.8368691416069098</v>
      </c>
      <c r="K2552">
        <v>47.548746787951401</v>
      </c>
      <c r="L2552">
        <v>51.799429471922302</v>
      </c>
      <c r="M2552">
        <v>16.386040280262002</v>
      </c>
      <c r="N2552">
        <v>0.83765791156528802</v>
      </c>
      <c r="O2552">
        <v>83.876586215476493</v>
      </c>
      <c r="P2552">
        <v>19.893401629284</v>
      </c>
      <c r="Q2552">
        <v>0.112729832568651</v>
      </c>
    </row>
    <row r="2553" spans="1:17" hidden="1" x14ac:dyDescent="0.3">
      <c r="A2553" t="s">
        <v>5267</v>
      </c>
      <c r="B2553" t="s">
        <v>5268</v>
      </c>
      <c r="C2553" t="str">
        <f>IFERROR(VLOOKUP(Table1[[#This Row],[Ticker]],[1]!Table1[[Symbol]:[Industry]],2,FALSE),"-")</f>
        <v>-</v>
      </c>
      <c r="D2553" t="s">
        <v>631</v>
      </c>
      <c r="E2553">
        <v>160.10103599999999</v>
      </c>
      <c r="F2553">
        <v>484.45</v>
      </c>
      <c r="G2553">
        <v>7.1333380379979099</v>
      </c>
      <c r="H2553">
        <v>-1.72542769487088</v>
      </c>
      <c r="I2553">
        <v>0.85425836760888296</v>
      </c>
      <c r="J2553">
        <v>1.54675631365828</v>
      </c>
      <c r="K2553">
        <v>457.44746217650999</v>
      </c>
      <c r="L2553">
        <v>425.36255320798801</v>
      </c>
      <c r="M2553">
        <v>55.232548628329297</v>
      </c>
      <c r="N2553">
        <v>0.33994566762485301</v>
      </c>
      <c r="O2553">
        <v>16.214263597894501</v>
      </c>
      <c r="P2553">
        <v>35.719288415744501</v>
      </c>
      <c r="Q2553">
        <v>-2.0390761284601999E-2</v>
      </c>
    </row>
    <row r="2554" spans="1:17" hidden="1" x14ac:dyDescent="0.3">
      <c r="A2554" t="s">
        <v>5269</v>
      </c>
      <c r="B2554" t="s">
        <v>5270</v>
      </c>
      <c r="C2554" t="str">
        <f>IFERROR(VLOOKUP(Table1[[#This Row],[Ticker]],[1]!Table1[[Symbol]:[Industry]],2,FALSE),"-")</f>
        <v>-</v>
      </c>
      <c r="D2554" t="s">
        <v>983</v>
      </c>
      <c r="E2554">
        <v>159.76295970000001</v>
      </c>
      <c r="F2554">
        <v>158.5</v>
      </c>
      <c r="G2554">
        <v>88.223601789947296</v>
      </c>
      <c r="H2554">
        <v>-0.72654777779046498</v>
      </c>
      <c r="I2554">
        <v>19.982957223490999</v>
      </c>
      <c r="J2554">
        <v>-6.7101847842810898</v>
      </c>
      <c r="K2554">
        <v>158.99753255107501</v>
      </c>
      <c r="L2554">
        <v>125.009524587483</v>
      </c>
      <c r="M2554">
        <v>21.154682462115598</v>
      </c>
      <c r="N2554">
        <v>0.30833871832172099</v>
      </c>
      <c r="O2554">
        <v>23.9116719242902</v>
      </c>
      <c r="P2554">
        <v>115.35326086956501</v>
      </c>
      <c r="Q2554">
        <v>7.9915430767969996E-3</v>
      </c>
    </row>
    <row r="2555" spans="1:17" hidden="1" x14ac:dyDescent="0.3">
      <c r="A2555" t="s">
        <v>5271</v>
      </c>
      <c r="B2555" t="s">
        <v>5272</v>
      </c>
      <c r="C2555" t="str">
        <f>IFERROR(VLOOKUP(Table1[[#This Row],[Ticker]],[1]!Table1[[Symbol]:[Industry]],2,FALSE),"-")</f>
        <v>-</v>
      </c>
      <c r="D2555" t="s">
        <v>386</v>
      </c>
      <c r="E2555">
        <v>159.65596411199999</v>
      </c>
      <c r="F2555">
        <v>24.72</v>
      </c>
      <c r="G2555">
        <v>46.972086645455299</v>
      </c>
      <c r="H2555">
        <v>-0.29258623450073001</v>
      </c>
      <c r="I2555">
        <v>8.8850051657472093</v>
      </c>
      <c r="J2555">
        <v>-2.8221872591711699</v>
      </c>
      <c r="K2555">
        <v>22.998617285267098</v>
      </c>
      <c r="L2555">
        <v>20.7794645537398</v>
      </c>
      <c r="M2555">
        <v>55.561982671191601</v>
      </c>
      <c r="N2555">
        <v>2.34899619412987</v>
      </c>
      <c r="O2555">
        <v>19.336569579288</v>
      </c>
      <c r="P2555">
        <v>88.7022900763358</v>
      </c>
      <c r="Q2555">
        <v>3.9096149148775003E-2</v>
      </c>
    </row>
    <row r="2556" spans="1:17" hidden="1" x14ac:dyDescent="0.3">
      <c r="A2556" t="s">
        <v>5273</v>
      </c>
      <c r="B2556" t="s">
        <v>5274</v>
      </c>
      <c r="C2556" t="str">
        <f>IFERROR(VLOOKUP(Table1[[#This Row],[Ticker]],[1]!Table1[[Symbol]:[Industry]],2,FALSE),"-")</f>
        <v>-</v>
      </c>
      <c r="D2556" t="s">
        <v>1102</v>
      </c>
      <c r="E2556">
        <v>159.6531846</v>
      </c>
      <c r="F2556">
        <v>12.75</v>
      </c>
      <c r="G2556">
        <v>-39.942161872822098</v>
      </c>
      <c r="H2556">
        <v>-27.112359939941701</v>
      </c>
      <c r="I2556">
        <v>-75.9048510021466</v>
      </c>
      <c r="J2556">
        <v>2.2295789912994999</v>
      </c>
      <c r="K2556">
        <v>15.1593092918745</v>
      </c>
      <c r="L2556">
        <v>20.333416140074</v>
      </c>
      <c r="M2556">
        <v>45.236828498527203</v>
      </c>
      <c r="N2556">
        <v>2.13410085618592</v>
      </c>
      <c r="O2556">
        <v>198.03921568627399</v>
      </c>
      <c r="P2556">
        <v>14.3497757847533</v>
      </c>
      <c r="Q2556">
        <v>-1.1318789348856001E-2</v>
      </c>
    </row>
    <row r="2557" spans="1:17" hidden="1" x14ac:dyDescent="0.3">
      <c r="A2557" t="s">
        <v>5275</v>
      </c>
      <c r="B2557" t="s">
        <v>5276</v>
      </c>
      <c r="C2557" t="str">
        <f>IFERROR(VLOOKUP(Table1[[#This Row],[Ticker]],[1]!Table1[[Symbol]:[Industry]],2,FALSE),"-")</f>
        <v>-</v>
      </c>
      <c r="D2557" t="s">
        <v>1157</v>
      </c>
      <c r="E2557">
        <v>159.57782865999999</v>
      </c>
      <c r="F2557">
        <v>86.6</v>
      </c>
      <c r="G2557">
        <v>-74.287520481159206</v>
      </c>
      <c r="H2557">
        <v>-5.4745643159511399</v>
      </c>
      <c r="I2557">
        <v>-63.981838345422602</v>
      </c>
      <c r="J2557">
        <v>5.81054727176695</v>
      </c>
      <c r="K2557">
        <v>89.119818405308493</v>
      </c>
      <c r="M2557">
        <v>59.454403805804603</v>
      </c>
      <c r="N2557">
        <v>1.3710586097228501</v>
      </c>
      <c r="O2557">
        <v>111.316397228637</v>
      </c>
      <c r="P2557">
        <v>18.467852257181899</v>
      </c>
    </row>
    <row r="2558" spans="1:17" hidden="1" x14ac:dyDescent="0.3">
      <c r="A2558" t="s">
        <v>5277</v>
      </c>
      <c r="B2558" t="s">
        <v>5278</v>
      </c>
      <c r="C2558" t="str">
        <f>IFERROR(VLOOKUP(Table1[[#This Row],[Ticker]],[1]!Table1[[Symbol]:[Industry]],2,FALSE),"-")</f>
        <v>-</v>
      </c>
      <c r="D2558" t="s">
        <v>269</v>
      </c>
      <c r="E2558">
        <v>159.38652805799899</v>
      </c>
      <c r="F2558">
        <v>68.540000000000006</v>
      </c>
      <c r="G2558">
        <v>249.414408661615</v>
      </c>
      <c r="H2558">
        <v>-21.377328210124698</v>
      </c>
      <c r="I2558">
        <v>-31.838659778119599</v>
      </c>
      <c r="J2558">
        <v>1.1240268955914099</v>
      </c>
      <c r="K2558">
        <v>69.438428655570604</v>
      </c>
      <c r="L2558">
        <v>57.791299187689098</v>
      </c>
      <c r="M2558">
        <v>48.743690400287697</v>
      </c>
      <c r="N2558">
        <v>0.41660023518699002</v>
      </c>
      <c r="O2558">
        <v>34.9430989203384</v>
      </c>
      <c r="P2558">
        <v>301.75849941383302</v>
      </c>
      <c r="Q2558">
        <v>0.110821485099001</v>
      </c>
    </row>
    <row r="2559" spans="1:17" hidden="1" x14ac:dyDescent="0.3">
      <c r="A2559" t="s">
        <v>5279</v>
      </c>
      <c r="B2559" t="s">
        <v>5280</v>
      </c>
      <c r="C2559" t="str">
        <f>IFERROR(VLOOKUP(Table1[[#This Row],[Ticker]],[1]!Table1[[Symbol]:[Industry]],2,FALSE),"-")</f>
        <v>-</v>
      </c>
      <c r="D2559" t="s">
        <v>130</v>
      </c>
      <c r="E2559">
        <v>159.341544</v>
      </c>
      <c r="F2559">
        <v>44.89</v>
      </c>
      <c r="G2559">
        <v>-42.019758551853698</v>
      </c>
      <c r="H2559">
        <v>-8.1501457777489605</v>
      </c>
      <c r="I2559">
        <v>-31.623927246251501</v>
      </c>
      <c r="J2559">
        <v>0.17835038759444999</v>
      </c>
      <c r="K2559">
        <v>46.718403909738903</v>
      </c>
      <c r="L2559">
        <v>49.452730755450901</v>
      </c>
      <c r="M2559">
        <v>51.818433503456802</v>
      </c>
      <c r="N2559">
        <v>0.78838326744523002</v>
      </c>
      <c r="O2559">
        <v>46.580530184896404</v>
      </c>
      <c r="P2559">
        <v>8.7978671837130396</v>
      </c>
      <c r="Q2559">
        <v>-5.9586647909480997E-2</v>
      </c>
    </row>
    <row r="2560" spans="1:17" hidden="1" x14ac:dyDescent="0.3">
      <c r="A2560" t="s">
        <v>5281</v>
      </c>
      <c r="B2560" t="s">
        <v>5282</v>
      </c>
      <c r="C2560" t="str">
        <f>IFERROR(VLOOKUP(Table1[[#This Row],[Ticker]],[1]!Table1[[Symbol]:[Industry]],2,FALSE),"-")</f>
        <v>-</v>
      </c>
      <c r="D2560" t="s">
        <v>404</v>
      </c>
      <c r="E2560">
        <v>159.25929288</v>
      </c>
      <c r="F2560">
        <v>42.96</v>
      </c>
      <c r="G2560">
        <v>-10.299253211094999</v>
      </c>
      <c r="H2560">
        <v>-12.222380994210599</v>
      </c>
      <c r="I2560">
        <v>-19.2734434334551</v>
      </c>
      <c r="J2560">
        <v>-4.9303195310467496</v>
      </c>
      <c r="K2560">
        <v>42.365238886973401</v>
      </c>
      <c r="L2560">
        <v>42.081073746421303</v>
      </c>
      <c r="M2560">
        <v>50.768128610088702</v>
      </c>
      <c r="N2560">
        <v>0.91427319750176705</v>
      </c>
      <c r="O2560">
        <v>43.738361266294199</v>
      </c>
      <c r="P2560">
        <v>35.520504731861202</v>
      </c>
      <c r="Q2560">
        <v>0.145255180646059</v>
      </c>
    </row>
    <row r="2561" spans="1:17" hidden="1" x14ac:dyDescent="0.3">
      <c r="A2561" t="s">
        <v>5283</v>
      </c>
      <c r="B2561" t="s">
        <v>5284</v>
      </c>
      <c r="C2561" t="str">
        <f>IFERROR(VLOOKUP(Table1[[#This Row],[Ticker]],[1]!Table1[[Symbol]:[Industry]],2,FALSE),"-")</f>
        <v>-</v>
      </c>
      <c r="D2561" t="s">
        <v>5285</v>
      </c>
      <c r="E2561">
        <v>159.19836405000001</v>
      </c>
      <c r="F2561">
        <v>111.18</v>
      </c>
      <c r="G2561">
        <v>160.61133009609301</v>
      </c>
      <c r="H2561">
        <v>19.854346490575001</v>
      </c>
      <c r="I2561">
        <v>42.796653717105002</v>
      </c>
      <c r="J2561">
        <v>2.9511076759929602</v>
      </c>
      <c r="K2561">
        <v>101.05715089912</v>
      </c>
      <c r="L2561">
        <v>84.278472053680105</v>
      </c>
      <c r="M2561">
        <v>70.022623239997003</v>
      </c>
      <c r="N2561">
        <v>1.0669584820421401</v>
      </c>
      <c r="O2561">
        <v>14.723871199855999</v>
      </c>
      <c r="P2561">
        <v>215.85227272727201</v>
      </c>
      <c r="Q2561">
        <v>0.113409547978341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130</v>
      </c>
      <c r="E2562">
        <v>159.135501</v>
      </c>
      <c r="F2562">
        <v>68.5</v>
      </c>
      <c r="G2562">
        <v>-60.111787429492601</v>
      </c>
      <c r="H2562">
        <v>-7.9159825468430602</v>
      </c>
      <c r="I2562">
        <v>-43.610469349161399</v>
      </c>
      <c r="J2562">
        <v>0.157900426226701</v>
      </c>
      <c r="K2562">
        <v>71.811517890197706</v>
      </c>
      <c r="L2562">
        <v>81.527098125060903</v>
      </c>
      <c r="M2562">
        <v>45.0526769474383</v>
      </c>
      <c r="N2562">
        <v>0.62349624060150299</v>
      </c>
      <c r="O2562">
        <v>83.941605839415999</v>
      </c>
      <c r="P2562">
        <v>6.6147859922178904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807</v>
      </c>
      <c r="E2563">
        <v>159.071271975</v>
      </c>
      <c r="F2563">
        <v>143.55000000000001</v>
      </c>
      <c r="G2563">
        <v>-27.107334471163</v>
      </c>
      <c r="H2563">
        <v>-7.0717141872163296</v>
      </c>
      <c r="I2563">
        <v>-20.459394928474499</v>
      </c>
      <c r="J2563">
        <v>-0.25848570755110301</v>
      </c>
      <c r="K2563">
        <v>144.54567381912801</v>
      </c>
      <c r="L2563">
        <v>152.12089559471099</v>
      </c>
      <c r="M2563">
        <v>57.737540096344503</v>
      </c>
      <c r="N2563">
        <v>0.882484547818291</v>
      </c>
      <c r="O2563">
        <v>54.5802856147683</v>
      </c>
      <c r="P2563">
        <v>21.4980956411341</v>
      </c>
      <c r="Q2563">
        <v>1.8446549876221002E-2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46</v>
      </c>
      <c r="E2564">
        <v>159.06611240000001</v>
      </c>
      <c r="F2564">
        <v>1.69</v>
      </c>
      <c r="G2564">
        <v>33.108724611175099</v>
      </c>
      <c r="H2564">
        <v>19.007094376233798</v>
      </c>
      <c r="I2564">
        <v>27.038437754663601</v>
      </c>
      <c r="J2564">
        <v>-1.5990912824499</v>
      </c>
      <c r="K2564">
        <v>1.4155508274675499</v>
      </c>
      <c r="L2564">
        <v>1.2446579847221799</v>
      </c>
      <c r="M2564">
        <v>59.553303206013098</v>
      </c>
      <c r="N2564">
        <v>1.9973494636361899</v>
      </c>
      <c r="O2564">
        <v>10.0591715976331</v>
      </c>
      <c r="P2564">
        <v>86.740331491712595</v>
      </c>
      <c r="Q2564">
        <v>0.17180755680545401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278</v>
      </c>
      <c r="E2565">
        <v>159.03357045000001</v>
      </c>
      <c r="F2565">
        <v>29.94</v>
      </c>
      <c r="G2565">
        <v>124.36415257605</v>
      </c>
      <c r="H2565">
        <v>6.3699117390512203</v>
      </c>
      <c r="I2565">
        <v>-1.91148750692078</v>
      </c>
      <c r="J2565">
        <v>-5.9070099801414404</v>
      </c>
      <c r="K2565">
        <v>28.030673418815802</v>
      </c>
      <c r="L2565">
        <v>21.3278053870206</v>
      </c>
      <c r="M2565">
        <v>33.261058448307097</v>
      </c>
      <c r="N2565">
        <v>0.69568350920558697</v>
      </c>
      <c r="O2565">
        <v>20.841683366733399</v>
      </c>
      <c r="P2565">
        <v>173.42465753424599</v>
      </c>
      <c r="Q2565">
        <v>8.6755161159128E-2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21</v>
      </c>
      <c r="E2566">
        <v>158.83525</v>
      </c>
      <c r="F2566">
        <v>113.05</v>
      </c>
      <c r="G2566">
        <v>81.444876831048205</v>
      </c>
      <c r="H2566">
        <v>-2.6544430832616799</v>
      </c>
      <c r="I2566">
        <v>15.4051044213303</v>
      </c>
      <c r="J2566">
        <v>-5.8015017186335802</v>
      </c>
      <c r="K2566">
        <v>104.967807590638</v>
      </c>
      <c r="L2566">
        <v>90.536710802176401</v>
      </c>
      <c r="M2566">
        <v>46.535412341371497</v>
      </c>
      <c r="N2566">
        <v>2.2739529247703398</v>
      </c>
      <c r="O2566">
        <v>14.8960636886333</v>
      </c>
      <c r="P2566">
        <v>150.7207806609</v>
      </c>
      <c r="Q2566">
        <v>7.2405886414929996E-2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21</v>
      </c>
      <c r="E2567">
        <v>158.77215345599899</v>
      </c>
      <c r="F2567">
        <v>43.38</v>
      </c>
      <c r="G2567">
        <v>48.247455658656797</v>
      </c>
      <c r="H2567">
        <v>12.700874280540001</v>
      </c>
      <c r="I2567">
        <v>-28.3002168242352</v>
      </c>
      <c r="J2567">
        <v>-2.9527766351288398</v>
      </c>
      <c r="K2567">
        <v>39.698653130281301</v>
      </c>
      <c r="L2567">
        <v>36.216539959352097</v>
      </c>
      <c r="M2567">
        <v>52.070725336073799</v>
      </c>
      <c r="N2567">
        <v>2.4452715440305099</v>
      </c>
      <c r="O2567">
        <v>24.366067312125399</v>
      </c>
      <c r="P2567">
        <v>108.057553956834</v>
      </c>
      <c r="Q2567">
        <v>5.5082202414816997E-2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407</v>
      </c>
      <c r="E2568">
        <v>158.55035333999999</v>
      </c>
      <c r="F2568">
        <v>9.06</v>
      </c>
      <c r="G2568">
        <v>84.175284354559196</v>
      </c>
      <c r="H2568">
        <v>-1.26755850711468</v>
      </c>
      <c r="I2568">
        <v>-41.314895578669599</v>
      </c>
      <c r="J2568">
        <v>4.5351522379068996</v>
      </c>
      <c r="K2568">
        <v>8.9237409648933905</v>
      </c>
      <c r="L2568">
        <v>8.2577147569076406</v>
      </c>
      <c r="M2568">
        <v>51.276843546129598</v>
      </c>
      <c r="N2568">
        <v>1.36162523926099</v>
      </c>
      <c r="O2568">
        <v>78.807947019867498</v>
      </c>
      <c r="P2568">
        <v>110.697674418604</v>
      </c>
      <c r="Q2568">
        <v>0.13339338162685599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631</v>
      </c>
      <c r="E2569">
        <v>158.47717599999999</v>
      </c>
      <c r="F2569">
        <v>301.14999999999998</v>
      </c>
      <c r="G2569">
        <v>-8.2290886801623202</v>
      </c>
      <c r="H2569">
        <v>-7.7343650349014998</v>
      </c>
      <c r="I2569">
        <v>-8.2208377346731698</v>
      </c>
      <c r="J2569">
        <v>-2.1713657150344199</v>
      </c>
      <c r="K2569">
        <v>300.53641513059301</v>
      </c>
      <c r="L2569">
        <v>294.71818440169</v>
      </c>
      <c r="M2569">
        <v>50.558836307025601</v>
      </c>
      <c r="N2569">
        <v>0.14442752460474001</v>
      </c>
      <c r="O2569">
        <v>18.5455752947036</v>
      </c>
      <c r="P2569">
        <v>19.813009747364202</v>
      </c>
      <c r="Q2569">
        <v>1.2054259505933E-2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631</v>
      </c>
      <c r="E2570">
        <v>158.443737312</v>
      </c>
      <c r="F2570">
        <v>51.52</v>
      </c>
      <c r="G2570">
        <v>38.269419134002099</v>
      </c>
      <c r="H2570">
        <v>-6.50814606930739</v>
      </c>
      <c r="I2570">
        <v>-17.9437327879719</v>
      </c>
      <c r="J2570">
        <v>-1.0413045800848899</v>
      </c>
      <c r="K2570">
        <v>54.9566800106183</v>
      </c>
      <c r="L2570">
        <v>50.411750294415299</v>
      </c>
      <c r="M2570">
        <v>32.320936918230302</v>
      </c>
      <c r="N2570">
        <v>0.44881546425406799</v>
      </c>
      <c r="O2570">
        <v>36.840062111801203</v>
      </c>
      <c r="P2570">
        <v>72.769953051643199</v>
      </c>
      <c r="Q2570">
        <v>9.2107309018207004E-2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908</v>
      </c>
      <c r="E2571">
        <v>157.11990875000001</v>
      </c>
      <c r="F2571">
        <v>76.930000000000007</v>
      </c>
      <c r="G2571">
        <v>111.301440017174</v>
      </c>
      <c r="H2571">
        <v>9.6718921335426398</v>
      </c>
      <c r="I2571">
        <v>25.9254095430157</v>
      </c>
      <c r="J2571">
        <v>3.53769906104458</v>
      </c>
      <c r="K2571">
        <v>69.558942950114499</v>
      </c>
      <c r="L2571">
        <v>57.988208466213102</v>
      </c>
      <c r="M2571">
        <v>63.0820460499408</v>
      </c>
      <c r="N2571">
        <v>1.26455352789364</v>
      </c>
      <c r="O2571">
        <v>9.1901728844403898</v>
      </c>
      <c r="P2571">
        <v>147.28383156541301</v>
      </c>
      <c r="Q2571">
        <v>6.8500326924554003E-2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386</v>
      </c>
      <c r="E2572">
        <v>156.99285</v>
      </c>
      <c r="F2572">
        <v>63</v>
      </c>
      <c r="G2572">
        <v>33.201322056311</v>
      </c>
      <c r="H2572">
        <v>41.310496495586897</v>
      </c>
      <c r="I2572">
        <v>-21.8240926589616</v>
      </c>
      <c r="J2572">
        <v>-5.4543218797001298</v>
      </c>
      <c r="K2572">
        <v>50.425924941505301</v>
      </c>
      <c r="L2572">
        <v>47.682129458411801</v>
      </c>
      <c r="M2572">
        <v>75.655791709919896</v>
      </c>
      <c r="N2572">
        <v>1.7502439024390199</v>
      </c>
      <c r="O2572">
        <v>23.3333333333333</v>
      </c>
      <c r="P2572">
        <v>82.080924855491304</v>
      </c>
      <c r="Q2572">
        <v>0.16172276543355599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130</v>
      </c>
      <c r="E2573">
        <v>156.445803525</v>
      </c>
      <c r="F2573">
        <v>3.93</v>
      </c>
      <c r="G2573">
        <v>93.026494108798104</v>
      </c>
      <c r="H2573">
        <v>0.389410690057022</v>
      </c>
      <c r="I2573">
        <v>-9.5508637484309205</v>
      </c>
      <c r="J2573">
        <v>-2.2506772180289598</v>
      </c>
      <c r="K2573">
        <v>3.8089834995157701</v>
      </c>
      <c r="L2573">
        <v>3.35945491487047</v>
      </c>
      <c r="M2573">
        <v>51.125372654169901</v>
      </c>
      <c r="N2573">
        <v>1.06347135845241</v>
      </c>
      <c r="O2573">
        <v>34.6055979643765</v>
      </c>
      <c r="P2573">
        <v>131.17647058823499</v>
      </c>
      <c r="Q2573">
        <v>6.2841766235029003E-2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631</v>
      </c>
      <c r="E2574">
        <v>156.22496663999999</v>
      </c>
      <c r="F2574">
        <v>217.3</v>
      </c>
      <c r="G2574">
        <v>-46.8520885569231</v>
      </c>
      <c r="H2574">
        <v>-8.0251110864648698</v>
      </c>
      <c r="I2574">
        <v>-38.251700723811297</v>
      </c>
      <c r="J2574">
        <v>-0.34739622059061998</v>
      </c>
      <c r="K2574">
        <v>220.380203385328</v>
      </c>
      <c r="L2574">
        <v>234.57720431599</v>
      </c>
      <c r="M2574">
        <v>49.279212874767801</v>
      </c>
      <c r="N2574">
        <v>1.4876441445375801</v>
      </c>
      <c r="O2574">
        <v>47.261849976990298</v>
      </c>
      <c r="P2574">
        <v>7.5742574257425801</v>
      </c>
      <c r="Q2574">
        <v>-6.9842750065385997E-2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E2575">
        <v>156.03497745000001</v>
      </c>
      <c r="F2575">
        <v>160.75</v>
      </c>
      <c r="G2575">
        <v>101.219799697225</v>
      </c>
      <c r="H2575">
        <v>-7.6741470733758304</v>
      </c>
      <c r="I2575">
        <v>-54.684765039967601</v>
      </c>
      <c r="J2575">
        <v>-5.9229770835339002</v>
      </c>
      <c r="K2575">
        <v>174.567611889506</v>
      </c>
      <c r="L2575">
        <v>180.59440568709999</v>
      </c>
      <c r="M2575">
        <v>38.877738052490002</v>
      </c>
      <c r="N2575">
        <v>0.65385190725504805</v>
      </c>
      <c r="O2575">
        <v>113.996889580093</v>
      </c>
      <c r="P2575">
        <v>135.18653986832399</v>
      </c>
      <c r="Q2575">
        <v>0.155383836767163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138</v>
      </c>
      <c r="E2576">
        <v>155.83082723999999</v>
      </c>
      <c r="F2576">
        <v>9.9</v>
      </c>
      <c r="G2576">
        <v>-10.307474266130299</v>
      </c>
      <c r="H2576">
        <v>6.7941073632468401</v>
      </c>
      <c r="I2576">
        <v>-12.2564340402081</v>
      </c>
      <c r="J2576">
        <v>-10.878950445128</v>
      </c>
      <c r="K2576">
        <v>10.075489855452201</v>
      </c>
      <c r="L2576">
        <v>10.970818619265</v>
      </c>
      <c r="M2576">
        <v>40.798363847302497</v>
      </c>
      <c r="N2576">
        <v>0.90977124934604703</v>
      </c>
      <c r="O2576">
        <v>52.020202020201999</v>
      </c>
      <c r="P2576">
        <v>23.75</v>
      </c>
      <c r="Q2576">
        <v>3.0638183054184E-2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E2577">
        <v>155.7864696</v>
      </c>
      <c r="F2577">
        <v>223.7</v>
      </c>
      <c r="G2577">
        <v>87.236219640341005</v>
      </c>
      <c r="H2577">
        <v>12.1265191211003</v>
      </c>
      <c r="I2577">
        <v>-7.4230458402008104</v>
      </c>
      <c r="J2577">
        <v>15.9686126594999</v>
      </c>
      <c r="K2577">
        <v>185.27464803587</v>
      </c>
      <c r="L2577">
        <v>161.608052010199</v>
      </c>
      <c r="M2577">
        <v>83.091311310602407</v>
      </c>
      <c r="N2577">
        <v>2.29119254703591</v>
      </c>
      <c r="O2577">
        <v>22.932498882431801</v>
      </c>
      <c r="P2577">
        <v>129.435897435897</v>
      </c>
      <c r="Q2577">
        <v>0.101062653516224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21</v>
      </c>
      <c r="E2578">
        <v>155.71438749999999</v>
      </c>
      <c r="F2578">
        <v>207.55</v>
      </c>
      <c r="G2578">
        <v>28.2296975149515</v>
      </c>
      <c r="H2578">
        <v>-17.8832684797942</v>
      </c>
      <c r="I2578">
        <v>-25.003451728402201</v>
      </c>
      <c r="J2578">
        <v>-1.62847711847695</v>
      </c>
      <c r="K2578">
        <v>251.40304900558701</v>
      </c>
      <c r="L2578">
        <v>244.24404835603301</v>
      </c>
      <c r="M2578">
        <v>53.260906037924698</v>
      </c>
      <c r="N2578">
        <v>0.63976162097735401</v>
      </c>
      <c r="O2578">
        <v>146.205733558178</v>
      </c>
      <c r="P2578">
        <v>102.88367546432001</v>
      </c>
      <c r="Q2578">
        <v>0.16541025945516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908</v>
      </c>
      <c r="E2579">
        <v>155.68725000000001</v>
      </c>
      <c r="F2579">
        <v>125.05</v>
      </c>
      <c r="G2579">
        <v>18.601693197381898</v>
      </c>
      <c r="H2579">
        <v>-12.6138876785876</v>
      </c>
      <c r="I2579">
        <v>-6.0860239163096201</v>
      </c>
      <c r="J2579">
        <v>1.3290953371837899</v>
      </c>
      <c r="K2579">
        <v>124.496259562486</v>
      </c>
      <c r="L2579">
        <v>115.105549449606</v>
      </c>
      <c r="M2579">
        <v>49.996368626474997</v>
      </c>
      <c r="N2579">
        <v>0.74370348794873598</v>
      </c>
      <c r="O2579">
        <v>23.150739704118301</v>
      </c>
      <c r="P2579">
        <v>46.0182157870154</v>
      </c>
      <c r="Q2579">
        <v>-1.9205623636026001E-2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211</v>
      </c>
      <c r="E2580">
        <v>155.59906000000001</v>
      </c>
      <c r="F2580">
        <v>148</v>
      </c>
      <c r="G2580">
        <v>-78.037708122124897</v>
      </c>
      <c r="H2580">
        <v>-12.390341880813599</v>
      </c>
      <c r="I2580">
        <v>-44.311327503552199</v>
      </c>
      <c r="J2580">
        <v>-0.52278606156637997</v>
      </c>
      <c r="K2580">
        <v>163.31731868502499</v>
      </c>
      <c r="L2580">
        <v>199.827157488252</v>
      </c>
      <c r="M2580">
        <v>35.1892723406554</v>
      </c>
      <c r="N2580">
        <v>0.69219858156028302</v>
      </c>
      <c r="O2580">
        <v>154.695945945945</v>
      </c>
      <c r="P2580">
        <v>3.4603285564487698</v>
      </c>
      <c r="Q2580">
        <v>2.8382428734600999E-2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E2581">
        <v>155.55275</v>
      </c>
      <c r="F2581">
        <v>125.75</v>
      </c>
      <c r="G2581">
        <v>34.975956124935898</v>
      </c>
      <c r="H2581">
        <v>16.417009302072302</v>
      </c>
      <c r="I2581">
        <v>-14.9930884680823</v>
      </c>
      <c r="J2581">
        <v>1.0968458402740999</v>
      </c>
      <c r="K2581">
        <v>118.716244412197</v>
      </c>
      <c r="L2581">
        <v>114.40720731959</v>
      </c>
      <c r="M2581">
        <v>65.899691122492897</v>
      </c>
      <c r="N2581">
        <v>1.1670805640380799</v>
      </c>
      <c r="O2581">
        <v>35.626242544731603</v>
      </c>
      <c r="P2581">
        <v>75.935641832808699</v>
      </c>
      <c r="Q2581">
        <v>0.140137583400882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21</v>
      </c>
      <c r="E2582">
        <v>154.751902855</v>
      </c>
      <c r="F2582">
        <v>0.41</v>
      </c>
      <c r="G2582">
        <v>-21.600577714406199</v>
      </c>
      <c r="H2582">
        <v>1.40802677716625</v>
      </c>
      <c r="I2582">
        <v>-59.128228912002903</v>
      </c>
      <c r="J2582">
        <v>3.3105472717669402</v>
      </c>
      <c r="K2582">
        <v>0.48905996476109997</v>
      </c>
      <c r="L2582">
        <v>0.52073669584329996</v>
      </c>
      <c r="M2582">
        <v>56.035611874780997</v>
      </c>
      <c r="N2582">
        <v>1.1272438249828001</v>
      </c>
      <c r="O2582">
        <v>131.70731707317</v>
      </c>
      <c r="P2582">
        <v>17.1428571428571</v>
      </c>
      <c r="Q2582">
        <v>6.8547260595526002E-2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E2583">
        <v>154.57068000000001</v>
      </c>
      <c r="F2583">
        <v>130.11000000000001</v>
      </c>
      <c r="G2583">
        <v>243.23426135956299</v>
      </c>
      <c r="H2583">
        <v>48.323523448446998</v>
      </c>
      <c r="I2583">
        <v>122.854795217983</v>
      </c>
      <c r="J2583">
        <v>42.204283824480299</v>
      </c>
      <c r="K2583">
        <v>77.983411677990503</v>
      </c>
      <c r="L2583">
        <v>64.323863575932904</v>
      </c>
      <c r="M2583">
        <v>93.416702781138497</v>
      </c>
      <c r="N2583">
        <v>1.52093151829373</v>
      </c>
      <c r="O2583">
        <v>0</v>
      </c>
      <c r="P2583">
        <v>319.70967741935402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235</v>
      </c>
      <c r="E2584">
        <v>154.38816</v>
      </c>
      <c r="F2584">
        <v>150.30000000000001</v>
      </c>
      <c r="G2584">
        <v>66.756565142736605</v>
      </c>
      <c r="H2584">
        <v>-5.7007087303607697</v>
      </c>
      <c r="I2584">
        <v>-43.855388831345302</v>
      </c>
      <c r="J2584">
        <v>0.13027516292341501</v>
      </c>
      <c r="K2584">
        <v>152.66402560000699</v>
      </c>
      <c r="L2584">
        <v>156.16793402591301</v>
      </c>
      <c r="M2584">
        <v>50.084478438998801</v>
      </c>
      <c r="N2584">
        <v>0.658474576271186</v>
      </c>
      <c r="O2584">
        <v>85.196274118429798</v>
      </c>
      <c r="P2584">
        <v>131.230769230769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43</v>
      </c>
      <c r="E2585">
        <v>154.19703999999999</v>
      </c>
      <c r="F2585">
        <v>129.1</v>
      </c>
      <c r="G2585">
        <v>47.312924395298303</v>
      </c>
      <c r="H2585">
        <v>-13.9530647307142</v>
      </c>
      <c r="I2585">
        <v>14.305918074833</v>
      </c>
      <c r="J2585">
        <v>0.92861102619434699</v>
      </c>
      <c r="K2585">
        <v>128.92340572354101</v>
      </c>
      <c r="L2585">
        <v>113.874730408036</v>
      </c>
      <c r="M2585">
        <v>53.0349787390034</v>
      </c>
      <c r="N2585">
        <v>0.38880614151236498</v>
      </c>
      <c r="O2585">
        <v>29.976762199844998</v>
      </c>
      <c r="P2585">
        <v>74.224021592442597</v>
      </c>
      <c r="Q2585">
        <v>4.1861439961518997E-2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130</v>
      </c>
      <c r="E2586">
        <v>153.98062292099999</v>
      </c>
      <c r="F2586">
        <v>17.07</v>
      </c>
      <c r="G2586">
        <v>63.688201163481502</v>
      </c>
      <c r="H2586">
        <v>12.838961433907301</v>
      </c>
      <c r="I2586">
        <v>-21.023156448234801</v>
      </c>
      <c r="J2586">
        <v>0.74908445677003699</v>
      </c>
      <c r="K2586">
        <v>15.4743982626907</v>
      </c>
      <c r="L2586">
        <v>13.983904387619001</v>
      </c>
      <c r="M2586">
        <v>65.749796214668706</v>
      </c>
      <c r="N2586">
        <v>1.4268339587826799</v>
      </c>
      <c r="O2586">
        <v>31.4586994727592</v>
      </c>
      <c r="P2586">
        <v>113.10861423220901</v>
      </c>
      <c r="Q2586">
        <v>5.1703226183046999E-2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682</v>
      </c>
      <c r="E2587">
        <v>153.06252067899999</v>
      </c>
      <c r="F2587">
        <v>3.23</v>
      </c>
      <c r="G2587">
        <v>29.708946095117501</v>
      </c>
      <c r="H2587">
        <v>-2.1328767637372601</v>
      </c>
      <c r="I2587">
        <v>-0.461562245336329</v>
      </c>
      <c r="J2587">
        <v>-1.0299435257790399</v>
      </c>
      <c r="K2587">
        <v>3.1660628852768098</v>
      </c>
      <c r="L2587">
        <v>3.0109227756971899</v>
      </c>
      <c r="M2587">
        <v>46.368217795912201</v>
      </c>
      <c r="N2587">
        <v>0.96758514739665702</v>
      </c>
      <c r="O2587">
        <v>30.030959752321898</v>
      </c>
      <c r="P2587">
        <v>57.560975609756099</v>
      </c>
      <c r="Q2587">
        <v>3.0344161290358999E-2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626</v>
      </c>
      <c r="E2588">
        <v>152.71622238</v>
      </c>
      <c r="F2588">
        <v>76.2</v>
      </c>
      <c r="G2588">
        <v>36.9987880361222</v>
      </c>
      <c r="H2588">
        <v>-5.55624392480936</v>
      </c>
      <c r="I2588">
        <v>37.846895466106403</v>
      </c>
      <c r="J2588">
        <v>-1.21824853975138</v>
      </c>
      <c r="K2588">
        <v>76.490947356412605</v>
      </c>
      <c r="L2588">
        <v>65.540300625447301</v>
      </c>
      <c r="M2588">
        <v>50.503788921833703</v>
      </c>
      <c r="N2588">
        <v>1.15697050938337</v>
      </c>
      <c r="O2588">
        <v>22.0472440944881</v>
      </c>
      <c r="P2588">
        <v>84.057971014492693</v>
      </c>
      <c r="Q2588">
        <v>0.145012911028573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631</v>
      </c>
      <c r="E2589">
        <v>152.24625</v>
      </c>
      <c r="F2589">
        <v>225.55</v>
      </c>
      <c r="G2589">
        <v>1.7292688685783899</v>
      </c>
      <c r="H2589">
        <v>3.4615691210897301</v>
      </c>
      <c r="I2589">
        <v>14.9069589149109</v>
      </c>
      <c r="J2589">
        <v>-1.6434404582944</v>
      </c>
      <c r="K2589">
        <v>199.26426659807399</v>
      </c>
      <c r="L2589">
        <v>183.65475670920799</v>
      </c>
      <c r="M2589">
        <v>67.420770032192195</v>
      </c>
      <c r="N2589">
        <v>1.22939781565567</v>
      </c>
      <c r="O2589">
        <v>10.7514963422744</v>
      </c>
      <c r="P2589">
        <v>52.3471800067544</v>
      </c>
      <c r="Q2589">
        <v>-2.2646727131660001E-2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3914</v>
      </c>
      <c r="E2590">
        <v>152.1904475</v>
      </c>
      <c r="F2590">
        <v>61.25</v>
      </c>
      <c r="G2590">
        <v>5.5290519152233601</v>
      </c>
      <c r="H2590">
        <v>-26.281153960794899</v>
      </c>
      <c r="I2590">
        <v>15.8347340509599</v>
      </c>
      <c r="J2590">
        <v>-2.3168364048157999</v>
      </c>
      <c r="K2590">
        <v>61.409744342808402</v>
      </c>
      <c r="M2590">
        <v>27.133414096030599</v>
      </c>
      <c r="N2590">
        <v>0.31055059094839998</v>
      </c>
      <c r="O2590">
        <v>34.530612244897902</v>
      </c>
      <c r="P2590">
        <v>55.063291139240498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D2591" t="s">
        <v>631</v>
      </c>
      <c r="E2591">
        <v>151.83356042</v>
      </c>
      <c r="F2591">
        <v>97.88</v>
      </c>
      <c r="G2591">
        <v>71.659422285593706</v>
      </c>
      <c r="H2591">
        <v>-1.4165134295728901</v>
      </c>
      <c r="I2591">
        <v>-18.3952854422174</v>
      </c>
      <c r="J2591">
        <v>0.58587406915257401</v>
      </c>
      <c r="K2591">
        <v>101.291697975755</v>
      </c>
      <c r="L2591">
        <v>94.093428112769203</v>
      </c>
      <c r="M2591">
        <v>45.391545468965901</v>
      </c>
      <c r="N2591">
        <v>8.8209624421279706E-2</v>
      </c>
      <c r="O2591">
        <v>47.170004086636702</v>
      </c>
      <c r="P2591">
        <v>118.238573021181</v>
      </c>
      <c r="Q2591">
        <v>0.16178143605811601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D2592" t="s">
        <v>422</v>
      </c>
      <c r="E2592">
        <v>151.80680749999999</v>
      </c>
      <c r="F2592">
        <v>103</v>
      </c>
      <c r="G2592">
        <v>9.6830305464068296</v>
      </c>
      <c r="H2592">
        <v>-12.2535116843721</v>
      </c>
      <c r="I2592">
        <v>2.6419120179841999</v>
      </c>
      <c r="J2592">
        <v>-3.4685224956748999</v>
      </c>
      <c r="K2592">
        <v>107.042275073101</v>
      </c>
      <c r="L2592">
        <v>98.383416566355393</v>
      </c>
      <c r="M2592">
        <v>37.043141132485403</v>
      </c>
      <c r="N2592">
        <v>0.78346294676128403</v>
      </c>
      <c r="O2592">
        <v>28.1553398058252</v>
      </c>
      <c r="P2592">
        <v>50.959988274952302</v>
      </c>
      <c r="Q2592">
        <v>0.111617832042265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539</v>
      </c>
      <c r="E2593">
        <v>151.76</v>
      </c>
      <c r="F2593">
        <v>43.36</v>
      </c>
      <c r="G2593">
        <v>56.190482576653999</v>
      </c>
      <c r="H2593">
        <v>-13.0333826886956</v>
      </c>
      <c r="I2593">
        <v>-12.8402972084717</v>
      </c>
      <c r="J2593">
        <v>-6.5727317727498704</v>
      </c>
      <c r="K2593">
        <v>47.742906796808597</v>
      </c>
      <c r="L2593">
        <v>43.619961656286698</v>
      </c>
      <c r="M2593">
        <v>37.700585767411603</v>
      </c>
      <c r="N2593">
        <v>0.54536909103447695</v>
      </c>
      <c r="O2593">
        <v>56.25</v>
      </c>
      <c r="Q2593">
        <v>9.1231012198164999E-2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4079</v>
      </c>
      <c r="E2594">
        <v>151.267077046</v>
      </c>
      <c r="F2594">
        <v>54.43</v>
      </c>
      <c r="G2594">
        <v>3.7080214534162002</v>
      </c>
      <c r="H2594">
        <v>-17.212241843102301</v>
      </c>
      <c r="I2594">
        <v>-24.227674910576798</v>
      </c>
      <c r="J2594">
        <v>-7.9455217052964899</v>
      </c>
      <c r="K2594">
        <v>56.525550494348103</v>
      </c>
      <c r="L2594">
        <v>52.692975611284503</v>
      </c>
      <c r="M2594">
        <v>28.7439718444592</v>
      </c>
      <c r="N2594">
        <v>1.0510834732574299</v>
      </c>
      <c r="O2594">
        <v>35.862575785412403</v>
      </c>
      <c r="P2594">
        <v>44.376657824933602</v>
      </c>
      <c r="Q2594">
        <v>7.8158781492563001E-2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21</v>
      </c>
      <c r="E2595">
        <v>151.25615999999999</v>
      </c>
      <c r="F2595">
        <v>110</v>
      </c>
      <c r="G2595">
        <v>-4.5353603231019104</v>
      </c>
      <c r="H2595">
        <v>1.9474489304212701</v>
      </c>
      <c r="I2595">
        <v>-21.124297432081601</v>
      </c>
      <c r="J2595">
        <v>-0.97516701394733296</v>
      </c>
      <c r="K2595">
        <v>109.64028334431001</v>
      </c>
      <c r="L2595">
        <v>106.460367676337</v>
      </c>
      <c r="M2595">
        <v>39.676414030557297</v>
      </c>
      <c r="N2595">
        <v>0.41379310344827502</v>
      </c>
      <c r="O2595">
        <v>36.318181818181799</v>
      </c>
      <c r="P2595">
        <v>30.177514792899402</v>
      </c>
      <c r="Q2595">
        <v>5.4704796597743001E-2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27</v>
      </c>
      <c r="E2596">
        <v>151.228286196</v>
      </c>
      <c r="F2596">
        <v>2.4700000000000002</v>
      </c>
      <c r="G2596">
        <v>184.649422285593</v>
      </c>
      <c r="H2596">
        <v>-15.6604768585015</v>
      </c>
      <c r="I2596">
        <v>69.168067384293295</v>
      </c>
      <c r="J2596">
        <v>-9.4556124240505302</v>
      </c>
      <c r="K2596">
        <v>2.29635036358754</v>
      </c>
      <c r="L2596">
        <v>1.8277577390311199</v>
      </c>
      <c r="M2596">
        <v>49.654524983709202</v>
      </c>
      <c r="N2596">
        <v>0.89675518147450095</v>
      </c>
      <c r="O2596">
        <v>23.886639676113301</v>
      </c>
      <c r="P2596">
        <v>212.65822784810101</v>
      </c>
      <c r="Q2596">
        <v>0.14068699300913701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D2597" t="s">
        <v>911</v>
      </c>
      <c r="E2597">
        <v>151.19999999999999</v>
      </c>
      <c r="F2597">
        <v>126</v>
      </c>
      <c r="G2597">
        <v>57.455618251011501</v>
      </c>
      <c r="H2597">
        <v>1.2634817796800799</v>
      </c>
      <c r="I2597">
        <v>57.517137052193597</v>
      </c>
      <c r="J2597">
        <v>-5.0226639256535401</v>
      </c>
      <c r="K2597">
        <v>114.91296092562099</v>
      </c>
      <c r="L2597">
        <v>90.253431349117193</v>
      </c>
      <c r="M2597">
        <v>35.244484404402101</v>
      </c>
      <c r="N2597">
        <v>0.165455668977914</v>
      </c>
      <c r="O2597">
        <v>19.1984126984126</v>
      </c>
      <c r="Q2597">
        <v>4.9364218192758998E-2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Row],[Ticker]],[1]!Table1[[Symbol]:[Industry]],2,FALSE),"-")</f>
        <v>-</v>
      </c>
      <c r="E2598">
        <v>151.16808119999999</v>
      </c>
      <c r="F2598">
        <v>114</v>
      </c>
      <c r="G2598">
        <v>1535.2880685738</v>
      </c>
      <c r="H2598">
        <v>-20.863035493896</v>
      </c>
      <c r="I2598">
        <v>132.26597210965301</v>
      </c>
      <c r="J2598">
        <v>-4.1074855151182899</v>
      </c>
      <c r="K2598">
        <v>131.22242561190799</v>
      </c>
      <c r="M2598">
        <v>23.113885177750198</v>
      </c>
      <c r="N2598">
        <v>0.52562574493444503</v>
      </c>
      <c r="O2598">
        <v>67.543859649122794</v>
      </c>
      <c r="P2598">
        <v>1559.3886462882001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Row],[Ticker]],[1]!Table1[[Symbol]:[Industry]],2,FALSE),"-")</f>
        <v>-</v>
      </c>
      <c r="D2599" t="s">
        <v>138</v>
      </c>
      <c r="E2599">
        <v>150.892001585</v>
      </c>
      <c r="F2599">
        <v>586.45000000000005</v>
      </c>
      <c r="G2599">
        <v>18.535929643005801</v>
      </c>
      <c r="H2599">
        <v>-7.5061450345320502</v>
      </c>
      <c r="I2599">
        <v>1.3194434143620499</v>
      </c>
      <c r="J2599">
        <v>-2.2741984909449098</v>
      </c>
      <c r="K2599">
        <v>593.93739608790895</v>
      </c>
      <c r="L2599">
        <v>553.94558959317203</v>
      </c>
      <c r="M2599">
        <v>49.113120536345001</v>
      </c>
      <c r="N2599">
        <v>0.51071999999999995</v>
      </c>
      <c r="O2599">
        <v>36.414016540199398</v>
      </c>
      <c r="P2599">
        <v>67.605030008573806</v>
      </c>
      <c r="Q2599">
        <v>5.9166424355310998E-2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Row],[Ticker]],[1]!Table1[[Symbol]:[Industry]],2,FALSE),"-")</f>
        <v>-</v>
      </c>
      <c r="D2600" t="s">
        <v>534</v>
      </c>
      <c r="E2600">
        <v>150.76755</v>
      </c>
      <c r="F2600">
        <v>15.8</v>
      </c>
      <c r="G2600">
        <v>-7.5814036731083299</v>
      </c>
      <c r="H2600">
        <v>6.8483347684946496</v>
      </c>
      <c r="I2600">
        <v>-36.721724846962303</v>
      </c>
      <c r="J2600">
        <v>-5.7781226789719504</v>
      </c>
      <c r="K2600">
        <v>14.753273058649</v>
      </c>
      <c r="L2600">
        <v>16.596530927482402</v>
      </c>
      <c r="M2600">
        <v>62.689039905471297</v>
      </c>
      <c r="N2600">
        <v>2.5051843865963299</v>
      </c>
      <c r="O2600">
        <v>88.860759493670798</v>
      </c>
      <c r="P2600">
        <v>28.246753246753201</v>
      </c>
      <c r="Q2600">
        <v>-1.8351736103985002E-2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Row],[Ticker]],[1]!Table1[[Symbol]:[Industry]],2,FALSE),"-")</f>
        <v>-</v>
      </c>
      <c r="D2601" t="s">
        <v>278</v>
      </c>
      <c r="E2601">
        <v>150.7158</v>
      </c>
      <c r="F2601">
        <v>135.05000000000001</v>
      </c>
      <c r="G2601">
        <v>-17.426012153584701</v>
      </c>
      <c r="H2601">
        <v>-11.858109385521599</v>
      </c>
      <c r="I2601">
        <v>-12.253542195211001</v>
      </c>
      <c r="J2601">
        <v>-3.7055817604911199</v>
      </c>
      <c r="K2601">
        <v>138.489148367105</v>
      </c>
      <c r="L2601">
        <v>131.558577793816</v>
      </c>
      <c r="M2601">
        <v>36.2529653056149</v>
      </c>
      <c r="N2601">
        <v>0.43082775119225297</v>
      </c>
      <c r="O2601">
        <v>22.139948167345398</v>
      </c>
      <c r="P2601">
        <v>45.059076262083799</v>
      </c>
      <c r="Q2601">
        <v>6.1033496234781E-2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Row],[Ticker]],[1]!Table1[[Symbol]:[Industry]],2,FALSE),"-")</f>
        <v>-</v>
      </c>
      <c r="D2602" t="s">
        <v>130</v>
      </c>
      <c r="E2602">
        <v>150.54964524499999</v>
      </c>
      <c r="F2602">
        <v>218.45</v>
      </c>
      <c r="G2602">
        <v>297.292169199174</v>
      </c>
      <c r="H2602">
        <v>3.6751588261985302</v>
      </c>
      <c r="I2602">
        <v>170.31227050274501</v>
      </c>
      <c r="J2602">
        <v>3.2495716620108501</v>
      </c>
      <c r="K2602">
        <v>196.42132474974699</v>
      </c>
      <c r="L2602">
        <v>138.35413816524499</v>
      </c>
      <c r="M2602">
        <v>69.303230364729799</v>
      </c>
      <c r="N2602">
        <v>0.756648424492535</v>
      </c>
      <c r="O2602">
        <v>0.25177386129549001</v>
      </c>
      <c r="P2602">
        <v>369.78494623655899</v>
      </c>
      <c r="Q2602">
        <v>9.6912232134613002E-2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Row],[Ticker]],[1]!Table1[[Symbol]:[Industry]],2,FALSE),"-")</f>
        <v>-</v>
      </c>
      <c r="D2603" t="s">
        <v>555</v>
      </c>
      <c r="E2603">
        <v>150.31703042999999</v>
      </c>
      <c r="F2603">
        <v>106.05</v>
      </c>
      <c r="G2603">
        <v>-18.5256648224202</v>
      </c>
      <c r="H2603">
        <v>-15.484884233391799</v>
      </c>
      <c r="I2603">
        <v>-37.499931549892601</v>
      </c>
      <c r="J2603">
        <v>-1.5150341235818801</v>
      </c>
      <c r="K2603">
        <v>113.43276745949299</v>
      </c>
      <c r="L2603">
        <v>115.774939087353</v>
      </c>
      <c r="M2603">
        <v>33.342747656182297</v>
      </c>
      <c r="N2603">
        <v>0.31069114470842302</v>
      </c>
      <c r="O2603">
        <v>70.674210278170605</v>
      </c>
      <c r="P2603">
        <v>13.6655948553054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Row],[Ticker]],[1]!Table1[[Symbol]:[Industry]],2,FALSE),"-")</f>
        <v>-</v>
      </c>
      <c r="D2604" t="s">
        <v>886</v>
      </c>
      <c r="E2604">
        <v>150.245</v>
      </c>
      <c r="F2604">
        <v>151</v>
      </c>
      <c r="G2604">
        <v>-7.9467315605601101</v>
      </c>
      <c r="H2604">
        <v>4.1369645061039897</v>
      </c>
      <c r="I2604">
        <v>-9.9077266760208698</v>
      </c>
      <c r="J2604">
        <v>0.67827213949182696</v>
      </c>
      <c r="K2604">
        <v>144.09802443222799</v>
      </c>
      <c r="L2604">
        <v>138.537339798896</v>
      </c>
      <c r="M2604">
        <v>70.029383963446804</v>
      </c>
      <c r="N2604">
        <v>0.96170454545454498</v>
      </c>
      <c r="O2604">
        <v>5.1324503311258303</v>
      </c>
      <c r="P2604">
        <v>21.7741935483871</v>
      </c>
    </row>
    <row r="2605" spans="1:17" hidden="1" x14ac:dyDescent="0.3">
      <c r="A2605" t="s">
        <v>5372</v>
      </c>
      <c r="B2605" t="s">
        <v>5373</v>
      </c>
      <c r="C2605" t="str">
        <f>IFERROR(VLOOKUP(Table1[[#This Row],[Ticker]],[1]!Table1[[Symbol]:[Industry]],2,FALSE),"-")</f>
        <v>-</v>
      </c>
      <c r="D2605" t="s">
        <v>138</v>
      </c>
      <c r="E2605">
        <v>150.10619603999999</v>
      </c>
      <c r="F2605">
        <v>11.19</v>
      </c>
      <c r="G2605">
        <v>62.399422285593701</v>
      </c>
      <c r="H2605">
        <v>13.382437343126099</v>
      </c>
      <c r="I2605">
        <v>-9.2154563263332001</v>
      </c>
      <c r="J2605">
        <v>-4.5553063867696304</v>
      </c>
      <c r="K2605">
        <v>11.0003668830031</v>
      </c>
      <c r="L2605">
        <v>9.2375454185225294</v>
      </c>
      <c r="M2605">
        <v>38.026966717155901</v>
      </c>
      <c r="N2605">
        <v>0.47229621589471299</v>
      </c>
      <c r="O2605">
        <v>49.776586237712202</v>
      </c>
      <c r="P2605">
        <v>119.41176470588201</v>
      </c>
      <c r="Q2605">
        <v>5.9995002883597999E-2</v>
      </c>
    </row>
    <row r="2606" spans="1:17" hidden="1" x14ac:dyDescent="0.3">
      <c r="A2606" t="s">
        <v>5374</v>
      </c>
      <c r="B2606" t="s">
        <v>5375</v>
      </c>
      <c r="C2606" t="str">
        <f>IFERROR(VLOOKUP(Table1[[#This Row],[Ticker]],[1]!Table1[[Symbol]:[Industry]],2,FALSE),"-")</f>
        <v>-</v>
      </c>
      <c r="E2606">
        <v>150.02500000000001</v>
      </c>
      <c r="F2606">
        <v>300.05</v>
      </c>
      <c r="G2606">
        <v>-27.3102551337611</v>
      </c>
      <c r="H2606">
        <v>-11.3971014279619</v>
      </c>
      <c r="I2606">
        <v>-34.636473206950797</v>
      </c>
      <c r="J2606">
        <v>-9.6222885491285606</v>
      </c>
      <c r="K2606">
        <v>317.81819411349198</v>
      </c>
      <c r="L2606">
        <v>326.588798953099</v>
      </c>
      <c r="M2606">
        <v>35.911409249957003</v>
      </c>
      <c r="N2606">
        <v>0.73641255605381095</v>
      </c>
      <c r="O2606">
        <v>91.634727545409007</v>
      </c>
      <c r="P2606">
        <v>14.0007598784194</v>
      </c>
      <c r="Q2606">
        <v>4.8804394563707998E-2</v>
      </c>
    </row>
    <row r="2607" spans="1:17" hidden="1" x14ac:dyDescent="0.3">
      <c r="A2607" t="s">
        <v>5376</v>
      </c>
      <c r="B2607" t="s">
        <v>5377</v>
      </c>
      <c r="C2607" t="str">
        <f>IFERROR(VLOOKUP(Table1[[#This Row],[Ticker]],[1]!Table1[[Symbol]:[Industry]],2,FALSE),"-")</f>
        <v>-</v>
      </c>
      <c r="E2607">
        <v>150.02323200000001</v>
      </c>
      <c r="F2607">
        <v>163.19999999999999</v>
      </c>
      <c r="G2607">
        <v>254.641589841871</v>
      </c>
      <c r="H2607">
        <v>9.8057110466363806</v>
      </c>
      <c r="I2607">
        <v>45.378029418891998</v>
      </c>
      <c r="J2607">
        <v>-4.7840631558838798</v>
      </c>
      <c r="K2607">
        <v>135.74989519402101</v>
      </c>
      <c r="L2607">
        <v>98.287962022466701</v>
      </c>
      <c r="M2607">
        <v>57.728261281175499</v>
      </c>
      <c r="N2607">
        <v>0.69875247524752404</v>
      </c>
      <c r="O2607">
        <v>6.6176470588235201</v>
      </c>
      <c r="P2607">
        <v>304.16047548291198</v>
      </c>
      <c r="Q2607">
        <v>0.17709617006187001</v>
      </c>
    </row>
    <row r="2608" spans="1:17" hidden="1" x14ac:dyDescent="0.3">
      <c r="A2608" t="s">
        <v>5378</v>
      </c>
      <c r="B2608" t="s">
        <v>5379</v>
      </c>
      <c r="C2608" t="str">
        <f>IFERROR(VLOOKUP(Table1[[#This Row],[Ticker]],[1]!Table1[[Symbol]:[Industry]],2,FALSE),"-")</f>
        <v>-</v>
      </c>
      <c r="D2608" t="s">
        <v>539</v>
      </c>
      <c r="E2608">
        <v>149.47473375000001</v>
      </c>
      <c r="F2608">
        <v>69.39</v>
      </c>
      <c r="G2608">
        <v>269.266769224369</v>
      </c>
      <c r="H2608">
        <v>12.272468707784601</v>
      </c>
      <c r="I2608">
        <v>-19.999275140713401</v>
      </c>
      <c r="J2608">
        <v>-3.23098710901953E-2</v>
      </c>
      <c r="K2608">
        <v>68.992759751938294</v>
      </c>
      <c r="L2608">
        <v>63.654237989700697</v>
      </c>
      <c r="M2608">
        <v>54.304971762142202</v>
      </c>
      <c r="N2608">
        <v>1.10237184483322</v>
      </c>
      <c r="O2608">
        <v>39.184320507277597</v>
      </c>
      <c r="P2608">
        <v>316.50660264105602</v>
      </c>
      <c r="Q2608">
        <v>0.16092637263231599</v>
      </c>
    </row>
    <row r="2609" spans="1:17" hidden="1" x14ac:dyDescent="0.3">
      <c r="A2609" t="s">
        <v>5380</v>
      </c>
      <c r="B2609" t="s">
        <v>5381</v>
      </c>
      <c r="C2609" t="str">
        <f>IFERROR(VLOOKUP(Table1[[#This Row],[Ticker]],[1]!Table1[[Symbol]:[Industry]],2,FALSE),"-")</f>
        <v>-</v>
      </c>
      <c r="E2609">
        <v>149.439122</v>
      </c>
      <c r="F2609">
        <v>62.23</v>
      </c>
      <c r="G2609">
        <v>256.231175840096</v>
      </c>
      <c r="H2609">
        <v>-12.352354112909801</v>
      </c>
      <c r="I2609">
        <v>44.551160400973998</v>
      </c>
      <c r="J2609">
        <v>-6.0391637108920202</v>
      </c>
      <c r="K2609">
        <v>66.293411570293202</v>
      </c>
      <c r="L2609">
        <v>50.352209407521599</v>
      </c>
      <c r="M2609">
        <v>24.043575383632501</v>
      </c>
      <c r="N2609">
        <v>0.41155945837670799</v>
      </c>
      <c r="O2609">
        <v>24.457657078579398</v>
      </c>
      <c r="P2609">
        <v>332.15277777777698</v>
      </c>
      <c r="Q2609">
        <v>0.22771892171130101</v>
      </c>
    </row>
    <row r="2610" spans="1:17" hidden="1" x14ac:dyDescent="0.3">
      <c r="A2610" t="s">
        <v>5382</v>
      </c>
      <c r="B2610" t="s">
        <v>5383</v>
      </c>
      <c r="C2610" t="str">
        <f>IFERROR(VLOOKUP(Table1[[#This Row],[Ticker]],[1]!Table1[[Symbol]:[Industry]],2,FALSE),"-")</f>
        <v>-</v>
      </c>
      <c r="D2610" t="s">
        <v>130</v>
      </c>
      <c r="E2610">
        <v>149.04</v>
      </c>
      <c r="F2610">
        <v>49.68</v>
      </c>
      <c r="G2610">
        <v>131.323586810015</v>
      </c>
      <c r="H2610">
        <v>23.874375355466402</v>
      </c>
      <c r="I2610">
        <v>54.897803911992398</v>
      </c>
      <c r="J2610">
        <v>-11.041459417196201</v>
      </c>
      <c r="K2610">
        <v>37.185492468412299</v>
      </c>
      <c r="L2610">
        <v>33.192870237838399</v>
      </c>
      <c r="M2610">
        <v>74.048497408667998</v>
      </c>
      <c r="N2610">
        <v>4.7491176842113001</v>
      </c>
      <c r="O2610">
        <v>25.905797101449199</v>
      </c>
      <c r="P2610">
        <v>159.42558746736199</v>
      </c>
      <c r="Q2610">
        <v>0.104624256354131</v>
      </c>
    </row>
    <row r="2611" spans="1:17" hidden="1" x14ac:dyDescent="0.3">
      <c r="A2611" t="s">
        <v>5384</v>
      </c>
      <c r="B2611" t="s">
        <v>5385</v>
      </c>
      <c r="C2611" t="str">
        <f>IFERROR(VLOOKUP(Table1[[#This Row],[Ticker]],[1]!Table1[[Symbol]:[Industry]],2,FALSE),"-")</f>
        <v>-</v>
      </c>
      <c r="D2611" t="s">
        <v>250</v>
      </c>
      <c r="E2611">
        <v>148.929168</v>
      </c>
      <c r="F2611">
        <v>162.47999999999999</v>
      </c>
      <c r="G2611">
        <v>18.4257380750674</v>
      </c>
      <c r="H2611">
        <v>57.730004225904203</v>
      </c>
      <c r="I2611">
        <v>-12.434945485095099</v>
      </c>
      <c r="J2611">
        <v>21.652340181340499</v>
      </c>
      <c r="K2611">
        <v>121.352123392544</v>
      </c>
      <c r="L2611">
        <v>130.619445962962</v>
      </c>
      <c r="M2611">
        <v>97.621212634365406</v>
      </c>
      <c r="N2611">
        <v>3.6292189460476698</v>
      </c>
      <c r="O2611">
        <v>32.047021171836498</v>
      </c>
      <c r="P2611">
        <v>125.666666666666</v>
      </c>
    </row>
    <row r="2612" spans="1:17" hidden="1" x14ac:dyDescent="0.3">
      <c r="A2612" t="s">
        <v>5386</v>
      </c>
      <c r="B2612" t="s">
        <v>5387</v>
      </c>
      <c r="C2612" t="str">
        <f>IFERROR(VLOOKUP(Table1[[#This Row],[Ticker]],[1]!Table1[[Symbol]:[Industry]],2,FALSE),"-")</f>
        <v>-</v>
      </c>
      <c r="D2612" t="s">
        <v>286</v>
      </c>
      <c r="E2612">
        <v>148.77000000000001</v>
      </c>
      <c r="F2612">
        <v>495.9</v>
      </c>
      <c r="G2612">
        <v>238.93016899130299</v>
      </c>
      <c r="H2612">
        <v>35.127083896799697</v>
      </c>
      <c r="I2612">
        <v>21.309313657129199</v>
      </c>
      <c r="J2612">
        <v>-3.9908753719793402</v>
      </c>
      <c r="K2612">
        <v>406.808064964045</v>
      </c>
      <c r="L2612">
        <v>325.26769404932401</v>
      </c>
      <c r="M2612">
        <v>66.189072849677203</v>
      </c>
      <c r="N2612">
        <v>2.2935120335557602</v>
      </c>
      <c r="O2612">
        <v>8.6307723331316897</v>
      </c>
      <c r="P2612">
        <v>263.69636963696303</v>
      </c>
      <c r="Q2612">
        <v>0.13010340524344199</v>
      </c>
    </row>
    <row r="2613" spans="1:17" hidden="1" x14ac:dyDescent="0.3">
      <c r="A2613" t="s">
        <v>5388</v>
      </c>
      <c r="B2613" t="s">
        <v>5389</v>
      </c>
      <c r="C2613" t="str">
        <f>IFERROR(VLOOKUP(Table1[[#This Row],[Ticker]],[1]!Table1[[Symbol]:[Industry]],2,FALSE),"-")</f>
        <v>-</v>
      </c>
      <c r="D2613" t="s">
        <v>631</v>
      </c>
      <c r="E2613">
        <v>148.59875249999999</v>
      </c>
      <c r="F2613">
        <v>165</v>
      </c>
      <c r="G2613">
        <v>80.868366384972603</v>
      </c>
      <c r="H2613">
        <v>16.0620358050409</v>
      </c>
      <c r="I2613">
        <v>44.387445519978598</v>
      </c>
      <c r="J2613">
        <v>-8.45533119950057</v>
      </c>
      <c r="K2613">
        <v>148.45616599827301</v>
      </c>
      <c r="L2613">
        <v>122.539987525905</v>
      </c>
      <c r="M2613">
        <v>53.149278337654003</v>
      </c>
      <c r="N2613">
        <v>1.9032979502196099</v>
      </c>
      <c r="O2613">
        <v>11.5151515151515</v>
      </c>
      <c r="P2613">
        <v>118.978102189781</v>
      </c>
      <c r="Q2613">
        <v>7.9810368601656995E-2</v>
      </c>
    </row>
    <row r="2614" spans="1:17" hidden="1" x14ac:dyDescent="0.3">
      <c r="A2614" t="s">
        <v>5390</v>
      </c>
      <c r="B2614" t="s">
        <v>5391</v>
      </c>
      <c r="C2614" t="str">
        <f>IFERROR(VLOOKUP(Table1[[#This Row],[Ticker]],[1]!Table1[[Symbol]:[Industry]],2,FALSE),"-")</f>
        <v>-</v>
      </c>
      <c r="D2614" t="s">
        <v>156</v>
      </c>
      <c r="E2614">
        <v>147.85679999999999</v>
      </c>
      <c r="F2614">
        <v>140</v>
      </c>
      <c r="G2614">
        <v>-13.603340145345401</v>
      </c>
      <c r="H2614">
        <v>-4.4293982091948898</v>
      </c>
      <c r="I2614">
        <v>-2.37428276529918</v>
      </c>
      <c r="J2614">
        <v>-2.63772859030201</v>
      </c>
      <c r="K2614">
        <v>145.45357145693399</v>
      </c>
      <c r="L2614">
        <v>140.16783512342201</v>
      </c>
      <c r="M2614">
        <v>28.156183621697298</v>
      </c>
      <c r="N2614">
        <v>0.47047101449275303</v>
      </c>
      <c r="O2614">
        <v>34.285714285714199</v>
      </c>
      <c r="P2614">
        <v>20.5857019810508</v>
      </c>
      <c r="Q2614">
        <v>6.6343633984158004E-2</v>
      </c>
    </row>
    <row r="2615" spans="1:17" hidden="1" x14ac:dyDescent="0.3">
      <c r="A2615" t="s">
        <v>5392</v>
      </c>
      <c r="B2615" t="s">
        <v>5393</v>
      </c>
      <c r="C2615" t="str">
        <f>IFERROR(VLOOKUP(Table1[[#This Row],[Ticker]],[1]!Table1[[Symbol]:[Industry]],2,FALSE),"-")</f>
        <v>-</v>
      </c>
      <c r="D2615" t="s">
        <v>895</v>
      </c>
      <c r="E2615">
        <v>147.51750000000001</v>
      </c>
      <c r="F2615">
        <v>578.5</v>
      </c>
      <c r="G2615">
        <v>52.163895167982503</v>
      </c>
      <c r="H2615">
        <v>-10.440178351038799</v>
      </c>
      <c r="I2615">
        <v>1.46710880467364</v>
      </c>
      <c r="J2615">
        <v>-1.2391839110287499</v>
      </c>
      <c r="K2615">
        <v>604.74445458002901</v>
      </c>
      <c r="L2615">
        <v>523.22882153742205</v>
      </c>
      <c r="M2615">
        <v>27.607640506213599</v>
      </c>
      <c r="N2615">
        <v>0.36158757322451102</v>
      </c>
      <c r="O2615">
        <v>29.4727744165946</v>
      </c>
      <c r="P2615">
        <v>91.050198150594397</v>
      </c>
      <c r="Q2615">
        <v>7.8857364505084002E-2</v>
      </c>
    </row>
    <row r="2616" spans="1:17" hidden="1" x14ac:dyDescent="0.3">
      <c r="A2616" t="s">
        <v>5394</v>
      </c>
      <c r="B2616" t="s">
        <v>5395</v>
      </c>
      <c r="C2616" t="str">
        <f>IFERROR(VLOOKUP(Table1[[#This Row],[Ticker]],[1]!Table1[[Symbol]:[Industry]],2,FALSE),"-")</f>
        <v>-</v>
      </c>
      <c r="D2616" t="s">
        <v>80</v>
      </c>
      <c r="E2616">
        <v>147.45264</v>
      </c>
      <c r="F2616">
        <v>66.540000000000006</v>
      </c>
      <c r="G2616">
        <v>84.816219773819796</v>
      </c>
      <c r="H2616">
        <v>-6.0989934318288102</v>
      </c>
      <c r="I2616">
        <v>9.8854018190998705</v>
      </c>
      <c r="J2616">
        <v>4.1196036365547899</v>
      </c>
      <c r="K2616">
        <v>60.413796952617901</v>
      </c>
      <c r="L2616">
        <v>53.542061688938801</v>
      </c>
      <c r="M2616">
        <v>57.575722483017302</v>
      </c>
      <c r="N2616">
        <v>2.0388361860164701</v>
      </c>
      <c r="O2616">
        <v>15.7198677487225</v>
      </c>
      <c r="P2616">
        <v>113.26923076923001</v>
      </c>
      <c r="Q2616">
        <v>9.162028481593E-2</v>
      </c>
    </row>
    <row r="2617" spans="1:17" hidden="1" x14ac:dyDescent="0.3">
      <c r="A2617" t="s">
        <v>5396</v>
      </c>
      <c r="B2617" t="s">
        <v>5397</v>
      </c>
      <c r="C2617" t="str">
        <f>IFERROR(VLOOKUP(Table1[[#This Row],[Ticker]],[1]!Table1[[Symbol]:[Industry]],2,FALSE),"-")</f>
        <v>-</v>
      </c>
      <c r="E2617">
        <v>147.29</v>
      </c>
      <c r="F2617">
        <v>22.66</v>
      </c>
      <c r="G2617">
        <v>71.244249871800605</v>
      </c>
      <c r="H2617">
        <v>28.149257850741499</v>
      </c>
      <c r="I2617">
        <v>37.777010775845397</v>
      </c>
      <c r="J2617">
        <v>8.93706795303215</v>
      </c>
      <c r="K2617">
        <v>17.8694545070651</v>
      </c>
      <c r="L2617">
        <v>17.901258505590999</v>
      </c>
      <c r="M2617">
        <v>91.246314120359898</v>
      </c>
      <c r="N2617">
        <v>0.41921234600089302</v>
      </c>
      <c r="O2617">
        <v>0</v>
      </c>
      <c r="P2617">
        <v>122.812192723697</v>
      </c>
      <c r="Q2617">
        <v>7.4856803362097005E-2</v>
      </c>
    </row>
    <row r="2618" spans="1:17" hidden="1" x14ac:dyDescent="0.3">
      <c r="A2618" t="s">
        <v>5398</v>
      </c>
      <c r="B2618" t="s">
        <v>5399</v>
      </c>
      <c r="C2618" t="str">
        <f>IFERROR(VLOOKUP(Table1[[#This Row],[Ticker]],[1]!Table1[[Symbol]:[Industry]],2,FALSE),"-")</f>
        <v>-</v>
      </c>
      <c r="D2618" t="s">
        <v>1102</v>
      </c>
      <c r="E2618">
        <v>146.73087599999999</v>
      </c>
      <c r="F2618">
        <v>113.56</v>
      </c>
      <c r="G2618">
        <v>-26.119559595338099</v>
      </c>
      <c r="H2618">
        <v>-12.085602357593499</v>
      </c>
      <c r="I2618">
        <v>-26.137620395342701</v>
      </c>
      <c r="J2618">
        <v>-6.1832157219960298</v>
      </c>
      <c r="K2618">
        <v>120.00839201142</v>
      </c>
      <c r="L2618">
        <v>119.186454524176</v>
      </c>
      <c r="M2618">
        <v>36.479267574961803</v>
      </c>
      <c r="N2618">
        <v>0.373338289473581</v>
      </c>
      <c r="O2618">
        <v>47.3670306445931</v>
      </c>
      <c r="P2618">
        <v>25.2730281301709</v>
      </c>
      <c r="Q2618">
        <v>-6.4821488498733995E-2</v>
      </c>
    </row>
    <row r="2619" spans="1:17" hidden="1" x14ac:dyDescent="0.3">
      <c r="A2619" t="s">
        <v>5400</v>
      </c>
      <c r="B2619" t="s">
        <v>5401</v>
      </c>
      <c r="C2619" t="str">
        <f>IFERROR(VLOOKUP(Table1[[#This Row],[Ticker]],[1]!Table1[[Symbol]:[Industry]],2,FALSE),"-")</f>
        <v>-</v>
      </c>
      <c r="D2619" t="s">
        <v>286</v>
      </c>
      <c r="E2619">
        <v>146.56148999999999</v>
      </c>
      <c r="F2619">
        <v>36.090000000000003</v>
      </c>
      <c r="G2619">
        <v>79.797727370339501</v>
      </c>
      <c r="H2619">
        <v>-4.2260805432816904</v>
      </c>
      <c r="I2619">
        <v>19.133281216910401</v>
      </c>
      <c r="J2619">
        <v>-1.34533995874714</v>
      </c>
      <c r="K2619">
        <v>32.068334283692501</v>
      </c>
      <c r="L2619">
        <v>24.895962032230699</v>
      </c>
      <c r="M2619">
        <v>47.422070104253599</v>
      </c>
      <c r="N2619">
        <v>0.68501544196876996</v>
      </c>
      <c r="O2619">
        <v>17.1238570241063</v>
      </c>
      <c r="P2619">
        <v>145.510204081632</v>
      </c>
      <c r="Q2619">
        <v>0.11108894901038199</v>
      </c>
    </row>
    <row r="2620" spans="1:17" hidden="1" x14ac:dyDescent="0.3">
      <c r="A2620" t="s">
        <v>5402</v>
      </c>
      <c r="B2620" t="s">
        <v>5403</v>
      </c>
      <c r="C2620" t="str">
        <f>IFERROR(VLOOKUP(Table1[[#This Row],[Ticker]],[1]!Table1[[Symbol]:[Industry]],2,FALSE),"-")</f>
        <v>-</v>
      </c>
      <c r="D2620" t="s">
        <v>407</v>
      </c>
      <c r="E2620">
        <v>146.26430054400001</v>
      </c>
      <c r="F2620">
        <v>10.28</v>
      </c>
      <c r="G2620">
        <v>139.48916587533699</v>
      </c>
      <c r="H2620">
        <v>8.8648556625665602</v>
      </c>
      <c r="I2620">
        <v>43.151669306826498</v>
      </c>
      <c r="J2620">
        <v>-2.0270261137516399</v>
      </c>
      <c r="K2620">
        <v>10.0232572289828</v>
      </c>
      <c r="L2620">
        <v>7.9484069639224399</v>
      </c>
      <c r="M2620">
        <v>39.678452395300397</v>
      </c>
      <c r="N2620">
        <v>0.82210593918422104</v>
      </c>
      <c r="O2620">
        <v>50.2918287937743</v>
      </c>
      <c r="P2620">
        <v>170.52631578947299</v>
      </c>
      <c r="Q2620">
        <v>0.14053148048792199</v>
      </c>
    </row>
    <row r="2621" spans="1:17" hidden="1" x14ac:dyDescent="0.3">
      <c r="A2621" t="s">
        <v>5404</v>
      </c>
      <c r="B2621" t="s">
        <v>5405</v>
      </c>
      <c r="C2621" t="str">
        <f>IFERROR(VLOOKUP(Table1[[#This Row],[Ticker]],[1]!Table1[[Symbol]:[Industry]],2,FALSE),"-")</f>
        <v>-</v>
      </c>
      <c r="D2621" t="s">
        <v>278</v>
      </c>
      <c r="E2621">
        <v>146.21805000000001</v>
      </c>
      <c r="F2621">
        <v>135.5</v>
      </c>
      <c r="G2621">
        <v>-32.048947279623597</v>
      </c>
      <c r="H2621">
        <v>-3.4962977540239302</v>
      </c>
      <c r="I2621">
        <v>-38.704842932507198</v>
      </c>
      <c r="J2621">
        <v>0.62474273813633097</v>
      </c>
      <c r="K2621">
        <v>136.763612171722</v>
      </c>
      <c r="L2621">
        <v>150.104873410908</v>
      </c>
      <c r="M2621">
        <v>57.649494724955296</v>
      </c>
      <c r="N2621">
        <v>0.70558488516185902</v>
      </c>
      <c r="O2621">
        <v>78.265682656826499</v>
      </c>
      <c r="P2621">
        <v>11.065573770491699</v>
      </c>
      <c r="Q2621">
        <v>0.10318868523974099</v>
      </c>
    </row>
    <row r="2622" spans="1:17" hidden="1" x14ac:dyDescent="0.3">
      <c r="A2622" t="s">
        <v>5406</v>
      </c>
      <c r="B2622" t="s">
        <v>5407</v>
      </c>
      <c r="C2622" t="str">
        <f>IFERROR(VLOOKUP(Table1[[#This Row],[Ticker]],[1]!Table1[[Symbol]:[Industry]],2,FALSE),"-")</f>
        <v>-</v>
      </c>
      <c r="D2622" t="s">
        <v>983</v>
      </c>
      <c r="E2622">
        <v>145.606285335</v>
      </c>
      <c r="F2622">
        <v>22.47</v>
      </c>
      <c r="G2622">
        <v>118.03304297524799</v>
      </c>
      <c r="H2622">
        <v>-17.6025312922153</v>
      </c>
      <c r="I2622">
        <v>-18.177874302073899</v>
      </c>
      <c r="J2622">
        <v>-7.4984297637236397</v>
      </c>
      <c r="K2622">
        <v>21.6781306406689</v>
      </c>
      <c r="L2622">
        <v>19.938687578840799</v>
      </c>
      <c r="M2622">
        <v>48.074531934296203</v>
      </c>
      <c r="N2622">
        <v>0.75149713290555098</v>
      </c>
      <c r="O2622">
        <v>30.885625278148598</v>
      </c>
      <c r="P2622">
        <v>142.133620689655</v>
      </c>
      <c r="Q2622">
        <v>0.12821060700110101</v>
      </c>
    </row>
    <row r="2623" spans="1:17" hidden="1" x14ac:dyDescent="0.3">
      <c r="A2623" t="s">
        <v>5408</v>
      </c>
      <c r="B2623" t="s">
        <v>5409</v>
      </c>
      <c r="C2623" t="str">
        <f>IFERROR(VLOOKUP(Table1[[#This Row],[Ticker]],[1]!Table1[[Symbol]:[Industry]],2,FALSE),"-")</f>
        <v>-</v>
      </c>
      <c r="E2623">
        <v>145.56910311999999</v>
      </c>
      <c r="F2623">
        <v>75.67</v>
      </c>
      <c r="G2623">
        <v>-29.276016310897401</v>
      </c>
      <c r="H2623">
        <v>-3.97017835103886</v>
      </c>
      <c r="I2623">
        <v>-18.970334175160801</v>
      </c>
      <c r="J2623">
        <v>0.56054727176695496</v>
      </c>
      <c r="M2623">
        <v>0</v>
      </c>
      <c r="O2623">
        <v>9.2903396326152894</v>
      </c>
      <c r="P2623">
        <v>5.0680366564843196</v>
      </c>
    </row>
    <row r="2624" spans="1:17" hidden="1" x14ac:dyDescent="0.3">
      <c r="A2624" t="s">
        <v>5410</v>
      </c>
      <c r="B2624" t="s">
        <v>5411</v>
      </c>
      <c r="C2624" t="str">
        <f>IFERROR(VLOOKUP(Table1[[#This Row],[Ticker]],[1]!Table1[[Symbol]:[Industry]],2,FALSE),"-")</f>
        <v>-</v>
      </c>
      <c r="D2624" t="s">
        <v>298</v>
      </c>
      <c r="E2624">
        <v>145.50342499999999</v>
      </c>
      <c r="F2624">
        <v>64.599999999999994</v>
      </c>
      <c r="G2624">
        <v>-18.545022158850699</v>
      </c>
      <c r="M2624">
        <v>99.999992872253003</v>
      </c>
      <c r="N2624">
        <v>1</v>
      </c>
      <c r="O2624">
        <v>0</v>
      </c>
      <c r="P2624">
        <v>5.5555555555555296</v>
      </c>
    </row>
    <row r="2625" spans="1:17" hidden="1" x14ac:dyDescent="0.3">
      <c r="A2625" t="s">
        <v>5412</v>
      </c>
      <c r="B2625" t="s">
        <v>5413</v>
      </c>
      <c r="C2625" t="str">
        <f>IFERROR(VLOOKUP(Table1[[#This Row],[Ticker]],[1]!Table1[[Symbol]:[Industry]],2,FALSE),"-")</f>
        <v>-</v>
      </c>
      <c r="D2625" t="s">
        <v>46</v>
      </c>
      <c r="E2625">
        <v>145.31365105</v>
      </c>
      <c r="F2625">
        <v>6.95</v>
      </c>
      <c r="G2625">
        <v>61.232755618927001</v>
      </c>
      <c r="H2625">
        <v>12.6952320342207</v>
      </c>
      <c r="I2625">
        <v>-33.9098381074052</v>
      </c>
      <c r="J2625">
        <v>0.81054727176695196</v>
      </c>
      <c r="K2625">
        <v>5.9141488287695596</v>
      </c>
      <c r="L2625">
        <v>4.5221790441620104</v>
      </c>
      <c r="M2625">
        <v>99.637969183025405</v>
      </c>
      <c r="N2625">
        <v>0.883766361671528</v>
      </c>
      <c r="O2625">
        <v>38.848920863309303</v>
      </c>
      <c r="P2625">
        <v>101.44927536231801</v>
      </c>
      <c r="Q2625">
        <v>2.5823007268366002E-2</v>
      </c>
    </row>
    <row r="2626" spans="1:17" hidden="1" x14ac:dyDescent="0.3">
      <c r="A2626" t="s">
        <v>5414</v>
      </c>
      <c r="B2626" t="s">
        <v>5415</v>
      </c>
      <c r="C2626" t="str">
        <f>IFERROR(VLOOKUP(Table1[[#This Row],[Ticker]],[1]!Table1[[Symbol]:[Industry]],2,FALSE),"-")</f>
        <v>-</v>
      </c>
      <c r="E2626">
        <v>145.30832799999999</v>
      </c>
      <c r="F2626">
        <v>140.65</v>
      </c>
      <c r="G2626">
        <v>-47.368444599294399</v>
      </c>
      <c r="H2626">
        <v>-6.9870284198146502</v>
      </c>
      <c r="I2626">
        <v>-26.488874473765801</v>
      </c>
      <c r="J2626">
        <v>-2.45630279700883</v>
      </c>
      <c r="K2626">
        <v>149.16693043314999</v>
      </c>
      <c r="L2626">
        <v>156.98122555671901</v>
      </c>
      <c r="M2626">
        <v>1.92804286817349</v>
      </c>
      <c r="N2626">
        <v>0.29523809523809502</v>
      </c>
      <c r="O2626">
        <v>56.381087806612101</v>
      </c>
      <c r="P2626">
        <v>33.570750237416902</v>
      </c>
    </row>
    <row r="2627" spans="1:17" hidden="1" x14ac:dyDescent="0.3">
      <c r="A2627" t="s">
        <v>5416</v>
      </c>
      <c r="B2627" t="s">
        <v>5417</v>
      </c>
      <c r="C2627" t="str">
        <f>IFERROR(VLOOKUP(Table1[[#This Row],[Ticker]],[1]!Table1[[Symbol]:[Industry]],2,FALSE),"-")</f>
        <v>-</v>
      </c>
      <c r="E2627">
        <v>145.02180385</v>
      </c>
      <c r="F2627">
        <v>204.05</v>
      </c>
      <c r="G2627">
        <v>35.189039771932499</v>
      </c>
      <c r="H2627">
        <v>6.3353772045166803</v>
      </c>
      <c r="I2627">
        <v>9.6846808207252</v>
      </c>
      <c r="J2627">
        <v>1.13974453689736</v>
      </c>
      <c r="K2627">
        <v>182.23105957039999</v>
      </c>
      <c r="L2627">
        <v>163.30227924586401</v>
      </c>
      <c r="M2627">
        <v>65.608766461298103</v>
      </c>
      <c r="N2627">
        <v>0.39379693776561597</v>
      </c>
      <c r="O2627">
        <v>7.8167115902964799</v>
      </c>
      <c r="P2627">
        <v>75.225418634607095</v>
      </c>
      <c r="Q2627">
        <v>0.20401037531695401</v>
      </c>
    </row>
    <row r="2628" spans="1:17" hidden="1" x14ac:dyDescent="0.3">
      <c r="A2628" t="s">
        <v>5418</v>
      </c>
      <c r="B2628" t="s">
        <v>5419</v>
      </c>
      <c r="C2628" t="str">
        <f>IFERROR(VLOOKUP(Table1[[#This Row],[Ticker]],[1]!Table1[[Symbol]:[Industry]],2,FALSE),"-")</f>
        <v>-</v>
      </c>
      <c r="D2628" t="s">
        <v>472</v>
      </c>
      <c r="E2628">
        <v>144.90127287199999</v>
      </c>
      <c r="F2628">
        <v>49.16</v>
      </c>
      <c r="G2628">
        <v>3.4221200806650698</v>
      </c>
      <c r="H2628">
        <v>-5.19910865898051</v>
      </c>
      <c r="I2628">
        <v>-26.631775011293701</v>
      </c>
      <c r="J2628">
        <v>-2.2976416104804902</v>
      </c>
      <c r="K2628">
        <v>47.361043869991498</v>
      </c>
      <c r="L2628">
        <v>46.944815107928903</v>
      </c>
      <c r="M2628">
        <v>53.332519930445997</v>
      </c>
      <c r="N2628">
        <v>1.2556871355596999</v>
      </c>
      <c r="O2628">
        <v>36.289666395443398</v>
      </c>
      <c r="P2628">
        <v>32.685560053981099</v>
      </c>
      <c r="Q2628">
        <v>-7.7701013724890994E-2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278</v>
      </c>
      <c r="E2629">
        <v>144.257586</v>
      </c>
      <c r="F2629">
        <v>450.2</v>
      </c>
      <c r="G2629">
        <v>75.677545205496102</v>
      </c>
      <c r="H2629">
        <v>-9.5165005362200592</v>
      </c>
      <c r="I2629">
        <v>14.248335365585101</v>
      </c>
      <c r="J2629">
        <v>-0.96115041829807901</v>
      </c>
      <c r="K2629">
        <v>438.24522560761898</v>
      </c>
      <c r="L2629">
        <v>369.54366196935899</v>
      </c>
      <c r="M2629">
        <v>54.243682190160797</v>
      </c>
      <c r="N2629">
        <v>0.50974639482844297</v>
      </c>
      <c r="O2629">
        <v>17.725455353176301</v>
      </c>
      <c r="P2629">
        <v>116.85934489402599</v>
      </c>
      <c r="Q2629">
        <v>7.4307299127974999E-2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D2630" t="s">
        <v>200</v>
      </c>
      <c r="E2630">
        <v>144.2148</v>
      </c>
      <c r="F2630">
        <v>235</v>
      </c>
      <c r="G2630">
        <v>13.0056066496544</v>
      </c>
      <c r="H2630">
        <v>-2.3773150198714399</v>
      </c>
      <c r="I2630">
        <v>0.78335893132546797</v>
      </c>
      <c r="J2630">
        <v>3.46522037400476</v>
      </c>
      <c r="K2630">
        <v>235.100933767089</v>
      </c>
      <c r="L2630">
        <v>217.857684453666</v>
      </c>
      <c r="M2630">
        <v>57.1527659396586</v>
      </c>
      <c r="N2630">
        <v>0.75819980601357895</v>
      </c>
      <c r="O2630">
        <v>22.553191489361701</v>
      </c>
      <c r="P2630">
        <v>60.958904109589</v>
      </c>
      <c r="Q2630">
        <v>4.4085434582558002E-2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916</v>
      </c>
      <c r="E2631">
        <v>143.92748920599999</v>
      </c>
      <c r="F2631">
        <v>77.03</v>
      </c>
      <c r="G2631">
        <v>4.6045183591108501</v>
      </c>
      <c r="H2631">
        <v>-5.0232360210169302</v>
      </c>
      <c r="I2631">
        <v>8.0880158137353995</v>
      </c>
      <c r="J2631">
        <v>-1.7372234288699899</v>
      </c>
      <c r="K2631">
        <v>80.399470482474101</v>
      </c>
      <c r="L2631">
        <v>74.080173582177807</v>
      </c>
      <c r="M2631">
        <v>37.935521963478799</v>
      </c>
      <c r="N2631">
        <v>0.110908191618971</v>
      </c>
      <c r="O2631">
        <v>50.8503180578995</v>
      </c>
      <c r="P2631">
        <v>39.673617407071603</v>
      </c>
      <c r="Q2631">
        <v>7.4294985080131007E-2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138</v>
      </c>
      <c r="E2632">
        <v>143.87151084999999</v>
      </c>
      <c r="F2632">
        <v>37.15</v>
      </c>
      <c r="G2632">
        <v>-17.040058982417801</v>
      </c>
      <c r="H2632">
        <v>6.3808317499712501</v>
      </c>
      <c r="I2632">
        <v>-19.863163593840302</v>
      </c>
      <c r="J2632">
        <v>-0.808778451620356</v>
      </c>
      <c r="K2632">
        <v>36.540916613578901</v>
      </c>
      <c r="L2632">
        <v>35.513591533896999</v>
      </c>
      <c r="M2632">
        <v>42.966897843293097</v>
      </c>
      <c r="N2632">
        <v>0.691957575424199</v>
      </c>
      <c r="O2632">
        <v>39.434724091520799</v>
      </c>
      <c r="Q2632">
        <v>4.5689383374631E-2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D2633" t="s">
        <v>886</v>
      </c>
      <c r="E2633">
        <v>143.8554623</v>
      </c>
      <c r="F2633">
        <v>131</v>
      </c>
      <c r="G2633">
        <v>269.76592859948403</v>
      </c>
      <c r="H2633">
        <v>29.649744810322201</v>
      </c>
      <c r="I2633">
        <v>129.51862596664901</v>
      </c>
      <c r="J2633">
        <v>-6.8578465106164597</v>
      </c>
      <c r="K2633">
        <v>113.554755058458</v>
      </c>
      <c r="L2633">
        <v>78.057473084976905</v>
      </c>
      <c r="M2633">
        <v>39.162554378415898</v>
      </c>
      <c r="N2633">
        <v>0.97707510512588402</v>
      </c>
      <c r="O2633">
        <v>12.824427480916</v>
      </c>
      <c r="P2633">
        <v>315.74103459219202</v>
      </c>
      <c r="Q2633">
        <v>0.101052148334527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D2634" t="s">
        <v>2469</v>
      </c>
      <c r="E2634">
        <v>143.35349500000001</v>
      </c>
      <c r="F2634">
        <v>36.35</v>
      </c>
      <c r="G2634">
        <v>-9.7924016137773293</v>
      </c>
      <c r="H2634">
        <v>-18.318168300787502</v>
      </c>
      <c r="I2634">
        <v>-35.200300984075</v>
      </c>
      <c r="J2634">
        <v>-7.32458786336817</v>
      </c>
      <c r="K2634">
        <v>38.618576899989399</v>
      </c>
      <c r="L2634">
        <v>39.368081408149401</v>
      </c>
      <c r="M2634">
        <v>45.722542452212402</v>
      </c>
      <c r="N2634">
        <v>1.1099784408320601</v>
      </c>
      <c r="O2634">
        <v>62.035763411279198</v>
      </c>
      <c r="P2634">
        <v>37.169811320754697</v>
      </c>
      <c r="Q2634">
        <v>7.1769764825612994E-2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E2635">
        <v>143.12604328</v>
      </c>
      <c r="F2635">
        <v>464.35</v>
      </c>
      <c r="G2635">
        <v>83.383783322233498</v>
      </c>
      <c r="H2635">
        <v>27.4334396798033</v>
      </c>
      <c r="I2635">
        <v>13.563853735647401</v>
      </c>
      <c r="J2635">
        <v>20.369887634026998</v>
      </c>
      <c r="K2635">
        <v>380.12998401973402</v>
      </c>
      <c r="L2635">
        <v>367.85617734872602</v>
      </c>
      <c r="M2635">
        <v>86.759085436749302</v>
      </c>
      <c r="N2635">
        <v>1.74188369603995</v>
      </c>
      <c r="O2635">
        <v>41.649617745235197</v>
      </c>
      <c r="P2635">
        <v>124.323671497584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714</v>
      </c>
      <c r="E2636">
        <v>142.89995898000001</v>
      </c>
      <c r="F2636">
        <v>86.55</v>
      </c>
      <c r="G2636">
        <v>-1.7511290290797099</v>
      </c>
      <c r="H2636">
        <v>-0.17094316939450699</v>
      </c>
      <c r="I2636">
        <v>-0.242022317058536</v>
      </c>
      <c r="J2636">
        <v>0.86828399232123799</v>
      </c>
      <c r="K2636">
        <v>83.782703523488095</v>
      </c>
      <c r="L2636">
        <v>78.2755092885604</v>
      </c>
      <c r="M2636">
        <v>66.033807332126898</v>
      </c>
      <c r="N2636">
        <v>1.2146285357889699</v>
      </c>
      <c r="O2636">
        <v>2.8307336799537799</v>
      </c>
      <c r="P2636">
        <v>48.967297762478402</v>
      </c>
      <c r="Q2636">
        <v>1.9804733760708002E-2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D2637" t="s">
        <v>46</v>
      </c>
      <c r="E2637">
        <v>142.40183999999999</v>
      </c>
      <c r="F2637">
        <v>147</v>
      </c>
      <c r="G2637">
        <v>152.47515135426701</v>
      </c>
      <c r="H2637">
        <v>-5.6548014330935699</v>
      </c>
      <c r="I2637">
        <v>64.1712061162456</v>
      </c>
      <c r="J2637">
        <v>0.81054727176695196</v>
      </c>
      <c r="K2637">
        <v>135.04169703257</v>
      </c>
      <c r="L2637">
        <v>96.568248197910293</v>
      </c>
      <c r="M2637">
        <v>50.390170302702202</v>
      </c>
      <c r="N2637">
        <v>0.73560371517027801</v>
      </c>
      <c r="O2637">
        <v>9.8639455782312897</v>
      </c>
      <c r="P2637">
        <v>202.158273381295</v>
      </c>
      <c r="Q2637">
        <v>0.114434614623859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422</v>
      </c>
      <c r="E2638">
        <v>141.82369600000001</v>
      </c>
      <c r="F2638">
        <v>55.09</v>
      </c>
      <c r="G2638">
        <v>67.783783135471793</v>
      </c>
      <c r="H2638">
        <v>64.484057216120902</v>
      </c>
      <c r="I2638">
        <v>-29.546539560929901</v>
      </c>
      <c r="J2638">
        <v>10.7460800741939</v>
      </c>
      <c r="K2638">
        <v>41.748054102837202</v>
      </c>
      <c r="L2638">
        <v>38.126783024019701</v>
      </c>
      <c r="M2638">
        <v>66.481961419212098</v>
      </c>
      <c r="N2638">
        <v>1.69691459264422</v>
      </c>
      <c r="O2638">
        <v>38.827373388999803</v>
      </c>
      <c r="P2638">
        <v>150.29532030895001</v>
      </c>
      <c r="Q2638">
        <v>9.7847511670597007E-2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626</v>
      </c>
      <c r="E2639">
        <v>141.24957000000001</v>
      </c>
      <c r="F2639">
        <v>70</v>
      </c>
      <c r="G2639">
        <v>-49.073782430376198</v>
      </c>
      <c r="H2639">
        <v>0.35529334707434601</v>
      </c>
      <c r="I2639">
        <v>-41.889399944360399</v>
      </c>
      <c r="J2639">
        <v>-8.2863545080616401</v>
      </c>
      <c r="K2639">
        <v>70.094600840577399</v>
      </c>
      <c r="M2639">
        <v>45.9719150355007</v>
      </c>
      <c r="N2639">
        <v>0.95348837209302295</v>
      </c>
      <c r="O2639">
        <v>63.214285714285701</v>
      </c>
      <c r="P2639">
        <v>18.644067796610098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293</v>
      </c>
      <c r="E2640">
        <v>141.24867336</v>
      </c>
      <c r="F2640">
        <v>67.92</v>
      </c>
      <c r="G2640">
        <v>-52.189513659350602</v>
      </c>
      <c r="H2640">
        <v>11.2170097405116</v>
      </c>
      <c r="I2640">
        <v>-32.8413794880856</v>
      </c>
      <c r="J2640">
        <v>-6.6825275204767998</v>
      </c>
      <c r="K2640">
        <v>62.0874021259486</v>
      </c>
      <c r="L2640">
        <v>68.476099891454993</v>
      </c>
      <c r="M2640">
        <v>60.1766234422713</v>
      </c>
      <c r="N2640">
        <v>3.8290322182401999</v>
      </c>
      <c r="O2640">
        <v>63.427561837455798</v>
      </c>
      <c r="P2640">
        <v>40.041237113401998</v>
      </c>
      <c r="Q2640">
        <v>2.9153490114217001E-2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714</v>
      </c>
      <c r="E2641">
        <v>141.05316456</v>
      </c>
      <c r="F2641">
        <v>74.63</v>
      </c>
      <c r="G2641">
        <v>39.203579834827799</v>
      </c>
      <c r="H2641">
        <v>-2.2099742694062101</v>
      </c>
      <c r="I2641">
        <v>19.045973057855701</v>
      </c>
      <c r="J2641">
        <v>-1.9523876949996299</v>
      </c>
      <c r="K2641">
        <v>72.990174802651197</v>
      </c>
      <c r="L2641">
        <v>62.791063746074599</v>
      </c>
      <c r="M2641">
        <v>44.340069516080298</v>
      </c>
      <c r="N2641">
        <v>0.95338373780469798</v>
      </c>
      <c r="O2641">
        <v>6.0565456250837499</v>
      </c>
      <c r="P2641">
        <v>70.582857142857094</v>
      </c>
      <c r="Q2641">
        <v>1.5864695888099999E-4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116</v>
      </c>
      <c r="E2642">
        <v>140.9612985</v>
      </c>
      <c r="F2642">
        <v>347.05</v>
      </c>
      <c r="G2642">
        <v>384.323096472526</v>
      </c>
      <c r="H2642">
        <v>-14.372887710644701</v>
      </c>
      <c r="I2642">
        <v>3.8691152706268399</v>
      </c>
      <c r="J2642">
        <v>-5.1152826037517203</v>
      </c>
      <c r="K2642">
        <v>392.29389075901599</v>
      </c>
      <c r="L2642">
        <v>313.46767540226602</v>
      </c>
      <c r="M2642">
        <v>26.3294274794664</v>
      </c>
      <c r="N2642">
        <v>1.0645588113680799</v>
      </c>
      <c r="O2642">
        <v>39.806944244345097</v>
      </c>
      <c r="P2642">
        <v>408.42367418693198</v>
      </c>
      <c r="Q2642">
        <v>0.26773939744898501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D2643" t="s">
        <v>138</v>
      </c>
      <c r="E2643">
        <v>140.897367</v>
      </c>
      <c r="F2643">
        <v>39</v>
      </c>
      <c r="G2643">
        <v>5.4244970115983797</v>
      </c>
      <c r="H2643">
        <v>20.841794393931899</v>
      </c>
      <c r="I2643">
        <v>10.2509059480478</v>
      </c>
      <c r="J2643">
        <v>-4.3993292714429204</v>
      </c>
      <c r="K2643">
        <v>36.228587403092</v>
      </c>
      <c r="L2643">
        <v>31.6650489265968</v>
      </c>
      <c r="M2643">
        <v>44.491230046926397</v>
      </c>
      <c r="N2643">
        <v>0.48411872700443498</v>
      </c>
      <c r="O2643">
        <v>30.743589743589698</v>
      </c>
      <c r="P2643">
        <v>64.556962025316395</v>
      </c>
      <c r="Q2643">
        <v>8.9452672319167995E-2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E2644">
        <v>140.74684999999999</v>
      </c>
      <c r="F2644">
        <v>773.6</v>
      </c>
      <c r="G2644">
        <v>105.216155648569</v>
      </c>
      <c r="H2644">
        <v>-17.5983342818068</v>
      </c>
      <c r="I2644">
        <v>18.5462215199532</v>
      </c>
      <c r="J2644">
        <v>-5.2460347143762398</v>
      </c>
      <c r="K2644">
        <v>923.69684699129095</v>
      </c>
      <c r="L2644">
        <v>651.53064864907503</v>
      </c>
      <c r="M2644">
        <v>20.018819580093702</v>
      </c>
      <c r="N2644">
        <v>1.19683377308707</v>
      </c>
      <c r="O2644">
        <v>24.599276111685601</v>
      </c>
      <c r="P2644">
        <v>129.31673336297601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130</v>
      </c>
      <c r="E2645">
        <v>140.74424099999999</v>
      </c>
      <c r="F2645">
        <v>409.7</v>
      </c>
      <c r="G2645">
        <v>81.727103772657202</v>
      </c>
      <c r="H2645">
        <v>0.85236050906475502</v>
      </c>
      <c r="I2645">
        <v>20.753544487011698</v>
      </c>
      <c r="J2645">
        <v>-0.90603417454422597</v>
      </c>
      <c r="K2645">
        <v>376.51066409113099</v>
      </c>
      <c r="L2645">
        <v>312.88476951287601</v>
      </c>
      <c r="M2645">
        <v>53.845580892389101</v>
      </c>
      <c r="N2645">
        <v>0.55260133246182497</v>
      </c>
      <c r="O2645">
        <v>13.509885281913499</v>
      </c>
      <c r="P2645">
        <v>120.032223415682</v>
      </c>
      <c r="Q2645">
        <v>0.114277996753258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286</v>
      </c>
      <c r="E2646">
        <v>140.51858279999999</v>
      </c>
      <c r="F2646">
        <v>138</v>
      </c>
      <c r="G2646">
        <v>2.3888814973260901</v>
      </c>
      <c r="H2646">
        <v>-0.245123440464663</v>
      </c>
      <c r="I2646">
        <v>-11.837008618935601</v>
      </c>
      <c r="J2646">
        <v>-4.9612935740077502</v>
      </c>
      <c r="K2646">
        <v>130.377679625393</v>
      </c>
      <c r="L2646">
        <v>123.036474593701</v>
      </c>
      <c r="M2646">
        <v>52.005812285825002</v>
      </c>
      <c r="N2646">
        <v>0.47656893012218898</v>
      </c>
      <c r="O2646">
        <v>19.565217391304301</v>
      </c>
      <c r="P2646">
        <v>44.427001569858703</v>
      </c>
      <c r="Q2646">
        <v>4.0614403264661002E-2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200</v>
      </c>
      <c r="E2647">
        <v>140.44771567999999</v>
      </c>
      <c r="F2647">
        <v>178.55</v>
      </c>
      <c r="G2647">
        <v>31.025399696540699</v>
      </c>
      <c r="H2647">
        <v>-12.1771931928198</v>
      </c>
      <c r="I2647">
        <v>-17.359572867354501</v>
      </c>
      <c r="J2647">
        <v>-6.1085871245884</v>
      </c>
      <c r="K2647">
        <v>165.59091619977201</v>
      </c>
      <c r="L2647">
        <v>148.33413102038301</v>
      </c>
      <c r="M2647">
        <v>53.336474697469797</v>
      </c>
      <c r="N2647">
        <v>0.917308424026401</v>
      </c>
      <c r="O2647">
        <v>18.706244749369901</v>
      </c>
      <c r="P2647">
        <v>75.049019607843107</v>
      </c>
      <c r="Q2647">
        <v>2.4511618889347001E-2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E2648">
        <v>140.14878306</v>
      </c>
      <c r="F2648">
        <v>254.35</v>
      </c>
      <c r="G2648">
        <v>252.21248634832401</v>
      </c>
      <c r="H2648">
        <v>6.5073406088744497</v>
      </c>
      <c r="I2648">
        <v>85.898909870023104</v>
      </c>
      <c r="J2648">
        <v>0.81054727176695196</v>
      </c>
      <c r="K2648">
        <v>232.158664411036</v>
      </c>
      <c r="L2648">
        <v>169.68554488635999</v>
      </c>
      <c r="M2648">
        <v>100</v>
      </c>
      <c r="N2648">
        <v>0.119230769230769</v>
      </c>
      <c r="O2648">
        <v>0</v>
      </c>
      <c r="P2648">
        <v>276.31306406273097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130</v>
      </c>
      <c r="E2649">
        <v>140.10448</v>
      </c>
      <c r="F2649">
        <v>304</v>
      </c>
      <c r="G2649">
        <v>156.86060528004799</v>
      </c>
      <c r="H2649">
        <v>-4.9126826099826397</v>
      </c>
      <c r="I2649">
        <v>-5.95523612496266</v>
      </c>
      <c r="J2649">
        <v>2.61851637831424</v>
      </c>
      <c r="K2649">
        <v>293.05425222204502</v>
      </c>
      <c r="L2649">
        <v>259.56828716746702</v>
      </c>
      <c r="M2649">
        <v>66.590937807363602</v>
      </c>
      <c r="N2649">
        <v>1.3322926600484599</v>
      </c>
      <c r="O2649">
        <v>29.128289473684202</v>
      </c>
      <c r="P2649">
        <v>180.96118299445399</v>
      </c>
      <c r="Q2649">
        <v>0.19128346816483199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60</v>
      </c>
      <c r="E2650">
        <v>140.10318918199999</v>
      </c>
      <c r="F2650">
        <v>49.94</v>
      </c>
      <c r="G2650">
        <v>30.512425381568899</v>
      </c>
      <c r="H2650">
        <v>5.0042243793365504</v>
      </c>
      <c r="I2650">
        <v>-18.489552067219201</v>
      </c>
      <c r="J2650">
        <v>-3.7221367514583701</v>
      </c>
      <c r="K2650">
        <v>48.8345090673348</v>
      </c>
      <c r="L2650">
        <v>47.156226365965701</v>
      </c>
      <c r="M2650">
        <v>50.7260099107244</v>
      </c>
      <c r="N2650">
        <v>1.32347460980488</v>
      </c>
      <c r="O2650">
        <v>36.163396075290301</v>
      </c>
      <c r="P2650">
        <v>66.744574290484096</v>
      </c>
      <c r="Q2650">
        <v>9.8707418295079993E-3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1833</v>
      </c>
      <c r="E2651">
        <v>139.72499999999999</v>
      </c>
      <c r="F2651">
        <v>13.8</v>
      </c>
      <c r="G2651">
        <v>111.796858183029</v>
      </c>
      <c r="H2651">
        <v>1.9023116088005001</v>
      </c>
      <c r="I2651">
        <v>36.205104421330297</v>
      </c>
      <c r="J2651">
        <v>-6.1250507466336099</v>
      </c>
      <c r="K2651">
        <v>12.8114351944626</v>
      </c>
      <c r="L2651">
        <v>10.7096770417368</v>
      </c>
      <c r="M2651">
        <v>50.984148802618698</v>
      </c>
      <c r="N2651">
        <v>0.61282369691693594</v>
      </c>
      <c r="O2651">
        <v>24.2753623188405</v>
      </c>
      <c r="P2651">
        <v>142.105263157894</v>
      </c>
      <c r="Q2651">
        <v>-1.8050481527412999E-2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807</v>
      </c>
      <c r="E2652">
        <v>139.59075000000001</v>
      </c>
      <c r="F2652">
        <v>154.5</v>
      </c>
      <c r="G2652">
        <v>8.4605548467262999</v>
      </c>
      <c r="H2652">
        <v>-15.1307288097544</v>
      </c>
      <c r="I2652">
        <v>-13.6328210243746</v>
      </c>
      <c r="J2652">
        <v>-7.19778854246346</v>
      </c>
      <c r="K2652">
        <v>157.65506599813699</v>
      </c>
      <c r="L2652">
        <v>119.913821180168</v>
      </c>
      <c r="M2652">
        <v>29.680141937200901</v>
      </c>
      <c r="N2652">
        <v>0.16827041697507999</v>
      </c>
      <c r="O2652">
        <v>21.650485436893199</v>
      </c>
      <c r="P2652">
        <v>98.076923076922995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46</v>
      </c>
      <c r="E2653">
        <v>139.05987432000001</v>
      </c>
      <c r="F2653">
        <v>445.15</v>
      </c>
      <c r="G2653">
        <v>3.5344367146166702</v>
      </c>
      <c r="H2653">
        <v>-33.486301667835399</v>
      </c>
      <c r="I2653">
        <v>-26.0114209188392</v>
      </c>
      <c r="J2653">
        <v>-8.7238882693629805</v>
      </c>
      <c r="K2653">
        <v>501.217628478042</v>
      </c>
      <c r="L2653">
        <v>464.10027279348401</v>
      </c>
      <c r="M2653">
        <v>24.3732885623714</v>
      </c>
      <c r="N2653">
        <v>0.22672520405639299</v>
      </c>
      <c r="O2653">
        <v>43.7492979894417</v>
      </c>
      <c r="P2653">
        <v>53.499999999999901</v>
      </c>
      <c r="Q2653">
        <v>0.197169601019209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21</v>
      </c>
      <c r="E2654">
        <v>138.18415785599899</v>
      </c>
      <c r="F2654">
        <v>8.2200000000000006</v>
      </c>
      <c r="G2654">
        <v>17.974551405646601</v>
      </c>
      <c r="H2654">
        <v>-10.9698906640423</v>
      </c>
      <c r="I2654">
        <v>79.728651510614498</v>
      </c>
      <c r="J2654">
        <v>-0.65644539326971296</v>
      </c>
      <c r="K2654">
        <v>7.6852874674338798</v>
      </c>
      <c r="L2654">
        <v>6.3219437350566698</v>
      </c>
      <c r="M2654">
        <v>47.942496931437098</v>
      </c>
      <c r="N2654">
        <v>0.10668186476990001</v>
      </c>
      <c r="O2654">
        <v>9.4890510948905096</v>
      </c>
      <c r="P2654">
        <v>119.2</v>
      </c>
      <c r="Q2654">
        <v>-1.6980179469360999E-2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E2655">
        <v>138.06958</v>
      </c>
      <c r="F2655">
        <v>97.15</v>
      </c>
      <c r="G2655">
        <v>-18.284217840754099</v>
      </c>
      <c r="H2655">
        <v>7.7744453048751101</v>
      </c>
      <c r="I2655">
        <v>-26.976307553647299</v>
      </c>
      <c r="J2655">
        <v>10.826462391130301</v>
      </c>
      <c r="K2655">
        <v>95.535636692754494</v>
      </c>
      <c r="L2655">
        <v>97.192048771175706</v>
      </c>
      <c r="M2655">
        <v>52.650923932050603</v>
      </c>
      <c r="N2655">
        <v>2.89488491048593</v>
      </c>
      <c r="O2655">
        <v>42.768914050437402</v>
      </c>
      <c r="P2655">
        <v>17.615012106537499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46</v>
      </c>
      <c r="E2656">
        <v>137.91050000000001</v>
      </c>
      <c r="F2656">
        <v>31.85</v>
      </c>
      <c r="G2656">
        <v>392.94487683104802</v>
      </c>
      <c r="H2656">
        <v>14.128878252734699</v>
      </c>
      <c r="I2656">
        <v>216.94238375674001</v>
      </c>
      <c r="J2656">
        <v>8.9851229558680892</v>
      </c>
      <c r="K2656">
        <v>21.8667345431037</v>
      </c>
      <c r="L2656">
        <v>13.5295879798278</v>
      </c>
      <c r="M2656">
        <v>95.520730018382096</v>
      </c>
      <c r="N2656">
        <v>0.79535637185024</v>
      </c>
      <c r="O2656">
        <v>0</v>
      </c>
      <c r="P2656">
        <v>482.26691042047503</v>
      </c>
      <c r="Q2656">
        <v>8.9736812576826003E-2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D2657" t="s">
        <v>60</v>
      </c>
      <c r="E2657">
        <v>137.79060799999999</v>
      </c>
      <c r="F2657">
        <v>80.349999999999994</v>
      </c>
      <c r="G2657">
        <v>-47.685931970231202</v>
      </c>
      <c r="H2657">
        <v>23.263948633088098</v>
      </c>
      <c r="I2657">
        <v>-37.380249834494599</v>
      </c>
      <c r="J2657">
        <v>-3.72405893348364</v>
      </c>
      <c r="K2657">
        <v>69.060843707521201</v>
      </c>
      <c r="M2657">
        <v>66.675027678298605</v>
      </c>
      <c r="N2657">
        <v>2.5654032747119402</v>
      </c>
      <c r="O2657">
        <v>42.5015556938394</v>
      </c>
      <c r="P2657">
        <v>52.178030303030297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916</v>
      </c>
      <c r="E2658">
        <v>137.31708752399999</v>
      </c>
      <c r="F2658">
        <v>8.44</v>
      </c>
      <c r="G2658">
        <v>-36.183911047739599</v>
      </c>
      <c r="H2658">
        <v>-6.7434341649923502</v>
      </c>
      <c r="I2658">
        <v>-46.003730920035103</v>
      </c>
      <c r="J2658">
        <v>-5.1646500224833201</v>
      </c>
      <c r="K2658">
        <v>8.7660755269386996</v>
      </c>
      <c r="L2658">
        <v>9.6865680605278595</v>
      </c>
      <c r="M2658">
        <v>42.160128920034097</v>
      </c>
      <c r="N2658">
        <v>1.6059950673765699</v>
      </c>
      <c r="O2658">
        <v>87.7962085308057</v>
      </c>
      <c r="P2658">
        <v>6.8354430379746702</v>
      </c>
      <c r="Q2658">
        <v>-2.6927479385706998E-2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77</v>
      </c>
      <c r="E2659">
        <v>137.19787198699899</v>
      </c>
      <c r="F2659">
        <v>2.5299999999999998</v>
      </c>
      <c r="G2659">
        <v>-54.785509221255502</v>
      </c>
      <c r="H2659">
        <v>-22.889507424521199</v>
      </c>
      <c r="I2659">
        <v>-33.477435261209301</v>
      </c>
      <c r="J2659">
        <v>0.81054727176695196</v>
      </c>
      <c r="K2659">
        <v>2.6210913292320099</v>
      </c>
      <c r="L2659">
        <v>4.5358605608974303</v>
      </c>
      <c r="M2659">
        <v>7.4269889287653799</v>
      </c>
      <c r="N2659">
        <v>0.43533309359288003</v>
      </c>
      <c r="O2659">
        <v>56.126482213438699</v>
      </c>
      <c r="P2659">
        <v>33.157894736842003</v>
      </c>
      <c r="Q2659">
        <v>-0.19651402143191499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298</v>
      </c>
      <c r="E2660">
        <v>137.10006200000001</v>
      </c>
      <c r="F2660">
        <v>122</v>
      </c>
      <c r="G2660">
        <v>94.146291695253794</v>
      </c>
      <c r="H2660">
        <v>-6.5090229725528097</v>
      </c>
      <c r="I2660">
        <v>-16.969498753272799</v>
      </c>
      <c r="J2660">
        <v>2.4772139384336098</v>
      </c>
      <c r="K2660">
        <v>120.679551358727</v>
      </c>
      <c r="L2660">
        <v>109.52967637767399</v>
      </c>
      <c r="M2660">
        <v>59.957838414000904</v>
      </c>
      <c r="N2660">
        <v>0.66532528504359401</v>
      </c>
      <c r="O2660">
        <v>22.540983606557301</v>
      </c>
      <c r="P2660">
        <v>127.82446311858</v>
      </c>
      <c r="Q2660">
        <v>0.18366921185482901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404</v>
      </c>
      <c r="E2661">
        <v>137.04429415000001</v>
      </c>
      <c r="F2661">
        <v>86.5</v>
      </c>
      <c r="G2661">
        <v>-37.940533453751002</v>
      </c>
      <c r="H2661">
        <v>23.1719598436644</v>
      </c>
      <c r="I2661">
        <v>-23.5359352287281</v>
      </c>
      <c r="J2661">
        <v>-11.2510616365481</v>
      </c>
      <c r="K2661">
        <v>79.401432236950299</v>
      </c>
      <c r="L2661">
        <v>85.664721705049402</v>
      </c>
      <c r="M2661">
        <v>47.693718747408397</v>
      </c>
      <c r="N2661">
        <v>1.6397026094581</v>
      </c>
      <c r="O2661">
        <v>57.377275555961099</v>
      </c>
      <c r="P2661">
        <v>37.906678772561101</v>
      </c>
      <c r="Q2661">
        <v>0.235246255037731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130</v>
      </c>
      <c r="E2662">
        <v>136.8831485</v>
      </c>
      <c r="F2662">
        <v>7</v>
      </c>
      <c r="G2662">
        <v>-15.728484691150401</v>
      </c>
      <c r="H2662">
        <v>-6.8014108440360603</v>
      </c>
      <c r="I2662">
        <v>-43.864825648599698</v>
      </c>
      <c r="J2662">
        <v>-1.17245556109423</v>
      </c>
      <c r="K2662">
        <v>7.3688675836145201</v>
      </c>
      <c r="L2662">
        <v>7.8656127661484696</v>
      </c>
      <c r="M2662">
        <v>41.545880781830697</v>
      </c>
      <c r="N2662">
        <v>1.0418477530151999</v>
      </c>
      <c r="O2662">
        <v>75</v>
      </c>
      <c r="P2662">
        <v>9.2043681747269801</v>
      </c>
      <c r="Q2662">
        <v>8.6011581668820006E-3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278</v>
      </c>
      <c r="E2663">
        <v>136.05756984000001</v>
      </c>
      <c r="F2663">
        <v>126.45</v>
      </c>
      <c r="G2663">
        <v>70.288353876677505</v>
      </c>
      <c r="H2663">
        <v>23.7798216489611</v>
      </c>
      <c r="I2663">
        <v>70.8036445673157</v>
      </c>
      <c r="J2663">
        <v>-4.4818202572078997E-2</v>
      </c>
      <c r="K2663">
        <v>111.559615036805</v>
      </c>
      <c r="M2663">
        <v>59.341460895880203</v>
      </c>
      <c r="N2663">
        <v>0.830802919708029</v>
      </c>
      <c r="O2663">
        <v>7.8687228153420303</v>
      </c>
      <c r="P2663">
        <v>129.90909090909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D2664" t="s">
        <v>21</v>
      </c>
      <c r="E2664">
        <v>135.69471720000001</v>
      </c>
      <c r="F2664">
        <v>105.79</v>
      </c>
      <c r="G2664">
        <v>73.453110427517103</v>
      </c>
      <c r="H2664">
        <v>-8.9623928839108196</v>
      </c>
      <c r="I2664">
        <v>-3.88320726698133</v>
      </c>
      <c r="J2664">
        <v>-2.2428202828838901</v>
      </c>
      <c r="K2664">
        <v>109.209353605559</v>
      </c>
      <c r="L2664">
        <v>96.172953507852696</v>
      </c>
      <c r="M2664">
        <v>40.727997693742097</v>
      </c>
      <c r="N2664">
        <v>0.796159610707453</v>
      </c>
      <c r="O2664">
        <v>38.954532564514601</v>
      </c>
      <c r="P2664">
        <v>104.62282398452599</v>
      </c>
      <c r="Q2664">
        <v>9.4496905731298E-2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E2665">
        <v>135.565</v>
      </c>
      <c r="F2665">
        <v>71.349999999999994</v>
      </c>
      <c r="G2665">
        <v>2.4065144841752799</v>
      </c>
      <c r="H2665">
        <v>-3.43116100999839</v>
      </c>
      <c r="I2665">
        <v>-23.786064999635901</v>
      </c>
      <c r="J2665">
        <v>-3.1074923239688799</v>
      </c>
      <c r="K2665">
        <v>70.956972900563201</v>
      </c>
      <c r="L2665">
        <v>69.539885916505796</v>
      </c>
      <c r="M2665">
        <v>47.019623456050603</v>
      </c>
      <c r="N2665">
        <v>1.16306334046763</v>
      </c>
      <c r="O2665">
        <v>24.386825508058799</v>
      </c>
      <c r="P2665">
        <v>34.622641509433898</v>
      </c>
      <c r="Q2665">
        <v>-0.11468775250124801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E2666">
        <v>135.340720938</v>
      </c>
      <c r="F2666">
        <v>36.99</v>
      </c>
      <c r="G2666">
        <v>178.35240675002501</v>
      </c>
      <c r="H2666">
        <v>-28.4908205528737</v>
      </c>
      <c r="I2666">
        <v>-12.0622223113429</v>
      </c>
      <c r="J2666">
        <v>-1.7251104144454099</v>
      </c>
      <c r="K2666">
        <v>39.321798288850999</v>
      </c>
      <c r="L2666">
        <v>32.409758647857799</v>
      </c>
      <c r="M2666">
        <v>33.123327784546298</v>
      </c>
      <c r="N2666">
        <v>0.74330190444424504</v>
      </c>
      <c r="O2666">
        <v>54.852662881859899</v>
      </c>
      <c r="P2666">
        <v>233.243243243243</v>
      </c>
      <c r="Q2666">
        <v>0.123821021309354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E2667">
        <v>134.90884</v>
      </c>
      <c r="F2667">
        <v>161.80000000000001</v>
      </c>
      <c r="G2667">
        <v>4.6390785554855203</v>
      </c>
      <c r="H2667">
        <v>-9.0174120179017194</v>
      </c>
      <c r="I2667">
        <v>14.9447606912221</v>
      </c>
      <c r="J2667">
        <v>-4.0105115865589802</v>
      </c>
      <c r="K2667">
        <v>171.05626481326399</v>
      </c>
      <c r="M2667">
        <v>39.942360986240097</v>
      </c>
      <c r="N2667">
        <v>0.51378955492667799</v>
      </c>
      <c r="O2667">
        <v>60.6304079110012</v>
      </c>
      <c r="P2667">
        <v>35.171261487050899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E2668">
        <v>134.88247709999999</v>
      </c>
      <c r="F2668">
        <v>9.2200000000000006</v>
      </c>
      <c r="G2668">
        <v>-49.141228120910299</v>
      </c>
      <c r="H2668">
        <v>-5.5560314827883204</v>
      </c>
      <c r="I2668">
        <v>-23.843676066474501</v>
      </c>
      <c r="J2668">
        <v>-1.9702013913346399</v>
      </c>
      <c r="K2668">
        <v>9.2977261808532496</v>
      </c>
      <c r="L2668">
        <v>10.759284044642801</v>
      </c>
      <c r="M2668">
        <v>52.763873257697099</v>
      </c>
      <c r="N2668">
        <v>1.3239681899337301</v>
      </c>
      <c r="O2668">
        <v>34.4902386117136</v>
      </c>
      <c r="P2668">
        <v>28.0555555555555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138</v>
      </c>
      <c r="E2669">
        <v>134.858925</v>
      </c>
      <c r="F2669">
        <v>42.15</v>
      </c>
      <c r="K2669">
        <v>41.094271927697299</v>
      </c>
      <c r="L2669">
        <v>39.061986140059297</v>
      </c>
      <c r="M2669">
        <v>77.450142708280893</v>
      </c>
      <c r="N2669">
        <v>1</v>
      </c>
      <c r="Q2669">
        <v>5.6226245136147997E-2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404</v>
      </c>
      <c r="E2670">
        <v>134.84381972</v>
      </c>
      <c r="F2670">
        <v>23.3</v>
      </c>
      <c r="G2670">
        <v>-24.057787812823001</v>
      </c>
      <c r="H2670">
        <v>-9.4089227638791595</v>
      </c>
      <c r="I2670">
        <v>-16.913398697172699</v>
      </c>
      <c r="J2670">
        <v>-1.25696327675624</v>
      </c>
      <c r="K2670">
        <v>24.424323552048499</v>
      </c>
      <c r="L2670">
        <v>23.889972349166801</v>
      </c>
      <c r="M2670">
        <v>30.560612578290002</v>
      </c>
      <c r="N2670">
        <v>0.65624755432238602</v>
      </c>
      <c r="O2670">
        <v>28.497854077253201</v>
      </c>
      <c r="P2670">
        <v>32.687927107061498</v>
      </c>
      <c r="Q2670">
        <v>1.3576823360539E-2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D2671" t="s">
        <v>422</v>
      </c>
      <c r="E2671">
        <v>134.58173430799999</v>
      </c>
      <c r="F2671">
        <v>134.54</v>
      </c>
      <c r="G2671">
        <v>4.9545781608934796</v>
      </c>
      <c r="H2671">
        <v>-8.0058926367531509</v>
      </c>
      <c r="I2671">
        <v>1.34417160147582</v>
      </c>
      <c r="J2671">
        <v>-2.0880034528707201</v>
      </c>
      <c r="K2671">
        <v>136.11444595339401</v>
      </c>
      <c r="L2671">
        <v>126.661802033366</v>
      </c>
      <c r="M2671">
        <v>37.365717596733298</v>
      </c>
      <c r="N2671">
        <v>1.1665502448781799</v>
      </c>
      <c r="O2671">
        <v>23.086071056934699</v>
      </c>
      <c r="P2671">
        <v>37.145769622833797</v>
      </c>
      <c r="Q2671">
        <v>4.1085458530297998E-2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631</v>
      </c>
      <c r="E2672">
        <v>134.480615</v>
      </c>
      <c r="F2672">
        <v>46.1</v>
      </c>
      <c r="G2672">
        <v>42.867911963246698</v>
      </c>
      <c r="H2672">
        <v>-1.0356145926496101</v>
      </c>
      <c r="I2672">
        <v>-29.098955839555099</v>
      </c>
      <c r="J2672">
        <v>-8.9417138371595097</v>
      </c>
      <c r="K2672">
        <v>47.206737776062504</v>
      </c>
      <c r="L2672">
        <v>44.800511816020098</v>
      </c>
      <c r="M2672">
        <v>28.2889829817594</v>
      </c>
      <c r="N2672">
        <v>0.75625430696622797</v>
      </c>
      <c r="O2672">
        <v>25.2711496746203</v>
      </c>
      <c r="P2672">
        <v>71.184552543631597</v>
      </c>
      <c r="Q2672">
        <v>5.0627212553821001E-2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937</v>
      </c>
      <c r="E2673">
        <v>134.35459220000001</v>
      </c>
      <c r="F2673">
        <v>158.30000000000001</v>
      </c>
      <c r="G2673">
        <v>-6.8413184551470003</v>
      </c>
      <c r="H2673">
        <v>-2.0127369646984099</v>
      </c>
      <c r="I2673">
        <v>-24.284010647937301</v>
      </c>
      <c r="J2673">
        <v>4.4392392548892898</v>
      </c>
      <c r="K2673">
        <v>161.13072052423701</v>
      </c>
      <c r="L2673">
        <v>155.05595279068999</v>
      </c>
      <c r="M2673">
        <v>49.681322506978397</v>
      </c>
      <c r="N2673">
        <v>0.387111922908632</v>
      </c>
      <c r="O2673">
        <v>23.1206569804169</v>
      </c>
      <c r="P2673">
        <v>57.9840319361277</v>
      </c>
      <c r="Q2673">
        <v>7.6826526575774004E-2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21</v>
      </c>
      <c r="E2674">
        <v>134.22416885999999</v>
      </c>
      <c r="F2674">
        <v>27.6</v>
      </c>
      <c r="G2674">
        <v>-105.865328759715</v>
      </c>
      <c r="H2674">
        <v>8.8866592557987492</v>
      </c>
      <c r="I2674">
        <v>-91.706060044455896</v>
      </c>
      <c r="J2674">
        <v>5.5819190411506598</v>
      </c>
      <c r="K2674">
        <v>30.733041144540799</v>
      </c>
      <c r="L2674">
        <v>84.521618292434198</v>
      </c>
      <c r="M2674">
        <v>46.279154106179597</v>
      </c>
      <c r="N2674">
        <v>1.2955786086763501</v>
      </c>
      <c r="O2674">
        <v>769.38405797101404</v>
      </c>
      <c r="P2674">
        <v>100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1429</v>
      </c>
      <c r="E2675">
        <v>134.10974275300001</v>
      </c>
      <c r="F2675">
        <v>69.97</v>
      </c>
      <c r="G2675">
        <v>-21.4299981105911</v>
      </c>
      <c r="H2675">
        <v>-9.3766888032864397</v>
      </c>
      <c r="I2675">
        <v>-14.687246853457101</v>
      </c>
      <c r="J2675">
        <v>-3.5920555248549499</v>
      </c>
      <c r="K2675">
        <v>70.031789763855997</v>
      </c>
      <c r="L2675">
        <v>68.005572261968595</v>
      </c>
      <c r="M2675">
        <v>40.808105816701897</v>
      </c>
      <c r="N2675">
        <v>0.71782467582188303</v>
      </c>
      <c r="O2675">
        <v>40.060025725310801</v>
      </c>
      <c r="P2675">
        <v>36.660156249999901</v>
      </c>
      <c r="Q2675">
        <v>7.185581320138E-2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D2676" t="s">
        <v>682</v>
      </c>
      <c r="E2676">
        <v>134.0575125</v>
      </c>
      <c r="F2676">
        <v>270.25</v>
      </c>
      <c r="G2676">
        <v>24.088225798217199</v>
      </c>
      <c r="H2676">
        <v>-13.127843856265301</v>
      </c>
      <c r="I2676">
        <v>-6.1255728695063096</v>
      </c>
      <c r="J2676">
        <v>-3.2838828278272998</v>
      </c>
      <c r="K2676">
        <v>263.299379953803</v>
      </c>
      <c r="L2676">
        <v>236.25935657862399</v>
      </c>
      <c r="M2676">
        <v>52.146428054955599</v>
      </c>
      <c r="N2676">
        <v>0.61950584251837904</v>
      </c>
      <c r="O2676">
        <v>16.188714153561499</v>
      </c>
      <c r="P2676">
        <v>50.1388888888888</v>
      </c>
      <c r="Q2676">
        <v>-4.2763327524249998E-3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130</v>
      </c>
      <c r="E2677">
        <v>133.951806</v>
      </c>
      <c r="F2677">
        <v>465</v>
      </c>
      <c r="G2677">
        <v>-15.341368265219</v>
      </c>
      <c r="H2677">
        <v>-12.3043367668804</v>
      </c>
      <c r="I2677">
        <v>-35.709253261289298</v>
      </c>
      <c r="J2677">
        <v>4.1110619282896597</v>
      </c>
      <c r="K2677">
        <v>462.19318051704403</v>
      </c>
      <c r="L2677">
        <v>470.16431085930702</v>
      </c>
      <c r="M2677">
        <v>54.795511891855902</v>
      </c>
      <c r="N2677">
        <v>1.22459609968873</v>
      </c>
      <c r="O2677">
        <v>45.290322580645103</v>
      </c>
      <c r="P2677">
        <v>30.6363253265908</v>
      </c>
      <c r="Q2677">
        <v>8.1238508668617995E-2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404</v>
      </c>
      <c r="E2678">
        <v>133.66815</v>
      </c>
      <c r="F2678">
        <v>74.55</v>
      </c>
      <c r="G2678">
        <v>-45.320064135202998</v>
      </c>
      <c r="H2678">
        <v>-3.3202376015202799</v>
      </c>
      <c r="I2678">
        <v>-55.301368705385997</v>
      </c>
      <c r="J2678">
        <v>-7.2843679824703296</v>
      </c>
      <c r="K2678">
        <v>73.433725624498095</v>
      </c>
      <c r="L2678">
        <v>90.155398003452603</v>
      </c>
      <c r="M2678">
        <v>59.6980913731473</v>
      </c>
      <c r="N2678">
        <v>0.95700556950966398</v>
      </c>
      <c r="O2678">
        <v>126.022803487592</v>
      </c>
      <c r="P2678">
        <v>26.764155755823801</v>
      </c>
      <c r="Q2678">
        <v>0.23313303438313901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46</v>
      </c>
      <c r="E2679">
        <v>133.65986108999999</v>
      </c>
      <c r="F2679">
        <v>7.14</v>
      </c>
      <c r="G2679">
        <v>-27.614091227919701</v>
      </c>
      <c r="H2679">
        <v>-2.2276410376060301</v>
      </c>
      <c r="I2679">
        <v>-24.5448955786696</v>
      </c>
      <c r="J2679">
        <v>-2.3233558621361698</v>
      </c>
      <c r="K2679">
        <v>7.1175855853836199</v>
      </c>
      <c r="L2679">
        <v>7.6152740067056603</v>
      </c>
      <c r="M2679">
        <v>51.370091273037602</v>
      </c>
      <c r="N2679">
        <v>0.61197004985482395</v>
      </c>
      <c r="O2679">
        <v>43.557422969187598</v>
      </c>
      <c r="P2679">
        <v>37.3076923076922</v>
      </c>
      <c r="Q2679">
        <v>-0.12759898853655599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21</v>
      </c>
      <c r="E2680">
        <v>133.24620110999999</v>
      </c>
      <c r="F2680">
        <v>208.45</v>
      </c>
      <c r="G2680">
        <v>20.756962243897998</v>
      </c>
      <c r="H2680">
        <v>-0.972653598563612</v>
      </c>
      <c r="I2680">
        <v>-4.0843692628801902</v>
      </c>
      <c r="J2680">
        <v>2.05444971079134</v>
      </c>
      <c r="K2680">
        <v>203.90444759242601</v>
      </c>
      <c r="L2680">
        <v>189.653399593232</v>
      </c>
      <c r="M2680">
        <v>69.437241569812102</v>
      </c>
      <c r="N2680">
        <v>0.81782744495787596</v>
      </c>
      <c r="O2680">
        <v>24.730151115375399</v>
      </c>
      <c r="P2680">
        <v>64.652448657188003</v>
      </c>
      <c r="Q2680">
        <v>-4.2376738212307002E-2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386</v>
      </c>
      <c r="E2681">
        <v>133.02000000000001</v>
      </c>
      <c r="F2681">
        <v>739</v>
      </c>
      <c r="G2681">
        <v>-17.185068455147</v>
      </c>
      <c r="H2681">
        <v>-9.0472001524922998</v>
      </c>
      <c r="I2681">
        <v>-0.41655866550610499</v>
      </c>
      <c r="J2681">
        <v>-6.1296191873719197</v>
      </c>
      <c r="K2681">
        <v>722.99729521207098</v>
      </c>
      <c r="L2681">
        <v>693.44158141515197</v>
      </c>
      <c r="M2681">
        <v>49.276363234418397</v>
      </c>
      <c r="N2681">
        <v>0.91309785959658196</v>
      </c>
      <c r="O2681">
        <v>14.059539918809101</v>
      </c>
      <c r="P2681">
        <v>28.5217391304347</v>
      </c>
      <c r="Q2681">
        <v>4.7038525435501001E-2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1157</v>
      </c>
      <c r="E2682">
        <v>132.81952910699999</v>
      </c>
      <c r="F2682">
        <v>23.07</v>
      </c>
      <c r="G2682">
        <v>-14.400149754349201</v>
      </c>
      <c r="H2682">
        <v>-0.22017835103886699</v>
      </c>
      <c r="I2682">
        <v>-28.350451134225199</v>
      </c>
      <c r="J2682">
        <v>-2.0892395086168398</v>
      </c>
      <c r="K2682">
        <v>23.0701102566386</v>
      </c>
      <c r="L2682">
        <v>23.006217427343401</v>
      </c>
      <c r="M2682">
        <v>58.234174937308097</v>
      </c>
      <c r="N2682">
        <v>0.87386464385906304</v>
      </c>
      <c r="O2682">
        <v>53.792804508019003</v>
      </c>
      <c r="P2682">
        <v>28.0955024986118</v>
      </c>
      <c r="Q2682">
        <v>4.2267391777947E-2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539</v>
      </c>
      <c r="E2683">
        <v>132.68561538499901</v>
      </c>
      <c r="F2683">
        <v>87.83</v>
      </c>
      <c r="G2683">
        <v>18.364953510248998</v>
      </c>
      <c r="H2683">
        <v>-13.481032297461899</v>
      </c>
      <c r="I2683">
        <v>1.7708938950145401</v>
      </c>
      <c r="J2683">
        <v>-2.5740681128484302</v>
      </c>
      <c r="K2683">
        <v>91.351130177506505</v>
      </c>
      <c r="L2683">
        <v>82.337200885879099</v>
      </c>
      <c r="M2683">
        <v>35.558569282433297</v>
      </c>
      <c r="N2683">
        <v>0.33211968937953601</v>
      </c>
      <c r="O2683">
        <v>24.900375725833999</v>
      </c>
      <c r="P2683">
        <v>44.933993399339897</v>
      </c>
      <c r="Q2683">
        <v>-1.5580744169081E-2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D2684" t="s">
        <v>626</v>
      </c>
      <c r="E2684">
        <v>132.27191999999999</v>
      </c>
      <c r="F2684">
        <v>125.4</v>
      </c>
      <c r="G2684">
        <v>-18.500577714406202</v>
      </c>
      <c r="H2684">
        <v>24.174558491066399</v>
      </c>
      <c r="I2684">
        <v>-8.1948955786696498</v>
      </c>
      <c r="J2684">
        <v>2.06054727176695</v>
      </c>
      <c r="K2684">
        <v>114.71846000872399</v>
      </c>
      <c r="M2684">
        <v>57.542219442435197</v>
      </c>
      <c r="N2684">
        <v>0.67206703910614496</v>
      </c>
      <c r="O2684">
        <v>16.427432216905899</v>
      </c>
      <c r="P2684">
        <v>56.75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709</v>
      </c>
      <c r="E2685">
        <v>132.19022294999999</v>
      </c>
      <c r="F2685">
        <v>79.5</v>
      </c>
      <c r="G2685">
        <v>-47.326072644391701</v>
      </c>
      <c r="H2685">
        <v>-29.815416446276899</v>
      </c>
      <c r="I2685">
        <v>-37.020390508655098</v>
      </c>
      <c r="J2685">
        <v>-0.46171735927630397</v>
      </c>
      <c r="M2685">
        <v>38.827535665631302</v>
      </c>
      <c r="O2685">
        <v>37.1069182389937</v>
      </c>
      <c r="P2685">
        <v>7.4324324324324298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278</v>
      </c>
      <c r="E2686">
        <v>132.0352</v>
      </c>
      <c r="F2686">
        <v>133.1</v>
      </c>
      <c r="G2686">
        <v>-27.825713338276</v>
      </c>
      <c r="H2686">
        <v>-0.53780381003518796</v>
      </c>
      <c r="I2686">
        <v>-24.315903982030999</v>
      </c>
      <c r="J2686">
        <v>-0.74647880841987901</v>
      </c>
      <c r="K2686">
        <v>130.17093986146699</v>
      </c>
      <c r="L2686">
        <v>139.578022755056</v>
      </c>
      <c r="M2686">
        <v>62.6047959410283</v>
      </c>
      <c r="N2686">
        <v>1.02732869379015</v>
      </c>
      <c r="O2686">
        <v>45.755071374906002</v>
      </c>
      <c r="P2686">
        <v>20.999999999999901</v>
      </c>
      <c r="Q2686">
        <v>6.3417216750220995E-2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D2687" t="s">
        <v>1455</v>
      </c>
      <c r="E2687">
        <v>131.98692</v>
      </c>
      <c r="F2687">
        <v>317.2</v>
      </c>
      <c r="G2687">
        <v>61.823175951282799</v>
      </c>
      <c r="H2687">
        <v>-3.5480343760779798</v>
      </c>
      <c r="I2687">
        <v>10.0871587076025</v>
      </c>
      <c r="J2687">
        <v>-1.0146061024661699</v>
      </c>
      <c r="K2687">
        <v>320.12394214835501</v>
      </c>
      <c r="L2687">
        <v>279.95810262392501</v>
      </c>
      <c r="M2687">
        <v>44.202498159999799</v>
      </c>
      <c r="N2687">
        <v>0.69681535085117696</v>
      </c>
      <c r="O2687">
        <v>22.383354350567402</v>
      </c>
      <c r="P2687">
        <v>89.826451226810306</v>
      </c>
      <c r="Q2687">
        <v>3.9975502278064998E-2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E2688">
        <v>131.5656195</v>
      </c>
      <c r="F2688">
        <v>47.55</v>
      </c>
      <c r="G2688">
        <v>351.87539826156899</v>
      </c>
      <c r="H2688">
        <v>2.8937526531360498</v>
      </c>
      <c r="I2688">
        <v>132.83373512672401</v>
      </c>
      <c r="J2688">
        <v>-6.9461067206284799</v>
      </c>
      <c r="K2688">
        <v>45.035683900827799</v>
      </c>
      <c r="L2688">
        <v>29.936905412167999</v>
      </c>
      <c r="M2688">
        <v>23.3729612931361</v>
      </c>
      <c r="N2688">
        <v>0.50852985691573904</v>
      </c>
      <c r="O2688">
        <v>24.8159831756046</v>
      </c>
      <c r="P2688">
        <v>390.20618556700998</v>
      </c>
      <c r="Q2688">
        <v>0.12017265457144501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D2689" t="s">
        <v>422</v>
      </c>
      <c r="E2689">
        <v>131.46353099999999</v>
      </c>
      <c r="F2689">
        <v>189.85</v>
      </c>
      <c r="G2689">
        <v>73.454052878725804</v>
      </c>
      <c r="H2689">
        <v>-3.7991257194599202</v>
      </c>
      <c r="I2689">
        <v>14.9169688281099</v>
      </c>
      <c r="J2689">
        <v>-2.3272078302738599</v>
      </c>
      <c r="K2689">
        <v>196.88904398743901</v>
      </c>
      <c r="L2689">
        <v>170.195972209758</v>
      </c>
      <c r="M2689">
        <v>39.995143831551196</v>
      </c>
      <c r="N2689">
        <v>0.20530649945360799</v>
      </c>
      <c r="O2689">
        <v>25.888859626020501</v>
      </c>
      <c r="P2689">
        <v>113.314606741573</v>
      </c>
      <c r="Q2689">
        <v>0.13276512378392499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E2690">
        <v>131.46203700000001</v>
      </c>
      <c r="F2690">
        <v>131</v>
      </c>
      <c r="G2690">
        <v>162.34257097363999</v>
      </c>
      <c r="H2690">
        <v>11.745476937625201</v>
      </c>
      <c r="I2690">
        <v>183.932377148603</v>
      </c>
      <c r="J2690">
        <v>15.888245717798</v>
      </c>
      <c r="K2690">
        <v>104.255095440327</v>
      </c>
      <c r="L2690">
        <v>70.708063398612694</v>
      </c>
      <c r="M2690">
        <v>63.494369752635897</v>
      </c>
      <c r="N2690">
        <v>0.94347826086956499</v>
      </c>
      <c r="O2690">
        <v>7.93893129770992</v>
      </c>
      <c r="P2690">
        <v>794.19795221842901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D2691" t="s">
        <v>626</v>
      </c>
      <c r="E2691">
        <v>131.46057384</v>
      </c>
      <c r="F2691">
        <v>121.2</v>
      </c>
      <c r="G2691">
        <v>55.854878855749597</v>
      </c>
      <c r="H2691">
        <v>32.352573417233202</v>
      </c>
      <c r="I2691">
        <v>-23.347134384639801</v>
      </c>
      <c r="J2691">
        <v>2.6507287691201098</v>
      </c>
      <c r="K2691">
        <v>107.212038651867</v>
      </c>
      <c r="L2691">
        <v>99.812347742042704</v>
      </c>
      <c r="M2691">
        <v>62.564829946173901</v>
      </c>
      <c r="N2691">
        <v>1.3435059553636799</v>
      </c>
      <c r="O2691">
        <v>37.6237623762376</v>
      </c>
      <c r="P2691">
        <v>82.118707738542398</v>
      </c>
      <c r="Q2691">
        <v>5.3292115956660002E-2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D2692" t="s">
        <v>5548</v>
      </c>
      <c r="E2692">
        <v>131.07244499999999</v>
      </c>
      <c r="F2692">
        <v>53</v>
      </c>
      <c r="G2692">
        <v>-33.964523292637502</v>
      </c>
      <c r="H2692">
        <v>-5.1366089459397104</v>
      </c>
      <c r="I2692">
        <v>-31.4967589327069</v>
      </c>
      <c r="J2692">
        <v>0.14451492162424101</v>
      </c>
      <c r="K2692">
        <v>53.785236451642497</v>
      </c>
      <c r="M2692">
        <v>54.874258606637802</v>
      </c>
      <c r="N2692">
        <v>0.51279069767441798</v>
      </c>
      <c r="O2692">
        <v>41.2264150943396</v>
      </c>
      <c r="P2692">
        <v>17.1270718232044</v>
      </c>
    </row>
    <row r="2693" spans="1:17" hidden="1" x14ac:dyDescent="0.3">
      <c r="A2693" t="s">
        <v>5549</v>
      </c>
      <c r="B2693" t="s">
        <v>5550</v>
      </c>
      <c r="C2693" t="str">
        <f>IFERROR(VLOOKUP(Table1[[#This Row],[Ticker]],[1]!Table1[[Symbol]:[Industry]],2,FALSE),"-")</f>
        <v>-</v>
      </c>
      <c r="D2693" t="s">
        <v>359</v>
      </c>
      <c r="E2693">
        <v>131.04</v>
      </c>
      <c r="F2693">
        <v>327.60000000000002</v>
      </c>
      <c r="G2693">
        <v>109.56561344108501</v>
      </c>
      <c r="H2693">
        <v>-5.3565692833313099</v>
      </c>
      <c r="I2693">
        <v>118.54552995324499</v>
      </c>
      <c r="J2693">
        <v>1.67261623728419</v>
      </c>
      <c r="K2693">
        <v>267.11540631898202</v>
      </c>
      <c r="M2693">
        <v>52.686268507017701</v>
      </c>
      <c r="N2693">
        <v>0.26324503311258202</v>
      </c>
      <c r="O2693">
        <v>14.392551892551801</v>
      </c>
      <c r="P2693">
        <v>152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46</v>
      </c>
      <c r="E2694">
        <v>130.91222356</v>
      </c>
      <c r="F2694">
        <v>17.739999999999998</v>
      </c>
      <c r="G2694">
        <v>213.80418419035499</v>
      </c>
      <c r="H2694">
        <v>69.352992380668397</v>
      </c>
      <c r="I2694">
        <v>67.225512584595606</v>
      </c>
      <c r="J2694">
        <v>-7.0336085723888999</v>
      </c>
      <c r="K2694">
        <v>13.392236849474299</v>
      </c>
      <c r="L2694">
        <v>9.7822285334244903</v>
      </c>
      <c r="M2694">
        <v>59.598029984498801</v>
      </c>
      <c r="N2694">
        <v>1.25466177443379</v>
      </c>
      <c r="O2694">
        <v>10.766629086809401</v>
      </c>
      <c r="Q2694">
        <v>8.1414881328309999E-2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D2695" t="s">
        <v>422</v>
      </c>
      <c r="E2695">
        <v>130.8864312</v>
      </c>
      <c r="F2695">
        <v>86.38</v>
      </c>
      <c r="G2695">
        <v>127.73615697947101</v>
      </c>
      <c r="H2695">
        <v>44.6765274488559</v>
      </c>
      <c r="I2695">
        <v>58.311101631930001</v>
      </c>
      <c r="J2695">
        <v>9.0267496740158499</v>
      </c>
      <c r="K2695">
        <v>63.217399589302701</v>
      </c>
      <c r="L2695">
        <v>50.3244347906423</v>
      </c>
      <c r="M2695">
        <v>99.510519231583402</v>
      </c>
      <c r="N2695">
        <v>0.68868614641942105</v>
      </c>
      <c r="O2695">
        <v>0</v>
      </c>
      <c r="P2695">
        <v>185.55371900826401</v>
      </c>
      <c r="Q2695">
        <v>6.9523821877698996E-2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278</v>
      </c>
      <c r="E2696">
        <v>130.6113441</v>
      </c>
      <c r="F2696">
        <v>361.65</v>
      </c>
      <c r="G2696">
        <v>-20.148292574998301</v>
      </c>
      <c r="H2696">
        <v>-10.034729272727899</v>
      </c>
      <c r="I2696">
        <v>-22.457605516793102</v>
      </c>
      <c r="J2696">
        <v>-2.8463497435597298</v>
      </c>
      <c r="K2696">
        <v>368.508894462076</v>
      </c>
      <c r="L2696">
        <v>355.20023648574499</v>
      </c>
      <c r="M2696">
        <v>37.648571187910903</v>
      </c>
      <c r="N2696">
        <v>0.57574229548479505</v>
      </c>
      <c r="O2696">
        <v>23.019493985897899</v>
      </c>
      <c r="P2696">
        <v>28.472468916518601</v>
      </c>
      <c r="Q2696">
        <v>2.5666829183339998E-3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D2697" t="s">
        <v>1638</v>
      </c>
      <c r="E2697">
        <v>130.02585719999999</v>
      </c>
      <c r="F2697">
        <v>59.38</v>
      </c>
      <c r="G2697">
        <v>-6.2129461877038503</v>
      </c>
      <c r="H2697">
        <v>-3.5053378288111299</v>
      </c>
      <c r="I2697">
        <v>-1.0765964139012401</v>
      </c>
      <c r="J2697">
        <v>-2.1809740848159902</v>
      </c>
      <c r="K2697">
        <v>60.650450888027898</v>
      </c>
      <c r="L2697">
        <v>56.678800120269898</v>
      </c>
      <c r="M2697">
        <v>57.650387217952897</v>
      </c>
      <c r="N2697">
        <v>1.05687671247148</v>
      </c>
      <c r="O2697">
        <v>7.2583361401145003</v>
      </c>
      <c r="P2697">
        <v>23.9924827730215</v>
      </c>
      <c r="Q2697">
        <v>-2.9836431339762999E-2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439</v>
      </c>
      <c r="E2698">
        <v>130.01101399999999</v>
      </c>
      <c r="F2698">
        <v>259.7</v>
      </c>
      <c r="G2698">
        <v>94.153057044817103</v>
      </c>
      <c r="H2698">
        <v>-1.4883122630041401</v>
      </c>
      <c r="I2698">
        <v>145.90510442133001</v>
      </c>
      <c r="J2698">
        <v>15.4837044344929</v>
      </c>
      <c r="K2698">
        <v>203.253035272685</v>
      </c>
      <c r="L2698">
        <v>154.97317120524099</v>
      </c>
      <c r="M2698">
        <v>84.243597879593096</v>
      </c>
      <c r="N2698">
        <v>0.25399702823179698</v>
      </c>
      <c r="O2698">
        <v>0</v>
      </c>
      <c r="P2698">
        <v>172.222222222222</v>
      </c>
      <c r="Q2698">
        <v>0.15113056021799201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D2699" t="s">
        <v>807</v>
      </c>
      <c r="E2699">
        <v>129.59203114499999</v>
      </c>
      <c r="F2699">
        <v>67.63</v>
      </c>
      <c r="G2699">
        <v>1287.7992135173199</v>
      </c>
      <c r="H2699">
        <v>4.8726177417572396</v>
      </c>
      <c r="I2699">
        <v>194.454876527073</v>
      </c>
      <c r="J2699">
        <v>-6.1342604708435404</v>
      </c>
      <c r="K2699">
        <v>70.252859958546907</v>
      </c>
      <c r="L2699">
        <v>46.1555361905639</v>
      </c>
      <c r="M2699">
        <v>29.6166919009545</v>
      </c>
      <c r="N2699">
        <v>0.76836086810293303</v>
      </c>
      <c r="O2699">
        <v>31.509685051012799</v>
      </c>
      <c r="P2699">
        <v>1311.89979123173</v>
      </c>
      <c r="Q2699">
        <v>0.34995379300808599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E2700">
        <v>129.55766464800001</v>
      </c>
      <c r="F2700">
        <v>2.96</v>
      </c>
      <c r="G2700">
        <v>39.232755618927001</v>
      </c>
      <c r="H2700">
        <v>2.70839307753256</v>
      </c>
      <c r="I2700">
        <v>-15.781650545557</v>
      </c>
      <c r="J2700">
        <v>-1.8038318132003699</v>
      </c>
      <c r="K2700">
        <v>3.1665654899649498</v>
      </c>
      <c r="L2700">
        <v>3.1121465528555499</v>
      </c>
      <c r="M2700">
        <v>29.7628855126347</v>
      </c>
      <c r="N2700">
        <v>1.2138994912776</v>
      </c>
      <c r="O2700">
        <v>109.121621621621</v>
      </c>
      <c r="P2700">
        <v>124.24242424242399</v>
      </c>
      <c r="Q2700">
        <v>0.17304543310383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631</v>
      </c>
      <c r="E2701">
        <v>129.30000000000001</v>
      </c>
      <c r="F2701">
        <v>52</v>
      </c>
      <c r="G2701">
        <v>48.1124005032081</v>
      </c>
      <c r="H2701">
        <v>39.6416764654115</v>
      </c>
      <c r="I2701">
        <v>68.214204876353094</v>
      </c>
      <c r="J2701">
        <v>-6.5221913544596299</v>
      </c>
      <c r="K2701">
        <v>41.096391558259803</v>
      </c>
      <c r="L2701">
        <v>31.968404834440499</v>
      </c>
      <c r="M2701">
        <v>58.638083123425901</v>
      </c>
      <c r="N2701">
        <v>0.87526393641244604</v>
      </c>
      <c r="O2701">
        <v>7.8076923076923102</v>
      </c>
      <c r="P2701">
        <v>159.148211206198</v>
      </c>
      <c r="Q2701">
        <v>0.224770118252372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D2702" t="s">
        <v>714</v>
      </c>
      <c r="E2702">
        <v>128.966509</v>
      </c>
      <c r="F2702">
        <v>89.11</v>
      </c>
      <c r="G2702">
        <v>-1.6854497845816701</v>
      </c>
      <c r="H2702">
        <v>0.90826681700393497</v>
      </c>
      <c r="I2702">
        <v>0.23479765445449899</v>
      </c>
      <c r="J2702">
        <v>1.11155061624855</v>
      </c>
      <c r="K2702">
        <v>86.3791021039806</v>
      </c>
      <c r="L2702">
        <v>80.490992200639099</v>
      </c>
      <c r="M2702">
        <v>61.719228691607398</v>
      </c>
      <c r="N2702">
        <v>0.93602789504622397</v>
      </c>
      <c r="O2702">
        <v>2.56985747951969</v>
      </c>
      <c r="P2702">
        <v>28.2983861118093</v>
      </c>
      <c r="Q2702">
        <v>1.0011050249949E-2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555</v>
      </c>
      <c r="E2703">
        <v>128.78584117</v>
      </c>
      <c r="F2703">
        <v>13.69</v>
      </c>
      <c r="G2703">
        <v>-14.4128275142461</v>
      </c>
      <c r="H2703">
        <v>-3.8630354938960001</v>
      </c>
      <c r="I2703">
        <v>26.615360831586699</v>
      </c>
      <c r="J2703">
        <v>5.6867663265306403</v>
      </c>
      <c r="K2703">
        <v>12.331972400772401</v>
      </c>
      <c r="L2703">
        <v>11.2938355272361</v>
      </c>
      <c r="M2703">
        <v>51.896284793049702</v>
      </c>
      <c r="N2703">
        <v>0.91422054371769002</v>
      </c>
      <c r="O2703">
        <v>17.969320672023301</v>
      </c>
      <c r="P2703">
        <v>60.304449648711902</v>
      </c>
      <c r="Q2703">
        <v>-8.5313354870413999E-2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283</v>
      </c>
      <c r="E2704">
        <v>128.396955015</v>
      </c>
      <c r="F2704">
        <v>38.43</v>
      </c>
      <c r="G2704">
        <v>-41.9851930990216</v>
      </c>
      <c r="H2704">
        <v>-3.2135116843721998</v>
      </c>
      <c r="I2704">
        <v>-48.158687209754198</v>
      </c>
      <c r="J2704">
        <v>-2.2750788532009101</v>
      </c>
      <c r="K2704">
        <v>39.769711025068602</v>
      </c>
      <c r="L2704">
        <v>44.0586778588928</v>
      </c>
      <c r="M2704">
        <v>48.9181412749465</v>
      </c>
      <c r="N2704">
        <v>1.2095998977114899</v>
      </c>
      <c r="O2704">
        <v>89.695550351288006</v>
      </c>
      <c r="P2704">
        <v>11.2301013024602</v>
      </c>
      <c r="Q2704">
        <v>-4.4463639697467E-2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46</v>
      </c>
      <c r="E2705">
        <v>128.00239999999999</v>
      </c>
      <c r="F2705">
        <v>68.8</v>
      </c>
      <c r="G2705">
        <v>-66.933980290226799</v>
      </c>
      <c r="H2705">
        <v>33.270417260246298</v>
      </c>
      <c r="I2705">
        <v>-31.9388575060938</v>
      </c>
      <c r="J2705">
        <v>5.5230073356647003</v>
      </c>
      <c r="K2705">
        <v>58.503035297484701</v>
      </c>
      <c r="L2705">
        <v>96.803085155376607</v>
      </c>
      <c r="M2705">
        <v>50.569261782188697</v>
      </c>
      <c r="N2705">
        <v>0.47099574769666902</v>
      </c>
      <c r="O2705">
        <v>84.593023255813904</v>
      </c>
      <c r="P2705">
        <v>154.81481481481401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278</v>
      </c>
      <c r="E2706">
        <v>127.89655999999999</v>
      </c>
      <c r="F2706">
        <v>156.19999999999999</v>
      </c>
      <c r="G2706">
        <v>104.429049205857</v>
      </c>
      <c r="H2706">
        <v>54.965506824712499</v>
      </c>
      <c r="I2706">
        <v>55.344248980074198</v>
      </c>
      <c r="J2706">
        <v>7.7817011179208002</v>
      </c>
      <c r="K2706">
        <v>123.76944858876701</v>
      </c>
      <c r="L2706">
        <v>101.08815776840601</v>
      </c>
      <c r="M2706">
        <v>85.054137698810607</v>
      </c>
      <c r="N2706">
        <v>1.88726375660549</v>
      </c>
      <c r="O2706">
        <v>3.0729833546734899</v>
      </c>
      <c r="P2706">
        <v>169.31034482758599</v>
      </c>
      <c r="Q2706">
        <v>0.155471916032144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E2707">
        <v>127.84</v>
      </c>
      <c r="F2707">
        <v>94</v>
      </c>
      <c r="G2707">
        <v>-14.159057246570001</v>
      </c>
      <c r="H2707">
        <v>13.105218474357899</v>
      </c>
      <c r="I2707">
        <v>-3.8533751108334</v>
      </c>
      <c r="J2707">
        <v>-10.471998533440299</v>
      </c>
      <c r="M2707">
        <v>56.3239939268136</v>
      </c>
      <c r="O2707">
        <v>31.1170212765957</v>
      </c>
      <c r="P2707">
        <v>49.206349206349202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E2708">
        <v>127.82360745</v>
      </c>
      <c r="F2708">
        <v>83.49</v>
      </c>
      <c r="G2708">
        <v>121.60277720024899</v>
      </c>
      <c r="H2708">
        <v>18.0119788261864</v>
      </c>
      <c r="I2708">
        <v>9.6197385676717797</v>
      </c>
      <c r="J2708">
        <v>8.3785744826513096</v>
      </c>
      <c r="K2708">
        <v>65.928235623029295</v>
      </c>
      <c r="L2708">
        <v>60.0510309443099</v>
      </c>
      <c r="M2708">
        <v>86.466326672680196</v>
      </c>
      <c r="N2708">
        <v>2.2411457511016999</v>
      </c>
      <c r="O2708">
        <v>0</v>
      </c>
      <c r="P2708">
        <v>162.960629921259</v>
      </c>
      <c r="Q2708">
        <v>0.123621890410909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283</v>
      </c>
      <c r="E2709">
        <v>127.78395</v>
      </c>
      <c r="F2709">
        <v>55.74</v>
      </c>
      <c r="G2709">
        <v>-19.9136618265557</v>
      </c>
      <c r="H2709">
        <v>2.1414174144973002</v>
      </c>
      <c r="I2709">
        <v>-36.614059245244</v>
      </c>
      <c r="J2709">
        <v>-8.4636462766201497</v>
      </c>
      <c r="K2709">
        <v>52.731403857137302</v>
      </c>
      <c r="L2709">
        <v>52.666807668761201</v>
      </c>
      <c r="M2709">
        <v>54.928759989077498</v>
      </c>
      <c r="N2709">
        <v>2.5335431868202298</v>
      </c>
      <c r="O2709">
        <v>32.579834947972699</v>
      </c>
      <c r="P2709">
        <v>26.337262012692602</v>
      </c>
      <c r="Q2709">
        <v>1.9541786816342999E-2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60</v>
      </c>
      <c r="E2710">
        <v>127.64</v>
      </c>
      <c r="F2710">
        <v>159.55000000000001</v>
      </c>
      <c r="G2710">
        <v>5.6148694400652799</v>
      </c>
      <c r="H2710">
        <v>12.781834089502601</v>
      </c>
      <c r="I2710">
        <v>-5.4049499264957204</v>
      </c>
      <c r="J2710">
        <v>-4.5402256176503997</v>
      </c>
      <c r="K2710">
        <v>143.738299512759</v>
      </c>
      <c r="L2710">
        <v>132.904752170942</v>
      </c>
      <c r="M2710">
        <v>55.595172312501198</v>
      </c>
      <c r="N2710">
        <v>2.7002795687651702</v>
      </c>
      <c r="O2710">
        <v>15.3243497336258</v>
      </c>
      <c r="P2710">
        <v>50.235404896421798</v>
      </c>
      <c r="Q2710">
        <v>-0.10117171310784701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72</v>
      </c>
      <c r="E2711">
        <v>127.5590083</v>
      </c>
      <c r="F2711">
        <v>2.39</v>
      </c>
      <c r="G2711">
        <v>-13.558110701070101</v>
      </c>
      <c r="H2711">
        <v>14.321058762363201</v>
      </c>
      <c r="I2711">
        <v>-72.011678795452795</v>
      </c>
      <c r="J2711">
        <v>-1.3262048649851701</v>
      </c>
      <c r="K2711">
        <v>2.2590154208940501</v>
      </c>
      <c r="L2711">
        <v>2.7518240246254702</v>
      </c>
      <c r="M2711">
        <v>64.570609910395902</v>
      </c>
      <c r="N2711">
        <v>0.79934178192010696</v>
      </c>
      <c r="O2711">
        <v>205.857740585774</v>
      </c>
      <c r="P2711">
        <v>27.458218193312799</v>
      </c>
      <c r="Q2711">
        <v>-4.5948897554285002E-2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E2712">
        <v>127.5</v>
      </c>
      <c r="F2712">
        <v>51</v>
      </c>
      <c r="G2712">
        <v>149.28457371952501</v>
      </c>
      <c r="H2712">
        <v>-6.4974011282616404</v>
      </c>
      <c r="I2712">
        <v>71.6596498758758</v>
      </c>
      <c r="J2712">
        <v>5.7490851195133299</v>
      </c>
      <c r="K2712">
        <v>52.496367559332803</v>
      </c>
      <c r="L2712">
        <v>48.159233077083002</v>
      </c>
      <c r="M2712">
        <v>60.330156456468004</v>
      </c>
      <c r="N2712">
        <v>1.0020202020202</v>
      </c>
      <c r="O2712">
        <v>81.999999999999901</v>
      </c>
      <c r="P2712">
        <v>188.951841359773</v>
      </c>
      <c r="Q2712">
        <v>0.19150897292677799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E2713">
        <v>127.44434772</v>
      </c>
      <c r="F2713">
        <v>72.56</v>
      </c>
      <c r="G2713">
        <v>-66.558944090298397</v>
      </c>
      <c r="H2713">
        <v>4.4837811988827996</v>
      </c>
      <c r="I2713">
        <v>-42.552872996440797</v>
      </c>
      <c r="J2713">
        <v>-2.78082328660867</v>
      </c>
      <c r="K2713">
        <v>74.703048783232305</v>
      </c>
      <c r="M2713">
        <v>42.115148328728701</v>
      </c>
      <c r="N2713">
        <v>0.85</v>
      </c>
      <c r="O2713">
        <v>84.605843439911695</v>
      </c>
      <c r="P2713">
        <v>11.6307692307692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E2714">
        <v>127.34211000000001</v>
      </c>
      <c r="F2714">
        <v>67.27</v>
      </c>
      <c r="G2714">
        <v>41.141377579133298</v>
      </c>
      <c r="H2714">
        <v>14.0289625424319</v>
      </c>
      <c r="I2714">
        <v>4.90988649297317</v>
      </c>
      <c r="J2714">
        <v>-8.5892411999411298</v>
      </c>
      <c r="K2714">
        <v>65.529496600263997</v>
      </c>
      <c r="L2714">
        <v>58.049715573580499</v>
      </c>
      <c r="M2714">
        <v>38.461578723407698</v>
      </c>
      <c r="N2714">
        <v>2.0934651847818002</v>
      </c>
      <c r="O2714">
        <v>30.0728407908428</v>
      </c>
      <c r="P2714">
        <v>86.8611111111111</v>
      </c>
      <c r="Q2714">
        <v>0.13733448616504301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631</v>
      </c>
      <c r="E2715">
        <v>127.338201</v>
      </c>
      <c r="F2715">
        <v>3.81</v>
      </c>
      <c r="G2715">
        <v>352.149422285593</v>
      </c>
      <c r="H2715">
        <v>-13.868693202524</v>
      </c>
      <c r="I2715">
        <v>27.316215532441401</v>
      </c>
      <c r="J2715">
        <v>-1.87041787568613</v>
      </c>
      <c r="K2715">
        <v>3.7036191070658</v>
      </c>
      <c r="L2715">
        <v>2.94858722368885</v>
      </c>
      <c r="M2715">
        <v>52.149621583843697</v>
      </c>
      <c r="N2715">
        <v>0.85772544474426704</v>
      </c>
      <c r="O2715">
        <v>17.847769028871301</v>
      </c>
      <c r="P2715">
        <v>408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E2716">
        <v>127.230617049</v>
      </c>
      <c r="F2716">
        <v>105.87</v>
      </c>
      <c r="G2716">
        <v>138.628950821573</v>
      </c>
      <c r="H2716">
        <v>-5.5013980993447698</v>
      </c>
      <c r="I2716">
        <v>43.0727885226787</v>
      </c>
      <c r="J2716">
        <v>-12.508547132333799</v>
      </c>
      <c r="K2716">
        <v>105.336132194714</v>
      </c>
      <c r="L2716">
        <v>82.363761863800406</v>
      </c>
      <c r="M2716">
        <v>39.2520702632211</v>
      </c>
      <c r="N2716">
        <v>0.49519128334405699</v>
      </c>
      <c r="O2716">
        <v>38.330027392084602</v>
      </c>
      <c r="P2716">
        <v>178.605263157894</v>
      </c>
      <c r="Q2716">
        <v>0.132012305954151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211</v>
      </c>
      <c r="E2717">
        <v>127.167792631</v>
      </c>
      <c r="F2717">
        <v>54.01</v>
      </c>
      <c r="G2717">
        <v>-46.755597047071298</v>
      </c>
      <c r="H2717">
        <v>-12.787974961208301</v>
      </c>
      <c r="I2717">
        <v>-48.956960404599997</v>
      </c>
      <c r="J2717">
        <v>-1.83869968885725</v>
      </c>
      <c r="K2717">
        <v>58.659940969720701</v>
      </c>
      <c r="L2717">
        <v>64.803183147131605</v>
      </c>
      <c r="M2717">
        <v>30.3995534177261</v>
      </c>
      <c r="N2717">
        <v>0.84743107977096999</v>
      </c>
      <c r="O2717">
        <v>76.633956674689799</v>
      </c>
      <c r="P2717">
        <v>5.9019607843137303</v>
      </c>
      <c r="Q2717">
        <v>-4.4468274707897999E-2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72</v>
      </c>
      <c r="E2718">
        <v>127.1491182</v>
      </c>
      <c r="F2718">
        <v>68.22</v>
      </c>
      <c r="G2718">
        <v>98.476944444495004</v>
      </c>
      <c r="H2718">
        <v>-19.838387152174398</v>
      </c>
      <c r="I2718">
        <v>18.773521468941698</v>
      </c>
      <c r="J2718">
        <v>-2.86461573949564</v>
      </c>
      <c r="K2718">
        <v>71.892808473174298</v>
      </c>
      <c r="L2718">
        <v>55.410123404689998</v>
      </c>
      <c r="M2718">
        <v>43.037680070457299</v>
      </c>
      <c r="N2718">
        <v>0.42550203558286198</v>
      </c>
      <c r="O2718">
        <v>32.922896511287</v>
      </c>
      <c r="P2718">
        <v>184.39979457779299</v>
      </c>
      <c r="Q2718">
        <v>0.200754015045396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422</v>
      </c>
      <c r="E2719">
        <v>126.9885848</v>
      </c>
      <c r="F2719">
        <v>154</v>
      </c>
      <c r="G2719">
        <v>9.7032639244858707</v>
      </c>
      <c r="H2719">
        <v>-17.320178351038798</v>
      </c>
      <c r="I2719">
        <v>-15.768161014697601</v>
      </c>
      <c r="J2719">
        <v>-5.1303547500059903</v>
      </c>
      <c r="K2719">
        <v>163.9971778602</v>
      </c>
      <c r="L2719">
        <v>154.69471545469199</v>
      </c>
      <c r="M2719">
        <v>35.285137044746797</v>
      </c>
      <c r="N2719">
        <v>0.90915335448595702</v>
      </c>
      <c r="O2719">
        <v>40.129870129870099</v>
      </c>
      <c r="P2719">
        <v>55.794212134327402</v>
      </c>
      <c r="Q2719">
        <v>6.9751674946089998E-2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E2720">
        <v>126.91858499999999</v>
      </c>
      <c r="F2720">
        <v>64.5</v>
      </c>
      <c r="G2720">
        <v>-61.9259102765809</v>
      </c>
      <c r="H2720">
        <v>5.4203175167297299</v>
      </c>
      <c r="I2720">
        <v>-49.615791101057702</v>
      </c>
      <c r="J2720">
        <v>-5.1028183594670198</v>
      </c>
      <c r="K2720">
        <v>67.710701679292995</v>
      </c>
      <c r="L2720">
        <v>84.896514840882901</v>
      </c>
      <c r="M2720">
        <v>41.1918726513452</v>
      </c>
      <c r="N2720">
        <v>0.82061915887850401</v>
      </c>
      <c r="O2720">
        <v>125.96899224806199</v>
      </c>
      <c r="P2720">
        <v>16.2162162162162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298</v>
      </c>
      <c r="E2721">
        <v>126.8467512</v>
      </c>
      <c r="F2721">
        <v>63.96</v>
      </c>
      <c r="G2721">
        <v>41.256195811963899</v>
      </c>
      <c r="H2721">
        <v>30.718846039205001</v>
      </c>
      <c r="I2721">
        <v>71.542687730516107</v>
      </c>
      <c r="J2721">
        <v>26.225791867898899</v>
      </c>
      <c r="K2721">
        <v>44.829333177175798</v>
      </c>
      <c r="L2721">
        <v>39.831764804043203</v>
      </c>
      <c r="M2721">
        <v>92.480759392943597</v>
      </c>
      <c r="N2721">
        <v>3.1620329154668299</v>
      </c>
      <c r="O2721">
        <v>1.62601626016261</v>
      </c>
      <c r="P2721">
        <v>128.42857142857099</v>
      </c>
      <c r="Q2721">
        <v>8.2700415150419995E-2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179</v>
      </c>
      <c r="E2722">
        <v>126.54</v>
      </c>
      <c r="F2722">
        <v>9.5</v>
      </c>
      <c r="G2722">
        <v>-20.161846861014499</v>
      </c>
      <c r="H2722">
        <v>-8.6081620577598397</v>
      </c>
      <c r="I2722">
        <v>-31.0422823382515</v>
      </c>
      <c r="J2722">
        <v>1.4570989959048799</v>
      </c>
      <c r="K2722">
        <v>9.6072952074198792</v>
      </c>
      <c r="L2722">
        <v>9.6465829903076799</v>
      </c>
      <c r="M2722">
        <v>53.885833099786403</v>
      </c>
      <c r="N2722">
        <v>1.0864371052586199</v>
      </c>
      <c r="O2722">
        <v>50</v>
      </c>
      <c r="P2722">
        <v>24.345549738219798</v>
      </c>
      <c r="Q2722">
        <v>0.12674271203973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386</v>
      </c>
      <c r="E2723">
        <v>126.46843920000001</v>
      </c>
      <c r="F2723">
        <v>4.8</v>
      </c>
      <c r="G2723">
        <v>-19.752751627449701</v>
      </c>
      <c r="H2723">
        <v>-22.4812402979415</v>
      </c>
      <c r="I2723">
        <v>-39.376290927506801</v>
      </c>
      <c r="J2723">
        <v>-5.3244220533864102</v>
      </c>
      <c r="K2723">
        <v>5.4613382798252301</v>
      </c>
      <c r="L2723">
        <v>6.2982026254457999</v>
      </c>
      <c r="M2723">
        <v>47.928925085892701</v>
      </c>
      <c r="N2723">
        <v>1.0716642587806799</v>
      </c>
      <c r="O2723">
        <v>103.125</v>
      </c>
      <c r="P2723">
        <v>39.130434782608603</v>
      </c>
      <c r="Q2723">
        <v>-7.4805413395219997E-2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60</v>
      </c>
      <c r="E2724">
        <v>126.12878000000001</v>
      </c>
      <c r="F2724">
        <v>29.21</v>
      </c>
      <c r="G2724">
        <v>11.5075931305333</v>
      </c>
      <c r="H2724">
        <v>-13.0535116843722</v>
      </c>
      <c r="I2724">
        <v>-24.440352905069101</v>
      </c>
      <c r="J2724">
        <v>-4.7450082837886001</v>
      </c>
      <c r="K2724">
        <v>29.383306734255498</v>
      </c>
      <c r="L2724">
        <v>29.3810759206029</v>
      </c>
      <c r="M2724">
        <v>58.276948885420303</v>
      </c>
      <c r="N2724">
        <v>1.01459402340241</v>
      </c>
      <c r="O2724">
        <v>50.256761383087898</v>
      </c>
      <c r="P2724">
        <v>39.095238095238003</v>
      </c>
      <c r="Q2724">
        <v>-3.8070343873241E-2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138</v>
      </c>
      <c r="E2725">
        <v>126.04084868</v>
      </c>
      <c r="F2725">
        <v>18.100000000000001</v>
      </c>
      <c r="G2725">
        <v>343.599680683526</v>
      </c>
      <c r="H2725">
        <v>4.0298216489611196</v>
      </c>
      <c r="I2725">
        <v>3.7375719537978802</v>
      </c>
      <c r="J2725">
        <v>-9.6310111697914902</v>
      </c>
      <c r="K2725">
        <v>16.365714731229101</v>
      </c>
      <c r="L2725">
        <v>13.0397286282056</v>
      </c>
      <c r="M2725">
        <v>49.352859511174501</v>
      </c>
      <c r="N2725">
        <v>1.5860873323690501</v>
      </c>
      <c r="O2725">
        <v>25.524861878452999</v>
      </c>
      <c r="P2725">
        <v>385.25469168900798</v>
      </c>
      <c r="Q2725">
        <v>6.7282552455489003E-2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631</v>
      </c>
      <c r="E2726">
        <v>125.84072974999999</v>
      </c>
      <c r="F2726">
        <v>40.270000000000003</v>
      </c>
      <c r="G2726">
        <v>39.178478071020102</v>
      </c>
      <c r="H2726">
        <v>23.047811723402798</v>
      </c>
      <c r="I2726">
        <v>-18.690146851703702</v>
      </c>
      <c r="J2726">
        <v>17.883019342806701</v>
      </c>
      <c r="K2726">
        <v>34.566508134209698</v>
      </c>
      <c r="L2726">
        <v>32.6000880806344</v>
      </c>
      <c r="M2726">
        <v>69.305943611975195</v>
      </c>
      <c r="N2726">
        <v>3.1552283231338198</v>
      </c>
      <c r="O2726">
        <v>23.416935684132099</v>
      </c>
      <c r="P2726">
        <v>83.076641299409303</v>
      </c>
      <c r="Q2726">
        <v>5.7001467790760998E-2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143</v>
      </c>
      <c r="E2727">
        <v>125.562874752</v>
      </c>
      <c r="F2727">
        <v>32.64</v>
      </c>
      <c r="G2727">
        <v>-90.929846007089196</v>
      </c>
      <c r="H2727">
        <v>-18.814517973680299</v>
      </c>
      <c r="I2727">
        <v>-61.5708955786696</v>
      </c>
      <c r="J2727">
        <v>-2.9041629808333398</v>
      </c>
      <c r="K2727">
        <v>36.398033128755401</v>
      </c>
      <c r="M2727">
        <v>29.783601113684099</v>
      </c>
      <c r="N2727">
        <v>0.33367580237181499</v>
      </c>
      <c r="O2727">
        <v>233.02696078431299</v>
      </c>
      <c r="P2727">
        <v>5.8022690437601296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E2728">
        <v>125.241697</v>
      </c>
      <c r="F2728">
        <v>53.98</v>
      </c>
      <c r="G2728">
        <v>957.66294933970096</v>
      </c>
      <c r="H2728">
        <v>44.4601128023765</v>
      </c>
      <c r="I2728">
        <v>823.35788219910796</v>
      </c>
      <c r="J2728">
        <v>8.98549106902834</v>
      </c>
      <c r="K2728">
        <v>36.4167289225053</v>
      </c>
      <c r="M2728">
        <v>99.999652624031199</v>
      </c>
      <c r="N2728">
        <v>5.78704374795951</v>
      </c>
      <c r="O2728">
        <v>0</v>
      </c>
      <c r="P2728">
        <v>981.76352705410795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E2729">
        <v>124.88676</v>
      </c>
      <c r="F2729">
        <v>73.95</v>
      </c>
      <c r="G2729">
        <v>-31.431404782075401</v>
      </c>
      <c r="H2729">
        <v>9.4581162226045397</v>
      </c>
      <c r="I2729">
        <v>-19.878207745293899</v>
      </c>
      <c r="J2729">
        <v>0.81054727176695196</v>
      </c>
      <c r="K2729">
        <v>68.033779602817106</v>
      </c>
      <c r="M2729">
        <v>62.722610331403303</v>
      </c>
      <c r="N2729">
        <v>0.88359746434231301</v>
      </c>
      <c r="O2729">
        <v>31.061528059499601</v>
      </c>
      <c r="P2729">
        <v>59.891891891891902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200</v>
      </c>
      <c r="E2730">
        <v>124.88419333</v>
      </c>
      <c r="F2730">
        <v>149.9</v>
      </c>
      <c r="G2730">
        <v>104.894228273983</v>
      </c>
      <c r="H2730">
        <v>1.95918901057149</v>
      </c>
      <c r="I2730">
        <v>12.4366833686987</v>
      </c>
      <c r="J2730">
        <v>-6.8817604205407399</v>
      </c>
      <c r="K2730">
        <v>145.28919915612599</v>
      </c>
      <c r="L2730">
        <v>114.033892094838</v>
      </c>
      <c r="M2730">
        <v>36.234014856661297</v>
      </c>
      <c r="N2730">
        <v>0.41002275042918701</v>
      </c>
      <c r="O2730">
        <v>19.746497665109999</v>
      </c>
      <c r="P2730">
        <v>174.44159648480399</v>
      </c>
      <c r="Q2730">
        <v>0.21537575950285501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E2731">
        <v>124.39154483999999</v>
      </c>
      <c r="F2731">
        <v>1143.5999999999999</v>
      </c>
      <c r="G2731">
        <v>171.67079174117299</v>
      </c>
      <c r="H2731">
        <v>-7.4680414115745197</v>
      </c>
      <c r="I2731">
        <v>114.491360534714</v>
      </c>
      <c r="J2731">
        <v>9.4059973212229409</v>
      </c>
      <c r="K2731">
        <v>941.740857660963</v>
      </c>
      <c r="L2731">
        <v>708.25749598063896</v>
      </c>
      <c r="M2731">
        <v>82.722432021481296</v>
      </c>
      <c r="N2731">
        <v>0.50066225165562905</v>
      </c>
      <c r="O2731">
        <v>2.8287862889122102</v>
      </c>
      <c r="P2731">
        <v>206.55408122235599</v>
      </c>
      <c r="Q2731">
        <v>6.9706863219333004E-2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422</v>
      </c>
      <c r="E2732">
        <v>123.94446405999901</v>
      </c>
      <c r="F2732">
        <v>179.45</v>
      </c>
      <c r="G2732">
        <v>123.587483017132</v>
      </c>
      <c r="H2732">
        <v>-23.057435817792701</v>
      </c>
      <c r="I2732">
        <v>44.422350057020601</v>
      </c>
      <c r="J2732">
        <v>-3.8286279859649999</v>
      </c>
      <c r="K2732">
        <v>208.40591927308401</v>
      </c>
      <c r="L2732">
        <v>167.586017418072</v>
      </c>
      <c r="M2732">
        <v>12.9800481925617</v>
      </c>
      <c r="N2732">
        <v>1.4012271673358501</v>
      </c>
      <c r="O2732">
        <v>55.057118974644702</v>
      </c>
      <c r="P2732">
        <v>169.727942281677</v>
      </c>
      <c r="Q2732">
        <v>5.2936949176178999E-2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631</v>
      </c>
      <c r="E2733">
        <v>123.89072813</v>
      </c>
      <c r="F2733">
        <v>43.03</v>
      </c>
      <c r="G2733">
        <v>24.7921558496075</v>
      </c>
      <c r="H2733">
        <v>3.48245923455586</v>
      </c>
      <c r="I2733">
        <v>-1.44502612697251</v>
      </c>
      <c r="J2733">
        <v>-5.4851742977298201</v>
      </c>
      <c r="K2733">
        <v>41.085183392119802</v>
      </c>
      <c r="L2733">
        <v>37.367772031606798</v>
      </c>
      <c r="M2733">
        <v>51.844120983181902</v>
      </c>
      <c r="N2733">
        <v>0.58805944972156299</v>
      </c>
      <c r="O2733">
        <v>13.595166163142</v>
      </c>
      <c r="P2733">
        <v>59.075785582255001</v>
      </c>
      <c r="Q2733">
        <v>-3.4437176937936E-2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218</v>
      </c>
      <c r="E2734">
        <v>123.83516</v>
      </c>
      <c r="F2734">
        <v>400</v>
      </c>
      <c r="G2734">
        <v>35.2619720863905</v>
      </c>
      <c r="H2734">
        <v>-19.306356448961399</v>
      </c>
      <c r="I2734">
        <v>11.244179132177401</v>
      </c>
      <c r="J2734">
        <v>-1.4498177711437099</v>
      </c>
      <c r="K2734">
        <v>386.82785002977198</v>
      </c>
      <c r="L2734">
        <v>337.16946200755302</v>
      </c>
      <c r="M2734">
        <v>43.255084410658903</v>
      </c>
      <c r="N2734">
        <v>0.411955119624212</v>
      </c>
      <c r="O2734">
        <v>31.25</v>
      </c>
      <c r="P2734">
        <v>65.289256198347104</v>
      </c>
      <c r="Q2734">
        <v>2.921651610432E-3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286</v>
      </c>
      <c r="E2735">
        <v>123.6606525</v>
      </c>
      <c r="F2735">
        <v>346.5</v>
      </c>
      <c r="G2735">
        <v>323.63168743612999</v>
      </c>
      <c r="H2735">
        <v>38.766868281085401</v>
      </c>
      <c r="I2735">
        <v>316.15919301793002</v>
      </c>
      <c r="J2735">
        <v>22.3351283802184</v>
      </c>
      <c r="K2735">
        <v>219.111088185668</v>
      </c>
      <c r="L2735">
        <v>131.87760447917901</v>
      </c>
      <c r="M2735">
        <v>97.132477823869195</v>
      </c>
      <c r="N2735">
        <v>1.54174300202003</v>
      </c>
      <c r="O2735">
        <v>0</v>
      </c>
      <c r="P2735">
        <v>664.56310679611602</v>
      </c>
      <c r="Q2735">
        <v>0.214915963304702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631</v>
      </c>
      <c r="E2736">
        <v>123.33942</v>
      </c>
      <c r="F2736">
        <v>1734</v>
      </c>
      <c r="G2736">
        <v>92.920698881338396</v>
      </c>
      <c r="H2736">
        <v>-15.7797009303506</v>
      </c>
      <c r="I2736">
        <v>80.447291046176304</v>
      </c>
      <c r="J2736">
        <v>-1.0688485543601001</v>
      </c>
      <c r="K2736">
        <v>1576.91499739146</v>
      </c>
      <c r="L2736">
        <v>1136.8601261876499</v>
      </c>
      <c r="M2736">
        <v>40.414682904410398</v>
      </c>
      <c r="N2736">
        <v>0.34233128834355803</v>
      </c>
      <c r="O2736">
        <v>29.380046136101399</v>
      </c>
      <c r="P2736">
        <v>134.67316280958099</v>
      </c>
      <c r="Q2736">
        <v>5.1562688083371999E-2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101</v>
      </c>
      <c r="E2737">
        <v>122.97750000000001</v>
      </c>
      <c r="F2737">
        <v>25.89</v>
      </c>
      <c r="G2737">
        <v>27.746929616972</v>
      </c>
      <c r="H2737">
        <v>2.2076567005075201</v>
      </c>
      <c r="I2737">
        <v>-14.789159441002299</v>
      </c>
      <c r="J2737">
        <v>-2.2554904640820999</v>
      </c>
      <c r="K2737">
        <v>23.855631660361901</v>
      </c>
      <c r="L2737">
        <v>22.787325926216599</v>
      </c>
      <c r="M2737">
        <v>61.665988339081501</v>
      </c>
      <c r="N2737">
        <v>1.97290239358117</v>
      </c>
      <c r="O2737">
        <v>42.139822325221999</v>
      </c>
      <c r="P2737">
        <v>65.961538461538396</v>
      </c>
      <c r="Q2737">
        <v>7.2147501024081004E-2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72</v>
      </c>
      <c r="E2738">
        <v>122.860367</v>
      </c>
      <c r="F2738">
        <v>1370</v>
      </c>
      <c r="G2738">
        <v>2.3590152149332901</v>
      </c>
      <c r="H2738">
        <v>-12.3868450177055</v>
      </c>
      <c r="I2738">
        <v>-16.971686277987601</v>
      </c>
      <c r="J2738">
        <v>-5.6740943664583003</v>
      </c>
      <c r="K2738">
        <v>1434.44950469625</v>
      </c>
      <c r="L2738">
        <v>1367.4938477687001</v>
      </c>
      <c r="M2738">
        <v>37.219038164426898</v>
      </c>
      <c r="N2738">
        <v>0.67547302032235401</v>
      </c>
      <c r="O2738">
        <v>18.609489051094801</v>
      </c>
      <c r="P2738">
        <v>31.1004784688995</v>
      </c>
      <c r="Q2738">
        <v>2.2134478485111998E-2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631</v>
      </c>
      <c r="E2739">
        <v>122.77337835</v>
      </c>
      <c r="F2739">
        <v>208.95</v>
      </c>
      <c r="G2739">
        <v>110.67470318447</v>
      </c>
      <c r="H2739">
        <v>-13.0694191319499</v>
      </c>
      <c r="I2739">
        <v>25.227060509154601</v>
      </c>
      <c r="J2739">
        <v>9.0747959764301491</v>
      </c>
      <c r="K2739">
        <v>221.719622176592</v>
      </c>
      <c r="L2739">
        <v>173.93832355115001</v>
      </c>
      <c r="M2739">
        <v>50.1945528572641</v>
      </c>
      <c r="N2739">
        <v>1.4381065557536099</v>
      </c>
      <c r="O2739">
        <v>34.481933476908303</v>
      </c>
      <c r="P2739">
        <v>221.461538461538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72</v>
      </c>
      <c r="E2740">
        <v>122.611968</v>
      </c>
      <c r="F2740">
        <v>90</v>
      </c>
      <c r="G2740">
        <v>24.782796975419998</v>
      </c>
      <c r="H2740">
        <v>-8.0594083198213706</v>
      </c>
      <c r="I2740">
        <v>-2.3397872195365301</v>
      </c>
      <c r="J2740">
        <v>-0.44616593983346298</v>
      </c>
      <c r="K2740">
        <v>94.541244400597506</v>
      </c>
      <c r="L2740">
        <v>87.315117074093394</v>
      </c>
      <c r="M2740">
        <v>35.645597201538003</v>
      </c>
      <c r="N2740">
        <v>8.9649683222133097E-2</v>
      </c>
      <c r="O2740">
        <v>48.7777777777777</v>
      </c>
      <c r="P2740">
        <v>51.898734177215204</v>
      </c>
      <c r="Q2740">
        <v>-8.6630537940479996E-3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200</v>
      </c>
      <c r="E2741">
        <v>122.571088559999</v>
      </c>
      <c r="F2741">
        <v>511.2</v>
      </c>
      <c r="G2741">
        <v>6.3075855508998497</v>
      </c>
      <c r="H2741">
        <v>-4.1033201134909696</v>
      </c>
      <c r="I2741">
        <v>-22.288585724556999</v>
      </c>
      <c r="J2741">
        <v>0.54203940832238395</v>
      </c>
      <c r="K2741">
        <v>515.85286778769</v>
      </c>
      <c r="L2741">
        <v>496.21723656224799</v>
      </c>
      <c r="M2741">
        <v>46.319138689174203</v>
      </c>
      <c r="N2741">
        <v>1.37463045789125</v>
      </c>
      <c r="O2741">
        <v>36.326291079812201</v>
      </c>
      <c r="P2741">
        <v>34.5263157894736</v>
      </c>
      <c r="Q2741">
        <v>6.4003371732078998E-2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631</v>
      </c>
      <c r="E2742">
        <v>122.36352032000001</v>
      </c>
      <c r="F2742">
        <v>56.62</v>
      </c>
      <c r="G2742">
        <v>-17.9302851412629</v>
      </c>
      <c r="H2742">
        <v>-10.249103970873501</v>
      </c>
      <c r="I2742">
        <v>-32.338989953579699</v>
      </c>
      <c r="J2742">
        <v>-1.68945272823305</v>
      </c>
      <c r="K2742">
        <v>59.167376431822298</v>
      </c>
      <c r="L2742">
        <v>58.901893494219699</v>
      </c>
      <c r="M2742">
        <v>38.201111739269102</v>
      </c>
      <c r="N2742">
        <v>0.62756889277648498</v>
      </c>
      <c r="O2742">
        <v>62.451430589897498</v>
      </c>
      <c r="P2742">
        <v>20.468085106382901</v>
      </c>
      <c r="Q2742">
        <v>2.8818585216585001E-2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200</v>
      </c>
      <c r="E2743">
        <v>122.2281533</v>
      </c>
      <c r="F2743">
        <v>113.3</v>
      </c>
      <c r="G2743">
        <v>7.3684406193138399</v>
      </c>
      <c r="H2743">
        <v>1.58594409794072</v>
      </c>
      <c r="I2743">
        <v>-33.125618255778903</v>
      </c>
      <c r="J2743">
        <v>-6.2164797552600701</v>
      </c>
      <c r="K2743">
        <v>109.142250098045</v>
      </c>
      <c r="L2743">
        <v>111.23478283064399</v>
      </c>
      <c r="M2743">
        <v>61.869916326605299</v>
      </c>
      <c r="N2743">
        <v>1.27597168480941</v>
      </c>
      <c r="O2743">
        <v>49.779346866725398</v>
      </c>
      <c r="P2743">
        <v>41.166209818091097</v>
      </c>
      <c r="Q2743">
        <v>0.13431446401088701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534</v>
      </c>
      <c r="E2744">
        <v>122.09493689</v>
      </c>
      <c r="F2744">
        <v>120.95</v>
      </c>
      <c r="G2744">
        <v>52.726907665710598</v>
      </c>
      <c r="H2744">
        <v>10.125975495114901</v>
      </c>
      <c r="I2744">
        <v>11.0889454125538</v>
      </c>
      <c r="J2744">
        <v>2.7038347072230602</v>
      </c>
      <c r="K2744">
        <v>107.176269387156</v>
      </c>
      <c r="L2744">
        <v>95.837980278535497</v>
      </c>
      <c r="M2744">
        <v>72.114916049966197</v>
      </c>
      <c r="N2744">
        <v>3.2927296497179999</v>
      </c>
      <c r="O2744">
        <v>2.56304257957833</v>
      </c>
      <c r="P2744">
        <v>76.827485380116897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4446</v>
      </c>
      <c r="E2745">
        <v>121.9268</v>
      </c>
      <c r="F2745">
        <v>289.75</v>
      </c>
      <c r="G2745">
        <v>111.756158142329</v>
      </c>
      <c r="H2745">
        <v>77.404821648961104</v>
      </c>
      <c r="I2745">
        <v>99.256575009565594</v>
      </c>
      <c r="J2745">
        <v>14.860134048626399</v>
      </c>
      <c r="K2745">
        <v>194.95357100477599</v>
      </c>
      <c r="M2745">
        <v>86.009688263041298</v>
      </c>
      <c r="N2745">
        <v>0.48297703879651599</v>
      </c>
      <c r="O2745">
        <v>1.7256255392594701E-2</v>
      </c>
      <c r="P2745">
        <v>192.67676767676701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422</v>
      </c>
      <c r="E2746">
        <v>121.898076441</v>
      </c>
      <c r="F2746">
        <v>5.47</v>
      </c>
      <c r="G2746">
        <v>40.1636865498579</v>
      </c>
      <c r="H2746">
        <v>-5.5383601692206703</v>
      </c>
      <c r="I2746">
        <v>-11.551904924464001</v>
      </c>
      <c r="J2746">
        <v>0.44154358173005898</v>
      </c>
      <c r="K2746">
        <v>5.4674480276415496</v>
      </c>
      <c r="L2746">
        <v>5.2990557108443399</v>
      </c>
      <c r="M2746">
        <v>53.239336451295003</v>
      </c>
      <c r="N2746">
        <v>0.79958953987041204</v>
      </c>
      <c r="O2746">
        <v>73.308957952468006</v>
      </c>
      <c r="P2746">
        <v>70.937499999999901</v>
      </c>
      <c r="Q2746">
        <v>8.3799917825149006E-2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709</v>
      </c>
      <c r="E2747">
        <v>121.89571145999901</v>
      </c>
      <c r="F2747">
        <v>46.1</v>
      </c>
      <c r="G2747">
        <v>40.248798399675699</v>
      </c>
      <c r="H2747">
        <v>2.3299711773715299</v>
      </c>
      <c r="I2747">
        <v>-16.331893464504699</v>
      </c>
      <c r="J2747">
        <v>-7.0263179821314896</v>
      </c>
      <c r="K2747">
        <v>45.829844293251199</v>
      </c>
      <c r="L2747">
        <v>38.313487549915102</v>
      </c>
      <c r="M2747">
        <v>20.450269249611701</v>
      </c>
      <c r="N2747">
        <v>0.54451611203850903</v>
      </c>
      <c r="O2747">
        <v>30.173535791757001</v>
      </c>
      <c r="Q2747">
        <v>0.24634168503622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130</v>
      </c>
      <c r="E2748">
        <v>121.62380698</v>
      </c>
      <c r="F2748">
        <v>133.9</v>
      </c>
      <c r="G2748">
        <v>7.4964738826453301</v>
      </c>
      <c r="H2748">
        <v>1.0564010018116601</v>
      </c>
      <c r="I2748">
        <v>-11.931069028650599</v>
      </c>
      <c r="J2748">
        <v>-2.2888470994478598</v>
      </c>
      <c r="K2748">
        <v>131.42386102013299</v>
      </c>
      <c r="L2748">
        <v>122.785610859526</v>
      </c>
      <c r="M2748">
        <v>38.562788721421697</v>
      </c>
      <c r="N2748">
        <v>1.20395185151424</v>
      </c>
      <c r="O2748">
        <v>45.444361463778897</v>
      </c>
      <c r="P2748">
        <v>48.365650969529</v>
      </c>
      <c r="Q2748">
        <v>6.9590049330286993E-2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278</v>
      </c>
      <c r="E2749">
        <v>121.2011991</v>
      </c>
      <c r="F2749">
        <v>21.08</v>
      </c>
      <c r="G2749">
        <v>-59.930105872701503</v>
      </c>
      <c r="H2749">
        <v>43.076479030576699</v>
      </c>
      <c r="I2749">
        <v>-29.136261040516999</v>
      </c>
      <c r="J2749">
        <v>12.1093857089369</v>
      </c>
      <c r="K2749">
        <v>17.0309213395727</v>
      </c>
      <c r="L2749">
        <v>21.254354047446199</v>
      </c>
      <c r="M2749">
        <v>87.363143971805201</v>
      </c>
      <c r="N2749">
        <v>3.0253211892003198</v>
      </c>
      <c r="O2749">
        <v>115.84440227703899</v>
      </c>
      <c r="P2749">
        <v>62.153846153846096</v>
      </c>
      <c r="Q2749">
        <v>0.154203208994494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E2750">
        <v>121.146677895</v>
      </c>
      <c r="F2750">
        <v>51.95</v>
      </c>
      <c r="G2750">
        <v>102.557362948769</v>
      </c>
      <c r="H2750">
        <v>-2.4456685471172901</v>
      </c>
      <c r="I2750">
        <v>67.911994942491603</v>
      </c>
      <c r="J2750">
        <v>-2.04820766522759</v>
      </c>
      <c r="K2750">
        <v>48.824689734482497</v>
      </c>
      <c r="L2750">
        <v>37.231033729895998</v>
      </c>
      <c r="M2750">
        <v>44.873879125416998</v>
      </c>
      <c r="N2750">
        <v>0.318575986587735</v>
      </c>
      <c r="O2750">
        <v>17.805582290663999</v>
      </c>
      <c r="P2750">
        <v>217.542787286063</v>
      </c>
      <c r="Q2750">
        <v>0.103627541097147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E2751">
        <v>121.08749211999999</v>
      </c>
      <c r="F2751">
        <v>42.49</v>
      </c>
      <c r="G2751">
        <v>124.37895444933601</v>
      </c>
      <c r="H2751">
        <v>-1.8832382403191901</v>
      </c>
      <c r="I2751">
        <v>-43.435564563600899</v>
      </c>
      <c r="J2751">
        <v>15.4564396230417</v>
      </c>
      <c r="K2751">
        <v>40.829127061810198</v>
      </c>
      <c r="L2751">
        <v>43.902429144937997</v>
      </c>
      <c r="M2751">
        <v>85.347443378493793</v>
      </c>
      <c r="N2751">
        <v>1.60908566037204</v>
      </c>
      <c r="O2751">
        <v>88.114850553071307</v>
      </c>
      <c r="P2751">
        <v>174.83829236739899</v>
      </c>
      <c r="Q2751">
        <v>7.8009070078485995E-2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E2752">
        <v>120.8871288</v>
      </c>
      <c r="F2752">
        <v>186</v>
      </c>
      <c r="G2752">
        <v>401.32315109915299</v>
      </c>
      <c r="H2752">
        <v>3.18451329841526</v>
      </c>
      <c r="I2752">
        <v>43.632103998139399</v>
      </c>
      <c r="J2752">
        <v>15.4624460059441</v>
      </c>
      <c r="K2752">
        <v>164.27065692720399</v>
      </c>
      <c r="L2752">
        <v>132.345788749825</v>
      </c>
      <c r="M2752">
        <v>86.5615538976528</v>
      </c>
      <c r="N2752">
        <v>0.498604388227396</v>
      </c>
      <c r="O2752">
        <v>34.435483870967701</v>
      </c>
      <c r="P2752">
        <v>522.07357859531703</v>
      </c>
      <c r="Q2752">
        <v>0.168387772979946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E2753">
        <v>120.67658435</v>
      </c>
      <c r="F2753">
        <v>117.25</v>
      </c>
      <c r="G2753">
        <v>-41.267656485158597</v>
      </c>
      <c r="H2753">
        <v>-11.469981655523499</v>
      </c>
      <c r="I2753">
        <v>-26.943043726817798</v>
      </c>
      <c r="J2753">
        <v>-4.6330011153298196</v>
      </c>
      <c r="K2753">
        <v>127.664324894562</v>
      </c>
      <c r="L2753">
        <v>134.96765726301001</v>
      </c>
      <c r="M2753">
        <v>30.037472793640202</v>
      </c>
      <c r="N2753">
        <v>0.90121289472600696</v>
      </c>
      <c r="O2753">
        <v>42.046908315564998</v>
      </c>
      <c r="P2753">
        <v>7.5194864740944602</v>
      </c>
      <c r="Q2753">
        <v>8.5201617439755004E-2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235</v>
      </c>
      <c r="E2754">
        <v>120.4920316</v>
      </c>
      <c r="F2754">
        <v>118.85</v>
      </c>
      <c r="G2754">
        <v>191.57007301600501</v>
      </c>
      <c r="H2754">
        <v>-1.0506319147537599</v>
      </c>
      <c r="I2754">
        <v>29.830482064834801</v>
      </c>
      <c r="J2754">
        <v>-6.9653335291022103</v>
      </c>
      <c r="K2754">
        <v>110.71428011369299</v>
      </c>
      <c r="L2754">
        <v>84.701217464087094</v>
      </c>
      <c r="M2754">
        <v>40.450407591820301</v>
      </c>
      <c r="N2754">
        <v>0.97652065141758504</v>
      </c>
      <c r="O2754">
        <v>16.466133782078199</v>
      </c>
      <c r="P2754">
        <v>244.99274310595001</v>
      </c>
      <c r="Q2754">
        <v>0.13367789405180999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40</v>
      </c>
      <c r="E2755">
        <v>120.39114375</v>
      </c>
      <c r="F2755">
        <v>454.95</v>
      </c>
      <c r="G2755">
        <v>110.530675508904</v>
      </c>
      <c r="H2755">
        <v>-7.2060171309952903</v>
      </c>
      <c r="I2755">
        <v>18.208586214453799</v>
      </c>
      <c r="J2755">
        <v>-3.9103904634733899</v>
      </c>
      <c r="K2755">
        <v>440.24019465529199</v>
      </c>
      <c r="L2755">
        <v>390.00874110229398</v>
      </c>
      <c r="M2755">
        <v>51.482414326976603</v>
      </c>
      <c r="N2755">
        <v>0.723352135374697</v>
      </c>
      <c r="O2755">
        <v>15.562149686778699</v>
      </c>
      <c r="P2755">
        <v>148.538650641901</v>
      </c>
      <c r="Q2755">
        <v>8.2699780383425001E-2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E2756">
        <v>120.33</v>
      </c>
      <c r="F2756">
        <v>70</v>
      </c>
      <c r="G2756">
        <v>-35.2116888255173</v>
      </c>
      <c r="H2756">
        <v>-10.1601783510388</v>
      </c>
      <c r="I2756">
        <v>-24.9060066897807</v>
      </c>
      <c r="J2756">
        <v>-1.83928624654602</v>
      </c>
      <c r="M2756">
        <v>32.340520857510398</v>
      </c>
      <c r="O2756">
        <v>19.1428571428571</v>
      </c>
      <c r="P2756">
        <v>5.1998797715659704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1663</v>
      </c>
      <c r="E2757">
        <v>119.936516755</v>
      </c>
      <c r="F2757">
        <v>7.37</v>
      </c>
      <c r="G2757">
        <v>-74.802918851529995</v>
      </c>
      <c r="H2757">
        <v>-12.1904691222145</v>
      </c>
      <c r="I2757">
        <v>-35.805477589251602</v>
      </c>
      <c r="J2757">
        <v>-3.04071434841897</v>
      </c>
      <c r="K2757">
        <v>7.72962899705729</v>
      </c>
      <c r="L2757">
        <v>9.3395079430578392</v>
      </c>
      <c r="M2757">
        <v>38.430160939649298</v>
      </c>
      <c r="N2757">
        <v>0.793624968738045</v>
      </c>
      <c r="O2757">
        <v>108.955223880597</v>
      </c>
      <c r="P2757">
        <v>6.0431654676258804</v>
      </c>
      <c r="Q2757">
        <v>2.6728906552723E-2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422</v>
      </c>
      <c r="E2758">
        <v>119.693741113</v>
      </c>
      <c r="F2758">
        <v>24.49</v>
      </c>
      <c r="G2758">
        <v>122.03007555192499</v>
      </c>
      <c r="H2758">
        <v>3.9087770022337698</v>
      </c>
      <c r="I2758">
        <v>103.893993310219</v>
      </c>
      <c r="J2758">
        <v>2.15748604727714</v>
      </c>
      <c r="K2758">
        <v>22.158814137617799</v>
      </c>
      <c r="L2758">
        <v>15.7826362510538</v>
      </c>
      <c r="M2758">
        <v>42.3267417205413</v>
      </c>
      <c r="N2758">
        <v>5.0008771918167799E-2</v>
      </c>
      <c r="O2758">
        <v>9.0240914659044602</v>
      </c>
      <c r="P2758">
        <v>196.84848484848399</v>
      </c>
      <c r="Q2758">
        <v>0.130324856471463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E2759">
        <v>119.55437999999999</v>
      </c>
      <c r="F2759">
        <v>237.6</v>
      </c>
      <c r="G2759">
        <v>75.395643948062201</v>
      </c>
      <c r="H2759">
        <v>31.520614850094201</v>
      </c>
      <c r="I2759">
        <v>45.347770194940502</v>
      </c>
      <c r="J2759">
        <v>-1.26124760002792</v>
      </c>
      <c r="K2759">
        <v>201.884049554218</v>
      </c>
      <c r="L2759">
        <v>158.295343827419</v>
      </c>
      <c r="M2759">
        <v>57.2218827491102</v>
      </c>
      <c r="N2759">
        <v>0.33865243138555501</v>
      </c>
      <c r="O2759">
        <v>11.384680134680099</v>
      </c>
      <c r="P2759">
        <v>123.72881355932201</v>
      </c>
      <c r="Q2759">
        <v>0.16724836844558999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21</v>
      </c>
      <c r="E2760">
        <v>119.463239555999</v>
      </c>
      <c r="F2760">
        <v>97.66</v>
      </c>
      <c r="G2760">
        <v>-57.5520257552921</v>
      </c>
      <c r="H2760">
        <v>-21.3885858928641</v>
      </c>
      <c r="I2760">
        <v>-65.231991550822798</v>
      </c>
      <c r="J2760">
        <v>-1.29449430280414</v>
      </c>
      <c r="K2760">
        <v>110.634477707163</v>
      </c>
      <c r="L2760">
        <v>137.02409917472701</v>
      </c>
      <c r="M2760">
        <v>46.788418743711297</v>
      </c>
      <c r="N2760">
        <v>1.13178284380355</v>
      </c>
      <c r="O2760">
        <v>135.510956379275</v>
      </c>
      <c r="P2760">
        <v>16.040874524714798</v>
      </c>
      <c r="Q2760">
        <v>-3.2508207266670002E-3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527</v>
      </c>
      <c r="E2761">
        <v>118.95051840000001</v>
      </c>
      <c r="F2761">
        <v>42.56</v>
      </c>
      <c r="G2761">
        <v>52.864079250250697</v>
      </c>
      <c r="H2761">
        <v>-20.4140559020592</v>
      </c>
      <c r="I2761">
        <v>-4.3861552187724699</v>
      </c>
      <c r="J2761">
        <v>-1.97583043721137</v>
      </c>
      <c r="K2761">
        <v>39.892805819183799</v>
      </c>
      <c r="L2761">
        <v>34.897767355250899</v>
      </c>
      <c r="M2761">
        <v>54.187366527803398</v>
      </c>
      <c r="N2761">
        <v>0.34299975061455701</v>
      </c>
      <c r="O2761">
        <v>23.1437969924811</v>
      </c>
      <c r="P2761">
        <v>84.003458711629904</v>
      </c>
      <c r="Q2761">
        <v>-1.23453940588E-3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138</v>
      </c>
      <c r="E2762">
        <v>118.4875452</v>
      </c>
      <c r="F2762">
        <v>23.88</v>
      </c>
      <c r="G2762">
        <v>102.895620004224</v>
      </c>
      <c r="H2762">
        <v>28.624207920048899</v>
      </c>
      <c r="I2762">
        <v>48.654084013167001</v>
      </c>
      <c r="J2762">
        <v>-17.589739672278899</v>
      </c>
      <c r="K2762">
        <v>19.278341548992302</v>
      </c>
      <c r="L2762">
        <v>15.703991414893199</v>
      </c>
      <c r="M2762">
        <v>55.924300274463398</v>
      </c>
      <c r="N2762">
        <v>4.0151577436931598</v>
      </c>
      <c r="O2762">
        <v>22.571189279732</v>
      </c>
      <c r="P2762">
        <v>156.22317596566501</v>
      </c>
      <c r="Q2762">
        <v>8.8688708430289004E-2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386</v>
      </c>
      <c r="E2763">
        <v>118.33770027</v>
      </c>
      <c r="F2763">
        <v>56.13</v>
      </c>
      <c r="G2763">
        <v>-12.0646495706936</v>
      </c>
      <c r="H2763">
        <v>-8.5113121958811409</v>
      </c>
      <c r="I2763">
        <v>-24.487019683681499</v>
      </c>
      <c r="J2763">
        <v>-4.2073129085358101</v>
      </c>
      <c r="K2763">
        <v>56.715184253899103</v>
      </c>
      <c r="L2763">
        <v>58.505272899411104</v>
      </c>
      <c r="M2763">
        <v>40.5299831809888</v>
      </c>
      <c r="N2763">
        <v>0.295500359424609</v>
      </c>
      <c r="O2763">
        <v>41.457331195439103</v>
      </c>
      <c r="P2763">
        <v>24.733333333333299</v>
      </c>
      <c r="Q2763">
        <v>-8.5430737600503001E-2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1429</v>
      </c>
      <c r="E2764">
        <v>118.2583455</v>
      </c>
      <c r="F2764">
        <v>131.35</v>
      </c>
      <c r="G2764">
        <v>54.364096198637199</v>
      </c>
      <c r="H2764">
        <v>5.5023195811364802</v>
      </c>
      <c r="I2764">
        <v>-5.2411765704051998</v>
      </c>
      <c r="J2764">
        <v>2.46566659432276</v>
      </c>
      <c r="K2764">
        <v>122.571981516703</v>
      </c>
      <c r="L2764">
        <v>112.749299657569</v>
      </c>
      <c r="M2764">
        <v>52.923582430348397</v>
      </c>
      <c r="N2764">
        <v>2.7762169781916701</v>
      </c>
      <c r="O2764">
        <v>17.015607156452202</v>
      </c>
      <c r="P2764">
        <v>82.278656674993002</v>
      </c>
      <c r="Q2764">
        <v>0.116766810818989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631</v>
      </c>
      <c r="E2765">
        <v>117.91131</v>
      </c>
      <c r="F2765">
        <v>173.45</v>
      </c>
      <c r="G2765">
        <v>-31.593911047739599</v>
      </c>
      <c r="H2765">
        <v>4.5926295307345297</v>
      </c>
      <c r="I2765">
        <v>-65.365466568478396</v>
      </c>
      <c r="J2765">
        <v>1.96063352823618</v>
      </c>
      <c r="K2765">
        <v>179.60302268978401</v>
      </c>
      <c r="L2765">
        <v>194.098967848163</v>
      </c>
      <c r="M2765">
        <v>50.618863718163396</v>
      </c>
      <c r="N2765">
        <v>1.5197541116942399</v>
      </c>
      <c r="O2765">
        <v>117.353704237532</v>
      </c>
      <c r="P2765">
        <v>12.629870129870101</v>
      </c>
      <c r="Q2765">
        <v>2.1554319073088999E-2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60</v>
      </c>
      <c r="E2766">
        <v>117.828</v>
      </c>
      <c r="F2766">
        <v>981.9</v>
      </c>
      <c r="G2766">
        <v>1.3978885432624399</v>
      </c>
      <c r="H2766">
        <v>5.7117616275248997</v>
      </c>
      <c r="I2766">
        <v>-31.6206550564502</v>
      </c>
      <c r="J2766">
        <v>-0.31761812793285699</v>
      </c>
      <c r="K2766">
        <v>949.31915509279702</v>
      </c>
      <c r="L2766">
        <v>898.11155694295599</v>
      </c>
      <c r="M2766">
        <v>42.9514502476936</v>
      </c>
      <c r="N2766">
        <v>1.04350393700787</v>
      </c>
      <c r="O2766">
        <v>32.701904470923701</v>
      </c>
      <c r="P2766">
        <v>38.490832157968903</v>
      </c>
      <c r="Q2766">
        <v>2.7897699545527E-2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92</v>
      </c>
      <c r="E2767">
        <v>117.74043014999999</v>
      </c>
      <c r="F2767">
        <v>55.65</v>
      </c>
      <c r="G2767">
        <v>-19.5149735046712</v>
      </c>
      <c r="H2767">
        <v>-10.910260995666899</v>
      </c>
      <c r="I2767">
        <v>6.0887752528684604</v>
      </c>
      <c r="J2767">
        <v>1.0784044146240901</v>
      </c>
      <c r="K2767">
        <v>59.354424894472501</v>
      </c>
      <c r="L2767">
        <v>60.270312714428599</v>
      </c>
      <c r="M2767">
        <v>44.657364826482997</v>
      </c>
      <c r="N2767">
        <v>1.1506931164118399</v>
      </c>
      <c r="O2767">
        <v>84.1150044923629</v>
      </c>
      <c r="P2767">
        <v>33.133971291865997</v>
      </c>
      <c r="Q2767">
        <v>5.2620167410623003E-2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60</v>
      </c>
      <c r="E2768">
        <v>117.645626316</v>
      </c>
      <c r="F2768">
        <v>21.72</v>
      </c>
      <c r="G2768">
        <v>46.252363462064302</v>
      </c>
      <c r="H2768">
        <v>-10.8229820893566</v>
      </c>
      <c r="I2768">
        <v>5.8745259089336503</v>
      </c>
      <c r="J2768">
        <v>-11.6123602172198</v>
      </c>
      <c r="K2768">
        <v>21.106501763832199</v>
      </c>
      <c r="L2768">
        <v>19.238915735918901</v>
      </c>
      <c r="M2768">
        <v>57.576514220612999</v>
      </c>
      <c r="N2768">
        <v>3.1326493208611299</v>
      </c>
      <c r="O2768">
        <v>43.646408839778999</v>
      </c>
      <c r="P2768">
        <v>84.067796610169395</v>
      </c>
      <c r="Q2768">
        <v>9.1104849603854995E-2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E2769">
        <v>117.60599999999999</v>
      </c>
      <c r="F2769">
        <v>172.95</v>
      </c>
      <c r="G2769">
        <v>-14.2910539048824</v>
      </c>
      <c r="H2769">
        <v>-3.6911928437924799</v>
      </c>
      <c r="I2769">
        <v>-3.9853717691458499</v>
      </c>
      <c r="J2769">
        <v>-2.7928046835403002</v>
      </c>
      <c r="M2769">
        <v>43.030711920738803</v>
      </c>
      <c r="O2769">
        <v>46.863255276091301</v>
      </c>
      <c r="P2769">
        <v>21.838675589996399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1022</v>
      </c>
      <c r="E2770">
        <v>117.588918691</v>
      </c>
      <c r="F2770">
        <v>6.41</v>
      </c>
      <c r="G2770">
        <v>-73.578489360992606</v>
      </c>
      <c r="H2770">
        <v>-31.3967159364602</v>
      </c>
      <c r="I2770">
        <v>-69.281006689780696</v>
      </c>
      <c r="J2770">
        <v>-3.70073092372178</v>
      </c>
      <c r="K2770">
        <v>7.96563136414402</v>
      </c>
      <c r="L2770">
        <v>10.9342931757605</v>
      </c>
      <c r="M2770">
        <v>18.776148352388098</v>
      </c>
      <c r="N2770">
        <v>0.540774318471541</v>
      </c>
      <c r="O2770">
        <v>247.11388455538199</v>
      </c>
      <c r="P2770">
        <v>2.39616613418531</v>
      </c>
      <c r="Q2770">
        <v>-6.9351341985942005E-2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60</v>
      </c>
      <c r="E2771">
        <v>117.5265</v>
      </c>
      <c r="F2771">
        <v>100.45</v>
      </c>
      <c r="G2771">
        <v>-53.990004113853303</v>
      </c>
      <c r="H2771">
        <v>-30.778575159163601</v>
      </c>
      <c r="I2771">
        <v>-44.375406981572198</v>
      </c>
      <c r="J2771">
        <v>-4.37568563723823</v>
      </c>
      <c r="M2771">
        <v>15.1261379395697</v>
      </c>
      <c r="O2771">
        <v>58.685913389746098</v>
      </c>
      <c r="P2771">
        <v>4.6354166666666696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682</v>
      </c>
      <c r="E2772">
        <v>117.5055</v>
      </c>
      <c r="F2772">
        <v>25.27</v>
      </c>
      <c r="G2772">
        <v>-23.423286877752801</v>
      </c>
      <c r="H2772">
        <v>18.048863418002899</v>
      </c>
      <c r="I2772">
        <v>-48.916846798181801</v>
      </c>
      <c r="J2772">
        <v>-5.6800187659688897</v>
      </c>
      <c r="K2772">
        <v>24.043440421851201</v>
      </c>
      <c r="L2772">
        <v>26.120017664359999</v>
      </c>
      <c r="M2772">
        <v>43.444245120164602</v>
      </c>
      <c r="N2772">
        <v>1.17848580145041</v>
      </c>
      <c r="O2772">
        <v>61.851998417095302</v>
      </c>
      <c r="P2772">
        <v>33</v>
      </c>
      <c r="Q2772">
        <v>-0.106558878100489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539</v>
      </c>
      <c r="E2773">
        <v>117.396567046</v>
      </c>
      <c r="F2773">
        <v>130.54</v>
      </c>
      <c r="G2773">
        <v>106.739386918661</v>
      </c>
      <c r="H2773">
        <v>4.5229523733574704</v>
      </c>
      <c r="I2773">
        <v>-1.98333240950478</v>
      </c>
      <c r="J2773">
        <v>-8.7861147588311006</v>
      </c>
      <c r="K2773">
        <v>120.97167892633</v>
      </c>
      <c r="L2773">
        <v>102.20549271763799</v>
      </c>
      <c r="M2773">
        <v>49.228084844727398</v>
      </c>
      <c r="N2773">
        <v>1.45298209294543</v>
      </c>
      <c r="O2773">
        <v>26.436341351309899</v>
      </c>
      <c r="P2773">
        <v>146.069745523091</v>
      </c>
      <c r="Q2773">
        <v>7.0934794501067003E-2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130</v>
      </c>
      <c r="E2774">
        <v>116.86487862</v>
      </c>
      <c r="F2774">
        <v>59.03</v>
      </c>
      <c r="G2774">
        <v>0.37199612525618497</v>
      </c>
      <c r="H2774">
        <v>-8.5138291446896606</v>
      </c>
      <c r="I2774">
        <v>-34.9831465800047</v>
      </c>
      <c r="J2774">
        <v>-0.90991807314539197</v>
      </c>
      <c r="K2774">
        <v>61.735086385546801</v>
      </c>
      <c r="L2774">
        <v>61.868354316533903</v>
      </c>
      <c r="M2774">
        <v>36.429356154011202</v>
      </c>
      <c r="N2774">
        <v>0.90787299762948004</v>
      </c>
      <c r="O2774">
        <v>59.664577333559201</v>
      </c>
      <c r="P2774">
        <v>28.886462882096001</v>
      </c>
      <c r="Q2774">
        <v>0.110295803388654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E2775">
        <v>116.8428756</v>
      </c>
      <c r="F2775">
        <v>72.599999999999994</v>
      </c>
      <c r="G2775">
        <v>-14.9276453835792</v>
      </c>
      <c r="H2775">
        <v>3.9576949875068599</v>
      </c>
      <c r="I2775">
        <v>-4.6219632478425901</v>
      </c>
      <c r="J2775">
        <v>-9.4578916127782602</v>
      </c>
      <c r="K2775">
        <v>63.222169474715699</v>
      </c>
      <c r="M2775">
        <v>60.808102290097601</v>
      </c>
      <c r="N2775">
        <v>1.53281888334089</v>
      </c>
      <c r="O2775">
        <v>9.5041322314049594</v>
      </c>
      <c r="P2775">
        <v>86.153846153846104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908</v>
      </c>
      <c r="E2776">
        <v>116.7344695</v>
      </c>
      <c r="F2776">
        <v>230.35</v>
      </c>
      <c r="G2776">
        <v>-8.1136693558967004</v>
      </c>
      <c r="H2776">
        <v>-21.937232614604699</v>
      </c>
      <c r="I2776">
        <v>-38.295059459364502</v>
      </c>
      <c r="J2776">
        <v>-7.4303746677851104</v>
      </c>
      <c r="K2776">
        <v>242.21228709835199</v>
      </c>
      <c r="L2776">
        <v>248.431903627363</v>
      </c>
      <c r="M2776">
        <v>51.491078352866303</v>
      </c>
      <c r="N2776">
        <v>1.6414489323977799</v>
      </c>
      <c r="O2776">
        <v>52.984588669416098</v>
      </c>
      <c r="P2776">
        <v>24.1778975741239</v>
      </c>
      <c r="Q2776">
        <v>3.2642270975767003E-2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386</v>
      </c>
      <c r="E2777">
        <v>116.55004425</v>
      </c>
      <c r="F2777">
        <v>32.1</v>
      </c>
      <c r="G2777">
        <v>95.012050271941803</v>
      </c>
      <c r="H2777">
        <v>0.89929655756864701</v>
      </c>
      <c r="I2777">
        <v>37.477488964214402</v>
      </c>
      <c r="J2777">
        <v>-3.1552855531262698</v>
      </c>
      <c r="K2777">
        <v>29.195097546098999</v>
      </c>
      <c r="L2777">
        <v>23.178799935626699</v>
      </c>
      <c r="M2777">
        <v>62.546128897989199</v>
      </c>
      <c r="N2777">
        <v>0.81858938594373698</v>
      </c>
      <c r="O2777">
        <v>13.7383177570093</v>
      </c>
      <c r="P2777">
        <v>137.777777777777</v>
      </c>
      <c r="Q2777">
        <v>0.104382639374834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422</v>
      </c>
      <c r="E2778">
        <v>116.4927708</v>
      </c>
      <c r="F2778">
        <v>116.4</v>
      </c>
      <c r="G2778">
        <v>-71.797724423011005</v>
      </c>
      <c r="H2778">
        <v>-8.1120702429307592</v>
      </c>
      <c r="I2778">
        <v>-5.6164569169596099</v>
      </c>
      <c r="J2778">
        <v>0.152363857988979</v>
      </c>
      <c r="K2778">
        <v>122.99618984828599</v>
      </c>
      <c r="L2778">
        <v>126.03786940864499</v>
      </c>
      <c r="M2778">
        <v>50.024293994839198</v>
      </c>
      <c r="N2778">
        <v>0.70568974000477402</v>
      </c>
      <c r="O2778">
        <v>101.890034364261</v>
      </c>
      <c r="P2778">
        <v>26.797385620915001</v>
      </c>
      <c r="Q2778">
        <v>6.7370878696115993E-2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E2779">
        <v>116.441550225</v>
      </c>
      <c r="F2779">
        <v>16666.650000000001</v>
      </c>
      <c r="G2779">
        <v>252.546879912712</v>
      </c>
      <c r="H2779">
        <v>43.311279734840902</v>
      </c>
      <c r="I2779">
        <v>318.99269206090401</v>
      </c>
      <c r="J2779">
        <v>9.0533464980315497</v>
      </c>
      <c r="K2779">
        <v>11934.901661299</v>
      </c>
      <c r="L2779">
        <v>7878.3879163946403</v>
      </c>
      <c r="M2779">
        <v>94.968703627683794</v>
      </c>
      <c r="N2779">
        <v>0.44465958775765102</v>
      </c>
      <c r="O2779">
        <v>0</v>
      </c>
      <c r="P2779">
        <v>376.19</v>
      </c>
      <c r="Q2779">
        <v>0.18532178986212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908</v>
      </c>
      <c r="E2780">
        <v>116.321361598</v>
      </c>
      <c r="F2780">
        <v>34.19</v>
      </c>
      <c r="G2780">
        <v>99.655966788211501</v>
      </c>
      <c r="H2780">
        <v>-2.22719537104483</v>
      </c>
      <c r="I2780">
        <v>-11.4296261175918</v>
      </c>
      <c r="J2780">
        <v>18.098331950855901</v>
      </c>
      <c r="K2780">
        <v>28.520782873893499</v>
      </c>
      <c r="L2780">
        <v>24.3088415841776</v>
      </c>
      <c r="M2780">
        <v>77.609408713058997</v>
      </c>
      <c r="N2780">
        <v>1.42456521065195</v>
      </c>
      <c r="O2780">
        <v>6.69786487276982</v>
      </c>
      <c r="P2780">
        <v>158.81907645722899</v>
      </c>
      <c r="Q2780">
        <v>0.14891496238626301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293</v>
      </c>
      <c r="E2781">
        <v>116.292614595</v>
      </c>
      <c r="F2781">
        <v>62.05</v>
      </c>
      <c r="G2781">
        <v>-19.055715686304001</v>
      </c>
      <c r="H2781">
        <v>-12.619644671534999</v>
      </c>
      <c r="I2781">
        <v>-8.3394231109606203</v>
      </c>
      <c r="J2781">
        <v>-3.92550099369307</v>
      </c>
      <c r="K2781">
        <v>66.005519330357401</v>
      </c>
      <c r="L2781">
        <v>63.420461100122502</v>
      </c>
      <c r="M2781">
        <v>32.7602897036749</v>
      </c>
      <c r="N2781">
        <v>0.75965565346314801</v>
      </c>
      <c r="O2781">
        <v>73.956486704270702</v>
      </c>
      <c r="P2781">
        <v>41.022727272727202</v>
      </c>
      <c r="Q2781">
        <v>-5.1299874522129996E-3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539</v>
      </c>
      <c r="E2782">
        <v>116</v>
      </c>
      <c r="F2782">
        <v>145</v>
      </c>
      <c r="G2782">
        <v>236.41657792955101</v>
      </c>
      <c r="H2782">
        <v>-9.6741257194599193</v>
      </c>
      <c r="I2782">
        <v>69.923824725416495</v>
      </c>
      <c r="J2782">
        <v>-0.33053156640732501</v>
      </c>
      <c r="K2782">
        <v>135.964669460143</v>
      </c>
      <c r="L2782">
        <v>99.5201586219913</v>
      </c>
      <c r="M2782">
        <v>54.662017701868002</v>
      </c>
      <c r="N2782">
        <v>0.22115298788839399</v>
      </c>
      <c r="O2782">
        <v>12.3103448275861</v>
      </c>
      <c r="P2782">
        <v>395.72649572649499</v>
      </c>
      <c r="Q2782">
        <v>0.10504780655248699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E2783">
        <v>115.99556149999999</v>
      </c>
      <c r="F2783">
        <v>32.69</v>
      </c>
      <c r="G2783">
        <v>-40.365946566865198</v>
      </c>
      <c r="H2783">
        <v>-14.1368450177055</v>
      </c>
      <c r="I2783">
        <v>-15.7150875978715</v>
      </c>
      <c r="J2783">
        <v>1.15279991644647</v>
      </c>
      <c r="K2783">
        <v>33.730034530788501</v>
      </c>
      <c r="L2783">
        <v>33.907853208582097</v>
      </c>
      <c r="M2783">
        <v>53.299577426518297</v>
      </c>
      <c r="N2783">
        <v>0.82835730467309399</v>
      </c>
      <c r="O2783">
        <v>59.895992658305303</v>
      </c>
      <c r="P2783">
        <v>30.655475619504301</v>
      </c>
      <c r="Q2783">
        <v>7.2015108721283999E-2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60</v>
      </c>
      <c r="E2784">
        <v>115.98436828499899</v>
      </c>
      <c r="F2784">
        <v>23.15</v>
      </c>
      <c r="G2784">
        <v>-17.6637961052108</v>
      </c>
      <c r="H2784">
        <v>-5.8478379255069504</v>
      </c>
      <c r="I2784">
        <v>-43.536928962584597</v>
      </c>
      <c r="J2784">
        <v>-2.7533940280234002</v>
      </c>
      <c r="K2784">
        <v>23.7380773986681</v>
      </c>
      <c r="L2784">
        <v>25.801726261998901</v>
      </c>
      <c r="M2784">
        <v>39.988408740012602</v>
      </c>
      <c r="N2784">
        <v>1.4023809452696701</v>
      </c>
      <c r="O2784">
        <v>77.9697624190065</v>
      </c>
      <c r="P2784">
        <v>21.842105263157801</v>
      </c>
      <c r="Q2784">
        <v>-0.110281121671597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286</v>
      </c>
      <c r="E2785">
        <v>115.849012175</v>
      </c>
      <c r="F2785">
        <v>55.25</v>
      </c>
      <c r="G2785">
        <v>-17.089150249753899</v>
      </c>
      <c r="H2785">
        <v>-15.141583033313101</v>
      </c>
      <c r="I2785">
        <v>-27.4397846064908</v>
      </c>
      <c r="J2785">
        <v>-4.2951496110707401</v>
      </c>
      <c r="K2785">
        <v>54.732718869580196</v>
      </c>
      <c r="L2785">
        <v>55.849555091868297</v>
      </c>
      <c r="M2785">
        <v>48.587532916496698</v>
      </c>
      <c r="N2785">
        <v>0.645810362793655</v>
      </c>
      <c r="O2785">
        <v>29.954751131221698</v>
      </c>
      <c r="P2785">
        <v>23.795653148106599</v>
      </c>
      <c r="Q2785">
        <v>-3.2818088557025997E-2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72</v>
      </c>
      <c r="E2786">
        <v>115.8220512</v>
      </c>
      <c r="F2786">
        <v>448.2</v>
      </c>
      <c r="G2786">
        <v>-13.433911047739601</v>
      </c>
      <c r="H2786">
        <v>12.0433684469906</v>
      </c>
      <c r="I2786">
        <v>-38.467164486232598</v>
      </c>
      <c r="J2786">
        <v>0.68305045918726204</v>
      </c>
      <c r="K2786">
        <v>433.83837201791903</v>
      </c>
      <c r="L2786">
        <v>437.98223512334198</v>
      </c>
      <c r="M2786">
        <v>49.692822198151703</v>
      </c>
      <c r="N2786">
        <v>0.96988696573648803</v>
      </c>
      <c r="O2786">
        <v>53.168228469433302</v>
      </c>
      <c r="P2786">
        <v>27.692307692307601</v>
      </c>
      <c r="Q2786">
        <v>2.2402769036551001E-2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1429</v>
      </c>
      <c r="E2787">
        <v>115.80927</v>
      </c>
      <c r="F2787">
        <v>234.1</v>
      </c>
      <c r="G2787">
        <v>-33.836455871337002</v>
      </c>
      <c r="H2787">
        <v>-3.9630933307959402</v>
      </c>
      <c r="I2787">
        <v>-23.530773735600398</v>
      </c>
      <c r="J2787">
        <v>0.56763229200986898</v>
      </c>
      <c r="M2787">
        <v>0</v>
      </c>
      <c r="O2787">
        <v>10.785988893635199</v>
      </c>
      <c r="P2787">
        <v>0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555</v>
      </c>
      <c r="E2788">
        <v>115.38227999999999</v>
      </c>
      <c r="F2788">
        <v>99.95</v>
      </c>
      <c r="G2788">
        <v>-15.8241179592334</v>
      </c>
      <c r="H2788">
        <v>-5.7395882128171198</v>
      </c>
      <c r="I2788">
        <v>-18.3316673074184</v>
      </c>
      <c r="J2788">
        <v>-0.18004212892645999</v>
      </c>
      <c r="K2788">
        <v>102.917765974673</v>
      </c>
      <c r="L2788">
        <v>102.858045435642</v>
      </c>
      <c r="M2788">
        <v>44.430474441041397</v>
      </c>
      <c r="N2788">
        <v>0.61599715269547095</v>
      </c>
      <c r="O2788">
        <v>33.516758379189497</v>
      </c>
      <c r="P2788">
        <v>22.638036809815901</v>
      </c>
      <c r="Q2788">
        <v>-7.8132199212392006E-2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1172</v>
      </c>
      <c r="E2789">
        <v>115.30416</v>
      </c>
      <c r="F2789">
        <v>160</v>
      </c>
      <c r="G2789">
        <v>27.558190058105499</v>
      </c>
      <c r="H2789">
        <v>10.565535934675401</v>
      </c>
      <c r="I2789">
        <v>-25.397105523421001</v>
      </c>
      <c r="J2789">
        <v>0.81054727176695196</v>
      </c>
      <c r="K2789">
        <v>167.242336843397</v>
      </c>
      <c r="L2789">
        <v>133.392471085464</v>
      </c>
      <c r="M2789">
        <v>48.840676346607601</v>
      </c>
      <c r="N2789">
        <v>3.5945595854922199</v>
      </c>
      <c r="O2789">
        <v>38.59375</v>
      </c>
      <c r="P2789">
        <v>66.579906298802698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138</v>
      </c>
      <c r="E2790">
        <v>115.024</v>
      </c>
      <c r="F2790">
        <v>41.08</v>
      </c>
      <c r="G2790">
        <v>-5.5435791574076996</v>
      </c>
      <c r="H2790">
        <v>8.7223503845933301</v>
      </c>
      <c r="I2790">
        <v>-39.509181292955297</v>
      </c>
      <c r="J2790">
        <v>-17.7025722617607</v>
      </c>
      <c r="K2790">
        <v>41.795085455818402</v>
      </c>
      <c r="L2790">
        <v>38.676133563734297</v>
      </c>
      <c r="M2790">
        <v>36.541288495623697</v>
      </c>
      <c r="N2790">
        <v>0.53622974597248796</v>
      </c>
      <c r="O2790">
        <v>65.774099318403103</v>
      </c>
      <c r="P2790">
        <v>46.400570206699904</v>
      </c>
      <c r="Q2790">
        <v>7.8540245011706006E-2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E2791">
        <v>114.98702135699899</v>
      </c>
      <c r="F2791">
        <v>36.69</v>
      </c>
      <c r="G2791">
        <v>-34.019556354229401</v>
      </c>
      <c r="H2791">
        <v>-30.989423850847299</v>
      </c>
      <c r="I2791">
        <v>8.7092780440348392</v>
      </c>
      <c r="J2791">
        <v>-7.2727053903821304</v>
      </c>
      <c r="K2791">
        <v>44.452334046533998</v>
      </c>
      <c r="L2791">
        <v>38.001932305488197</v>
      </c>
      <c r="M2791">
        <v>16.859799479584499</v>
      </c>
      <c r="N2791">
        <v>1.5064981532880199</v>
      </c>
      <c r="O2791">
        <v>50.395203052602902</v>
      </c>
      <c r="P2791">
        <v>137.16871363930099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225</v>
      </c>
      <c r="E2792">
        <v>114.8042493</v>
      </c>
      <c r="F2792">
        <v>90.87</v>
      </c>
      <c r="G2792">
        <v>104.21600520016599</v>
      </c>
      <c r="H2792">
        <v>6.0034524806041398</v>
      </c>
      <c r="I2792">
        <v>26.328466025031201</v>
      </c>
      <c r="J2792">
        <v>13.242347739420801</v>
      </c>
      <c r="K2792">
        <v>76.223382205077797</v>
      </c>
      <c r="L2792">
        <v>66.286507568649299</v>
      </c>
      <c r="M2792">
        <v>88.181047424982495</v>
      </c>
      <c r="N2792">
        <v>1.1516697686369901</v>
      </c>
      <c r="O2792">
        <v>0</v>
      </c>
      <c r="P2792">
        <v>150.67586206896499</v>
      </c>
      <c r="Q2792">
        <v>5.0440660901307999E-2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908</v>
      </c>
      <c r="E2793">
        <v>114.7421695</v>
      </c>
      <c r="F2793">
        <v>41</v>
      </c>
      <c r="G2793">
        <v>-20.929968756177701</v>
      </c>
      <c r="H2793">
        <v>-11.8567816056801</v>
      </c>
      <c r="I2793">
        <v>-1.43534501687191</v>
      </c>
      <c r="J2793">
        <v>-3.3730530151084901</v>
      </c>
      <c r="K2793">
        <v>41.687748351756703</v>
      </c>
      <c r="L2793">
        <v>41.262415619533897</v>
      </c>
      <c r="M2793">
        <v>45.562197536394301</v>
      </c>
      <c r="N2793">
        <v>1.5282979704797</v>
      </c>
      <c r="O2793">
        <v>37.170731707317003</v>
      </c>
      <c r="P2793">
        <v>18.840579710144901</v>
      </c>
      <c r="Q2793">
        <v>-3.2495615937863001E-2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E2794">
        <v>114.4433592</v>
      </c>
      <c r="F2794">
        <v>86.81</v>
      </c>
      <c r="G2794">
        <v>-22.4614253903224</v>
      </c>
      <c r="H2794">
        <v>-3.6155271882481599</v>
      </c>
      <c r="I2794">
        <v>-21.315935314474402</v>
      </c>
      <c r="J2794">
        <v>1.54773425983155</v>
      </c>
      <c r="K2794">
        <v>84.008086113660795</v>
      </c>
      <c r="L2794">
        <v>86.280566207266205</v>
      </c>
      <c r="M2794">
        <v>56.679474792836302</v>
      </c>
      <c r="N2794">
        <v>1.21319682874434</v>
      </c>
      <c r="O2794">
        <v>48.600391659947</v>
      </c>
      <c r="P2794">
        <v>28.0950272982145</v>
      </c>
      <c r="Q2794">
        <v>8.5153816686228997E-2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278</v>
      </c>
      <c r="E2795">
        <v>114.31034922000001</v>
      </c>
      <c r="F2795">
        <v>1481.8</v>
      </c>
      <c r="G2795">
        <v>72.960397084449994</v>
      </c>
      <c r="H2795">
        <v>2.8619645061039898</v>
      </c>
      <c r="I2795">
        <v>3.7150171889750601</v>
      </c>
      <c r="J2795">
        <v>-1.98098367285844</v>
      </c>
      <c r="K2795">
        <v>1444.8544036432299</v>
      </c>
      <c r="L2795">
        <v>1315.5900588511299</v>
      </c>
      <c r="M2795">
        <v>50.467441307532603</v>
      </c>
      <c r="N2795">
        <v>1.2798479087452399</v>
      </c>
      <c r="O2795">
        <v>27.260763935753801</v>
      </c>
      <c r="P2795">
        <v>108.704225352112</v>
      </c>
      <c r="Q2795">
        <v>6.1505212371736999E-2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555</v>
      </c>
      <c r="E2796">
        <v>114.1427125</v>
      </c>
      <c r="F2796">
        <v>2825</v>
      </c>
      <c r="G2796">
        <v>73.444962651315194</v>
      </c>
      <c r="H2796">
        <v>-6.9573352827770698</v>
      </c>
      <c r="I2796">
        <v>-20.5605721463264</v>
      </c>
      <c r="J2796">
        <v>-1.28113052084541</v>
      </c>
      <c r="K2796">
        <v>2833.8111365033801</v>
      </c>
      <c r="L2796">
        <v>2579.0406752281201</v>
      </c>
      <c r="M2796">
        <v>50.1831746907406</v>
      </c>
      <c r="N2796">
        <v>1.3879207614330999</v>
      </c>
      <c r="O2796">
        <v>18.230088495575199</v>
      </c>
      <c r="P2796">
        <v>105.828779599271</v>
      </c>
      <c r="Q2796">
        <v>0.122459839584906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72</v>
      </c>
      <c r="E2797">
        <v>114.02167283</v>
      </c>
      <c r="F2797">
        <v>184.9</v>
      </c>
      <c r="G2797">
        <v>63.653280937096497</v>
      </c>
      <c r="H2797">
        <v>39.841353841300098</v>
      </c>
      <c r="I2797">
        <v>47.057649005932298</v>
      </c>
      <c r="J2797">
        <v>-20.162983459502598</v>
      </c>
      <c r="K2797">
        <v>137.62877610583701</v>
      </c>
      <c r="L2797">
        <v>113.870468519833</v>
      </c>
      <c r="M2797">
        <v>60.150977297880097</v>
      </c>
      <c r="N2797">
        <v>4.1893036001848598</v>
      </c>
      <c r="O2797">
        <v>29.7728501892915</v>
      </c>
      <c r="P2797">
        <v>146.53333333333299</v>
      </c>
      <c r="Q2797">
        <v>3.1928131595368003E-2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386</v>
      </c>
      <c r="E2798">
        <v>113.79644710999899</v>
      </c>
      <c r="M2798">
        <v>50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631</v>
      </c>
      <c r="E2799">
        <v>113.7739</v>
      </c>
      <c r="F2799">
        <v>48.83</v>
      </c>
      <c r="G2799">
        <v>-19.6513798534437</v>
      </c>
      <c r="H2799">
        <v>-7.4386114391279401</v>
      </c>
      <c r="I2799">
        <v>-31.242063795068599</v>
      </c>
      <c r="J2799">
        <v>-4.9687872291086999</v>
      </c>
      <c r="K2799">
        <v>50.5181975405402</v>
      </c>
      <c r="L2799">
        <v>50.683002492335099</v>
      </c>
      <c r="M2799">
        <v>32.752348471543002</v>
      </c>
      <c r="N2799">
        <v>0.72708426612660404</v>
      </c>
      <c r="O2799">
        <v>40.487405283637102</v>
      </c>
      <c r="P2799">
        <v>18.807785888077799</v>
      </c>
      <c r="Q2799">
        <v>-1.9675671543357E-2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908</v>
      </c>
      <c r="E2800">
        <v>113.76</v>
      </c>
      <c r="F2800">
        <v>180</v>
      </c>
      <c r="G2800">
        <v>-21.243434857263399</v>
      </c>
      <c r="H2800">
        <v>-3.72017835103886</v>
      </c>
      <c r="I2800">
        <v>-27.2356265236083</v>
      </c>
      <c r="J2800">
        <v>5.1293878514770901</v>
      </c>
      <c r="K2800">
        <v>175.80642401727701</v>
      </c>
      <c r="L2800">
        <v>180.500580998092</v>
      </c>
      <c r="M2800">
        <v>61.2785191112497</v>
      </c>
      <c r="N2800">
        <v>1.82558507482365</v>
      </c>
      <c r="O2800">
        <v>28.8888888888888</v>
      </c>
      <c r="P2800">
        <v>24.956612287400201</v>
      </c>
      <c r="Q2800">
        <v>-8.7595113351924006E-2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54</v>
      </c>
      <c r="E2801">
        <v>113.71658096500001</v>
      </c>
      <c r="F2801">
        <v>14.17</v>
      </c>
      <c r="G2801">
        <v>-19.555123168951699</v>
      </c>
      <c r="H2801">
        <v>-9.7466684172640292</v>
      </c>
      <c r="I2801">
        <v>-55.673484586052702</v>
      </c>
      <c r="J2801">
        <v>2.4581117416809799</v>
      </c>
      <c r="K2801">
        <v>15.242226982334699</v>
      </c>
      <c r="L2801">
        <v>17.242102681104999</v>
      </c>
      <c r="M2801">
        <v>54.272532557398101</v>
      </c>
      <c r="N2801">
        <v>0.45846626888657699</v>
      </c>
      <c r="O2801">
        <v>119.477769936485</v>
      </c>
      <c r="P2801">
        <v>15.484922575387101</v>
      </c>
      <c r="Q2801">
        <v>1.5488060645231E-2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D2802" t="s">
        <v>422</v>
      </c>
      <c r="E2802">
        <v>113.70918</v>
      </c>
      <c r="F2802">
        <v>87.6</v>
      </c>
      <c r="G2802">
        <v>576.69942228559296</v>
      </c>
      <c r="H2802">
        <v>-15.226391099801299</v>
      </c>
      <c r="I2802">
        <v>587.00510442132997</v>
      </c>
      <c r="J2802">
        <v>-6.4223236379015898</v>
      </c>
      <c r="K2802">
        <v>84.020418932401199</v>
      </c>
      <c r="M2802">
        <v>32.312540717992199</v>
      </c>
      <c r="N2802">
        <v>0.95769100587710398</v>
      </c>
      <c r="O2802">
        <v>17.043378995433699</v>
      </c>
      <c r="P2802">
        <v>600.79999999999995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1429</v>
      </c>
      <c r="E2803">
        <v>113.5977</v>
      </c>
      <c r="F2803">
        <v>82.02</v>
      </c>
      <c r="G2803">
        <v>-20.2777929042796</v>
      </c>
      <c r="H2803">
        <v>37.062519898188697</v>
      </c>
      <c r="I2803">
        <v>59.7924060086319</v>
      </c>
      <c r="J2803">
        <v>44.948041999729803</v>
      </c>
      <c r="K2803">
        <v>50.891857294167998</v>
      </c>
      <c r="L2803">
        <v>51.137418173479603</v>
      </c>
      <c r="M2803">
        <v>87.780117855540794</v>
      </c>
      <c r="N2803">
        <v>5.05777188264282</v>
      </c>
      <c r="O2803">
        <v>0</v>
      </c>
      <c r="P2803">
        <v>94.314143567874893</v>
      </c>
      <c r="Q2803">
        <v>0.103392471997737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127</v>
      </c>
      <c r="E2804">
        <v>113.4016</v>
      </c>
      <c r="F2804">
        <v>104</v>
      </c>
      <c r="G2804">
        <v>33.4751798613513</v>
      </c>
      <c r="H2804">
        <v>2.4022706285529698</v>
      </c>
      <c r="I2804">
        <v>-47.867795737148199</v>
      </c>
      <c r="J2804">
        <v>-5.4957590345393497</v>
      </c>
      <c r="K2804">
        <v>114.135479165889</v>
      </c>
      <c r="L2804">
        <v>114.97610697696901</v>
      </c>
      <c r="M2804">
        <v>27.136168487079001</v>
      </c>
      <c r="N2804">
        <v>0.67891402714932103</v>
      </c>
      <c r="O2804">
        <v>96.778846153846104</v>
      </c>
      <c r="P2804">
        <v>85.714285714285694</v>
      </c>
      <c r="Q2804">
        <v>0.24968313864362199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814</v>
      </c>
      <c r="E2805">
        <v>113.34647315599901</v>
      </c>
      <c r="F2805">
        <v>103.63</v>
      </c>
      <c r="G2805">
        <v>183.04227942845</v>
      </c>
      <c r="H2805">
        <v>-1.91512419941431</v>
      </c>
      <c r="I2805">
        <v>84.123362633706193</v>
      </c>
      <c r="J2805">
        <v>4.2154713157690402</v>
      </c>
      <c r="K2805">
        <v>85.392441975766502</v>
      </c>
      <c r="L2805">
        <v>62.1427578084419</v>
      </c>
      <c r="M2805">
        <v>82.744902100257804</v>
      </c>
      <c r="N2805">
        <v>0.381503936295357</v>
      </c>
      <c r="O2805">
        <v>1.1772652706745199</v>
      </c>
      <c r="P2805">
        <v>232.147435897435</v>
      </c>
      <c r="Q2805">
        <v>0.129901943177162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264</v>
      </c>
      <c r="E2806">
        <v>113.336273721</v>
      </c>
      <c r="F2806">
        <v>46.31</v>
      </c>
      <c r="G2806">
        <v>169.18803575842099</v>
      </c>
      <c r="H2806">
        <v>-4.50268698164877</v>
      </c>
      <c r="I2806">
        <v>-8.3456108366331296</v>
      </c>
      <c r="J2806">
        <v>6.3688234715710497</v>
      </c>
      <c r="K2806">
        <v>41.686413014510698</v>
      </c>
      <c r="L2806">
        <v>37.999183958362003</v>
      </c>
      <c r="M2806">
        <v>74.833264927068797</v>
      </c>
      <c r="N2806">
        <v>1.7855515547964</v>
      </c>
      <c r="O2806">
        <v>24.811055927445398</v>
      </c>
      <c r="P2806">
        <v>212.10335471447999</v>
      </c>
      <c r="Q2806">
        <v>8.8684931400180994E-2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E2807">
        <v>113.2349</v>
      </c>
      <c r="F2807">
        <v>74.989999999999995</v>
      </c>
      <c r="G2807">
        <v>-31.520330800825999</v>
      </c>
      <c r="H2807">
        <v>-10.168974658884601</v>
      </c>
      <c r="I2807">
        <v>-46.8395384358125</v>
      </c>
      <c r="J2807">
        <v>-6.5968601356404504</v>
      </c>
      <c r="K2807">
        <v>86.332710310091201</v>
      </c>
      <c r="L2807">
        <v>95.326225363913807</v>
      </c>
      <c r="M2807">
        <v>19.374218717471901</v>
      </c>
      <c r="N2807">
        <v>0.71510318949343299</v>
      </c>
      <c r="O2807">
        <v>96.026136818242406</v>
      </c>
      <c r="P2807">
        <v>0.92866756393001904</v>
      </c>
      <c r="Q2807">
        <v>6.7527361107238004E-2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D2808" t="s">
        <v>908</v>
      </c>
      <c r="E2808">
        <v>113.19</v>
      </c>
      <c r="F2808">
        <v>75.459999999999994</v>
      </c>
      <c r="G2808">
        <v>10.241597824137401</v>
      </c>
      <c r="H2808">
        <v>-6.1944051551625696</v>
      </c>
      <c r="I2808">
        <v>-10.2832357707135</v>
      </c>
      <c r="J2808">
        <v>-13.251952728233</v>
      </c>
      <c r="K2808">
        <v>73.371956147287406</v>
      </c>
      <c r="L2808">
        <v>72.831671566355894</v>
      </c>
      <c r="M2808">
        <v>55.9820890479618</v>
      </c>
      <c r="N2808">
        <v>2.6930427269575601</v>
      </c>
      <c r="O2808">
        <v>39.146567717996199</v>
      </c>
      <c r="P2808">
        <v>49.425742574257399</v>
      </c>
      <c r="Q2808">
        <v>-1.4857770012572999E-2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286</v>
      </c>
      <c r="E2809">
        <v>113.17015872</v>
      </c>
      <c r="F2809">
        <v>171.9</v>
      </c>
      <c r="G2809">
        <v>13.1449312676296</v>
      </c>
      <c r="H2809">
        <v>-12.5210584390476</v>
      </c>
      <c r="I2809">
        <v>-22.212583378349901</v>
      </c>
      <c r="J2809">
        <v>-3.57238237067825</v>
      </c>
      <c r="K2809">
        <v>172.643545012907</v>
      </c>
      <c r="L2809">
        <v>167.32159438006599</v>
      </c>
      <c r="M2809">
        <v>51.975926392501897</v>
      </c>
      <c r="N2809">
        <v>0.88643975404474196</v>
      </c>
      <c r="O2809">
        <v>36.707388016288498</v>
      </c>
      <c r="P2809">
        <v>41.9488026424442</v>
      </c>
      <c r="Q2809">
        <v>1.7224718383790999E-2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631</v>
      </c>
      <c r="E2810">
        <v>113.165175</v>
      </c>
      <c r="F2810">
        <v>216.75</v>
      </c>
      <c r="G2810">
        <v>-17.0635406773692</v>
      </c>
      <c r="H2810">
        <v>-9.4400565589553498</v>
      </c>
      <c r="I2810">
        <v>-7.2576628433538497</v>
      </c>
      <c r="J2810">
        <v>-2.8989151893614298</v>
      </c>
      <c r="K2810">
        <v>217.30759286895301</v>
      </c>
      <c r="L2810">
        <v>212.44135219551001</v>
      </c>
      <c r="M2810">
        <v>44.513871418520203</v>
      </c>
      <c r="N2810">
        <v>0.25384487488569202</v>
      </c>
      <c r="O2810">
        <v>13.0103806228373</v>
      </c>
      <c r="P2810">
        <v>17.035637149027998</v>
      </c>
      <c r="Q2810">
        <v>-7.6567459924591005E-2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D2811" t="s">
        <v>1535</v>
      </c>
      <c r="E2811">
        <v>112.6809299</v>
      </c>
      <c r="F2811">
        <v>77</v>
      </c>
      <c r="G2811">
        <v>4.2755476607187699</v>
      </c>
      <c r="H2811">
        <v>-14.3201783510388</v>
      </c>
      <c r="I2811">
        <v>4.0321893486448097</v>
      </c>
      <c r="J2811">
        <v>-7.0021422830068003</v>
      </c>
      <c r="K2811">
        <v>86.7507070671534</v>
      </c>
      <c r="L2811">
        <v>84.732714675165894</v>
      </c>
      <c r="M2811">
        <v>39.4860738289537</v>
      </c>
      <c r="N2811">
        <v>0.734038054968287</v>
      </c>
      <c r="O2811">
        <v>93.181818181818102</v>
      </c>
      <c r="P2811">
        <v>46.3878326996197</v>
      </c>
      <c r="Q2811">
        <v>3.4370908407571003E-2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D2812" t="s">
        <v>359</v>
      </c>
      <c r="E2812">
        <v>112.59555880000001</v>
      </c>
      <c r="F2812">
        <v>111.62</v>
      </c>
      <c r="G2812">
        <v>-26.0592953252977</v>
      </c>
      <c r="H2812">
        <v>-11.551860681070099</v>
      </c>
      <c r="I2812">
        <v>-30.867703899620601</v>
      </c>
      <c r="J2812">
        <v>-1.8626757948401</v>
      </c>
      <c r="K2812">
        <v>117.629040624255</v>
      </c>
      <c r="L2812">
        <v>121.01633128734299</v>
      </c>
      <c r="M2812">
        <v>43.080136376295499</v>
      </c>
      <c r="N2812">
        <v>0.334245731845011</v>
      </c>
      <c r="O2812">
        <v>53.063967030998</v>
      </c>
      <c r="P2812">
        <v>18.744680851063801</v>
      </c>
      <c r="Q2812">
        <v>0.120011095951437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D2813" t="s">
        <v>422</v>
      </c>
      <c r="E2813">
        <v>112.393640744</v>
      </c>
      <c r="F2813">
        <v>9.7899999999999991</v>
      </c>
      <c r="G2813">
        <v>348.84628218897501</v>
      </c>
      <c r="H2813">
        <v>4.2663233362502098</v>
      </c>
      <c r="I2813">
        <v>158.90705428205399</v>
      </c>
      <c r="J2813">
        <v>-6.6147179162754703</v>
      </c>
      <c r="K2813">
        <v>8.0762129195732903</v>
      </c>
      <c r="L2813">
        <v>5.2974153115025402</v>
      </c>
      <c r="M2813">
        <v>63.454436825304199</v>
      </c>
      <c r="N2813">
        <v>2.4654900677740201</v>
      </c>
      <c r="O2813">
        <v>5.9244126659856899</v>
      </c>
      <c r="P2813">
        <v>415.26315789473603</v>
      </c>
      <c r="Q2813">
        <v>0.124533287053069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D2814" t="s">
        <v>119</v>
      </c>
      <c r="E2814">
        <v>111.78585</v>
      </c>
      <c r="F2814">
        <v>7.26</v>
      </c>
      <c r="G2814">
        <v>-70.521241921048301</v>
      </c>
      <c r="H2814">
        <v>-15.145239776100199</v>
      </c>
      <c r="I2814">
        <v>-48.3894901732642</v>
      </c>
      <c r="J2814">
        <v>-3.6927639865111899</v>
      </c>
      <c r="K2814">
        <v>7.9583783961106498</v>
      </c>
      <c r="L2814">
        <v>9.9416704545493193</v>
      </c>
      <c r="M2814">
        <v>28.6263423033819</v>
      </c>
      <c r="N2814">
        <v>0.58024026387153604</v>
      </c>
      <c r="O2814">
        <v>99.035812672176306</v>
      </c>
      <c r="P2814">
        <v>3.71428571428571</v>
      </c>
      <c r="Q2814">
        <v>-7.0853890850336998E-2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D2815" t="s">
        <v>3914</v>
      </c>
      <c r="E2815">
        <v>111.60789375</v>
      </c>
      <c r="F2815">
        <v>177.05</v>
      </c>
      <c r="G2815">
        <v>5.1329989279295001</v>
      </c>
      <c r="H2815">
        <v>12.7485716489611</v>
      </c>
      <c r="I2815">
        <v>8.3085526971924093</v>
      </c>
      <c r="J2815">
        <v>8.52731027754729</v>
      </c>
      <c r="K2815">
        <v>172.754154574837</v>
      </c>
      <c r="L2815">
        <v>144.62879484612199</v>
      </c>
      <c r="M2815">
        <v>36.892303317257102</v>
      </c>
      <c r="N2815">
        <v>1.1595588235294101</v>
      </c>
      <c r="O2815">
        <v>38.011861056198804</v>
      </c>
      <c r="P2815">
        <v>68.058851447555796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46</v>
      </c>
      <c r="E2816">
        <v>111.444909345</v>
      </c>
      <c r="F2816">
        <v>0.79</v>
      </c>
      <c r="G2816">
        <v>101.613707999879</v>
      </c>
      <c r="H2816">
        <v>6.4247491851930203</v>
      </c>
      <c r="I2816">
        <v>29.841468057693898</v>
      </c>
      <c r="J2816">
        <v>10.955474807998799</v>
      </c>
      <c r="K2816">
        <v>0.68575633911637501</v>
      </c>
      <c r="L2816">
        <v>0.58976995168278501</v>
      </c>
      <c r="M2816">
        <v>83.760362408753096</v>
      </c>
      <c r="N2816">
        <v>0.39769896525302001</v>
      </c>
      <c r="O2816">
        <v>20.253164556961998</v>
      </c>
      <c r="P2816">
        <v>163.333333333333</v>
      </c>
      <c r="Q2816">
        <v>9.5967154191514997E-2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E2817">
        <v>111.319936</v>
      </c>
      <c r="F2817">
        <v>2.6</v>
      </c>
      <c r="G2817">
        <v>7.7452640705836204</v>
      </c>
      <c r="H2817">
        <v>-2.0808340887437802</v>
      </c>
      <c r="I2817">
        <v>-41.971691158780096</v>
      </c>
      <c r="J2817">
        <v>-3.8048373436176601</v>
      </c>
      <c r="K2817">
        <v>2.5865343624523698</v>
      </c>
      <c r="L2817">
        <v>2.7262437800055102</v>
      </c>
      <c r="M2817">
        <v>55.184515019712101</v>
      </c>
      <c r="N2817">
        <v>1.25147409852067</v>
      </c>
      <c r="O2817">
        <v>67.307692307692193</v>
      </c>
      <c r="P2817">
        <v>36.554621848739501</v>
      </c>
      <c r="Q2817">
        <v>3.0861073920806E-2</v>
      </c>
    </row>
    <row r="2818" spans="1:17" hidden="1" x14ac:dyDescent="0.3">
      <c r="A2818" t="s">
        <v>5799</v>
      </c>
      <c r="B2818" t="s">
        <v>5800</v>
      </c>
      <c r="C2818" t="str">
        <f>IFERROR(VLOOKUP(Table1[[#This Row],[Ticker]],[1]!Table1[[Symbol]:[Industry]],2,FALSE),"-")</f>
        <v>-</v>
      </c>
      <c r="D2818" t="s">
        <v>46</v>
      </c>
      <c r="E2818">
        <v>111.2004</v>
      </c>
      <c r="F2818">
        <v>272.55</v>
      </c>
      <c r="G2818">
        <v>6.3373260903317101</v>
      </c>
      <c r="H2818">
        <v>-16.380434761295199</v>
      </c>
      <c r="I2818">
        <v>16.6430082260683</v>
      </c>
      <c r="J2818">
        <v>-5.2239354868537298</v>
      </c>
      <c r="K2818">
        <v>275.413660099607</v>
      </c>
      <c r="M2818">
        <v>47.756464168714999</v>
      </c>
      <c r="N2818">
        <v>0.43543826578699302</v>
      </c>
      <c r="O2818">
        <v>39.937626123647</v>
      </c>
      <c r="P2818">
        <v>46.5322580645161</v>
      </c>
    </row>
    <row r="2819" spans="1:17" hidden="1" x14ac:dyDescent="0.3">
      <c r="A2819" t="s">
        <v>5801</v>
      </c>
      <c r="B2819" t="s">
        <v>5802</v>
      </c>
      <c r="C2819" t="str">
        <f>IFERROR(VLOOKUP(Table1[[#This Row],[Ticker]],[1]!Table1[[Symbol]:[Industry]],2,FALSE),"-")</f>
        <v>-</v>
      </c>
      <c r="D2819" t="s">
        <v>714</v>
      </c>
      <c r="E2819">
        <v>110.88097019999999</v>
      </c>
      <c r="F2819">
        <v>74.42</v>
      </c>
      <c r="G2819">
        <v>39.352090855767202</v>
      </c>
      <c r="H2819">
        <v>-0.88456191268271001</v>
      </c>
      <c r="I2819">
        <v>19.861713616732601</v>
      </c>
      <c r="J2819">
        <v>0.109489070708749</v>
      </c>
      <c r="K2819">
        <v>72.826671212329202</v>
      </c>
      <c r="L2819">
        <v>62.607852726937899</v>
      </c>
      <c r="M2819">
        <v>46.511713315869002</v>
      </c>
      <c r="N2819">
        <v>1.5580867312274</v>
      </c>
      <c r="O2819">
        <v>7.4979844127922499</v>
      </c>
      <c r="P2819">
        <v>69.521640091116097</v>
      </c>
      <c r="Q2819">
        <v>1.7417697266181999E-2</v>
      </c>
    </row>
    <row r="2820" spans="1:17" hidden="1" x14ac:dyDescent="0.3">
      <c r="A2820" t="s">
        <v>5803</v>
      </c>
      <c r="B2820" t="s">
        <v>5804</v>
      </c>
      <c r="C2820" t="str">
        <f>IFERROR(VLOOKUP(Table1[[#This Row],[Ticker]],[1]!Table1[[Symbol]:[Industry]],2,FALSE),"-")</f>
        <v>-</v>
      </c>
      <c r="D2820" t="s">
        <v>539</v>
      </c>
      <c r="E2820">
        <v>110.821568</v>
      </c>
      <c r="F2820">
        <v>114.4</v>
      </c>
      <c r="G2820">
        <v>72.159501201359703</v>
      </c>
      <c r="H2820">
        <v>-11.5682796168616</v>
      </c>
      <c r="I2820">
        <v>-24.041247375311698</v>
      </c>
      <c r="J2820">
        <v>-6.0551243700240898</v>
      </c>
      <c r="K2820">
        <v>116.968921354809</v>
      </c>
      <c r="L2820">
        <v>107.96002324117001</v>
      </c>
      <c r="M2820">
        <v>48.770799985001297</v>
      </c>
      <c r="N2820">
        <v>0.70529968964739997</v>
      </c>
      <c r="O2820">
        <v>30.1573426573426</v>
      </c>
      <c r="P2820">
        <v>105.755395683453</v>
      </c>
      <c r="Q2820">
        <v>4.7378635574510997E-2</v>
      </c>
    </row>
    <row r="2821" spans="1:17" hidden="1" x14ac:dyDescent="0.3">
      <c r="A2821" t="s">
        <v>5805</v>
      </c>
      <c r="B2821" t="s">
        <v>5806</v>
      </c>
      <c r="C2821" t="str">
        <f>IFERROR(VLOOKUP(Table1[[#This Row],[Ticker]],[1]!Table1[[Symbol]:[Industry]],2,FALSE),"-")</f>
        <v>-</v>
      </c>
      <c r="D2821" t="s">
        <v>60</v>
      </c>
      <c r="E2821">
        <v>110.752633514</v>
      </c>
      <c r="F2821">
        <v>6.43</v>
      </c>
      <c r="G2821">
        <v>47.497079530309698</v>
      </c>
      <c r="H2821">
        <v>15.3089478625533</v>
      </c>
      <c r="I2821">
        <v>-1.5964273802014699</v>
      </c>
      <c r="J2821">
        <v>-7.6969154148002099</v>
      </c>
      <c r="K2821">
        <v>6.0841986541841999</v>
      </c>
      <c r="L2821">
        <v>5.5591173689621103</v>
      </c>
      <c r="M2821">
        <v>50.996453399131099</v>
      </c>
      <c r="N2821">
        <v>0.77823135893742701</v>
      </c>
      <c r="O2821">
        <v>15.0855365474339</v>
      </c>
      <c r="P2821">
        <v>89.425985270141098</v>
      </c>
      <c r="Q2821">
        <v>-3.1577606421890003E-2</v>
      </c>
    </row>
    <row r="2822" spans="1:17" hidden="1" x14ac:dyDescent="0.3">
      <c r="A2822" t="s">
        <v>5807</v>
      </c>
      <c r="B2822" t="s">
        <v>5808</v>
      </c>
      <c r="C2822" t="str">
        <f>IFERROR(VLOOKUP(Table1[[#This Row],[Ticker]],[1]!Table1[[Symbol]:[Industry]],2,FALSE),"-")</f>
        <v>-</v>
      </c>
      <c r="D2822" t="s">
        <v>1412</v>
      </c>
      <c r="E2822">
        <v>110.6057974</v>
      </c>
      <c r="F2822">
        <v>116.41</v>
      </c>
      <c r="G2822">
        <v>-10.363401358763801</v>
      </c>
      <c r="H2822">
        <v>8.7273375912456402E-2</v>
      </c>
      <c r="I2822">
        <v>-8.6842860978570204</v>
      </c>
      <c r="J2822">
        <v>-2.2538732818603902</v>
      </c>
      <c r="K2822">
        <v>113.45338128690101</v>
      </c>
      <c r="L2822">
        <v>109.62562923526301</v>
      </c>
      <c r="M2822">
        <v>50.748079571815197</v>
      </c>
      <c r="N2822">
        <v>0.34329956144934098</v>
      </c>
      <c r="O2822">
        <v>19.190791169143498</v>
      </c>
      <c r="P2822">
        <v>25.3742595584275</v>
      </c>
      <c r="Q2822">
        <v>-1.1527710245885E-2</v>
      </c>
    </row>
    <row r="2823" spans="1:17" hidden="1" x14ac:dyDescent="0.3">
      <c r="A2823" t="s">
        <v>5809</v>
      </c>
      <c r="B2823" t="s">
        <v>5810</v>
      </c>
      <c r="C2823" t="str">
        <f>IFERROR(VLOOKUP(Table1[[#This Row],[Ticker]],[1]!Table1[[Symbol]:[Industry]],2,FALSE),"-")</f>
        <v>-</v>
      </c>
      <c r="D2823" t="s">
        <v>218</v>
      </c>
      <c r="E2823">
        <v>110.52014805</v>
      </c>
      <c r="F2823">
        <v>950.85</v>
      </c>
      <c r="G2823">
        <v>-15.4878642527579</v>
      </c>
      <c r="H2823">
        <v>-7.81347461300982</v>
      </c>
      <c r="I2823">
        <v>-14.515334106469099</v>
      </c>
      <c r="J2823">
        <v>-4.6361532358472504</v>
      </c>
      <c r="K2823">
        <v>943.40762281949299</v>
      </c>
      <c r="L2823">
        <v>922.60092055634095</v>
      </c>
      <c r="M2823">
        <v>46.556996298718197</v>
      </c>
      <c r="N2823">
        <v>0.67932329371685096</v>
      </c>
      <c r="O2823">
        <v>14.3187674186254</v>
      </c>
      <c r="P2823">
        <v>27.536717859298498</v>
      </c>
      <c r="Q2823">
        <v>-6.5200900556085004E-2</v>
      </c>
    </row>
    <row r="2824" spans="1:17" hidden="1" x14ac:dyDescent="0.3">
      <c r="A2824" t="s">
        <v>5811</v>
      </c>
      <c r="B2824" t="s">
        <v>5812</v>
      </c>
      <c r="C2824" t="str">
        <f>IFERROR(VLOOKUP(Table1[[#This Row],[Ticker]],[1]!Table1[[Symbol]:[Industry]],2,FALSE),"-")</f>
        <v>-</v>
      </c>
      <c r="D2824" t="s">
        <v>682</v>
      </c>
      <c r="E2824">
        <v>110.04663720000001</v>
      </c>
      <c r="F2824">
        <v>102</v>
      </c>
      <c r="G2824">
        <v>19.7640203109815</v>
      </c>
      <c r="H2824">
        <v>-14.1330223877361</v>
      </c>
      <c r="I2824">
        <v>-54.855799311478997</v>
      </c>
      <c r="J2824">
        <v>-5.2048521507547001</v>
      </c>
      <c r="K2824">
        <v>101.625359190208</v>
      </c>
      <c r="L2824">
        <v>98.977890273469797</v>
      </c>
      <c r="M2824">
        <v>49.7712426787471</v>
      </c>
      <c r="N2824">
        <v>0.70299557913350996</v>
      </c>
      <c r="O2824">
        <v>87.509803921568604</v>
      </c>
      <c r="P2824">
        <v>50</v>
      </c>
      <c r="Q2824">
        <v>1.2571416163320999E-2</v>
      </c>
    </row>
    <row r="2825" spans="1:17" hidden="1" x14ac:dyDescent="0.3">
      <c r="A2825" t="s">
        <v>5813</v>
      </c>
      <c r="B2825" t="s">
        <v>2991</v>
      </c>
      <c r="C2825" t="str">
        <f>IFERROR(VLOOKUP(Table1[[#This Row],[Ticker]],[1]!Table1[[Symbol]:[Industry]],2,FALSE),"-")</f>
        <v>-</v>
      </c>
      <c r="D2825" t="s">
        <v>4079</v>
      </c>
      <c r="E2825">
        <v>110.02549999999999</v>
      </c>
      <c r="F2825">
        <v>846.35</v>
      </c>
      <c r="G2825">
        <v>15.6649247213959</v>
      </c>
      <c r="H2825">
        <v>3.5768155369491499</v>
      </c>
      <c r="I2825">
        <v>-6.2330985398439598</v>
      </c>
      <c r="J2825">
        <v>6.1820178419880598</v>
      </c>
      <c r="K2825">
        <v>811.63289984018502</v>
      </c>
      <c r="L2825">
        <v>754.31002117435298</v>
      </c>
      <c r="M2825">
        <v>51.086093685029603</v>
      </c>
      <c r="N2825">
        <v>0.74656910969011303</v>
      </c>
      <c r="O2825">
        <v>41.283157086311803</v>
      </c>
      <c r="P2825">
        <v>65.626223091976499</v>
      </c>
      <c r="Q2825">
        <v>6.3432736491483996E-2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D2826" t="s">
        <v>422</v>
      </c>
      <c r="E2826">
        <v>109.824</v>
      </c>
      <c r="F2826">
        <v>286</v>
      </c>
      <c r="G2826">
        <v>84.734763651055601</v>
      </c>
      <c r="H2826">
        <v>-6.1423236797585803</v>
      </c>
      <c r="I2826">
        <v>12.1962938486431</v>
      </c>
      <c r="J2826">
        <v>0.63355612132447403</v>
      </c>
      <c r="K2826">
        <v>297.78185444544903</v>
      </c>
      <c r="L2826">
        <v>257.249099491447</v>
      </c>
      <c r="M2826">
        <v>41.713087958707703</v>
      </c>
      <c r="N2826">
        <v>0.26168112053905601</v>
      </c>
      <c r="O2826">
        <v>32.517482517482499</v>
      </c>
      <c r="P2826">
        <v>121.705426356589</v>
      </c>
      <c r="Q2826">
        <v>0.104236899559859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60</v>
      </c>
      <c r="E2827">
        <v>109.7231625</v>
      </c>
      <c r="F2827">
        <v>176.05</v>
      </c>
      <c r="G2827">
        <v>96.651773382772404</v>
      </c>
      <c r="H2827">
        <v>-10.690194132206599</v>
      </c>
      <c r="I2827">
        <v>23.690461703641901</v>
      </c>
      <c r="J2827">
        <v>0.725801509055084</v>
      </c>
      <c r="K2827">
        <v>194.33521947070199</v>
      </c>
      <c r="L2827">
        <v>167.47428484186099</v>
      </c>
      <c r="M2827">
        <v>34.176416364807402</v>
      </c>
      <c r="N2827">
        <v>0.53021609305488804</v>
      </c>
      <c r="O2827">
        <v>74.495881851746603</v>
      </c>
      <c r="P2827">
        <v>134.35835995740101</v>
      </c>
      <c r="Q2827">
        <v>8.3649648927450002E-3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631</v>
      </c>
      <c r="E2828">
        <v>109.66956</v>
      </c>
      <c r="F2828">
        <v>33.200000000000003</v>
      </c>
      <c r="G2828">
        <v>7.9073745718760504</v>
      </c>
      <c r="H2828">
        <v>-4.9242899516262204</v>
      </c>
      <c r="I2828">
        <v>54.733023203056199</v>
      </c>
      <c r="J2828">
        <v>0.63250572874023903</v>
      </c>
      <c r="K2828">
        <v>33.8400635398541</v>
      </c>
      <c r="L2828">
        <v>29.125306771557401</v>
      </c>
      <c r="M2828">
        <v>39.300132234674201</v>
      </c>
      <c r="N2828">
        <v>0.33959274692543201</v>
      </c>
      <c r="O2828">
        <v>27.108433734939702</v>
      </c>
      <c r="P2828">
        <v>82.417582417582395</v>
      </c>
      <c r="Q2828">
        <v>0.104906068666554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143</v>
      </c>
      <c r="E2829">
        <v>109.51909218</v>
      </c>
      <c r="F2829">
        <v>5.22</v>
      </c>
      <c r="G2829">
        <v>11.4838378700093</v>
      </c>
      <c r="H2829">
        <v>-8.1319430569212194</v>
      </c>
      <c r="I2829">
        <v>-44.655822730987502</v>
      </c>
      <c r="J2829">
        <v>-1.9931910459900399</v>
      </c>
      <c r="K2829">
        <v>5.5156294490216498</v>
      </c>
      <c r="L2829">
        <v>5.8496073261606396</v>
      </c>
      <c r="M2829">
        <v>32.441006099010302</v>
      </c>
      <c r="N2829">
        <v>1.09487435665435</v>
      </c>
      <c r="O2829">
        <v>101.149425287356</v>
      </c>
      <c r="P2829">
        <v>44.999999999999901</v>
      </c>
      <c r="Q2829">
        <v>-0.112024495315034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278</v>
      </c>
      <c r="E2830">
        <v>109.48078707499999</v>
      </c>
      <c r="F2830">
        <v>83.05</v>
      </c>
      <c r="G2830">
        <v>94.452053864541099</v>
      </c>
      <c r="H2830">
        <v>27.824537096115598</v>
      </c>
      <c r="I2830">
        <v>-12.017934794355901</v>
      </c>
      <c r="J2830">
        <v>20.662399123618801</v>
      </c>
      <c r="K2830">
        <v>61.844013454176903</v>
      </c>
      <c r="L2830">
        <v>61.511377703809501</v>
      </c>
      <c r="M2830">
        <v>92.003465275245901</v>
      </c>
      <c r="N2830">
        <v>3.25082444228903</v>
      </c>
      <c r="O2830">
        <v>15.5930162552679</v>
      </c>
      <c r="P2830">
        <v>127.534246575342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D2831" t="s">
        <v>631</v>
      </c>
      <c r="E2831">
        <v>109.41311854999999</v>
      </c>
      <c r="F2831">
        <v>120.85</v>
      </c>
      <c r="G2831">
        <v>138.61681358994099</v>
      </c>
      <c r="H2831">
        <v>-0.28652002123810399</v>
      </c>
      <c r="I2831">
        <v>5.2222405253287496</v>
      </c>
      <c r="J2831">
        <v>1.72039011709366</v>
      </c>
      <c r="K2831">
        <v>119.94276726363999</v>
      </c>
      <c r="L2831">
        <v>104.93948014384701</v>
      </c>
      <c r="M2831">
        <v>52.880057871683597</v>
      </c>
      <c r="N2831">
        <v>1.1878080887295499</v>
      </c>
      <c r="O2831">
        <v>32.312784443524997</v>
      </c>
      <c r="P2831">
        <v>170.96412556053801</v>
      </c>
      <c r="Q2831">
        <v>0.13243149843782201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127</v>
      </c>
      <c r="E2832">
        <v>109.0147</v>
      </c>
      <c r="F2832">
        <v>98.3</v>
      </c>
      <c r="G2832">
        <v>6.0808552083854002</v>
      </c>
      <c r="H2832">
        <v>4.0798216489611301</v>
      </c>
      <c r="I2832">
        <v>-3.2087779051405798</v>
      </c>
      <c r="J2832">
        <v>-0.27020313606339202</v>
      </c>
      <c r="K2832">
        <v>92.955618875454903</v>
      </c>
      <c r="L2832">
        <v>83.199142478384402</v>
      </c>
      <c r="M2832">
        <v>56.750528145999198</v>
      </c>
      <c r="N2832">
        <v>0.78891932755851002</v>
      </c>
      <c r="O2832">
        <v>29.196337741607302</v>
      </c>
      <c r="P2832">
        <v>89.366210749373906</v>
      </c>
      <c r="Q2832">
        <v>0.118282010868793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D2833" t="s">
        <v>235</v>
      </c>
      <c r="E2833">
        <v>109.00599</v>
      </c>
      <c r="F2833">
        <v>36.69</v>
      </c>
      <c r="G2833">
        <v>64.731125836803102</v>
      </c>
      <c r="H2833">
        <v>26.171518399863601</v>
      </c>
      <c r="I2833">
        <v>8.0987921289715192</v>
      </c>
      <c r="J2833">
        <v>8.9885388532461992</v>
      </c>
      <c r="K2833">
        <v>30.020294352764299</v>
      </c>
      <c r="L2833">
        <v>26.6721310269448</v>
      </c>
      <c r="M2833">
        <v>94.542369058850696</v>
      </c>
      <c r="N2833">
        <v>0.78479548878248195</v>
      </c>
      <c r="O2833">
        <v>0</v>
      </c>
      <c r="P2833">
        <v>154.61485079805601</v>
      </c>
      <c r="Q2833">
        <v>-3.8499420866710001E-3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422</v>
      </c>
      <c r="E2834">
        <v>108.5224995</v>
      </c>
      <c r="F2834">
        <v>85.5</v>
      </c>
      <c r="G2834">
        <v>319.82465593045299</v>
      </c>
      <c r="H2834">
        <v>54.613154982294397</v>
      </c>
      <c r="I2834">
        <v>152.146006443103</v>
      </c>
      <c r="J2834">
        <v>-1.90876095442487</v>
      </c>
      <c r="K2834">
        <v>63.503471061879701</v>
      </c>
      <c r="L2834">
        <v>46.109036837300103</v>
      </c>
      <c r="M2834">
        <v>66.3395488625045</v>
      </c>
      <c r="N2834">
        <v>0.56232259648941396</v>
      </c>
      <c r="O2834">
        <v>7.7192982456140298</v>
      </c>
      <c r="P2834">
        <v>353.34040296924701</v>
      </c>
      <c r="Q2834">
        <v>0.14416597470305301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278</v>
      </c>
      <c r="E2835">
        <v>108.48975</v>
      </c>
      <c r="F2835">
        <v>107.95</v>
      </c>
      <c r="G2835">
        <v>33.490663161506099</v>
      </c>
      <c r="H2835">
        <v>-3.76647464733515</v>
      </c>
      <c r="I2835">
        <v>-7.96156224533632</v>
      </c>
      <c r="J2835">
        <v>-0.15275548052662299</v>
      </c>
      <c r="K2835">
        <v>107.66504564384201</v>
      </c>
      <c r="M2835">
        <v>47.374545124093501</v>
      </c>
      <c r="N2835">
        <v>0.56652360515021405</v>
      </c>
      <c r="O2835">
        <v>41.7786012042612</v>
      </c>
      <c r="P2835">
        <v>66.076923076922995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D2836" t="s">
        <v>60</v>
      </c>
      <c r="E2836">
        <v>108.48164312</v>
      </c>
      <c r="F2836">
        <v>94.45</v>
      </c>
      <c r="G2836">
        <v>12.2893139823446</v>
      </c>
      <c r="H2836">
        <v>-13.8623584458255</v>
      </c>
      <c r="I2836">
        <v>-8.2169836627295592</v>
      </c>
      <c r="J2836">
        <v>-3.91307081868531</v>
      </c>
      <c r="K2836">
        <v>104.048294089685</v>
      </c>
      <c r="L2836">
        <v>100.551262202685</v>
      </c>
      <c r="M2836">
        <v>34.316871517786197</v>
      </c>
      <c r="N2836">
        <v>0.79383943742124297</v>
      </c>
      <c r="O2836">
        <v>77.766013763896197</v>
      </c>
      <c r="P2836">
        <v>38.672735281162801</v>
      </c>
      <c r="Q2836">
        <v>0.104546871909554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555</v>
      </c>
      <c r="E2837">
        <v>108.1417692</v>
      </c>
      <c r="F2837">
        <v>202.85</v>
      </c>
      <c r="G2837">
        <v>103.30973618693901</v>
      </c>
      <c r="H2837">
        <v>6.5243868663524296</v>
      </c>
      <c r="I2837">
        <v>25.812812611282101</v>
      </c>
      <c r="K2837">
        <v>149.02935770120101</v>
      </c>
      <c r="M2837">
        <v>98.697270297336502</v>
      </c>
      <c r="N2837">
        <v>0.4</v>
      </c>
      <c r="O2837">
        <v>0</v>
      </c>
      <c r="P2837">
        <v>138.64705882352899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130</v>
      </c>
      <c r="E2838">
        <v>108.000930625</v>
      </c>
      <c r="F2838">
        <v>43.75</v>
      </c>
      <c r="G2838">
        <v>-66.534788240721994</v>
      </c>
      <c r="H2838">
        <v>-2.5153590739304299</v>
      </c>
      <c r="I2838">
        <v>-28.84343926799</v>
      </c>
      <c r="J2838">
        <v>-0.94383869314532798</v>
      </c>
      <c r="K2838">
        <v>41.361736613885</v>
      </c>
      <c r="L2838">
        <v>47.76</v>
      </c>
      <c r="M2838">
        <v>69.497518406974393</v>
      </c>
      <c r="N2838">
        <v>2.8044747081711998</v>
      </c>
      <c r="O2838">
        <v>82.857142857142804</v>
      </c>
      <c r="P2838">
        <v>34.408602150537597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E2839">
        <v>107.88576</v>
      </c>
      <c r="F2839">
        <v>98.4</v>
      </c>
      <c r="G2839">
        <v>220.25637766617101</v>
      </c>
      <c r="H2839">
        <v>9.8827309917613899</v>
      </c>
      <c r="I2839">
        <v>70.993836815696497</v>
      </c>
      <c r="J2839">
        <v>-0.78945272823304102</v>
      </c>
      <c r="K2839">
        <v>85.677186541651906</v>
      </c>
      <c r="L2839">
        <v>62.569855641766601</v>
      </c>
      <c r="M2839">
        <v>53.261098419400398</v>
      </c>
      <c r="N2839">
        <v>0.763636363636363</v>
      </c>
      <c r="O2839">
        <v>17.581300813008099</v>
      </c>
      <c r="P2839">
        <v>254.59459459459401</v>
      </c>
      <c r="Q2839">
        <v>0.157642184804206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407</v>
      </c>
      <c r="E2840">
        <v>107.8326</v>
      </c>
      <c r="F2840">
        <v>199.69</v>
      </c>
      <c r="G2840">
        <v>7.36091010652855</v>
      </c>
      <c r="H2840">
        <v>-2.2077456414772199</v>
      </c>
      <c r="I2840">
        <v>-10.649234421644801</v>
      </c>
      <c r="J2840">
        <v>-3.0729478738641101</v>
      </c>
      <c r="K2840">
        <v>198.27820631608799</v>
      </c>
      <c r="L2840">
        <v>189.496208978217</v>
      </c>
      <c r="M2840">
        <v>48.553375800243899</v>
      </c>
      <c r="N2840">
        <v>0.53946021515829701</v>
      </c>
      <c r="O2840">
        <v>26.1455255646251</v>
      </c>
      <c r="P2840">
        <v>37.102643323034599</v>
      </c>
      <c r="Q2840">
        <v>2.5722257985994999E-2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51</v>
      </c>
      <c r="E2841">
        <v>107.66343627000001</v>
      </c>
      <c r="F2841">
        <v>206.7</v>
      </c>
      <c r="G2841">
        <v>193.899422285593</v>
      </c>
      <c r="H2841">
        <v>-0.540691171551691</v>
      </c>
      <c r="I2841">
        <v>34.112081165516301</v>
      </c>
      <c r="J2841">
        <v>-0.319673858454183</v>
      </c>
      <c r="K2841">
        <v>200.21822308662601</v>
      </c>
      <c r="L2841">
        <v>162.75515132523299</v>
      </c>
      <c r="M2841">
        <v>43.487360951488199</v>
      </c>
      <c r="N2841">
        <v>0.40550464851849299</v>
      </c>
      <c r="O2841">
        <v>18.5292694726657</v>
      </c>
      <c r="P2841">
        <v>230.667093265077</v>
      </c>
      <c r="Q2841">
        <v>0.13585625970380399</v>
      </c>
    </row>
    <row r="2842" spans="1:17" hidden="1" x14ac:dyDescent="0.3">
      <c r="A2842" t="s">
        <v>5846</v>
      </c>
      <c r="B2842" t="s">
        <v>5847</v>
      </c>
      <c r="C2842" t="str">
        <f>IFERROR(VLOOKUP(Table1[[#This Row],[Ticker]],[1]!Table1[[Symbol]:[Industry]],2,FALSE),"-")</f>
        <v>-</v>
      </c>
      <c r="D2842" t="s">
        <v>631</v>
      </c>
      <c r="E2842">
        <v>107.54146655999899</v>
      </c>
      <c r="F2842">
        <v>9.9600000000000009</v>
      </c>
      <c r="G2842">
        <v>17.176018030274602</v>
      </c>
      <c r="H2842">
        <v>-8.5477645579354196</v>
      </c>
      <c r="I2842">
        <v>-21.3157869435721</v>
      </c>
      <c r="J2842">
        <v>-0.61802415680448197</v>
      </c>
      <c r="K2842">
        <v>9.9502876587598994</v>
      </c>
      <c r="L2842">
        <v>9.5512490664407199</v>
      </c>
      <c r="M2842">
        <v>59.423892491769301</v>
      </c>
      <c r="N2842">
        <v>0.95151445396817602</v>
      </c>
      <c r="O2842">
        <v>28.514056224899502</v>
      </c>
      <c r="P2842">
        <v>46.470588235294102</v>
      </c>
      <c r="Q2842">
        <v>2.331572627876E-2</v>
      </c>
    </row>
    <row r="2843" spans="1:17" hidden="1" x14ac:dyDescent="0.3">
      <c r="A2843" t="s">
        <v>5848</v>
      </c>
      <c r="B2843" t="s">
        <v>5849</v>
      </c>
      <c r="C2843" t="str">
        <f>IFERROR(VLOOKUP(Table1[[#This Row],[Ticker]],[1]!Table1[[Symbol]:[Industry]],2,FALSE),"-")</f>
        <v>-</v>
      </c>
      <c r="D2843" t="s">
        <v>60</v>
      </c>
      <c r="E2843">
        <v>107.4967477</v>
      </c>
      <c r="F2843">
        <v>167</v>
      </c>
      <c r="G2843">
        <v>62.117085086664098</v>
      </c>
      <c r="H2843">
        <v>52.330777062973802</v>
      </c>
      <c r="I2843">
        <v>62.924681140906998</v>
      </c>
      <c r="J2843">
        <v>8.4690532353576504</v>
      </c>
      <c r="K2843">
        <v>132.57540902133499</v>
      </c>
      <c r="L2843">
        <v>106.489349265496</v>
      </c>
      <c r="M2843">
        <v>55.904672497145</v>
      </c>
      <c r="N2843">
        <v>0.83261243750293901</v>
      </c>
      <c r="O2843">
        <v>19.1616766467065</v>
      </c>
      <c r="P2843">
        <v>124.161073825503</v>
      </c>
      <c r="Q2843">
        <v>5.5198425774700003E-3</v>
      </c>
    </row>
    <row r="2844" spans="1:17" hidden="1" x14ac:dyDescent="0.3">
      <c r="A2844" t="s">
        <v>5850</v>
      </c>
      <c r="B2844" t="s">
        <v>5851</v>
      </c>
      <c r="C2844" t="str">
        <f>IFERROR(VLOOKUP(Table1[[#This Row],[Ticker]],[1]!Table1[[Symbol]:[Industry]],2,FALSE),"-")</f>
        <v>-</v>
      </c>
      <c r="D2844" t="s">
        <v>138</v>
      </c>
      <c r="E2844">
        <v>107.35265459999999</v>
      </c>
      <c r="F2844">
        <v>14.81</v>
      </c>
      <c r="G2844">
        <v>-34.397367538755098</v>
      </c>
      <c r="H2844">
        <v>-16.551255455217699</v>
      </c>
      <c r="I2844">
        <v>-36.011282133291502</v>
      </c>
      <c r="J2844">
        <v>-7.76969964181328</v>
      </c>
      <c r="K2844">
        <v>16.344058956947499</v>
      </c>
      <c r="L2844">
        <v>16.427360843599899</v>
      </c>
      <c r="M2844">
        <v>28.298391327725199</v>
      </c>
      <c r="N2844">
        <v>0.81581326396973197</v>
      </c>
      <c r="O2844">
        <v>56.313301823092402</v>
      </c>
      <c r="P2844">
        <v>17.0750988142292</v>
      </c>
      <c r="Q2844">
        <v>-5.6236823021091002E-2</v>
      </c>
    </row>
    <row r="2845" spans="1:17" hidden="1" x14ac:dyDescent="0.3">
      <c r="A2845" t="s">
        <v>5852</v>
      </c>
      <c r="B2845" t="s">
        <v>5853</v>
      </c>
      <c r="C2845" t="str">
        <f>IFERROR(VLOOKUP(Table1[[#This Row],[Ticker]],[1]!Table1[[Symbol]:[Industry]],2,FALSE),"-")</f>
        <v>-</v>
      </c>
      <c r="D2845" t="s">
        <v>200</v>
      </c>
      <c r="E2845">
        <v>107.059</v>
      </c>
      <c r="F2845">
        <v>70.900000000000006</v>
      </c>
      <c r="G2845">
        <v>165.99762195826099</v>
      </c>
      <c r="H2845">
        <v>-17.178824967580201</v>
      </c>
      <c r="I2845">
        <v>36.2262639642842</v>
      </c>
      <c r="J2845">
        <v>-3.2727860615663702</v>
      </c>
      <c r="K2845">
        <v>68.390585494893799</v>
      </c>
      <c r="L2845">
        <v>55.315682152986597</v>
      </c>
      <c r="M2845">
        <v>45.546236310250897</v>
      </c>
      <c r="N2845">
        <v>0.40098428896895399</v>
      </c>
      <c r="O2845">
        <v>18.335684062059201</v>
      </c>
      <c r="P2845">
        <v>212.059859154929</v>
      </c>
      <c r="Q2845">
        <v>6.9449630362269005E-2</v>
      </c>
    </row>
    <row r="2846" spans="1:17" hidden="1" x14ac:dyDescent="0.3">
      <c r="A2846" t="s">
        <v>5854</v>
      </c>
      <c r="B2846" t="s">
        <v>5855</v>
      </c>
      <c r="C2846" t="str">
        <f>IFERROR(VLOOKUP(Table1[[#This Row],[Ticker]],[1]!Table1[[Symbol]:[Industry]],2,FALSE),"-")</f>
        <v>-</v>
      </c>
      <c r="E2846">
        <v>106.989974085</v>
      </c>
      <c r="F2846">
        <v>322.45</v>
      </c>
      <c r="G2846">
        <v>264.39339818920803</v>
      </c>
      <c r="H2846">
        <v>132.51059087972999</v>
      </c>
      <c r="I2846">
        <v>154.689700591188</v>
      </c>
      <c r="J2846">
        <v>1.1700243959499601</v>
      </c>
      <c r="K2846">
        <v>195.53464410361801</v>
      </c>
      <c r="L2846">
        <v>121.724001419052</v>
      </c>
      <c r="M2846">
        <v>79.338682037012404</v>
      </c>
      <c r="N2846">
        <v>0.92576923076923001</v>
      </c>
      <c r="O2846">
        <v>0.13955652039074801</v>
      </c>
      <c r="P2846">
        <v>379.123328380386</v>
      </c>
      <c r="Q2846">
        <v>0.203868679169983</v>
      </c>
    </row>
    <row r="2847" spans="1:17" hidden="1" x14ac:dyDescent="0.3">
      <c r="A2847" t="s">
        <v>5856</v>
      </c>
      <c r="B2847" t="s">
        <v>5857</v>
      </c>
      <c r="C2847" t="str">
        <f>IFERROR(VLOOKUP(Table1[[#This Row],[Ticker]],[1]!Table1[[Symbol]:[Industry]],2,FALSE),"-")</f>
        <v>-</v>
      </c>
      <c r="E2847">
        <v>106.904741125</v>
      </c>
      <c r="F2847">
        <v>102.97</v>
      </c>
      <c r="G2847">
        <v>6.2411944374924602</v>
      </c>
      <c r="H2847">
        <v>-4.72017835103886</v>
      </c>
      <c r="I2847">
        <v>-16.653386144707301</v>
      </c>
      <c r="J2847">
        <v>7.02286974034772</v>
      </c>
      <c r="K2847">
        <v>102.205526208322</v>
      </c>
      <c r="L2847">
        <v>99.080504834587501</v>
      </c>
      <c r="M2847">
        <v>61.416528911763301</v>
      </c>
      <c r="N2847">
        <v>0.208607869626729</v>
      </c>
      <c r="O2847">
        <v>41.1576187239001</v>
      </c>
      <c r="P2847">
        <v>44.316748423265601</v>
      </c>
    </row>
    <row r="2848" spans="1:17" hidden="1" x14ac:dyDescent="0.3">
      <c r="A2848" t="s">
        <v>5858</v>
      </c>
      <c r="B2848" t="s">
        <v>5859</v>
      </c>
      <c r="C2848" t="str">
        <f>IFERROR(VLOOKUP(Table1[[#This Row],[Ticker]],[1]!Table1[[Symbol]:[Industry]],2,FALSE),"-")</f>
        <v>-</v>
      </c>
      <c r="E2848">
        <v>106.839</v>
      </c>
      <c r="F2848">
        <v>197.85</v>
      </c>
      <c r="G2848">
        <v>40.843148838323998</v>
      </c>
      <c r="H2848">
        <v>14.8426959004581</v>
      </c>
      <c r="I2848">
        <v>51.148830974060601</v>
      </c>
      <c r="J2848">
        <v>-2.5805237211581402</v>
      </c>
      <c r="K2848">
        <v>178.83116021022801</v>
      </c>
      <c r="M2848">
        <v>43.912278767102499</v>
      </c>
      <c r="N2848">
        <v>0.65742003146302996</v>
      </c>
      <c r="O2848">
        <v>18.802122820318399</v>
      </c>
      <c r="P2848">
        <v>75.398936170212707</v>
      </c>
    </row>
    <row r="2849" spans="1:17" hidden="1" x14ac:dyDescent="0.3">
      <c r="A2849" t="s">
        <v>5860</v>
      </c>
      <c r="B2849" t="s">
        <v>5861</v>
      </c>
      <c r="C2849" t="str">
        <f>IFERROR(VLOOKUP(Table1[[#This Row],[Ticker]],[1]!Table1[[Symbol]:[Industry]],2,FALSE),"-")</f>
        <v>-</v>
      </c>
      <c r="D2849" t="s">
        <v>156</v>
      </c>
      <c r="E2849">
        <v>106.82496059499999</v>
      </c>
      <c r="F2849">
        <v>1673.95</v>
      </c>
      <c r="G2849">
        <v>67.207993714165099</v>
      </c>
      <c r="H2849">
        <v>1.2428592833697301</v>
      </c>
      <c r="I2849">
        <v>-2.7939340720882999</v>
      </c>
      <c r="J2849">
        <v>12.1327140572266</v>
      </c>
      <c r="K2849">
        <v>1442.4820745004999</v>
      </c>
      <c r="L2849">
        <v>1355.2059206223701</v>
      </c>
      <c r="M2849">
        <v>80.525763573364401</v>
      </c>
      <c r="N2849">
        <v>1.5265373403664599</v>
      </c>
      <c r="O2849">
        <v>11.22494698169</v>
      </c>
      <c r="P2849">
        <v>123.342228152101</v>
      </c>
      <c r="Q2849">
        <v>9.9108918695163001E-2</v>
      </c>
    </row>
    <row r="2850" spans="1:17" hidden="1" x14ac:dyDescent="0.3">
      <c r="A2850" t="s">
        <v>5862</v>
      </c>
      <c r="B2850" t="s">
        <v>5863</v>
      </c>
      <c r="C2850" t="str">
        <f>IFERROR(VLOOKUP(Table1[[#This Row],[Ticker]],[1]!Table1[[Symbol]:[Industry]],2,FALSE),"-")</f>
        <v>-</v>
      </c>
      <c r="D2850" t="s">
        <v>46</v>
      </c>
      <c r="E2850">
        <v>106.56</v>
      </c>
      <c r="F2850">
        <v>48</v>
      </c>
      <c r="G2850">
        <v>75.899422285593701</v>
      </c>
      <c r="H2850">
        <v>0.87073073987023197</v>
      </c>
      <c r="I2850">
        <v>2.0072757120420301</v>
      </c>
      <c r="J2850">
        <v>-1.27455911121176</v>
      </c>
      <c r="K2850">
        <v>46.137331272027097</v>
      </c>
      <c r="L2850">
        <v>42.2164188241495</v>
      </c>
      <c r="M2850">
        <v>55.467571900098903</v>
      </c>
      <c r="N2850">
        <v>1.93288019884574</v>
      </c>
      <c r="O2850">
        <v>31.2083333333333</v>
      </c>
      <c r="P2850">
        <v>127.380388441496</v>
      </c>
      <c r="Q2850">
        <v>-3.301085148384E-3</v>
      </c>
    </row>
    <row r="2851" spans="1:17" hidden="1" x14ac:dyDescent="0.3">
      <c r="A2851" t="s">
        <v>5864</v>
      </c>
      <c r="B2851" t="s">
        <v>5865</v>
      </c>
      <c r="C2851" t="str">
        <f>IFERROR(VLOOKUP(Table1[[#This Row],[Ticker]],[1]!Table1[[Symbol]:[Industry]],2,FALSE),"-")</f>
        <v>-</v>
      </c>
      <c r="E2851">
        <v>106.465435</v>
      </c>
      <c r="F2851">
        <v>51.5</v>
      </c>
      <c r="G2851">
        <v>24.228915373151299</v>
      </c>
      <c r="H2851">
        <v>-11.030356057016199</v>
      </c>
      <c r="I2851">
        <v>14.955104421330301</v>
      </c>
      <c r="J2851">
        <v>-9.18945272823305</v>
      </c>
      <c r="K2851">
        <v>47.506156677329699</v>
      </c>
      <c r="L2851">
        <v>41.311764437850997</v>
      </c>
      <c r="M2851">
        <v>53.5402006804064</v>
      </c>
      <c r="N2851">
        <v>0.20790926165227</v>
      </c>
      <c r="O2851">
        <v>30.194174757281498</v>
      </c>
      <c r="P2851">
        <v>81.914517838219695</v>
      </c>
      <c r="Q2851">
        <v>0.17235146061642501</v>
      </c>
    </row>
    <row r="2852" spans="1:17" hidden="1" x14ac:dyDescent="0.3">
      <c r="A2852" t="s">
        <v>5866</v>
      </c>
      <c r="B2852" t="s">
        <v>5867</v>
      </c>
      <c r="C2852" t="str">
        <f>IFERROR(VLOOKUP(Table1[[#This Row],[Ticker]],[1]!Table1[[Symbol]:[Industry]],2,FALSE),"-")</f>
        <v>-</v>
      </c>
      <c r="E2852">
        <v>106.325988384</v>
      </c>
      <c r="F2852">
        <v>20.68</v>
      </c>
      <c r="G2852">
        <v>26.5185045871232</v>
      </c>
      <c r="H2852">
        <v>-7.4362336154504698</v>
      </c>
      <c r="I2852">
        <v>59.986617026372301</v>
      </c>
      <c r="J2852">
        <v>-7.3675535914770203</v>
      </c>
      <c r="K2852">
        <v>20.7786310799784</v>
      </c>
      <c r="L2852">
        <v>16.947720097047</v>
      </c>
      <c r="M2852">
        <v>36.838873380642198</v>
      </c>
      <c r="N2852">
        <v>0.84013793954512905</v>
      </c>
      <c r="O2852">
        <v>19.390715667311401</v>
      </c>
      <c r="P2852">
        <v>103.143418467583</v>
      </c>
      <c r="Q2852">
        <v>0.113994558169044</v>
      </c>
    </row>
    <row r="2853" spans="1:17" hidden="1" x14ac:dyDescent="0.3">
      <c r="A2853" t="s">
        <v>5868</v>
      </c>
      <c r="B2853" t="s">
        <v>5869</v>
      </c>
      <c r="C2853" t="str">
        <f>IFERROR(VLOOKUP(Table1[[#This Row],[Ticker]],[1]!Table1[[Symbol]:[Industry]],2,FALSE),"-")</f>
        <v>-</v>
      </c>
      <c r="D2853" t="s">
        <v>138</v>
      </c>
      <c r="E2853">
        <v>106.16249999999999</v>
      </c>
      <c r="F2853">
        <v>4246.5</v>
      </c>
      <c r="G2853">
        <v>0.21148317552347601</v>
      </c>
      <c r="H2853">
        <v>3.9078704294489301</v>
      </c>
      <c r="I2853">
        <v>-5.2720231023087996</v>
      </c>
      <c r="J2853">
        <v>2.9268085820207999</v>
      </c>
      <c r="K2853">
        <v>4186.1947341823197</v>
      </c>
      <c r="L2853">
        <v>3982.9678929912702</v>
      </c>
      <c r="M2853">
        <v>38.2194671434791</v>
      </c>
      <c r="N2853">
        <v>0.56225165562913904</v>
      </c>
      <c r="O2853">
        <v>17.3436948074885</v>
      </c>
      <c r="P2853">
        <v>26.196136701337199</v>
      </c>
      <c r="Q2853">
        <v>-0.135250811024555</v>
      </c>
    </row>
    <row r="2854" spans="1:17" hidden="1" x14ac:dyDescent="0.3">
      <c r="A2854" t="s">
        <v>5870</v>
      </c>
      <c r="B2854" t="s">
        <v>5871</v>
      </c>
      <c r="C2854" t="str">
        <f>IFERROR(VLOOKUP(Table1[[#This Row],[Ticker]],[1]!Table1[[Symbol]:[Industry]],2,FALSE),"-")</f>
        <v>-</v>
      </c>
      <c r="D2854" t="s">
        <v>422</v>
      </c>
      <c r="E2854">
        <v>105.96247200000001</v>
      </c>
      <c r="F2854">
        <v>0.99</v>
      </c>
      <c r="G2854">
        <v>123.399422285593</v>
      </c>
      <c r="H2854">
        <v>-1.5696407166302699</v>
      </c>
      <c r="I2854">
        <v>25.6417241396402</v>
      </c>
      <c r="J2854">
        <v>0.81054727176695196</v>
      </c>
      <c r="K2854">
        <v>0.93233524783289201</v>
      </c>
      <c r="L2854">
        <v>0.75240401000402901</v>
      </c>
      <c r="M2854">
        <v>46.988932283833101</v>
      </c>
      <c r="N2854">
        <v>0.90288515338972597</v>
      </c>
      <c r="O2854">
        <v>44.4444444444444</v>
      </c>
      <c r="P2854">
        <v>153.84615384615299</v>
      </c>
      <c r="Q2854">
        <v>8.0955100400865995E-2</v>
      </c>
    </row>
    <row r="2855" spans="1:17" hidden="1" x14ac:dyDescent="0.3">
      <c r="A2855" t="s">
        <v>5872</v>
      </c>
      <c r="B2855" t="s">
        <v>5873</v>
      </c>
      <c r="C2855" t="str">
        <f>IFERROR(VLOOKUP(Table1[[#This Row],[Ticker]],[1]!Table1[[Symbol]:[Industry]],2,FALSE),"-")</f>
        <v>-</v>
      </c>
      <c r="D2855" t="s">
        <v>714</v>
      </c>
      <c r="E2855">
        <v>105.953940543</v>
      </c>
      <c r="F2855">
        <v>86.43</v>
      </c>
      <c r="G2855">
        <v>-8.4933357426869502</v>
      </c>
      <c r="H2855">
        <v>-7.3878760973932502</v>
      </c>
      <c r="I2855">
        <v>5.0092281326705503</v>
      </c>
      <c r="J2855">
        <v>-5.4058433498721099</v>
      </c>
      <c r="K2855">
        <v>89.510929751764195</v>
      </c>
      <c r="L2855">
        <v>81.547280939776599</v>
      </c>
      <c r="M2855">
        <v>58.050219930369003</v>
      </c>
      <c r="N2855">
        <v>1.3295127182622499</v>
      </c>
      <c r="O2855">
        <v>11.9518685641559</v>
      </c>
      <c r="P2855">
        <v>27.084252315835901</v>
      </c>
    </row>
    <row r="2856" spans="1:17" hidden="1" x14ac:dyDescent="0.3">
      <c r="A2856" t="s">
        <v>5874</v>
      </c>
      <c r="B2856" t="s">
        <v>5875</v>
      </c>
      <c r="C2856" t="str">
        <f>IFERROR(VLOOKUP(Table1[[#This Row],[Ticker]],[1]!Table1[[Symbol]:[Industry]],2,FALSE),"-")</f>
        <v>-</v>
      </c>
      <c r="D2856" t="s">
        <v>286</v>
      </c>
      <c r="E2856">
        <v>105.729534</v>
      </c>
      <c r="F2856">
        <v>342.2</v>
      </c>
      <c r="G2856">
        <v>-45.587327743085801</v>
      </c>
      <c r="H2856">
        <v>-4.3595273774846701</v>
      </c>
      <c r="I2856">
        <v>-19.964349924707498</v>
      </c>
      <c r="J2856">
        <v>2.2344570908117301</v>
      </c>
      <c r="K2856">
        <v>348.08210816345598</v>
      </c>
      <c r="L2856">
        <v>377.40482491722798</v>
      </c>
      <c r="M2856">
        <v>48.870171034238297</v>
      </c>
      <c r="N2856">
        <v>0.95745719935758</v>
      </c>
      <c r="O2856">
        <v>34.132086499123297</v>
      </c>
      <c r="P2856">
        <v>6.9374999999999902</v>
      </c>
      <c r="Q2856">
        <v>3.0136100660129998E-2</v>
      </c>
    </row>
    <row r="2857" spans="1:17" hidden="1" x14ac:dyDescent="0.3">
      <c r="A2857" t="s">
        <v>5876</v>
      </c>
      <c r="B2857" t="s">
        <v>5877</v>
      </c>
      <c r="C2857" t="str">
        <f>IFERROR(VLOOKUP(Table1[[#This Row],[Ticker]],[1]!Table1[[Symbol]:[Industry]],2,FALSE),"-")</f>
        <v>-</v>
      </c>
      <c r="D2857" t="s">
        <v>116</v>
      </c>
      <c r="E2857">
        <v>105.64812993</v>
      </c>
      <c r="F2857">
        <v>2</v>
      </c>
      <c r="G2857">
        <v>-24.100577714406199</v>
      </c>
      <c r="K2857">
        <v>2.1140989605141698</v>
      </c>
      <c r="L2857">
        <v>3.1857726977597598</v>
      </c>
      <c r="M2857">
        <v>71.039956020089093</v>
      </c>
      <c r="O2857">
        <v>5</v>
      </c>
      <c r="P2857">
        <v>8.1081081081080892</v>
      </c>
      <c r="Q2857">
        <v>-6.9211309357390005E-2</v>
      </c>
    </row>
    <row r="2858" spans="1:17" hidden="1" x14ac:dyDescent="0.3">
      <c r="A2858" t="s">
        <v>5878</v>
      </c>
      <c r="B2858" t="s">
        <v>5879</v>
      </c>
      <c r="C2858" t="str">
        <f>IFERROR(VLOOKUP(Table1[[#This Row],[Ticker]],[1]!Table1[[Symbol]:[Industry]],2,FALSE),"-")</f>
        <v>-</v>
      </c>
      <c r="D2858" t="s">
        <v>51</v>
      </c>
      <c r="E2858">
        <v>105.57341531599999</v>
      </c>
      <c r="F2858">
        <v>33.14</v>
      </c>
      <c r="G2858">
        <v>-19.557990963617598</v>
      </c>
      <c r="H2858">
        <v>-11.055549287410001</v>
      </c>
      <c r="I2858">
        <v>-30.213558882578798</v>
      </c>
      <c r="J2858">
        <v>-1.1876895780714201</v>
      </c>
      <c r="K2858">
        <v>35.593097110795597</v>
      </c>
      <c r="L2858">
        <v>35.625845196567603</v>
      </c>
      <c r="M2858">
        <v>33.591709906515703</v>
      </c>
      <c r="N2858">
        <v>0.89365458213248705</v>
      </c>
      <c r="O2858">
        <v>46.3488231744115</v>
      </c>
      <c r="P2858">
        <v>24.1198501872659</v>
      </c>
      <c r="Q2858">
        <v>5.4334829408776E-2</v>
      </c>
    </row>
    <row r="2859" spans="1:17" hidden="1" x14ac:dyDescent="0.3">
      <c r="A2859" t="s">
        <v>5880</v>
      </c>
      <c r="B2859" t="s">
        <v>5881</v>
      </c>
      <c r="C2859" t="str">
        <f>IFERROR(VLOOKUP(Table1[[#This Row],[Ticker]],[1]!Table1[[Symbol]:[Industry]],2,FALSE),"-")</f>
        <v>-</v>
      </c>
      <c r="D2859" t="s">
        <v>983</v>
      </c>
      <c r="E2859">
        <v>105.4678961</v>
      </c>
      <c r="F2859">
        <v>25.55</v>
      </c>
      <c r="G2859">
        <v>-23.510026533303801</v>
      </c>
      <c r="H2859">
        <v>-33.454589436489201</v>
      </c>
      <c r="I2859">
        <v>-22.707551550149098</v>
      </c>
      <c r="J2859">
        <v>-11.096799814733201</v>
      </c>
      <c r="K2859">
        <v>30.026119082868</v>
      </c>
      <c r="L2859">
        <v>29.108269895936498</v>
      </c>
      <c r="M2859">
        <v>26.709870047820701</v>
      </c>
      <c r="N2859">
        <v>0.62491868071536905</v>
      </c>
      <c r="O2859">
        <v>50.684931506849303</v>
      </c>
      <c r="P2859">
        <v>9.8924731182795593</v>
      </c>
      <c r="Q2859">
        <v>-3.1443348732616998E-2</v>
      </c>
    </row>
    <row r="2860" spans="1:17" hidden="1" x14ac:dyDescent="0.3">
      <c r="A2860" t="s">
        <v>5882</v>
      </c>
      <c r="B2860" t="s">
        <v>5883</v>
      </c>
      <c r="C2860" t="str">
        <f>IFERROR(VLOOKUP(Table1[[#This Row],[Ticker]],[1]!Table1[[Symbol]:[Industry]],2,FALSE),"-")</f>
        <v>-</v>
      </c>
      <c r="E2860">
        <v>105.38079999999999</v>
      </c>
      <c r="F2860">
        <v>97</v>
      </c>
      <c r="G2860">
        <v>-63.323635358516498</v>
      </c>
      <c r="H2860">
        <v>5.6774120104069103</v>
      </c>
      <c r="I2860">
        <v>-26.249769224879</v>
      </c>
      <c r="J2860">
        <v>-1.7645600243703901</v>
      </c>
      <c r="K2860">
        <v>91.156512676562798</v>
      </c>
      <c r="M2860">
        <v>63.689267505360903</v>
      </c>
      <c r="N2860">
        <v>0.66927639383155302</v>
      </c>
      <c r="O2860">
        <v>64.536082474226802</v>
      </c>
      <c r="P2860">
        <v>49.230769230769198</v>
      </c>
    </row>
    <row r="2861" spans="1:17" hidden="1" x14ac:dyDescent="0.3">
      <c r="A2861" t="s">
        <v>5884</v>
      </c>
      <c r="B2861" t="s">
        <v>5885</v>
      </c>
      <c r="C2861" t="str">
        <f>IFERROR(VLOOKUP(Table1[[#This Row],[Ticker]],[1]!Table1[[Symbol]:[Industry]],2,FALSE),"-")</f>
        <v>-</v>
      </c>
      <c r="E2861">
        <v>105.30276000000001</v>
      </c>
      <c r="F2861">
        <v>75.540000000000006</v>
      </c>
      <c r="G2861">
        <v>51.573840890244902</v>
      </c>
      <c r="H2861">
        <v>-6.9253065561670697</v>
      </c>
      <c r="I2861">
        <v>31.474335190561099</v>
      </c>
      <c r="J2861">
        <v>-2.6421381502279302</v>
      </c>
      <c r="K2861">
        <v>77.655886124691804</v>
      </c>
      <c r="L2861">
        <v>67.453849696919306</v>
      </c>
      <c r="M2861">
        <v>22.166437988826001</v>
      </c>
      <c r="N2861">
        <v>0.24413347685683501</v>
      </c>
      <c r="O2861">
        <v>15.832671432353701</v>
      </c>
      <c r="P2861">
        <v>93.493852459016395</v>
      </c>
    </row>
    <row r="2862" spans="1:17" hidden="1" x14ac:dyDescent="0.3">
      <c r="A2862" t="s">
        <v>5886</v>
      </c>
      <c r="B2862" t="s">
        <v>5887</v>
      </c>
      <c r="C2862" t="str">
        <f>IFERROR(VLOOKUP(Table1[[#This Row],[Ticker]],[1]!Table1[[Symbol]:[Industry]],2,FALSE),"-")</f>
        <v>-</v>
      </c>
      <c r="D2862" t="s">
        <v>235</v>
      </c>
      <c r="E2862">
        <v>104.62178598099899</v>
      </c>
      <c r="F2862">
        <v>24.47</v>
      </c>
      <c r="G2862">
        <v>-0.26454532574231399</v>
      </c>
      <c r="H2862">
        <v>-4.8543199231937297</v>
      </c>
      <c r="I2862">
        <v>-14.0394940295461</v>
      </c>
      <c r="J2862">
        <v>4.4595837621318504</v>
      </c>
      <c r="K2862">
        <v>23.629982752144901</v>
      </c>
      <c r="L2862">
        <v>22.635978268836698</v>
      </c>
      <c r="M2862">
        <v>48.5272650307856</v>
      </c>
      <c r="N2862">
        <v>0.76105799255851503</v>
      </c>
      <c r="O2862">
        <v>23.825091949325699</v>
      </c>
      <c r="P2862">
        <v>42.4330616996507</v>
      </c>
      <c r="Q2862">
        <v>9.5687399633449993E-2</v>
      </c>
    </row>
    <row r="2863" spans="1:17" hidden="1" x14ac:dyDescent="0.3">
      <c r="A2863" t="s">
        <v>5888</v>
      </c>
      <c r="B2863" t="s">
        <v>5889</v>
      </c>
      <c r="C2863" t="str">
        <f>IFERROR(VLOOKUP(Table1[[#This Row],[Ticker]],[1]!Table1[[Symbol]:[Industry]],2,FALSE),"-")</f>
        <v>-</v>
      </c>
      <c r="D2863" t="s">
        <v>422</v>
      </c>
      <c r="E2863">
        <v>104.56245</v>
      </c>
      <c r="F2863">
        <v>43.98</v>
      </c>
      <c r="G2863">
        <v>92.6564454497139</v>
      </c>
      <c r="H2863">
        <v>-16.765380571498799</v>
      </c>
      <c r="I2863">
        <v>13.498881555917899</v>
      </c>
      <c r="J2863">
        <v>1.59179727176694</v>
      </c>
      <c r="K2863">
        <v>46.183139633802099</v>
      </c>
      <c r="L2863">
        <v>37.510183844255103</v>
      </c>
      <c r="M2863">
        <v>34.781162813549003</v>
      </c>
      <c r="N2863">
        <v>0.51202608666108596</v>
      </c>
      <c r="O2863">
        <v>23.3515234197362</v>
      </c>
      <c r="P2863">
        <v>160.23668639053199</v>
      </c>
      <c r="Q2863">
        <v>6.8902981749748002E-2</v>
      </c>
    </row>
    <row r="2864" spans="1:17" hidden="1" x14ac:dyDescent="0.3">
      <c r="A2864" t="s">
        <v>5890</v>
      </c>
      <c r="B2864" t="s">
        <v>5891</v>
      </c>
      <c r="C2864" t="str">
        <f>IFERROR(VLOOKUP(Table1[[#This Row],[Ticker]],[1]!Table1[[Symbol]:[Industry]],2,FALSE),"-")</f>
        <v>-</v>
      </c>
      <c r="D2864" t="s">
        <v>1535</v>
      </c>
      <c r="E2864">
        <v>104.50935</v>
      </c>
      <c r="F2864">
        <v>967.5</v>
      </c>
      <c r="G2864">
        <v>-3.1630777144062598</v>
      </c>
      <c r="H2864">
        <v>0.31207971347726299</v>
      </c>
      <c r="I2864">
        <v>-18.685532098699099</v>
      </c>
      <c r="J2864">
        <v>-3.2073098710901902</v>
      </c>
      <c r="K2864">
        <v>974.34526987595802</v>
      </c>
      <c r="L2864">
        <v>953.32790706704702</v>
      </c>
      <c r="M2864">
        <v>40.7300091923141</v>
      </c>
      <c r="N2864">
        <v>3.0937373737373699</v>
      </c>
      <c r="O2864">
        <v>20.9250645994832</v>
      </c>
      <c r="P2864">
        <v>20.9375</v>
      </c>
      <c r="Q2864">
        <v>6.5761724580219005E-2</v>
      </c>
    </row>
    <row r="2865" spans="1:17" hidden="1" x14ac:dyDescent="0.3">
      <c r="A2865" t="s">
        <v>5892</v>
      </c>
      <c r="B2865" t="s">
        <v>5893</v>
      </c>
      <c r="C2865" t="str">
        <f>IFERROR(VLOOKUP(Table1[[#This Row],[Ticker]],[1]!Table1[[Symbol]:[Industry]],2,FALSE),"-")</f>
        <v>-</v>
      </c>
      <c r="D2865" t="s">
        <v>101</v>
      </c>
      <c r="E2865">
        <v>104.02281000000001</v>
      </c>
      <c r="F2865">
        <v>53.25</v>
      </c>
      <c r="G2865">
        <v>117.396020925049</v>
      </c>
      <c r="H2865">
        <v>-4.4692420214508397</v>
      </c>
      <c r="I2865">
        <v>-11.783401325796101</v>
      </c>
      <c r="J2865">
        <v>-2.0308826090763001</v>
      </c>
      <c r="K2865">
        <v>56.850371068674498</v>
      </c>
      <c r="L2865">
        <v>51.667593943907598</v>
      </c>
      <c r="M2865">
        <v>43.9974195665162</v>
      </c>
      <c r="N2865">
        <v>0.73706233988044401</v>
      </c>
      <c r="O2865">
        <v>59.061032863849697</v>
      </c>
      <c r="P2865">
        <v>162.31527093596</v>
      </c>
    </row>
    <row r="2866" spans="1:17" hidden="1" x14ac:dyDescent="0.3">
      <c r="A2866" t="s">
        <v>5894</v>
      </c>
      <c r="B2866" t="s">
        <v>5895</v>
      </c>
      <c r="C2866" t="str">
        <f>IFERROR(VLOOKUP(Table1[[#This Row],[Ticker]],[1]!Table1[[Symbol]:[Industry]],2,FALSE),"-")</f>
        <v>-</v>
      </c>
      <c r="D2866" t="s">
        <v>138</v>
      </c>
      <c r="E2866">
        <v>103.97968625</v>
      </c>
      <c r="F2866">
        <v>25.85</v>
      </c>
      <c r="G2866">
        <v>109.62455790946299</v>
      </c>
      <c r="H2866">
        <v>-13.532588163448599</v>
      </c>
      <c r="I2866">
        <v>50.227947060924201</v>
      </c>
      <c r="J2866">
        <v>-1.53320272823305</v>
      </c>
      <c r="K2866">
        <v>25.066028726242902</v>
      </c>
      <c r="L2866">
        <v>19.485274086597599</v>
      </c>
      <c r="M2866">
        <v>51.792188362996299</v>
      </c>
      <c r="N2866">
        <v>0.34264810039606902</v>
      </c>
      <c r="O2866">
        <v>22.243713733075399</v>
      </c>
      <c r="P2866">
        <v>223.125</v>
      </c>
      <c r="Q2866">
        <v>5.3199301545982E-2</v>
      </c>
    </row>
    <row r="2867" spans="1:17" hidden="1" x14ac:dyDescent="0.3">
      <c r="A2867" t="s">
        <v>5896</v>
      </c>
      <c r="B2867" t="s">
        <v>5897</v>
      </c>
      <c r="C2867" t="str">
        <f>IFERROR(VLOOKUP(Table1[[#This Row],[Ticker]],[1]!Table1[[Symbol]:[Industry]],2,FALSE),"-")</f>
        <v>-</v>
      </c>
      <c r="D2867" t="s">
        <v>80</v>
      </c>
      <c r="E2867">
        <v>103.843395</v>
      </c>
      <c r="F2867">
        <v>51</v>
      </c>
      <c r="G2867">
        <v>24.1552362390821</v>
      </c>
      <c r="H2867">
        <v>-0.26017835103887099</v>
      </c>
      <c r="I2867">
        <v>3.8250306205923299</v>
      </c>
      <c r="J2867">
        <v>-0.65611939489972004</v>
      </c>
      <c r="K2867">
        <v>52.550645878493697</v>
      </c>
      <c r="L2867">
        <v>50.859422635691203</v>
      </c>
      <c r="M2867">
        <v>46.023557918907301</v>
      </c>
      <c r="N2867">
        <v>0.53977724382136105</v>
      </c>
      <c r="O2867">
        <v>119.60784313725399</v>
      </c>
      <c r="P2867">
        <v>61.904761904761898</v>
      </c>
      <c r="Q2867">
        <v>4.4216986993716997E-2</v>
      </c>
    </row>
    <row r="2868" spans="1:17" hidden="1" x14ac:dyDescent="0.3">
      <c r="A2868" t="s">
        <v>5898</v>
      </c>
      <c r="B2868" t="s">
        <v>5899</v>
      </c>
      <c r="C2868" t="str">
        <f>IFERROR(VLOOKUP(Table1[[#This Row],[Ticker]],[1]!Table1[[Symbol]:[Industry]],2,FALSE),"-")</f>
        <v>-</v>
      </c>
      <c r="D2868" t="s">
        <v>1429</v>
      </c>
      <c r="E2868">
        <v>103.81874999999999</v>
      </c>
      <c r="F2868">
        <v>183.75</v>
      </c>
      <c r="G2868">
        <v>-27.896389232730801</v>
      </c>
      <c r="H2868">
        <v>1.1016245839716201</v>
      </c>
      <c r="I2868">
        <v>0.90547895316555405</v>
      </c>
      <c r="J2868">
        <v>0.81054727176695196</v>
      </c>
      <c r="K2868">
        <v>165.37728656762701</v>
      </c>
      <c r="L2868">
        <v>164.757834829286</v>
      </c>
      <c r="M2868">
        <v>66.935503461715996</v>
      </c>
      <c r="N2868">
        <v>0.77865168539325802</v>
      </c>
      <c r="O2868">
        <v>12.653061224489701</v>
      </c>
      <c r="P2868">
        <v>29.219409282700401</v>
      </c>
      <c r="Q2868">
        <v>0.11193358006826599</v>
      </c>
    </row>
    <row r="2869" spans="1:17" hidden="1" x14ac:dyDescent="0.3">
      <c r="A2869" t="s">
        <v>5900</v>
      </c>
      <c r="B2869" t="s">
        <v>5901</v>
      </c>
      <c r="C2869" t="str">
        <f>IFERROR(VLOOKUP(Table1[[#This Row],[Ticker]],[1]!Table1[[Symbol]:[Industry]],2,FALSE),"-")</f>
        <v>-</v>
      </c>
      <c r="D2869" t="s">
        <v>60</v>
      </c>
      <c r="E2869">
        <v>103.76174880000001</v>
      </c>
      <c r="F2869">
        <v>63.76</v>
      </c>
      <c r="G2869">
        <v>11.270972179436599</v>
      </c>
      <c r="H2869">
        <v>-10.411354821627</v>
      </c>
      <c r="I2869">
        <v>1.60781935345703</v>
      </c>
      <c r="J2869">
        <v>-2.5405570694363999</v>
      </c>
      <c r="K2869">
        <v>65.046962417399499</v>
      </c>
      <c r="L2869">
        <v>61.3054777025487</v>
      </c>
      <c r="M2869">
        <v>44.983786009550897</v>
      </c>
      <c r="N2869">
        <v>1.1950251171078901</v>
      </c>
      <c r="O2869">
        <v>23.902132998745302</v>
      </c>
      <c r="P2869">
        <v>43.603603603603602</v>
      </c>
      <c r="Q2869">
        <v>-3.3232286860965E-2</v>
      </c>
    </row>
    <row r="2870" spans="1:17" hidden="1" x14ac:dyDescent="0.3">
      <c r="A2870" t="s">
        <v>5902</v>
      </c>
      <c r="B2870" t="s">
        <v>5903</v>
      </c>
      <c r="C2870" t="str">
        <f>IFERROR(VLOOKUP(Table1[[#This Row],[Ticker]],[1]!Table1[[Symbol]:[Industry]],2,FALSE),"-")</f>
        <v>-</v>
      </c>
      <c r="E2870">
        <v>103.693198665</v>
      </c>
      <c r="F2870">
        <v>145.94999999999999</v>
      </c>
      <c r="G2870">
        <v>339.82186348076198</v>
      </c>
      <c r="H2870">
        <v>1.23300799749632</v>
      </c>
      <c r="I2870">
        <v>201.15978720078601</v>
      </c>
      <c r="J2870">
        <v>6.7153091765288497</v>
      </c>
      <c r="K2870">
        <v>123.088233574284</v>
      </c>
      <c r="L2870">
        <v>85.153055857201807</v>
      </c>
      <c r="M2870">
        <v>66.9157283277613</v>
      </c>
      <c r="N2870">
        <v>0.27281998693572501</v>
      </c>
      <c r="O2870">
        <v>6.1664953751284699</v>
      </c>
      <c r="P2870">
        <v>400.51440329218099</v>
      </c>
      <c r="Q2870">
        <v>0.118647160371636</v>
      </c>
    </row>
    <row r="2871" spans="1:17" hidden="1" x14ac:dyDescent="0.3">
      <c r="A2871" t="s">
        <v>5904</v>
      </c>
      <c r="B2871" t="s">
        <v>5905</v>
      </c>
      <c r="C2871" t="str">
        <f>IFERROR(VLOOKUP(Table1[[#This Row],[Ticker]],[1]!Table1[[Symbol]:[Industry]],2,FALSE),"-")</f>
        <v>-</v>
      </c>
      <c r="D2871" t="s">
        <v>444</v>
      </c>
      <c r="E2871">
        <v>103.47371825</v>
      </c>
      <c r="F2871">
        <v>94.7</v>
      </c>
      <c r="G2871">
        <v>110.305362879653</v>
      </c>
      <c r="H2871">
        <v>-11.6324757771589</v>
      </c>
      <c r="I2871">
        <v>-9.95717628042404</v>
      </c>
      <c r="J2871">
        <v>-6.5720030638035096</v>
      </c>
      <c r="K2871">
        <v>99.545153798574901</v>
      </c>
      <c r="L2871">
        <v>82.758411612162504</v>
      </c>
      <c r="M2871">
        <v>23.736948887798</v>
      </c>
      <c r="N2871">
        <v>0.26276858074536402</v>
      </c>
      <c r="O2871">
        <v>41.3410770855332</v>
      </c>
      <c r="P2871">
        <v>152.53333333333299</v>
      </c>
      <c r="Q2871">
        <v>4.5700069676572003E-2</v>
      </c>
    </row>
    <row r="2872" spans="1:17" hidden="1" x14ac:dyDescent="0.3">
      <c r="A2872" t="s">
        <v>5906</v>
      </c>
      <c r="B2872" t="s">
        <v>5907</v>
      </c>
      <c r="C2872" t="str">
        <f>IFERROR(VLOOKUP(Table1[[#This Row],[Ticker]],[1]!Table1[[Symbol]:[Industry]],2,FALSE),"-")</f>
        <v>-</v>
      </c>
      <c r="D2872" t="s">
        <v>908</v>
      </c>
      <c r="E2872">
        <v>103.32977943</v>
      </c>
      <c r="F2872">
        <v>129.65</v>
      </c>
      <c r="G2872">
        <v>-33.181924137968601</v>
      </c>
      <c r="H2872">
        <v>-11.2862026194185</v>
      </c>
      <c r="I2872">
        <v>-32.662229746379197</v>
      </c>
      <c r="J2872">
        <v>-3.4054290595939798</v>
      </c>
      <c r="K2872">
        <v>136.92630023436601</v>
      </c>
      <c r="L2872">
        <v>146.99910046151501</v>
      </c>
      <c r="M2872">
        <v>36.928077756019697</v>
      </c>
      <c r="N2872">
        <v>0.80232252332296705</v>
      </c>
      <c r="O2872">
        <v>119.629772464327</v>
      </c>
      <c r="P2872">
        <v>7.1487603305785097</v>
      </c>
      <c r="Q2872">
        <v>-2.0193620699711E-2</v>
      </c>
    </row>
    <row r="2873" spans="1:17" hidden="1" x14ac:dyDescent="0.3">
      <c r="A2873" t="s">
        <v>5908</v>
      </c>
      <c r="B2873" t="s">
        <v>5909</v>
      </c>
      <c r="C2873" t="str">
        <f>IFERROR(VLOOKUP(Table1[[#This Row],[Ticker]],[1]!Table1[[Symbol]:[Industry]],2,FALSE),"-")</f>
        <v>-</v>
      </c>
      <c r="D2873" t="s">
        <v>130</v>
      </c>
      <c r="E2873">
        <v>103.3224192</v>
      </c>
      <c r="F2873">
        <v>94.08</v>
      </c>
      <c r="G2873">
        <v>86.275093126380796</v>
      </c>
      <c r="H2873">
        <v>4.7211526472098004</v>
      </c>
      <c r="I2873">
        <v>3.7316503301373301</v>
      </c>
      <c r="J2873">
        <v>-4.0839847782023302</v>
      </c>
      <c r="K2873">
        <v>92.595971305665799</v>
      </c>
      <c r="L2873">
        <v>78.483012653712606</v>
      </c>
      <c r="M2873">
        <v>49.234426783147804</v>
      </c>
      <c r="N2873">
        <v>0.374019724730558</v>
      </c>
      <c r="O2873">
        <v>22.130102040816301</v>
      </c>
      <c r="P2873">
        <v>143.730569948186</v>
      </c>
      <c r="Q2873">
        <v>8.6233812885921995E-2</v>
      </c>
    </row>
    <row r="2874" spans="1:17" hidden="1" x14ac:dyDescent="0.3">
      <c r="A2874" t="s">
        <v>5910</v>
      </c>
      <c r="B2874" t="s">
        <v>5911</v>
      </c>
      <c r="C2874" t="str">
        <f>IFERROR(VLOOKUP(Table1[[#This Row],[Ticker]],[1]!Table1[[Symbol]:[Industry]],2,FALSE),"-")</f>
        <v>-</v>
      </c>
      <c r="D2874" t="s">
        <v>72</v>
      </c>
      <c r="E2874">
        <v>103.246</v>
      </c>
      <c r="F2874">
        <v>3.61</v>
      </c>
      <c r="G2874">
        <v>-2.2044738183023398</v>
      </c>
      <c r="H2874">
        <v>16.103053972193401</v>
      </c>
      <c r="I2874">
        <v>-13.943831748882401</v>
      </c>
      <c r="J2874">
        <v>-10.5972197185243</v>
      </c>
      <c r="K2874">
        <v>3.2971435640784201</v>
      </c>
      <c r="L2874">
        <v>3.2866287100970601</v>
      </c>
      <c r="M2874">
        <v>47.601780385420902</v>
      </c>
      <c r="N2874">
        <v>2.2674482466993702</v>
      </c>
      <c r="O2874">
        <v>30.1939058171745</v>
      </c>
      <c r="P2874">
        <v>51.387096774193502</v>
      </c>
      <c r="Q2874">
        <v>2.5563157814780999E-2</v>
      </c>
    </row>
    <row r="2875" spans="1:17" hidden="1" x14ac:dyDescent="0.3">
      <c r="A2875" t="s">
        <v>5912</v>
      </c>
      <c r="B2875" t="s">
        <v>5913</v>
      </c>
      <c r="C2875" t="str">
        <f>IFERROR(VLOOKUP(Table1[[#This Row],[Ticker]],[1]!Table1[[Symbol]:[Industry]],2,FALSE),"-")</f>
        <v>-</v>
      </c>
      <c r="E2875">
        <v>102.9107751</v>
      </c>
      <c r="F2875">
        <v>301.7</v>
      </c>
      <c r="G2875">
        <v>819.59663842572502</v>
      </c>
      <c r="H2875">
        <v>18.259203092260101</v>
      </c>
      <c r="I2875">
        <v>159.459338639245</v>
      </c>
      <c r="J2875">
        <v>6.7561060110219699</v>
      </c>
      <c r="K2875">
        <v>252.72472487985601</v>
      </c>
      <c r="L2875">
        <v>169.12362446504901</v>
      </c>
      <c r="M2875">
        <v>78.964764538207206</v>
      </c>
      <c r="N2875">
        <v>1.4581294181620399</v>
      </c>
      <c r="O2875">
        <v>0</v>
      </c>
      <c r="P2875">
        <v>843.69721614013099</v>
      </c>
      <c r="Q2875">
        <v>0.341615155659314</v>
      </c>
    </row>
    <row r="2876" spans="1:17" hidden="1" x14ac:dyDescent="0.3">
      <c r="A2876" t="s">
        <v>5914</v>
      </c>
      <c r="B2876" t="s">
        <v>5915</v>
      </c>
      <c r="C2876" t="str">
        <f>IFERROR(VLOOKUP(Table1[[#This Row],[Ticker]],[1]!Table1[[Symbol]:[Industry]],2,FALSE),"-")</f>
        <v>-</v>
      </c>
      <c r="E2876">
        <v>102.71002660000001</v>
      </c>
      <c r="F2876">
        <v>93.89</v>
      </c>
      <c r="G2876">
        <v>59.170942878996001</v>
      </c>
      <c r="H2876">
        <v>-17.553481086489501</v>
      </c>
      <c r="I2876">
        <v>-5.2264404445346004</v>
      </c>
      <c r="J2876">
        <v>-6.4417005298336596</v>
      </c>
      <c r="K2876">
        <v>97.5780433220677</v>
      </c>
      <c r="L2876">
        <v>83.539382559525095</v>
      </c>
      <c r="M2876">
        <v>32.863836320973597</v>
      </c>
      <c r="N2876">
        <v>0.59607417100812299</v>
      </c>
      <c r="O2876">
        <v>29.406752582809599</v>
      </c>
      <c r="P2876">
        <v>101.567196221554</v>
      </c>
      <c r="Q2876">
        <v>2.7687187264282001E-2</v>
      </c>
    </row>
    <row r="2877" spans="1:17" hidden="1" x14ac:dyDescent="0.3">
      <c r="A2877" t="s">
        <v>5916</v>
      </c>
      <c r="B2877" t="s">
        <v>5917</v>
      </c>
      <c r="C2877" t="str">
        <f>IFERROR(VLOOKUP(Table1[[#This Row],[Ticker]],[1]!Table1[[Symbol]:[Industry]],2,FALSE),"-")</f>
        <v>-</v>
      </c>
      <c r="D2877" t="s">
        <v>92</v>
      </c>
      <c r="E2877">
        <v>102.544365105</v>
      </c>
      <c r="F2877">
        <v>19.11</v>
      </c>
      <c r="G2877">
        <v>47.289556814741701</v>
      </c>
      <c r="H2877">
        <v>23.636964506103901</v>
      </c>
      <c r="I2877">
        <v>11.5165798311664</v>
      </c>
      <c r="J2877">
        <v>-2.3713017443292999E-2</v>
      </c>
      <c r="K2877">
        <v>15.9852058080912</v>
      </c>
      <c r="L2877">
        <v>16.138808841040799</v>
      </c>
      <c r="M2877">
        <v>74.183859901004794</v>
      </c>
      <c r="N2877">
        <v>3.0878134944213702</v>
      </c>
      <c r="O2877">
        <v>54.107796964939801</v>
      </c>
      <c r="P2877">
        <v>72.162162162162105</v>
      </c>
      <c r="Q2877">
        <v>-2.5924156836705001E-2</v>
      </c>
    </row>
    <row r="2878" spans="1:17" hidden="1" x14ac:dyDescent="0.3">
      <c r="A2878" t="s">
        <v>5918</v>
      </c>
      <c r="B2878" t="s">
        <v>5919</v>
      </c>
      <c r="C2878" t="str">
        <f>IFERROR(VLOOKUP(Table1[[#This Row],[Ticker]],[1]!Table1[[Symbol]:[Industry]],2,FALSE),"-")</f>
        <v>-</v>
      </c>
      <c r="E2878">
        <v>102.47540755199999</v>
      </c>
      <c r="F2878">
        <v>1.47</v>
      </c>
      <c r="G2878">
        <v>-22.721267369578602</v>
      </c>
      <c r="H2878">
        <v>-3.01595299892618</v>
      </c>
      <c r="I2878">
        <v>-38.021699702380999</v>
      </c>
      <c r="J2878">
        <v>-6.9313882121040198</v>
      </c>
      <c r="K2878">
        <v>1.5588623637327901</v>
      </c>
      <c r="L2878">
        <v>1.6706980453156499</v>
      </c>
      <c r="M2878">
        <v>40.065691746429003</v>
      </c>
      <c r="N2878">
        <v>1.5017870037374701</v>
      </c>
      <c r="O2878">
        <v>110.884353741496</v>
      </c>
      <c r="P2878">
        <v>63.3333333333333</v>
      </c>
      <c r="Q2878">
        <v>-8.9661972632415002E-2</v>
      </c>
    </row>
    <row r="2879" spans="1:17" hidden="1" x14ac:dyDescent="0.3">
      <c r="A2879" t="s">
        <v>5920</v>
      </c>
      <c r="B2879" t="s">
        <v>5921</v>
      </c>
      <c r="C2879" t="str">
        <f>IFERROR(VLOOKUP(Table1[[#This Row],[Ticker]],[1]!Table1[[Symbol]:[Industry]],2,FALSE),"-")</f>
        <v>-</v>
      </c>
      <c r="D2879" t="s">
        <v>555</v>
      </c>
      <c r="E2879">
        <v>102.431775</v>
      </c>
      <c r="F2879">
        <v>88.25</v>
      </c>
      <c r="G2879">
        <v>26.240137788148999</v>
      </c>
      <c r="H2879">
        <v>1.3512502203897001</v>
      </c>
      <c r="I2879">
        <v>36.545819923885603</v>
      </c>
      <c r="J2879">
        <v>14.7532273647181</v>
      </c>
      <c r="M2879">
        <v>85.940833629707697</v>
      </c>
      <c r="O2879">
        <v>0</v>
      </c>
      <c r="P2879">
        <v>91.431670281995594</v>
      </c>
    </row>
    <row r="2880" spans="1:17" hidden="1" x14ac:dyDescent="0.3">
      <c r="A2880" t="s">
        <v>5922</v>
      </c>
      <c r="B2880" t="s">
        <v>5923</v>
      </c>
      <c r="C2880" t="str">
        <f>IFERROR(VLOOKUP(Table1[[#This Row],[Ticker]],[1]!Table1[[Symbol]:[Industry]],2,FALSE),"-")</f>
        <v>-</v>
      </c>
      <c r="D2880" t="s">
        <v>814</v>
      </c>
      <c r="E2880">
        <v>102.34058949999999</v>
      </c>
      <c r="F2880">
        <v>57.55</v>
      </c>
      <c r="G2880">
        <v>-34.116350585068702</v>
      </c>
      <c r="H2880">
        <v>-2.49425891145918</v>
      </c>
      <c r="I2880">
        <v>-24.431541541402499</v>
      </c>
      <c r="J2880">
        <v>-1.9648942757519801</v>
      </c>
      <c r="K2880">
        <v>59.570384093820003</v>
      </c>
      <c r="L2880">
        <v>60.059231602243401</v>
      </c>
      <c r="M2880">
        <v>34.016795125624398</v>
      </c>
      <c r="N2880">
        <v>0.83483670295489798</v>
      </c>
      <c r="O2880">
        <v>68.462206776715902</v>
      </c>
      <c r="P2880">
        <v>23.763440860214999</v>
      </c>
      <c r="Q2880">
        <v>6.4850431624425997E-2</v>
      </c>
    </row>
    <row r="2881" spans="1:17" hidden="1" x14ac:dyDescent="0.3">
      <c r="A2881" t="s">
        <v>5924</v>
      </c>
      <c r="B2881" t="s">
        <v>5925</v>
      </c>
      <c r="C2881" t="str">
        <f>IFERROR(VLOOKUP(Table1[[#This Row],[Ticker]],[1]!Table1[[Symbol]:[Industry]],2,FALSE),"-")</f>
        <v>-</v>
      </c>
      <c r="E2881">
        <v>102.110429358</v>
      </c>
      <c r="F2881">
        <v>46.62</v>
      </c>
      <c r="G2881">
        <v>19.788311174482601</v>
      </c>
      <c r="H2881">
        <v>-4.7469163189532901</v>
      </c>
      <c r="I2881">
        <v>3.6062628197186402</v>
      </c>
      <c r="J2881">
        <v>-5.4115848725378699</v>
      </c>
      <c r="K2881">
        <v>48.0761067740562</v>
      </c>
      <c r="L2881">
        <v>41.649772906820402</v>
      </c>
      <c r="M2881">
        <v>36.013010935161802</v>
      </c>
      <c r="N2881">
        <v>0.59962974390620105</v>
      </c>
      <c r="O2881">
        <v>23.5306735306735</v>
      </c>
      <c r="P2881">
        <v>100.08583690987101</v>
      </c>
      <c r="Q2881">
        <v>0.16351338493811801</v>
      </c>
    </row>
    <row r="2882" spans="1:17" hidden="1" x14ac:dyDescent="0.3">
      <c r="A2882" t="s">
        <v>5926</v>
      </c>
      <c r="B2882" t="s">
        <v>5927</v>
      </c>
      <c r="C2882" t="str">
        <f>IFERROR(VLOOKUP(Table1[[#This Row],[Ticker]],[1]!Table1[[Symbol]:[Industry]],2,FALSE),"-")</f>
        <v>-</v>
      </c>
      <c r="D2882" t="s">
        <v>407</v>
      </c>
      <c r="E2882">
        <v>101.94</v>
      </c>
      <c r="F2882">
        <v>169.9</v>
      </c>
      <c r="G2882">
        <v>8.6337972855937402</v>
      </c>
      <c r="H2882">
        <v>-10.313584944445401</v>
      </c>
      <c r="I2882">
        <v>-7.0067120463000698</v>
      </c>
      <c r="J2882">
        <v>-4.6662389389641996</v>
      </c>
      <c r="K2882">
        <v>171.25184727657501</v>
      </c>
      <c r="L2882">
        <v>157.851075701144</v>
      </c>
      <c r="M2882">
        <v>32.810618522907298</v>
      </c>
      <c r="N2882">
        <v>0.17275119002459499</v>
      </c>
      <c r="O2882">
        <v>37.110064743967001</v>
      </c>
      <c r="P2882">
        <v>38.750510412413199</v>
      </c>
      <c r="Q2882">
        <v>-6.9494976233555994E-2</v>
      </c>
    </row>
    <row r="2883" spans="1:17" hidden="1" x14ac:dyDescent="0.3">
      <c r="A2883" t="s">
        <v>5928</v>
      </c>
      <c r="B2883" t="s">
        <v>5929</v>
      </c>
      <c r="C2883" t="str">
        <f>IFERROR(VLOOKUP(Table1[[#This Row],[Ticker]],[1]!Table1[[Symbol]:[Industry]],2,FALSE),"-")</f>
        <v>-</v>
      </c>
      <c r="D2883" t="s">
        <v>911</v>
      </c>
      <c r="E2883">
        <v>101.79664488</v>
      </c>
      <c r="F2883">
        <v>8.4</v>
      </c>
      <c r="G2883">
        <v>-2.3614472796236501</v>
      </c>
      <c r="H2883">
        <v>12.2218506344683</v>
      </c>
      <c r="I2883">
        <v>-15.5492815435819</v>
      </c>
      <c r="J2883">
        <v>6.0737051665037898</v>
      </c>
      <c r="K2883">
        <v>7.0811824775318</v>
      </c>
      <c r="L2883">
        <v>8.0819881395704503</v>
      </c>
      <c r="M2883">
        <v>89.050429232890195</v>
      </c>
      <c r="N2883">
        <v>2.6091553465232602</v>
      </c>
      <c r="O2883">
        <v>47.023809523809497</v>
      </c>
      <c r="P2883">
        <v>82.608695652173907</v>
      </c>
      <c r="Q2883">
        <v>-0.12074240297227599</v>
      </c>
    </row>
    <row r="2884" spans="1:17" hidden="1" x14ac:dyDescent="0.3">
      <c r="A2884" t="s">
        <v>5930</v>
      </c>
      <c r="B2884" t="s">
        <v>5931</v>
      </c>
      <c r="C2884" t="str">
        <f>IFERROR(VLOOKUP(Table1[[#This Row],[Ticker]],[1]!Table1[[Symbol]:[Industry]],2,FALSE),"-")</f>
        <v>-</v>
      </c>
      <c r="D2884" t="s">
        <v>122</v>
      </c>
      <c r="E2884">
        <v>101.72925322499999</v>
      </c>
      <c r="F2884">
        <v>5.41</v>
      </c>
      <c r="G2884">
        <v>-30.824715645440701</v>
      </c>
      <c r="H2884">
        <v>-15.783670414530899</v>
      </c>
      <c r="I2884">
        <v>-27.921879705653701</v>
      </c>
      <c r="J2884">
        <v>-0.260881299661612</v>
      </c>
      <c r="K2884">
        <v>5.57523057290555</v>
      </c>
      <c r="L2884">
        <v>5.6351129608152499</v>
      </c>
      <c r="M2884">
        <v>47.887425104037902</v>
      </c>
      <c r="N2884">
        <v>1.0793055988392499</v>
      </c>
      <c r="O2884">
        <v>26.617375231053501</v>
      </c>
      <c r="P2884">
        <v>31.951219512195099</v>
      </c>
      <c r="Q2884">
        <v>-2.9348977013354999E-2</v>
      </c>
    </row>
    <row r="2885" spans="1:17" hidden="1" x14ac:dyDescent="0.3">
      <c r="A2885" t="s">
        <v>5932</v>
      </c>
      <c r="B2885" t="s">
        <v>5933</v>
      </c>
      <c r="C2885" t="str">
        <f>IFERROR(VLOOKUP(Table1[[#This Row],[Ticker]],[1]!Table1[[Symbol]:[Industry]],2,FALSE),"-")</f>
        <v>-</v>
      </c>
      <c r="D2885" t="s">
        <v>1157</v>
      </c>
      <c r="E2885">
        <v>101.688543</v>
      </c>
      <c r="F2885">
        <v>70.290000000000006</v>
      </c>
      <c r="G2885">
        <v>64.597408862774898</v>
      </c>
      <c r="H2885">
        <v>-2.6964394786353001</v>
      </c>
      <c r="I2885">
        <v>16.613267686636402</v>
      </c>
      <c r="J2885">
        <v>-6.9890464993907804</v>
      </c>
      <c r="K2885">
        <v>65.594610706984696</v>
      </c>
      <c r="L2885">
        <v>56.8981815100815</v>
      </c>
      <c r="M2885">
        <v>55.742886025633503</v>
      </c>
      <c r="N2885">
        <v>1.3710132887069899</v>
      </c>
      <c r="O2885">
        <v>9.4750320102432593</v>
      </c>
      <c r="P2885">
        <v>98.840169731258797</v>
      </c>
      <c r="Q2885">
        <v>4.6656433295457003E-2</v>
      </c>
    </row>
    <row r="2886" spans="1:17" hidden="1" x14ac:dyDescent="0.3">
      <c r="A2886" t="s">
        <v>5934</v>
      </c>
      <c r="B2886" t="s">
        <v>5935</v>
      </c>
      <c r="C2886" t="str">
        <f>IFERROR(VLOOKUP(Table1[[#This Row],[Ticker]],[1]!Table1[[Symbol]:[Industry]],2,FALSE),"-")</f>
        <v>-</v>
      </c>
      <c r="D2886" t="s">
        <v>422</v>
      </c>
      <c r="E2886">
        <v>101.225865255</v>
      </c>
      <c r="F2886">
        <v>96.65</v>
      </c>
      <c r="G2886">
        <v>26.2338444352281</v>
      </c>
      <c r="H2886">
        <v>-9.7793386563823699</v>
      </c>
      <c r="I2886">
        <v>-8.7291275604067895</v>
      </c>
      <c r="J2886">
        <v>4.17012732426039</v>
      </c>
      <c r="K2886">
        <v>99.800910623677794</v>
      </c>
      <c r="L2886">
        <v>90.7068107919428</v>
      </c>
      <c r="M2886">
        <v>48.195528933919697</v>
      </c>
      <c r="N2886">
        <v>2.07268180143851</v>
      </c>
      <c r="O2886">
        <v>36.575271598551403</v>
      </c>
      <c r="P2886">
        <v>116.995958688819</v>
      </c>
      <c r="Q2886">
        <v>0.14452476541060899</v>
      </c>
    </row>
    <row r="2887" spans="1:17" hidden="1" x14ac:dyDescent="0.3">
      <c r="A2887" t="s">
        <v>5936</v>
      </c>
      <c r="B2887" t="s">
        <v>5937</v>
      </c>
      <c r="C2887" t="str">
        <f>IFERROR(VLOOKUP(Table1[[#This Row],[Ticker]],[1]!Table1[[Symbol]:[Industry]],2,FALSE),"-")</f>
        <v>-</v>
      </c>
      <c r="D2887" t="s">
        <v>156</v>
      </c>
      <c r="E2887">
        <v>101.144632</v>
      </c>
      <c r="F2887">
        <v>82.9</v>
      </c>
      <c r="G2887">
        <v>9.9333753979623705</v>
      </c>
      <c r="H2887">
        <v>13.7725330192235</v>
      </c>
      <c r="I2887">
        <v>-28.899862296539599</v>
      </c>
      <c r="J2887">
        <v>0.316720111273118</v>
      </c>
      <c r="K2887">
        <v>77.926959865258297</v>
      </c>
      <c r="L2887">
        <v>76.720327840067398</v>
      </c>
      <c r="M2887">
        <v>54.286560635956</v>
      </c>
      <c r="N2887">
        <v>0.96480630334865303</v>
      </c>
      <c r="O2887">
        <v>42.340168878166402</v>
      </c>
      <c r="P2887">
        <v>39.915611814345901</v>
      </c>
    </row>
    <row r="2888" spans="1:17" hidden="1" x14ac:dyDescent="0.3">
      <c r="A2888" t="s">
        <v>5938</v>
      </c>
      <c r="B2888" t="s">
        <v>5939</v>
      </c>
      <c r="C2888" t="str">
        <f>IFERROR(VLOOKUP(Table1[[#This Row],[Ticker]],[1]!Table1[[Symbol]:[Industry]],2,FALSE),"-")</f>
        <v>-</v>
      </c>
      <c r="D2888" t="s">
        <v>1157</v>
      </c>
      <c r="E2888">
        <v>101.088196</v>
      </c>
      <c r="F2888">
        <v>17.600000000000001</v>
      </c>
      <c r="G2888">
        <v>-6.3748252060450401</v>
      </c>
      <c r="H2888">
        <v>-6.2411867544002204</v>
      </c>
      <c r="I2888">
        <v>-17.8820890391601</v>
      </c>
      <c r="J2888">
        <v>-4.6242353369286997</v>
      </c>
      <c r="K2888">
        <v>18.329298205081798</v>
      </c>
      <c r="L2888">
        <v>18.053840095675</v>
      </c>
      <c r="M2888">
        <v>40.432355424504003</v>
      </c>
      <c r="N2888">
        <v>1.1056146017359401</v>
      </c>
      <c r="O2888">
        <v>43.465909090909001</v>
      </c>
      <c r="P2888">
        <v>37.5</v>
      </c>
      <c r="Q2888">
        <v>1.6842442900355001E-2</v>
      </c>
    </row>
    <row r="2889" spans="1:17" hidden="1" x14ac:dyDescent="0.3">
      <c r="A2889" t="s">
        <v>5940</v>
      </c>
      <c r="B2889" t="s">
        <v>5941</v>
      </c>
      <c r="C2889" t="str">
        <f>IFERROR(VLOOKUP(Table1[[#This Row],[Ticker]],[1]!Table1[[Symbol]:[Industry]],2,FALSE),"-")</f>
        <v>-</v>
      </c>
      <c r="D2889" t="s">
        <v>286</v>
      </c>
      <c r="E2889">
        <v>100.96195716</v>
      </c>
      <c r="F2889">
        <v>49.2</v>
      </c>
      <c r="G2889">
        <v>-27.8995488263967</v>
      </c>
      <c r="H2889">
        <v>-17.228950280863401</v>
      </c>
      <c r="I2889">
        <v>-24.583653511579801</v>
      </c>
      <c r="J2889">
        <v>0.26586298691723798</v>
      </c>
      <c r="K2889">
        <v>48.630087108160502</v>
      </c>
      <c r="L2889">
        <v>50.401262847930298</v>
      </c>
      <c r="M2889">
        <v>42.925746885663202</v>
      </c>
      <c r="N2889">
        <v>0.82196018109549696</v>
      </c>
      <c r="O2889">
        <v>34.756097560975597</v>
      </c>
      <c r="P2889">
        <v>40.170940170940099</v>
      </c>
      <c r="Q2889">
        <v>6.5840640895310004E-3</v>
      </c>
    </row>
    <row r="2890" spans="1:17" hidden="1" x14ac:dyDescent="0.3">
      <c r="A2890" t="s">
        <v>5942</v>
      </c>
      <c r="B2890" t="s">
        <v>5943</v>
      </c>
      <c r="C2890" t="str">
        <f>IFERROR(VLOOKUP(Table1[[#This Row],[Ticker]],[1]!Table1[[Symbol]:[Industry]],2,FALSE),"-")</f>
        <v>-</v>
      </c>
      <c r="D2890" t="s">
        <v>101</v>
      </c>
      <c r="E2890">
        <v>100.72770610800001</v>
      </c>
      <c r="F2890">
        <v>87.06</v>
      </c>
      <c r="G2890">
        <v>76.961777943792299</v>
      </c>
      <c r="H2890">
        <v>19.142467966934099</v>
      </c>
      <c r="I2890">
        <v>-14.411333934833999</v>
      </c>
      <c r="J2890">
        <v>-13.4397112597738</v>
      </c>
      <c r="K2890">
        <v>74.216407381577</v>
      </c>
      <c r="L2890">
        <v>68.331569126773701</v>
      </c>
      <c r="M2890">
        <v>59.398248507718101</v>
      </c>
      <c r="N2890">
        <v>2.3007697590630301</v>
      </c>
      <c r="O2890">
        <v>20.721341603491801</v>
      </c>
      <c r="Q2890">
        <v>9.2239079970060006E-2</v>
      </c>
    </row>
    <row r="2891" spans="1:17" hidden="1" x14ac:dyDescent="0.3">
      <c r="A2891" t="s">
        <v>5944</v>
      </c>
      <c r="B2891" t="s">
        <v>5945</v>
      </c>
      <c r="C2891" t="str">
        <f>IFERROR(VLOOKUP(Table1[[#This Row],[Ticker]],[1]!Table1[[Symbol]:[Industry]],2,FALSE),"-")</f>
        <v>-</v>
      </c>
      <c r="E2891">
        <v>100.21741249999999</v>
      </c>
      <c r="F2891">
        <v>107.5</v>
      </c>
      <c r="G2891">
        <v>23.159696258196401</v>
      </c>
      <c r="H2891">
        <v>-5.9929056237661298</v>
      </c>
      <c r="I2891">
        <v>41.1488922564413</v>
      </c>
      <c r="J2891">
        <v>10.728747680764901</v>
      </c>
      <c r="K2891">
        <v>109.598316956631</v>
      </c>
      <c r="L2891">
        <v>96.014305883287406</v>
      </c>
      <c r="M2891">
        <v>57.167521509360199</v>
      </c>
      <c r="N2891">
        <v>0.57815325600511402</v>
      </c>
      <c r="O2891">
        <v>20.139534883720899</v>
      </c>
      <c r="P2891">
        <v>97.175348495964698</v>
      </c>
      <c r="Q2891">
        <v>3.7401605704991001E-2</v>
      </c>
    </row>
    <row r="2892" spans="1:17" hidden="1" x14ac:dyDescent="0.3">
      <c r="A2892" t="s">
        <v>5946</v>
      </c>
      <c r="B2892" t="s">
        <v>5947</v>
      </c>
      <c r="C2892" t="str">
        <f>IFERROR(VLOOKUP(Table1[[#This Row],[Ticker]],[1]!Table1[[Symbol]:[Industry]],2,FALSE),"-")</f>
        <v>-</v>
      </c>
      <c r="D2892" t="s">
        <v>46</v>
      </c>
      <c r="E2892">
        <v>99.861397303999993</v>
      </c>
      <c r="F2892">
        <v>4.72</v>
      </c>
      <c r="G2892">
        <v>0.109948601383209</v>
      </c>
      <c r="H2892">
        <v>-11.535809613563901</v>
      </c>
      <c r="I2892">
        <v>-31.707939056930499</v>
      </c>
      <c r="J2892">
        <v>-1.93786710455441</v>
      </c>
      <c r="K2892">
        <v>4.6319477360820303</v>
      </c>
      <c r="L2892">
        <v>4.7568399041631899</v>
      </c>
      <c r="M2892">
        <v>60.394195946716799</v>
      </c>
      <c r="N2892">
        <v>0.56340639634343603</v>
      </c>
      <c r="O2892">
        <v>50.4237288135593</v>
      </c>
      <c r="P2892">
        <v>62.758620689655103</v>
      </c>
      <c r="Q2892">
        <v>-2.7015650226333E-2</v>
      </c>
    </row>
    <row r="2893" spans="1:17" hidden="1" x14ac:dyDescent="0.3">
      <c r="A2893" t="s">
        <v>5948</v>
      </c>
      <c r="B2893" t="s">
        <v>5949</v>
      </c>
      <c r="C2893" t="str">
        <f>IFERROR(VLOOKUP(Table1[[#This Row],[Ticker]],[1]!Table1[[Symbol]:[Industry]],2,FALSE),"-")</f>
        <v>-</v>
      </c>
      <c r="D2893" t="s">
        <v>278</v>
      </c>
      <c r="E2893">
        <v>99.736000000000004</v>
      </c>
      <c r="F2893">
        <v>89.05</v>
      </c>
      <c r="G2893">
        <v>38.547824112077699</v>
      </c>
      <c r="H2893">
        <v>0.640286765240204</v>
      </c>
      <c r="I2893">
        <v>-4.0057203844889102</v>
      </c>
      <c r="J2893">
        <v>-2.83947956666568</v>
      </c>
      <c r="K2893">
        <v>91.580719750263</v>
      </c>
      <c r="L2893">
        <v>80.110782278388996</v>
      </c>
      <c r="M2893">
        <v>26.7779494012347</v>
      </c>
      <c r="N2893">
        <v>0.241039071875988</v>
      </c>
      <c r="O2893">
        <v>42.616507580011202</v>
      </c>
      <c r="P2893">
        <v>80.995934959349498</v>
      </c>
      <c r="Q2893">
        <v>5.3579123127936001E-2</v>
      </c>
    </row>
    <row r="2894" spans="1:17" hidden="1" x14ac:dyDescent="0.3">
      <c r="A2894" t="s">
        <v>5950</v>
      </c>
      <c r="B2894" t="s">
        <v>5951</v>
      </c>
      <c r="C2894" t="str">
        <f>IFERROR(VLOOKUP(Table1[[#This Row],[Ticker]],[1]!Table1[[Symbol]:[Industry]],2,FALSE),"-")</f>
        <v>-</v>
      </c>
      <c r="E2894">
        <v>99.696702999999999</v>
      </c>
      <c r="F2894">
        <v>58.69</v>
      </c>
      <c r="G2894">
        <v>-0.28201231356238299</v>
      </c>
      <c r="H2894">
        <v>10.2511323190338</v>
      </c>
      <c r="I2894">
        <v>10.023669822174201</v>
      </c>
      <c r="J2894">
        <v>16.833751912695099</v>
      </c>
      <c r="K2894">
        <v>51.021238837216998</v>
      </c>
      <c r="M2894">
        <v>75.496382221081902</v>
      </c>
      <c r="O2894">
        <v>7.3436701311978299</v>
      </c>
      <c r="P2894">
        <v>30.133037694013201</v>
      </c>
    </row>
    <row r="2895" spans="1:17" hidden="1" x14ac:dyDescent="0.3">
      <c r="A2895" t="s">
        <v>5952</v>
      </c>
      <c r="B2895" t="s">
        <v>5953</v>
      </c>
      <c r="C2895" t="str">
        <f>IFERROR(VLOOKUP(Table1[[#This Row],[Ticker]],[1]!Table1[[Symbol]:[Industry]],2,FALSE),"-")</f>
        <v>-</v>
      </c>
      <c r="D2895" t="s">
        <v>422</v>
      </c>
      <c r="E2895">
        <v>99.649015500000004</v>
      </c>
      <c r="F2895">
        <v>142.94999999999999</v>
      </c>
      <c r="G2895">
        <v>-4.2263638779282804</v>
      </c>
      <c r="H2895">
        <v>-2.1984392206040799</v>
      </c>
      <c r="I2895">
        <v>-20.940072584190901</v>
      </c>
      <c r="J2895">
        <v>-4.1741933182635602</v>
      </c>
      <c r="K2895">
        <v>140.14381436913899</v>
      </c>
      <c r="L2895">
        <v>131.81459134137299</v>
      </c>
      <c r="M2895">
        <v>48.628104476585399</v>
      </c>
      <c r="N2895">
        <v>4.1211948019819902</v>
      </c>
      <c r="O2895">
        <v>26.547743966421798</v>
      </c>
      <c r="P2895">
        <v>42.95</v>
      </c>
      <c r="Q2895">
        <v>-6.3273275916639997E-3</v>
      </c>
    </row>
    <row r="2896" spans="1:17" hidden="1" x14ac:dyDescent="0.3">
      <c r="A2896" t="s">
        <v>5954</v>
      </c>
      <c r="B2896" t="s">
        <v>5955</v>
      </c>
      <c r="C2896" t="str">
        <f>IFERROR(VLOOKUP(Table1[[#This Row],[Ticker]],[1]!Table1[[Symbol]:[Industry]],2,FALSE),"-")</f>
        <v>-</v>
      </c>
      <c r="D2896" t="s">
        <v>807</v>
      </c>
      <c r="E2896">
        <v>99.424160000000001</v>
      </c>
      <c r="F2896">
        <v>54.4</v>
      </c>
      <c r="G2896">
        <v>-72.755603670045701</v>
      </c>
      <c r="H2896">
        <v>20.122414241553699</v>
      </c>
      <c r="I2896">
        <v>-32.6614131029053</v>
      </c>
      <c r="J2896">
        <v>-7.1068365492313204</v>
      </c>
      <c r="K2896">
        <v>48.998232883913403</v>
      </c>
      <c r="M2896">
        <v>61.165000718443999</v>
      </c>
      <c r="N2896">
        <v>1.8375786163522001</v>
      </c>
      <c r="O2896">
        <v>105.88235294117599</v>
      </c>
      <c r="P2896">
        <v>44.680851063829699</v>
      </c>
    </row>
    <row r="2897" spans="1:17" hidden="1" x14ac:dyDescent="0.3">
      <c r="A2897" t="s">
        <v>5956</v>
      </c>
      <c r="B2897" t="s">
        <v>5957</v>
      </c>
      <c r="C2897" t="str">
        <f>IFERROR(VLOOKUP(Table1[[#This Row],[Ticker]],[1]!Table1[[Symbol]:[Industry]],2,FALSE),"-")</f>
        <v>-</v>
      </c>
      <c r="D2897" t="s">
        <v>5285</v>
      </c>
      <c r="E2897">
        <v>99.206934000000004</v>
      </c>
      <c r="F2897">
        <v>36.549999999999997</v>
      </c>
      <c r="G2897">
        <v>2.1515811802396598</v>
      </c>
      <c r="H2897">
        <v>-7.0810745900359402</v>
      </c>
      <c r="I2897">
        <v>-22.075949530990801</v>
      </c>
      <c r="J2897">
        <v>-0.47010667918674198</v>
      </c>
      <c r="K2897">
        <v>37.319745800379998</v>
      </c>
      <c r="L2897">
        <v>35.986597105870402</v>
      </c>
      <c r="M2897">
        <v>47.186710320140698</v>
      </c>
      <c r="N2897">
        <v>0.97906480548825303</v>
      </c>
      <c r="O2897">
        <v>39.261285909712697</v>
      </c>
      <c r="P2897">
        <v>39.238095238095198</v>
      </c>
      <c r="Q2897">
        <v>-9.481788539463E-3</v>
      </c>
    </row>
    <row r="2898" spans="1:17" hidden="1" x14ac:dyDescent="0.3">
      <c r="A2898" t="s">
        <v>5958</v>
      </c>
      <c r="B2898" t="s">
        <v>5959</v>
      </c>
      <c r="C2898" t="str">
        <f>IFERROR(VLOOKUP(Table1[[#This Row],[Ticker]],[1]!Table1[[Symbol]:[Industry]],2,FALSE),"-")</f>
        <v>-</v>
      </c>
      <c r="D2898" t="s">
        <v>278</v>
      </c>
      <c r="E2898">
        <v>99.16838568</v>
      </c>
      <c r="F2898">
        <v>91.39</v>
      </c>
      <c r="G2898">
        <v>-15.3676806293378</v>
      </c>
      <c r="H2898">
        <v>-6.5713965988356504</v>
      </c>
      <c r="I2898">
        <v>-19.529810483259599</v>
      </c>
      <c r="J2898">
        <v>-1.7274181952602901</v>
      </c>
      <c r="K2898">
        <v>96.623532872360798</v>
      </c>
      <c r="L2898">
        <v>94.785106915487205</v>
      </c>
      <c r="M2898">
        <v>29.055574022191799</v>
      </c>
      <c r="N2898">
        <v>0.802168320934455</v>
      </c>
      <c r="O2898">
        <v>45.256592625013603</v>
      </c>
      <c r="P2898">
        <v>19.6204188481675</v>
      </c>
      <c r="Q2898">
        <v>4.3255354021851003E-2</v>
      </c>
    </row>
    <row r="2899" spans="1:17" hidden="1" x14ac:dyDescent="0.3">
      <c r="A2899" t="s">
        <v>5960</v>
      </c>
      <c r="B2899" t="s">
        <v>5961</v>
      </c>
      <c r="C2899" t="str">
        <f>IFERROR(VLOOKUP(Table1[[#This Row],[Ticker]],[1]!Table1[[Symbol]:[Industry]],2,FALSE),"-")</f>
        <v>-</v>
      </c>
      <c r="D2899" t="s">
        <v>1429</v>
      </c>
      <c r="E2899">
        <v>98.99</v>
      </c>
      <c r="F2899">
        <v>98.99</v>
      </c>
      <c r="G2899">
        <v>27.3760864018906</v>
      </c>
      <c r="H2899">
        <v>-10.045537202713501</v>
      </c>
      <c r="I2899">
        <v>-9.4301090736617503</v>
      </c>
      <c r="J2899">
        <v>-1.6117015320607899</v>
      </c>
      <c r="K2899">
        <v>99.990439870207396</v>
      </c>
      <c r="L2899">
        <v>90.067798835024504</v>
      </c>
      <c r="M2899">
        <v>42.5948358656943</v>
      </c>
      <c r="N2899">
        <v>0.73116572032603899</v>
      </c>
      <c r="O2899">
        <v>32.538640266693598</v>
      </c>
      <c r="P2899">
        <v>57.126984126984098</v>
      </c>
      <c r="Q2899">
        <v>6.892624678753E-3</v>
      </c>
    </row>
    <row r="2900" spans="1:17" hidden="1" x14ac:dyDescent="0.3">
      <c r="A2900" t="s">
        <v>5962</v>
      </c>
      <c r="B2900" t="s">
        <v>5963</v>
      </c>
      <c r="C2900" t="str">
        <f>IFERROR(VLOOKUP(Table1[[#This Row],[Ticker]],[1]!Table1[[Symbol]:[Industry]],2,FALSE),"-")</f>
        <v>-</v>
      </c>
      <c r="D2900" t="s">
        <v>138</v>
      </c>
      <c r="E2900">
        <v>98.506799999999998</v>
      </c>
      <c r="F2900">
        <v>91.21</v>
      </c>
      <c r="G2900">
        <v>-26.1832400869237</v>
      </c>
      <c r="H2900">
        <v>-11.4623193875724</v>
      </c>
      <c r="I2900">
        <v>2.33701172970822</v>
      </c>
      <c r="J2900">
        <v>-11.0502481827785</v>
      </c>
      <c r="K2900">
        <v>90.466394318284301</v>
      </c>
      <c r="L2900">
        <v>84.398911894406595</v>
      </c>
      <c r="M2900">
        <v>41.783035513940199</v>
      </c>
      <c r="N2900">
        <v>0.63301219536670905</v>
      </c>
      <c r="O2900">
        <v>19.668895954390901</v>
      </c>
      <c r="P2900">
        <v>80.043426766679801</v>
      </c>
      <c r="Q2900">
        <v>0.14312524377828001</v>
      </c>
    </row>
    <row r="2901" spans="1:17" hidden="1" x14ac:dyDescent="0.3">
      <c r="A2901" t="s">
        <v>5964</v>
      </c>
      <c r="B2901" t="s">
        <v>5965</v>
      </c>
      <c r="C2901" t="str">
        <f>IFERROR(VLOOKUP(Table1[[#This Row],[Ticker]],[1]!Table1[[Symbol]:[Industry]],2,FALSE),"-")</f>
        <v>-</v>
      </c>
      <c r="D2901" t="s">
        <v>138</v>
      </c>
      <c r="E2901">
        <v>98.205111900000006</v>
      </c>
      <c r="F2901">
        <v>133</v>
      </c>
      <c r="G2901">
        <v>55.556318138626203</v>
      </c>
      <c r="H2901">
        <v>5.9572410037998402</v>
      </c>
      <c r="I2901">
        <v>-12.6849670398221</v>
      </c>
      <c r="J2901">
        <v>-6.1661969142795501</v>
      </c>
      <c r="K2901">
        <v>133.66629145261101</v>
      </c>
      <c r="L2901">
        <v>124.918537479563</v>
      </c>
      <c r="M2901">
        <v>41.284035426099898</v>
      </c>
      <c r="N2901">
        <v>1.08365039810368</v>
      </c>
      <c r="O2901">
        <v>44.172932330827003</v>
      </c>
      <c r="P2901">
        <v>92.614047791455405</v>
      </c>
      <c r="Q2901">
        <v>3.8818546438562002E-2</v>
      </c>
    </row>
    <row r="2902" spans="1:17" hidden="1" x14ac:dyDescent="0.3">
      <c r="A2902" t="s">
        <v>5966</v>
      </c>
      <c r="B2902" t="s">
        <v>5967</v>
      </c>
      <c r="C2902" t="str">
        <f>IFERROR(VLOOKUP(Table1[[#This Row],[Ticker]],[1]!Table1[[Symbol]:[Industry]],2,FALSE),"-")</f>
        <v>-</v>
      </c>
      <c r="D2902" t="s">
        <v>631</v>
      </c>
      <c r="E2902">
        <v>98.159599999999998</v>
      </c>
      <c r="F2902">
        <v>0.77</v>
      </c>
      <c r="G2902">
        <v>-17.156133269961799</v>
      </c>
      <c r="H2902">
        <v>6.1389765785385997</v>
      </c>
      <c r="I2902">
        <v>-55.9001587365644</v>
      </c>
      <c r="J2902">
        <v>-2.8931564319367502</v>
      </c>
      <c r="K2902">
        <v>0.77112961592312801</v>
      </c>
      <c r="L2902">
        <v>0.82148722410900998</v>
      </c>
      <c r="M2902">
        <v>37.829085851903301</v>
      </c>
      <c r="N2902">
        <v>1.2352812379415401</v>
      </c>
      <c r="O2902">
        <v>105.194805194805</v>
      </c>
      <c r="P2902">
        <v>42.592592592592503</v>
      </c>
    </row>
    <row r="2903" spans="1:17" hidden="1" x14ac:dyDescent="0.3">
      <c r="A2903" t="s">
        <v>5968</v>
      </c>
      <c r="B2903" t="s">
        <v>5969</v>
      </c>
      <c r="C2903" t="str">
        <f>IFERROR(VLOOKUP(Table1[[#This Row],[Ticker]],[1]!Table1[[Symbol]:[Industry]],2,FALSE),"-")</f>
        <v>-</v>
      </c>
      <c r="E2903">
        <v>97.888390599999994</v>
      </c>
      <c r="F2903">
        <v>39.130000000000003</v>
      </c>
      <c r="G2903">
        <v>106.700123629836</v>
      </c>
      <c r="H2903">
        <v>-14.6937560706294</v>
      </c>
      <c r="I2903">
        <v>8.2194480446543192</v>
      </c>
      <c r="J2903">
        <v>-5.5724314516373097</v>
      </c>
      <c r="K2903">
        <v>39.637605914227301</v>
      </c>
      <c r="L2903">
        <v>33.156453170645896</v>
      </c>
      <c r="M2903">
        <v>48.310611684299197</v>
      </c>
      <c r="N2903">
        <v>0.46843383177619102</v>
      </c>
      <c r="O2903">
        <v>19.831331459238399</v>
      </c>
      <c r="P2903">
        <v>134.31137724550899</v>
      </c>
      <c r="Q2903">
        <v>4.1247169170661999E-2</v>
      </c>
    </row>
    <row r="2904" spans="1:17" hidden="1" x14ac:dyDescent="0.3">
      <c r="A2904" t="s">
        <v>5970</v>
      </c>
      <c r="B2904" t="s">
        <v>5971</v>
      </c>
      <c r="C2904" t="str">
        <f>IFERROR(VLOOKUP(Table1[[#This Row],[Ticker]],[1]!Table1[[Symbol]:[Industry]],2,FALSE),"-")</f>
        <v>-</v>
      </c>
      <c r="D2904" t="s">
        <v>1538</v>
      </c>
      <c r="E2904">
        <v>97.848750080000002</v>
      </c>
      <c r="F2904">
        <v>5.12</v>
      </c>
      <c r="G2904">
        <v>43.768274744610103</v>
      </c>
      <c r="H2904">
        <v>-2.5153590739304299</v>
      </c>
      <c r="I2904">
        <v>5.2748718631908096</v>
      </c>
      <c r="J2904">
        <v>-1.5150341235818801</v>
      </c>
      <c r="K2904">
        <v>5.0239779973608902</v>
      </c>
      <c r="L2904">
        <v>4.6719674133138804</v>
      </c>
      <c r="M2904">
        <v>55.487342196109701</v>
      </c>
      <c r="N2904">
        <v>2.1758781564598899</v>
      </c>
      <c r="O2904">
        <v>25.9765625</v>
      </c>
      <c r="P2904">
        <v>76.551724137931004</v>
      </c>
      <c r="Q2904">
        <v>3.9274835321166997E-2</v>
      </c>
    </row>
    <row r="2905" spans="1:17" hidden="1" x14ac:dyDescent="0.3">
      <c r="A2905" t="s">
        <v>5972</v>
      </c>
      <c r="B2905" t="s">
        <v>5973</v>
      </c>
      <c r="C2905" t="str">
        <f>IFERROR(VLOOKUP(Table1[[#This Row],[Ticker]],[1]!Table1[[Symbol]:[Industry]],2,FALSE),"-")</f>
        <v>-</v>
      </c>
      <c r="D2905" t="s">
        <v>92</v>
      </c>
      <c r="E2905">
        <v>97.677430849999993</v>
      </c>
      <c r="F2905">
        <v>5.09</v>
      </c>
      <c r="G2905">
        <v>127.87962030539499</v>
      </c>
      <c r="H2905">
        <v>9.2728610921165995</v>
      </c>
      <c r="I2905">
        <v>-5.0342118179858897</v>
      </c>
      <c r="J2905">
        <v>7.3750986940864198</v>
      </c>
      <c r="K2905">
        <v>4.5925423974266204</v>
      </c>
      <c r="L2905">
        <v>4.4629185957775501</v>
      </c>
      <c r="M2905">
        <v>75.534773093811694</v>
      </c>
      <c r="N2905">
        <v>1.93749036962395</v>
      </c>
      <c r="O2905">
        <v>28.290766208251402</v>
      </c>
      <c r="P2905">
        <v>151.98019801980101</v>
      </c>
    </row>
    <row r="2906" spans="1:17" hidden="1" x14ac:dyDescent="0.3">
      <c r="A2906" t="s">
        <v>5974</v>
      </c>
      <c r="B2906" t="s">
        <v>5975</v>
      </c>
      <c r="C2906" t="str">
        <f>IFERROR(VLOOKUP(Table1[[#This Row],[Ticker]],[1]!Table1[[Symbol]:[Industry]],2,FALSE),"-")</f>
        <v>-</v>
      </c>
      <c r="D2906" t="s">
        <v>278</v>
      </c>
      <c r="E2906">
        <v>97.627094999999997</v>
      </c>
      <c r="F2906">
        <v>6.55</v>
      </c>
      <c r="G2906">
        <v>122.14002378935299</v>
      </c>
      <c r="H2906">
        <v>-16.690889648109899</v>
      </c>
      <c r="I2906">
        <v>17.731208839000999</v>
      </c>
      <c r="J2906">
        <v>-8.3597584050889395</v>
      </c>
      <c r="K2906">
        <v>6.2751226644864699</v>
      </c>
      <c r="L2906">
        <v>4.7311515077833102</v>
      </c>
      <c r="M2906">
        <v>49.703984445922202</v>
      </c>
      <c r="N2906">
        <v>0.415441747367291</v>
      </c>
      <c r="O2906">
        <v>24.580152671755702</v>
      </c>
      <c r="P2906">
        <v>167.34693877551001</v>
      </c>
      <c r="Q2906">
        <v>8.8637980038032999E-2</v>
      </c>
    </row>
    <row r="2907" spans="1:17" hidden="1" x14ac:dyDescent="0.3">
      <c r="A2907" t="s">
        <v>5976</v>
      </c>
      <c r="B2907" t="s">
        <v>5977</v>
      </c>
      <c r="C2907" t="str">
        <f>IFERROR(VLOOKUP(Table1[[#This Row],[Ticker]],[1]!Table1[[Symbol]:[Industry]],2,FALSE),"-")</f>
        <v>-</v>
      </c>
      <c r="D2907" t="s">
        <v>130</v>
      </c>
      <c r="E2907">
        <v>97.596814519999995</v>
      </c>
      <c r="F2907">
        <v>7.24</v>
      </c>
      <c r="G2907">
        <v>-16.040876221868899</v>
      </c>
      <c r="H2907">
        <v>-7.5176467054692502</v>
      </c>
      <c r="I2907">
        <v>-56.334578118352198</v>
      </c>
      <c r="J2907">
        <v>-4.7795148400342997</v>
      </c>
      <c r="K2907">
        <v>8.0570561027883105</v>
      </c>
      <c r="L2907">
        <v>8.4520979631516795</v>
      </c>
      <c r="M2907">
        <v>25.520622408828899</v>
      </c>
      <c r="N2907">
        <v>1.52751026584413</v>
      </c>
      <c r="O2907">
        <v>141.71270718232</v>
      </c>
      <c r="P2907">
        <v>24.827586206896498</v>
      </c>
      <c r="Q2907">
        <v>-1.2853576714280999E-2</v>
      </c>
    </row>
    <row r="2908" spans="1:17" hidden="1" x14ac:dyDescent="0.3">
      <c r="A2908" t="s">
        <v>5978</v>
      </c>
      <c r="B2908" t="s">
        <v>5979</v>
      </c>
      <c r="C2908" t="str">
        <f>IFERROR(VLOOKUP(Table1[[#This Row],[Ticker]],[1]!Table1[[Symbol]:[Industry]],2,FALSE),"-")</f>
        <v>-</v>
      </c>
      <c r="D2908" t="s">
        <v>626</v>
      </c>
      <c r="E2908">
        <v>97.489500000000007</v>
      </c>
      <c r="F2908">
        <v>157.75</v>
      </c>
      <c r="G2908">
        <v>12.0081366945669</v>
      </c>
      <c r="H2908">
        <v>30.6715926686391</v>
      </c>
      <c r="I2908">
        <v>66.903844398420802</v>
      </c>
      <c r="J2908">
        <v>19.5852508290792</v>
      </c>
      <c r="K2908">
        <v>112.044648419778</v>
      </c>
      <c r="M2908">
        <v>89.916277638543406</v>
      </c>
      <c r="N2908">
        <v>1.58191126279863</v>
      </c>
      <c r="O2908">
        <v>0</v>
      </c>
      <c r="P2908">
        <v>164.45934618608501</v>
      </c>
    </row>
    <row r="2909" spans="1:17" hidden="1" x14ac:dyDescent="0.3">
      <c r="A2909" t="s">
        <v>5980</v>
      </c>
      <c r="B2909" t="s">
        <v>5981</v>
      </c>
      <c r="C2909" t="str">
        <f>IFERROR(VLOOKUP(Table1[[#This Row],[Ticker]],[1]!Table1[[Symbol]:[Industry]],2,FALSE),"-")</f>
        <v>-</v>
      </c>
      <c r="D2909" t="s">
        <v>386</v>
      </c>
      <c r="E2909">
        <v>97.353200000000001</v>
      </c>
      <c r="F2909">
        <v>9.8000000000000007</v>
      </c>
      <c r="G2909">
        <v>83.087582962126405</v>
      </c>
      <c r="H2909">
        <v>-19.7201783510388</v>
      </c>
      <c r="I2909">
        <v>6.4505031943364699</v>
      </c>
      <c r="J2909">
        <v>-5.36815995256765</v>
      </c>
      <c r="K2909">
        <v>10.5448188181809</v>
      </c>
      <c r="L2909">
        <v>8.6000364835003396</v>
      </c>
      <c r="M2909">
        <v>19.5369769983125</v>
      </c>
      <c r="N2909">
        <v>0.53367499754746495</v>
      </c>
      <c r="O2909">
        <v>27.959183673469301</v>
      </c>
      <c r="P2909">
        <v>121.719457013574</v>
      </c>
      <c r="Q2909">
        <v>4.5579369884940997E-2</v>
      </c>
    </row>
    <row r="2910" spans="1:17" hidden="1" x14ac:dyDescent="0.3">
      <c r="A2910" t="s">
        <v>5982</v>
      </c>
      <c r="B2910" t="s">
        <v>5983</v>
      </c>
      <c r="C2910" t="str">
        <f>IFERROR(VLOOKUP(Table1[[#This Row],[Ticker]],[1]!Table1[[Symbol]:[Industry]],2,FALSE),"-")</f>
        <v>-</v>
      </c>
      <c r="E2910">
        <v>97.174440000000004</v>
      </c>
      <c r="F2910">
        <v>116.6</v>
      </c>
      <c r="G2910">
        <v>25.578498023719501</v>
      </c>
      <c r="H2910">
        <v>-7.3565419874025002</v>
      </c>
      <c r="I2910">
        <v>13.7064712884708</v>
      </c>
      <c r="J2910">
        <v>-2.8656196014259399</v>
      </c>
      <c r="K2910">
        <v>127.494070961022</v>
      </c>
      <c r="M2910">
        <v>27.3804231766767</v>
      </c>
      <c r="N2910">
        <v>0.25304709141274201</v>
      </c>
      <c r="O2910">
        <v>42.367066895368801</v>
      </c>
      <c r="P2910">
        <v>59.507523939808401</v>
      </c>
    </row>
    <row r="2911" spans="1:17" hidden="1" x14ac:dyDescent="0.3">
      <c r="A2911" t="s">
        <v>5984</v>
      </c>
      <c r="B2911" t="s">
        <v>5985</v>
      </c>
      <c r="C2911" t="str">
        <f>IFERROR(VLOOKUP(Table1[[#This Row],[Ticker]],[1]!Table1[[Symbol]:[Industry]],2,FALSE),"-")</f>
        <v>-</v>
      </c>
      <c r="D2911" t="s">
        <v>5986</v>
      </c>
      <c r="E2911">
        <v>97.064869999999999</v>
      </c>
      <c r="F2911">
        <v>81.5</v>
      </c>
      <c r="G2911">
        <v>-76.439759000955902</v>
      </c>
      <c r="H2911">
        <v>-6.7141903270867598</v>
      </c>
      <c r="I2911">
        <v>-44.017498318395603</v>
      </c>
      <c r="J2911">
        <v>-5.0034062166051401</v>
      </c>
      <c r="K2911">
        <v>86.633801956887496</v>
      </c>
      <c r="M2911">
        <v>33.543830640568203</v>
      </c>
      <c r="N2911">
        <v>0.99515923566878906</v>
      </c>
      <c r="O2911">
        <v>126.993865030674</v>
      </c>
      <c r="P2911">
        <v>7.2368421052631602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D2912" t="s">
        <v>472</v>
      </c>
      <c r="E2912">
        <v>96.986806909999999</v>
      </c>
      <c r="F2912">
        <v>17.149999999999999</v>
      </c>
      <c r="G2912">
        <v>12.010533396704799</v>
      </c>
      <c r="H2912">
        <v>-15.901333999138799</v>
      </c>
      <c r="I2912">
        <v>-18.781045163157199</v>
      </c>
      <c r="J2912">
        <v>-10.8648453983901</v>
      </c>
      <c r="K2912">
        <v>18.537034003573101</v>
      </c>
      <c r="L2912">
        <v>18.111299615550799</v>
      </c>
      <c r="M2912">
        <v>32.623948224740097</v>
      </c>
      <c r="N2912">
        <v>1.28504397439683</v>
      </c>
      <c r="O2912">
        <v>39.650145772594698</v>
      </c>
      <c r="P2912">
        <v>38.866396761133501</v>
      </c>
      <c r="Q2912">
        <v>2.3844352072102001E-2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D2913" t="s">
        <v>983</v>
      </c>
      <c r="E2913">
        <v>96.376480000000001</v>
      </c>
      <c r="F2913">
        <v>38.6</v>
      </c>
      <c r="G2913">
        <v>-27.358723077814702</v>
      </c>
      <c r="H2913">
        <v>-8.9100517687603702</v>
      </c>
      <c r="I2913">
        <v>-35.259798935739802</v>
      </c>
      <c r="J2913">
        <v>-4.8569590254622597</v>
      </c>
      <c r="K2913">
        <v>40.263337305096499</v>
      </c>
      <c r="L2913">
        <v>42.046329452793501</v>
      </c>
      <c r="M2913">
        <v>44.846113391447197</v>
      </c>
      <c r="N2913">
        <v>1.6430835734870299</v>
      </c>
      <c r="O2913">
        <v>50</v>
      </c>
      <c r="P2913">
        <v>20.062208398133698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D2914" t="s">
        <v>176</v>
      </c>
      <c r="E2914">
        <v>96.333270659999997</v>
      </c>
      <c r="F2914">
        <v>49.72</v>
      </c>
      <c r="G2914">
        <v>-63.584511502137502</v>
      </c>
      <c r="H2914">
        <v>-2.63788306821264</v>
      </c>
      <c r="I2914">
        <v>-30.5815064573307</v>
      </c>
      <c r="J2914">
        <v>-1.28597171557482</v>
      </c>
      <c r="K2914">
        <v>49.453207278262902</v>
      </c>
      <c r="L2914">
        <v>54.298824648565002</v>
      </c>
      <c r="M2914">
        <v>42.592598245280001</v>
      </c>
      <c r="N2914">
        <v>1.0712933514335801</v>
      </c>
      <c r="O2914">
        <v>66.170555108608198</v>
      </c>
      <c r="P2914">
        <v>25.873417721518901</v>
      </c>
      <c r="Q2914">
        <v>3.2552524832292998E-2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D2915" t="s">
        <v>1522</v>
      </c>
      <c r="E2915">
        <v>96.172275651999996</v>
      </c>
      <c r="F2915">
        <v>22.73</v>
      </c>
      <c r="G2915">
        <v>9.2132052767960708</v>
      </c>
      <c r="H2915">
        <v>-14.4107753077302</v>
      </c>
      <c r="I2915">
        <v>-12.321681292955301</v>
      </c>
      <c r="J2915">
        <v>-7.9578863671329998</v>
      </c>
      <c r="K2915">
        <v>24.201290280416501</v>
      </c>
      <c r="L2915">
        <v>22.569951246515998</v>
      </c>
      <c r="M2915">
        <v>27.5065818813565</v>
      </c>
      <c r="N2915">
        <v>0.74487032163200695</v>
      </c>
      <c r="O2915">
        <v>52.441706995160501</v>
      </c>
      <c r="P2915">
        <v>51.0299003322259</v>
      </c>
      <c r="Q2915">
        <v>5.9367079315912001E-2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D2916" t="s">
        <v>1321</v>
      </c>
      <c r="E2916">
        <v>96.080539380000005</v>
      </c>
      <c r="F2916">
        <v>25.87</v>
      </c>
      <c r="G2916">
        <v>-16.285451663986098</v>
      </c>
      <c r="H2916">
        <v>-3.4885181193786199</v>
      </c>
      <c r="I2916">
        <v>-8.5467263353824201</v>
      </c>
      <c r="J2916">
        <v>1.5869447872948901</v>
      </c>
      <c r="K2916">
        <v>25.528840894091299</v>
      </c>
      <c r="L2916">
        <v>24.8911882969918</v>
      </c>
      <c r="M2916">
        <v>53.842876406836702</v>
      </c>
      <c r="N2916">
        <v>1.3988418075217199</v>
      </c>
      <c r="O2916">
        <v>8.1175106300734399</v>
      </c>
      <c r="P2916">
        <v>11.991341991341899</v>
      </c>
      <c r="Q2916">
        <v>-6.9436672557021004E-2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D2917" t="s">
        <v>130</v>
      </c>
      <c r="E2917">
        <v>95.939742249999995</v>
      </c>
      <c r="F2917">
        <v>93.5</v>
      </c>
      <c r="G2917">
        <v>-29.4649501840418</v>
      </c>
      <c r="H2917">
        <v>-10.541960529256601</v>
      </c>
      <c r="I2917">
        <v>-15.3531183624136</v>
      </c>
      <c r="J2917">
        <v>-0.240866880267534</v>
      </c>
      <c r="K2917">
        <v>98.026629439084601</v>
      </c>
      <c r="L2917">
        <v>93.8162708084879</v>
      </c>
      <c r="M2917">
        <v>29.569144534593999</v>
      </c>
      <c r="N2917">
        <v>1.0614228747702501</v>
      </c>
      <c r="O2917">
        <v>26.727272727272702</v>
      </c>
      <c r="P2917">
        <v>35.467980295566498</v>
      </c>
      <c r="Q2917">
        <v>4.6571443519931997E-2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E2918">
        <v>95.932641000000004</v>
      </c>
      <c r="F2918">
        <v>1.47</v>
      </c>
      <c r="G2918">
        <v>61.975371652682298</v>
      </c>
      <c r="H2918">
        <v>16.969476821374901</v>
      </c>
      <c r="I2918">
        <v>-11.7115622453363</v>
      </c>
      <c r="J2918">
        <v>-2.63772859030201</v>
      </c>
      <c r="K2918">
        <v>1.26751110221397</v>
      </c>
      <c r="L2918">
        <v>1.1374319718417101</v>
      </c>
      <c r="M2918">
        <v>58.566238193932797</v>
      </c>
      <c r="N2918">
        <v>1.3452487184352599</v>
      </c>
      <c r="O2918">
        <v>25.850340136054399</v>
      </c>
      <c r="P2918">
        <v>116.17647058823501</v>
      </c>
      <c r="Q2918">
        <v>4.3505218792278998E-2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D2919" t="s">
        <v>278</v>
      </c>
      <c r="E2919">
        <v>95.906131000000002</v>
      </c>
      <c r="F2919">
        <v>155.94999999999999</v>
      </c>
      <c r="G2919">
        <v>22.5036377422682</v>
      </c>
      <c r="H2919">
        <v>-11.5088161030242</v>
      </c>
      <c r="I2919">
        <v>-21.707502605537002</v>
      </c>
      <c r="J2919">
        <v>-3.7420926270632799</v>
      </c>
      <c r="K2919">
        <v>160.085777350082</v>
      </c>
      <c r="L2919">
        <v>155.31667735788801</v>
      </c>
      <c r="M2919">
        <v>46.034405269671602</v>
      </c>
      <c r="N2919">
        <v>0.53766446712934701</v>
      </c>
      <c r="O2919">
        <v>33.376082077588897</v>
      </c>
      <c r="P2919">
        <v>49.163079866092701</v>
      </c>
      <c r="Q2919">
        <v>6.520788372601E-3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D2920" t="s">
        <v>278</v>
      </c>
      <c r="E2920">
        <v>95.4</v>
      </c>
      <c r="F2920">
        <v>127.2</v>
      </c>
      <c r="G2920">
        <v>178.75656514273601</v>
      </c>
      <c r="H2920">
        <v>-8.1383243076463501</v>
      </c>
      <c r="I2920">
        <v>98.205104421330304</v>
      </c>
      <c r="J2920">
        <v>7.4097553667955403</v>
      </c>
      <c r="K2920">
        <v>100.110087799309</v>
      </c>
      <c r="L2920">
        <v>70.643683942167996</v>
      </c>
      <c r="M2920">
        <v>64.557197805590704</v>
      </c>
      <c r="N2920">
        <v>0.58761467889908203</v>
      </c>
      <c r="O2920">
        <v>9.8270440251572104</v>
      </c>
      <c r="P2920">
        <v>233.85826771653501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283</v>
      </c>
      <c r="E2921">
        <v>95.336757599999999</v>
      </c>
      <c r="F2921">
        <v>126.4</v>
      </c>
      <c r="G2921">
        <v>-1.8213864596901901</v>
      </c>
      <c r="H2921">
        <v>-9.7875940813759392</v>
      </c>
      <c r="I2921">
        <v>-25.403287187061199</v>
      </c>
      <c r="J2921">
        <v>-4.2254239512546299</v>
      </c>
      <c r="K2921">
        <v>132.96403352585801</v>
      </c>
      <c r="L2921">
        <v>130.60216983895401</v>
      </c>
      <c r="M2921">
        <v>44.454989859740401</v>
      </c>
      <c r="N2921">
        <v>0.86613081532335301</v>
      </c>
      <c r="O2921">
        <v>33.781645569620203</v>
      </c>
      <c r="P2921">
        <v>38.520547945205401</v>
      </c>
      <c r="Q2921">
        <v>4.7518350884224E-2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D2922" t="s">
        <v>539</v>
      </c>
      <c r="E2922">
        <v>95.263194916000003</v>
      </c>
      <c r="F2922">
        <v>18.02</v>
      </c>
      <c r="G2922">
        <v>-28.503760738278899</v>
      </c>
      <c r="H2922">
        <v>-6.1284980007378298</v>
      </c>
      <c r="I2922">
        <v>-54.2246476447853</v>
      </c>
      <c r="J2922">
        <v>-3.1226423834054602</v>
      </c>
      <c r="K2922">
        <v>19.664324117945299</v>
      </c>
      <c r="L2922">
        <v>23.932207024010701</v>
      </c>
      <c r="M2922">
        <v>38.808328979077899</v>
      </c>
      <c r="N2922">
        <v>0.37911227736279401</v>
      </c>
      <c r="O2922">
        <v>191.62042175360699</v>
      </c>
      <c r="P2922">
        <v>9.5440729483282603</v>
      </c>
      <c r="Q2922">
        <v>3.9882377500697001E-2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D2923" t="s">
        <v>1638</v>
      </c>
      <c r="E2923">
        <v>95.118487040000005</v>
      </c>
      <c r="F2923">
        <v>6524.6</v>
      </c>
      <c r="G2923">
        <v>-4.6406976393387396</v>
      </c>
      <c r="H2923">
        <v>-4.0080361900651296</v>
      </c>
      <c r="I2923">
        <v>0.68080864359350401</v>
      </c>
      <c r="J2923">
        <v>-2.14756271433588</v>
      </c>
      <c r="K2923">
        <v>6589.3521993439199</v>
      </c>
      <c r="L2923">
        <v>6145.70514536275</v>
      </c>
      <c r="M2923">
        <v>55.282251015972101</v>
      </c>
      <c r="N2923">
        <v>1.3733349717375201</v>
      </c>
      <c r="O2923">
        <v>7.0556049412990598</v>
      </c>
      <c r="P2923">
        <v>27.6579925650557</v>
      </c>
      <c r="Q2923">
        <v>-2.1659899071474999E-2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D2924" t="s">
        <v>92</v>
      </c>
      <c r="E2924">
        <v>94.974000000000004</v>
      </c>
      <c r="F2924">
        <v>220</v>
      </c>
      <c r="G2924">
        <v>-29.272991507509701</v>
      </c>
      <c r="H2924">
        <v>-3.2635573464726502</v>
      </c>
      <c r="I2924">
        <v>-18.142721665626102</v>
      </c>
      <c r="J2924">
        <v>0.81054727176695196</v>
      </c>
      <c r="K2924">
        <v>221.16463022792399</v>
      </c>
      <c r="L2924">
        <v>221.783304627419</v>
      </c>
      <c r="M2924">
        <v>81.146072576643405</v>
      </c>
      <c r="N2924">
        <v>0</v>
      </c>
      <c r="O2924">
        <v>5.4545454545454399</v>
      </c>
      <c r="P2924">
        <v>2.32558139534884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E2925">
        <v>94.970130779999906</v>
      </c>
      <c r="F2925">
        <v>75.8</v>
      </c>
      <c r="G2925">
        <v>486.69716604063001</v>
      </c>
      <c r="H2925">
        <v>24.2798216489611</v>
      </c>
      <c r="I2925">
        <v>237.131030347256</v>
      </c>
      <c r="J2925">
        <v>4.3145903984515801</v>
      </c>
      <c r="K2925">
        <v>65.245038018618999</v>
      </c>
      <c r="L2925">
        <v>42.436154460014301</v>
      </c>
      <c r="M2925">
        <v>68.579434791310206</v>
      </c>
      <c r="N2925">
        <v>0.258186290352654</v>
      </c>
      <c r="O2925">
        <v>3.3377308707124</v>
      </c>
      <c r="P2925">
        <v>593.50411710887397</v>
      </c>
      <c r="Q2925">
        <v>0.207101498423792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D2926" t="s">
        <v>631</v>
      </c>
      <c r="E2926">
        <v>94.910310887999998</v>
      </c>
      <c r="F2926">
        <v>4.08</v>
      </c>
      <c r="G2926">
        <v>-10.767244381072899</v>
      </c>
      <c r="H2926">
        <v>-11.412486043346499</v>
      </c>
      <c r="I2926">
        <v>-9.1795109632850398</v>
      </c>
      <c r="J2926">
        <v>-3.8623499244947301</v>
      </c>
      <c r="K2926">
        <v>4.2931438916171203</v>
      </c>
      <c r="L2926">
        <v>4.5477493197253702</v>
      </c>
      <c r="M2926">
        <v>30.505266923734901</v>
      </c>
      <c r="N2926">
        <v>0.67019852002330504</v>
      </c>
      <c r="O2926">
        <v>37.254901960784203</v>
      </c>
      <c r="P2926">
        <v>66.530612244897895</v>
      </c>
      <c r="Q2926">
        <v>0.125179199830597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E2927">
        <v>94.757028000000005</v>
      </c>
      <c r="F2927">
        <v>38.19</v>
      </c>
      <c r="G2927">
        <v>492.86226558123099</v>
      </c>
      <c r="H2927">
        <v>16.970512339651801</v>
      </c>
      <c r="I2927">
        <v>593.42732664355196</v>
      </c>
      <c r="J2927">
        <v>1.56261545928261</v>
      </c>
      <c r="K2927">
        <v>29.3875347580293</v>
      </c>
      <c r="L2927">
        <v>14.755089503176899</v>
      </c>
      <c r="M2927">
        <v>46.827537634473799</v>
      </c>
      <c r="N2927">
        <v>0.60728008088978702</v>
      </c>
      <c r="O2927">
        <v>16.5226499083529</v>
      </c>
      <c r="P2927">
        <v>1000.57636887608</v>
      </c>
      <c r="Q2927">
        <v>0.12643703265717299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51</v>
      </c>
      <c r="E2928">
        <v>94.5</v>
      </c>
      <c r="F2928">
        <v>59.37</v>
      </c>
      <c r="G2928">
        <v>67.415551317851694</v>
      </c>
      <c r="H2928">
        <v>-6.3022206632161097</v>
      </c>
      <c r="I2928">
        <v>-44.388769789565103</v>
      </c>
      <c r="J2928">
        <v>0.89611975165741398</v>
      </c>
      <c r="K2928">
        <v>56.934843472537899</v>
      </c>
      <c r="L2928">
        <v>54.1059591427124</v>
      </c>
      <c r="M2928">
        <v>84.278181043154405</v>
      </c>
      <c r="N2928">
        <v>1.0763680704943099</v>
      </c>
      <c r="O2928">
        <v>74.751558025939005</v>
      </c>
      <c r="P2928">
        <v>104.72413793103399</v>
      </c>
      <c r="Q2928">
        <v>4.6517478921412003E-2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D2929" t="s">
        <v>539</v>
      </c>
      <c r="E2929">
        <v>94.452720944999996</v>
      </c>
      <c r="F2929">
        <v>132.33000000000001</v>
      </c>
      <c r="G2929">
        <v>125.343343115</v>
      </c>
      <c r="H2929">
        <v>11.4194864534303</v>
      </c>
      <c r="I2929">
        <v>56.1858365985943</v>
      </c>
      <c r="J2929">
        <v>-6.5879850032068301</v>
      </c>
      <c r="K2929">
        <v>111.533530043688</v>
      </c>
      <c r="L2929">
        <v>89.154927632928107</v>
      </c>
      <c r="M2929">
        <v>66.702813212605307</v>
      </c>
      <c r="N2929">
        <v>1.03389281515687</v>
      </c>
      <c r="O2929">
        <v>4.4736643240383698</v>
      </c>
      <c r="P2929">
        <v>179.47201689545901</v>
      </c>
      <c r="Q2929">
        <v>0.123067966021968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370</v>
      </c>
      <c r="E2930">
        <v>94.43682767</v>
      </c>
      <c r="F2930">
        <v>46.58</v>
      </c>
      <c r="G2930">
        <v>14.119006855326599</v>
      </c>
      <c r="H2930">
        <v>-5.0024947936448703</v>
      </c>
      <c r="I2930">
        <v>-16.2451573587743</v>
      </c>
      <c r="J2930">
        <v>1.14689370859688</v>
      </c>
      <c r="K2930">
        <v>46.242065645592703</v>
      </c>
      <c r="L2930">
        <v>43.601911639849099</v>
      </c>
      <c r="M2930">
        <v>44.160286671310097</v>
      </c>
      <c r="N2930">
        <v>1.0229159017392799</v>
      </c>
      <c r="O2930">
        <v>41.155002146844097</v>
      </c>
      <c r="P2930">
        <v>41.580547112462</v>
      </c>
      <c r="Q2930">
        <v>8.3073398059788001E-2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D2931" t="s">
        <v>631</v>
      </c>
      <c r="E2931">
        <v>94.287692699999994</v>
      </c>
      <c r="F2931">
        <v>46.91</v>
      </c>
      <c r="G2931">
        <v>54.604184190355603</v>
      </c>
      <c r="H2931">
        <v>-24.499399130259601</v>
      </c>
      <c r="I2931">
        <v>6.4871557033816103</v>
      </c>
      <c r="J2931">
        <v>-3.50317821842913</v>
      </c>
      <c r="K2931">
        <v>50.633761882054799</v>
      </c>
      <c r="L2931">
        <v>41.448555530686598</v>
      </c>
      <c r="M2931">
        <v>25.759606115555901</v>
      </c>
      <c r="N2931">
        <v>0.132350721948924</v>
      </c>
      <c r="O2931">
        <v>47.090172671072203</v>
      </c>
      <c r="P2931">
        <v>104.045237059591</v>
      </c>
      <c r="Q2931">
        <v>7.8858136293866996E-2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534</v>
      </c>
      <c r="E2932">
        <v>94.242959999999997</v>
      </c>
      <c r="F2932">
        <v>50.4</v>
      </c>
      <c r="G2932">
        <v>3.7353320076483898E-2</v>
      </c>
      <c r="H2932">
        <v>-1.7593940373133701</v>
      </c>
      <c r="I2932">
        <v>-23.147413564281099</v>
      </c>
      <c r="J2932">
        <v>-4.4717842400727497</v>
      </c>
      <c r="K2932">
        <v>49.904764175076302</v>
      </c>
      <c r="L2932">
        <v>51.383749999999999</v>
      </c>
      <c r="M2932">
        <v>41.056355852337298</v>
      </c>
      <c r="N2932">
        <v>0.69694244604316502</v>
      </c>
      <c r="O2932">
        <v>30.5555555555555</v>
      </c>
      <c r="P2932">
        <v>36.032388663967602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D2933" t="s">
        <v>370</v>
      </c>
      <c r="E2933">
        <v>93.812802270000006</v>
      </c>
      <c r="F2933">
        <v>97.9</v>
      </c>
      <c r="G2933">
        <v>-42.8220389016208</v>
      </c>
      <c r="H2933">
        <v>-13.1646227954833</v>
      </c>
      <c r="I2933">
        <v>-36.9804585445386</v>
      </c>
      <c r="J2933">
        <v>-2.1656432044235201</v>
      </c>
      <c r="K2933">
        <v>101.570986665398</v>
      </c>
      <c r="L2933">
        <v>110.646662010969</v>
      </c>
      <c r="M2933">
        <v>30.872875855359101</v>
      </c>
      <c r="N2933">
        <v>0.64664166272621704</v>
      </c>
      <c r="O2933">
        <v>48.1103166496424</v>
      </c>
      <c r="P2933">
        <v>10</v>
      </c>
      <c r="Q2933">
        <v>-2.6778562054315998E-2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D2934" t="s">
        <v>235</v>
      </c>
      <c r="E2934">
        <v>93.653999999999996</v>
      </c>
      <c r="F2934">
        <v>66</v>
      </c>
      <c r="G2934">
        <v>109.527740869664</v>
      </c>
      <c r="H2934">
        <v>4.7798216489611196</v>
      </c>
      <c r="I2934">
        <v>-12.8620312263222</v>
      </c>
      <c r="J2934">
        <v>-6.8490271963181604</v>
      </c>
      <c r="K2934">
        <v>62.587476538629303</v>
      </c>
      <c r="L2934">
        <v>58.094126013542002</v>
      </c>
      <c r="M2934">
        <v>51.608881530555202</v>
      </c>
      <c r="N2934">
        <v>1.55350568839839</v>
      </c>
      <c r="O2934">
        <v>58.939393939393902</v>
      </c>
      <c r="P2934">
        <v>143.54243542435401</v>
      </c>
      <c r="Q2934">
        <v>0.13045422087839501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E2935">
        <v>93.534303600000001</v>
      </c>
      <c r="F2935">
        <v>186</v>
      </c>
      <c r="G2935">
        <v>287.40384706435401</v>
      </c>
      <c r="H2935">
        <v>49.815001418443302</v>
      </c>
      <c r="I2935">
        <v>308.932377148603</v>
      </c>
      <c r="J2935">
        <v>22.239118700338299</v>
      </c>
      <c r="K2935">
        <v>119.969623776067</v>
      </c>
      <c r="L2935">
        <v>74.375416916678105</v>
      </c>
      <c r="M2935">
        <v>75.065248640747001</v>
      </c>
      <c r="N2935">
        <v>0.52164418754014097</v>
      </c>
      <c r="O2935">
        <v>2.8763440860215002</v>
      </c>
      <c r="P2935">
        <v>401.347708894878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E2936">
        <v>93.474000000000004</v>
      </c>
      <c r="F2936">
        <v>69.239999999999995</v>
      </c>
      <c r="G2936">
        <v>-64.436639756629404</v>
      </c>
      <c r="H2936">
        <v>-13.5451945532423</v>
      </c>
      <c r="I2936">
        <v>-29.355871188425699</v>
      </c>
      <c r="J2936">
        <v>-4.3040190130120903</v>
      </c>
      <c r="K2936">
        <v>76.448086277741098</v>
      </c>
      <c r="L2936">
        <v>82.974615045688395</v>
      </c>
      <c r="M2936">
        <v>21.092565595991299</v>
      </c>
      <c r="N2936">
        <v>1.0127539121275899</v>
      </c>
      <c r="O2936">
        <v>81.975736568457506</v>
      </c>
      <c r="P2936">
        <v>9.9047619047618998</v>
      </c>
      <c r="Q2936">
        <v>-0.128267499153501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D2937" t="s">
        <v>51</v>
      </c>
      <c r="E2937">
        <v>93.363563999999997</v>
      </c>
      <c r="F2937">
        <v>105</v>
      </c>
      <c r="G2937">
        <v>144.85434031838</v>
      </c>
      <c r="H2937">
        <v>4.5089883156277999</v>
      </c>
      <c r="I2937">
        <v>-13.5562320941827</v>
      </c>
      <c r="J2937">
        <v>7.9239493336226197</v>
      </c>
      <c r="K2937">
        <v>97.338376219261605</v>
      </c>
      <c r="L2937">
        <v>88.554211300852202</v>
      </c>
      <c r="M2937">
        <v>67.384017736602502</v>
      </c>
      <c r="N2937">
        <v>0.39900268507863401</v>
      </c>
      <c r="O2937">
        <v>13.190476190476099</v>
      </c>
      <c r="P2937">
        <v>168.954918032786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D2938" t="s">
        <v>278</v>
      </c>
      <c r="E2938">
        <v>93.214746300000002</v>
      </c>
      <c r="F2938">
        <v>39</v>
      </c>
      <c r="G2938">
        <v>-52.101041193600103</v>
      </c>
      <c r="H2938">
        <v>36.480107771994</v>
      </c>
      <c r="I2938">
        <v>-26.546573431018601</v>
      </c>
      <c r="J2938">
        <v>-0.52345725881445704</v>
      </c>
      <c r="K2938">
        <v>32.892018317674101</v>
      </c>
      <c r="L2938">
        <v>36.581971523033701</v>
      </c>
      <c r="M2938">
        <v>74.5050769313834</v>
      </c>
      <c r="N2938">
        <v>2.2314306962846602</v>
      </c>
      <c r="O2938">
        <v>57.005841597608999</v>
      </c>
      <c r="P2938">
        <v>74.887892376681606</v>
      </c>
      <c r="Q2938">
        <v>4.2466761019241003E-2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D2939" t="s">
        <v>631</v>
      </c>
      <c r="E2939">
        <v>93.175775874999999</v>
      </c>
      <c r="F2939">
        <v>1.25</v>
      </c>
      <c r="G2939">
        <v>-109.922854342145</v>
      </c>
      <c r="H2939">
        <v>-33.952736490573699</v>
      </c>
      <c r="I2939">
        <v>-19.591650325569901</v>
      </c>
      <c r="J2939">
        <v>-6.8817604205407399</v>
      </c>
      <c r="K2939">
        <v>1.4743655812451499</v>
      </c>
      <c r="L2939">
        <v>2.55713244919342</v>
      </c>
      <c r="M2939">
        <v>26.7075658366943</v>
      </c>
      <c r="N2939">
        <v>5.1097554997249999</v>
      </c>
      <c r="O2939">
        <v>753.87596260079397</v>
      </c>
      <c r="P2939">
        <v>20.757180156657899</v>
      </c>
      <c r="Q2939">
        <v>6.0634157341799999E-2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631</v>
      </c>
      <c r="E2940">
        <v>93.156899999999993</v>
      </c>
      <c r="F2940">
        <v>158.69999999999999</v>
      </c>
      <c r="G2940">
        <v>-18.194671808500299</v>
      </c>
      <c r="H2940">
        <v>-10.3417204346174</v>
      </c>
      <c r="I2940">
        <v>-18.4795802633543</v>
      </c>
      <c r="J2940">
        <v>0.71608883347979502</v>
      </c>
      <c r="K2940">
        <v>163.85696097809</v>
      </c>
      <c r="L2940">
        <v>162.90141409723199</v>
      </c>
      <c r="M2940">
        <v>44.092390520458302</v>
      </c>
      <c r="N2940">
        <v>0.75301785890722195</v>
      </c>
      <c r="O2940">
        <v>35.1606805293005</v>
      </c>
      <c r="P2940">
        <v>18.876404494382001</v>
      </c>
      <c r="Q2940">
        <v>6.0085062759552998E-2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D2941" t="s">
        <v>21</v>
      </c>
      <c r="E2941">
        <v>92.835541000000006</v>
      </c>
      <c r="F2941">
        <v>78.23</v>
      </c>
      <c r="G2941">
        <v>-83.962045133595595</v>
      </c>
      <c r="H2941">
        <v>-17.302595933456399</v>
      </c>
      <c r="I2941">
        <v>-51.732222036424503</v>
      </c>
      <c r="J2941">
        <v>-0.81567239298160499</v>
      </c>
      <c r="K2941">
        <v>87.021138011823496</v>
      </c>
      <c r="L2941">
        <v>121.75029151312999</v>
      </c>
      <c r="M2941">
        <v>35.918104846352897</v>
      </c>
      <c r="N2941">
        <v>0.88518742168562503</v>
      </c>
      <c r="O2941">
        <v>158.979930972772</v>
      </c>
      <c r="P2941">
        <v>7.1643835616438301</v>
      </c>
      <c r="Q2941">
        <v>-5.4738729684186999E-2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E2942">
        <v>92.696094479999999</v>
      </c>
      <c r="F2942">
        <v>11.22</v>
      </c>
      <c r="G2942">
        <v>-38.731045286050303</v>
      </c>
      <c r="H2942">
        <v>-9.8322326804106694</v>
      </c>
      <c r="I2942">
        <v>-46.245226704497398</v>
      </c>
      <c r="J2942">
        <v>0.36050226726651102</v>
      </c>
      <c r="K2942">
        <v>11.428273783987301</v>
      </c>
      <c r="L2942">
        <v>11.818167244967899</v>
      </c>
      <c r="M2942">
        <v>44.867020608360498</v>
      </c>
      <c r="N2942">
        <v>0.80526832102420198</v>
      </c>
      <c r="O2942">
        <v>75.935828877005306</v>
      </c>
      <c r="P2942">
        <v>18.604651162790599</v>
      </c>
      <c r="Q2942">
        <v>0.127828734699417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404</v>
      </c>
      <c r="E2943">
        <v>92.525999999999996</v>
      </c>
      <c r="F2943">
        <v>220.3</v>
      </c>
      <c r="G2943">
        <v>44.067361216891399</v>
      </c>
      <c r="H2943">
        <v>9.8418269260059805</v>
      </c>
      <c r="I2943">
        <v>15.7933397154479</v>
      </c>
      <c r="J2943">
        <v>-5.7055257082504198</v>
      </c>
      <c r="K2943">
        <v>199.198427177909</v>
      </c>
      <c r="L2943">
        <v>175.962767681321</v>
      </c>
      <c r="M2943">
        <v>54.138687351821098</v>
      </c>
      <c r="N2943">
        <v>0.57048038087194597</v>
      </c>
      <c r="O2943">
        <v>12.619155696777099</v>
      </c>
      <c r="P2943">
        <v>81.990912845931405</v>
      </c>
      <c r="Q2943">
        <v>3.8513653340784999E-2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286</v>
      </c>
      <c r="E2944">
        <v>92.445824625</v>
      </c>
      <c r="F2944">
        <v>162.75</v>
      </c>
      <c r="G2944">
        <v>-27.167879679861802</v>
      </c>
      <c r="H2944">
        <v>0.67982164896112995</v>
      </c>
      <c r="I2944">
        <v>-6.5461311635131496</v>
      </c>
      <c r="J2944">
        <v>-4.1651808835728596</v>
      </c>
      <c r="K2944">
        <v>157.13894436941601</v>
      </c>
      <c r="L2944">
        <v>159.04487202795301</v>
      </c>
      <c r="M2944">
        <v>52.227785646984401</v>
      </c>
      <c r="N2944">
        <v>1.01724284260381</v>
      </c>
      <c r="O2944">
        <v>22.764976958525299</v>
      </c>
      <c r="P2944">
        <v>21.682242990654199</v>
      </c>
      <c r="Q2944">
        <v>-6.9959931540106005E-2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E2945">
        <v>92.332074000000006</v>
      </c>
      <c r="F2945">
        <v>25.99</v>
      </c>
      <c r="G2945">
        <v>12.6888959698042</v>
      </c>
      <c r="H2945">
        <v>-12.8143043241457</v>
      </c>
      <c r="I2945">
        <v>-36.741827093641398</v>
      </c>
      <c r="J2945">
        <v>-3.93546681796236</v>
      </c>
      <c r="K2945">
        <v>29.249482822770801</v>
      </c>
      <c r="L2945">
        <v>29.361469250141599</v>
      </c>
      <c r="M2945">
        <v>38.323065175187097</v>
      </c>
      <c r="N2945">
        <v>0.96223682395386601</v>
      </c>
      <c r="O2945">
        <v>72.951135051942998</v>
      </c>
      <c r="P2945">
        <v>50.6666666666666</v>
      </c>
      <c r="Q2945">
        <v>0.17222194788513501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631</v>
      </c>
      <c r="E2946">
        <v>92.218500000000006</v>
      </c>
      <c r="F2946">
        <v>7.29</v>
      </c>
      <c r="G2946">
        <v>-47.363735609143099</v>
      </c>
      <c r="H2946">
        <v>-9.5388522346653808</v>
      </c>
      <c r="I2946">
        <v>-32.3423816121892</v>
      </c>
      <c r="J2946">
        <v>-1.4366437394689999</v>
      </c>
      <c r="K2946">
        <v>7.2044169858916396</v>
      </c>
      <c r="L2946">
        <v>8.8385151283154695</v>
      </c>
      <c r="M2946">
        <v>46.825779571964397</v>
      </c>
      <c r="N2946">
        <v>0.55296268936416704</v>
      </c>
      <c r="O2946">
        <v>49.519890260631001</v>
      </c>
      <c r="P2946">
        <v>25.689655172413701</v>
      </c>
      <c r="Q2946">
        <v>-0.18664842337481199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E2947">
        <v>92.163022564999906</v>
      </c>
      <c r="F2947">
        <v>33.909999999999997</v>
      </c>
      <c r="G2947">
        <v>54.467089478853303</v>
      </c>
      <c r="H2947">
        <v>0.209534109025033</v>
      </c>
      <c r="I2947">
        <v>16.5780379084506</v>
      </c>
      <c r="J2947">
        <v>-0.88180691378760201</v>
      </c>
      <c r="K2947">
        <v>31.1250821669035</v>
      </c>
      <c r="L2947">
        <v>28.1417653636918</v>
      </c>
      <c r="M2947">
        <v>69.683315666503105</v>
      </c>
      <c r="N2947">
        <v>2.0631657558405299</v>
      </c>
      <c r="O2947">
        <v>7.6378649365968796</v>
      </c>
      <c r="P2947">
        <v>99.353321575543703</v>
      </c>
      <c r="Q2947">
        <v>8.3291796058440008E-3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E2948">
        <v>92.07</v>
      </c>
      <c r="F2948">
        <v>153.44999999999999</v>
      </c>
      <c r="G2948">
        <v>140.60530463853399</v>
      </c>
      <c r="H2948">
        <v>-4.5751498519888303</v>
      </c>
      <c r="I2948">
        <v>35.359459009199597</v>
      </c>
      <c r="J2948">
        <v>-3.2642076301938099</v>
      </c>
      <c r="K2948">
        <v>159.985202282291</v>
      </c>
      <c r="L2948">
        <v>117.17761554252399</v>
      </c>
      <c r="M2948">
        <v>27.558038745861602</v>
      </c>
      <c r="N2948">
        <v>0.72906943197845797</v>
      </c>
      <c r="O2948">
        <v>23.101987618116599</v>
      </c>
      <c r="P2948">
        <v>190.90047393364901</v>
      </c>
      <c r="Q2948">
        <v>6.7393672330151005E-2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Row],[Ticker]],[1]!Table1[[Symbol]:[Industry]],2,FALSE),"-")</f>
        <v>-</v>
      </c>
      <c r="D2949" t="s">
        <v>631</v>
      </c>
      <c r="E2949">
        <v>91.896439099999995</v>
      </c>
      <c r="F2949">
        <v>33.909999999999997</v>
      </c>
      <c r="G2949">
        <v>71.797746953415796</v>
      </c>
      <c r="H2949">
        <v>-5.4803215491295596</v>
      </c>
      <c r="I2949">
        <v>-11.1927775756439</v>
      </c>
      <c r="J2949">
        <v>2.1024574532495701</v>
      </c>
      <c r="K2949">
        <v>32.196994704567103</v>
      </c>
      <c r="L2949">
        <v>29.874101951910799</v>
      </c>
      <c r="M2949">
        <v>62.874542663409997</v>
      </c>
      <c r="N2949">
        <v>0.92856857006013505</v>
      </c>
      <c r="O2949">
        <v>17.959304040106101</v>
      </c>
      <c r="P2949">
        <v>105.390672319806</v>
      </c>
      <c r="Q2949">
        <v>2.0732370503798E-2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Row],[Ticker]],[1]!Table1[[Symbol]:[Industry]],2,FALSE),"-")</f>
        <v>-</v>
      </c>
      <c r="D2950" t="s">
        <v>539</v>
      </c>
      <c r="E2950">
        <v>91.850712000000001</v>
      </c>
      <c r="F2950">
        <v>134.9</v>
      </c>
      <c r="G2950">
        <v>81.853620758876104</v>
      </c>
      <c r="H2950">
        <v>-10.676998090586499</v>
      </c>
      <c r="I2950">
        <v>56.964598092216399</v>
      </c>
      <c r="J2950">
        <v>-2.2251670139473299</v>
      </c>
      <c r="K2950">
        <v>132.63831412096999</v>
      </c>
      <c r="L2950">
        <v>106.37281820347199</v>
      </c>
      <c r="M2950">
        <v>37.472478423091303</v>
      </c>
      <c r="N2950">
        <v>0.212297112857919</v>
      </c>
      <c r="O2950">
        <v>26.0934025203854</v>
      </c>
      <c r="P2950">
        <v>131.38936535162901</v>
      </c>
      <c r="Q2950">
        <v>0.11283793332884801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Row],[Ticker]],[1]!Table1[[Symbol]:[Industry]],2,FALSE),"-")</f>
        <v>-</v>
      </c>
      <c r="D2951" t="s">
        <v>235</v>
      </c>
      <c r="E2951">
        <v>91.836078000000001</v>
      </c>
      <c r="F2951">
        <v>6.19</v>
      </c>
      <c r="G2951">
        <v>-47.301570270237498</v>
      </c>
      <c r="H2951">
        <v>-25.929061904460202</v>
      </c>
      <c r="I2951">
        <v>-36.900485640781397</v>
      </c>
      <c r="J2951">
        <v>-17.6800187659688</v>
      </c>
      <c r="K2951">
        <v>7.9366529233631598</v>
      </c>
      <c r="L2951">
        <v>8.2847821918494304</v>
      </c>
      <c r="M2951">
        <v>5.0627306411491402</v>
      </c>
      <c r="N2951">
        <v>1.44365947925967</v>
      </c>
      <c r="O2951">
        <v>110.016155088852</v>
      </c>
      <c r="P2951">
        <v>4.9152542372881296</v>
      </c>
      <c r="Q2951">
        <v>0.13395597661633701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Row],[Ticker]],[1]!Table1[[Symbol]:[Industry]],2,FALSE),"-")</f>
        <v>-</v>
      </c>
      <c r="D2952" t="s">
        <v>539</v>
      </c>
      <c r="E2952">
        <v>91.76367424</v>
      </c>
      <c r="F2952">
        <v>8.48</v>
      </c>
      <c r="G2952">
        <v>-39.215692829521302</v>
      </c>
      <c r="H2952">
        <v>-9.5354577124983795</v>
      </c>
      <c r="I2952">
        <v>-41.808477921623798</v>
      </c>
      <c r="J2952">
        <v>-2.4681412528231998</v>
      </c>
      <c r="K2952">
        <v>8.8042185255596905</v>
      </c>
      <c r="L2952">
        <v>9.35182214143774</v>
      </c>
      <c r="M2952">
        <v>53.554425187865903</v>
      </c>
      <c r="N2952">
        <v>0.55631329445258704</v>
      </c>
      <c r="O2952">
        <v>69.457547169811207</v>
      </c>
      <c r="P2952">
        <v>11.4323258869908</v>
      </c>
      <c r="Q2952">
        <v>0.18952425067838299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Row],[Ticker]],[1]!Table1[[Symbol]:[Industry]],2,FALSE),"-")</f>
        <v>-</v>
      </c>
      <c r="D2953" t="s">
        <v>1429</v>
      </c>
      <c r="E2953">
        <v>91.598118040000003</v>
      </c>
      <c r="F2953">
        <v>21.32</v>
      </c>
      <c r="G2953">
        <v>395.899422285593</v>
      </c>
      <c r="H2953">
        <v>12.5093298456824</v>
      </c>
      <c r="I2953">
        <v>406.20510442133002</v>
      </c>
      <c r="J2953">
        <v>6.6841162115379804</v>
      </c>
      <c r="K2953">
        <v>18.933431041866299</v>
      </c>
      <c r="M2953">
        <v>77.824191921260507</v>
      </c>
      <c r="N2953">
        <v>0.61123965473944797</v>
      </c>
      <c r="O2953">
        <v>1.3133208255159601</v>
      </c>
      <c r="P2953">
        <v>420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Row],[Ticker]],[1]!Table1[[Symbol]:[Industry]],2,FALSE),"-")</f>
        <v>-</v>
      </c>
      <c r="D2954" t="s">
        <v>278</v>
      </c>
      <c r="E2954">
        <v>91.512264799999997</v>
      </c>
      <c r="F2954">
        <v>93.5</v>
      </c>
      <c r="G2954">
        <v>10.431796386313099</v>
      </c>
      <c r="H2954">
        <v>-20.163431255417699</v>
      </c>
      <c r="I2954">
        <v>-25.295132209053001</v>
      </c>
      <c r="J2954">
        <v>-1.7936193948997099</v>
      </c>
      <c r="K2954">
        <v>98.735392557785502</v>
      </c>
      <c r="L2954">
        <v>93.851794630029005</v>
      </c>
      <c r="M2954">
        <v>31.639208785874001</v>
      </c>
      <c r="N2954">
        <v>0.36506055818852001</v>
      </c>
      <c r="O2954">
        <v>32.5133689839572</v>
      </c>
      <c r="P2954">
        <v>55.8333333333333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Row],[Ticker]],[1]!Table1[[Symbol]:[Industry]],2,FALSE),"-")</f>
        <v>-</v>
      </c>
      <c r="D2955" t="s">
        <v>682</v>
      </c>
      <c r="E2955">
        <v>91.511740000000003</v>
      </c>
      <c r="F2955">
        <v>41.71</v>
      </c>
      <c r="G2955">
        <v>480.39217590878201</v>
      </c>
      <c r="H2955">
        <v>-5.5559044042278503</v>
      </c>
      <c r="I2955">
        <v>50.547105997374402</v>
      </c>
      <c r="J2955">
        <v>-6.91069166628614</v>
      </c>
      <c r="K2955">
        <v>42.294190997419101</v>
      </c>
      <c r="L2955">
        <v>32.242506102778897</v>
      </c>
      <c r="M2955">
        <v>30.774167417340401</v>
      </c>
      <c r="N2955">
        <v>0.50835050860979902</v>
      </c>
      <c r="O2955">
        <v>20.306880843922301</v>
      </c>
      <c r="P2955">
        <v>709.90291262135895</v>
      </c>
      <c r="Q2955">
        <v>0.165541531442922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Row],[Ticker]],[1]!Table1[[Symbol]:[Industry]],2,FALSE),"-")</f>
        <v>-</v>
      </c>
      <c r="E2956">
        <v>91.424999999999997</v>
      </c>
      <c r="F2956">
        <v>182.85</v>
      </c>
      <c r="G2956">
        <v>110.472866801308</v>
      </c>
      <c r="H2956">
        <v>-6.5382358065792197</v>
      </c>
      <c r="I2956">
        <v>64.769557546330304</v>
      </c>
      <c r="J2956">
        <v>-1.01366500020651</v>
      </c>
      <c r="K2956">
        <v>168.46130811656499</v>
      </c>
      <c r="L2956">
        <v>131.61157105238101</v>
      </c>
      <c r="M2956">
        <v>58.548674159376397</v>
      </c>
      <c r="N2956">
        <v>0.31641927341333698</v>
      </c>
      <c r="O2956">
        <v>12.523926715887301</v>
      </c>
      <c r="P2956">
        <v>188.134257800189</v>
      </c>
      <c r="Q2956">
        <v>0.139975517959889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Row],[Ticker]],[1]!Table1[[Symbol]:[Industry]],2,FALSE),"-")</f>
        <v>-</v>
      </c>
      <c r="D2957" t="s">
        <v>200</v>
      </c>
      <c r="E2957">
        <v>91.24785</v>
      </c>
      <c r="F2957">
        <v>118.35</v>
      </c>
      <c r="G2957">
        <v>-27.211506899833999</v>
      </c>
      <c r="H2957">
        <v>5.7633479178836602</v>
      </c>
      <c r="I2957">
        <v>-24.4404221924861</v>
      </c>
      <c r="J2957">
        <v>-3.6226921781432303E-2</v>
      </c>
      <c r="K2957">
        <v>120.86115764836001</v>
      </c>
      <c r="L2957">
        <v>122.58496820830899</v>
      </c>
      <c r="M2957">
        <v>42.311412191374799</v>
      </c>
      <c r="N2957">
        <v>0.57361111111111096</v>
      </c>
      <c r="O2957">
        <v>40.853400929446501</v>
      </c>
      <c r="P2957">
        <v>14.902912621359199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Row],[Ticker]],[1]!Table1[[Symbol]:[Industry]],2,FALSE),"-")</f>
        <v>-</v>
      </c>
      <c r="D2958" t="s">
        <v>250</v>
      </c>
      <c r="E2958">
        <v>91.1845</v>
      </c>
      <c r="F2958">
        <v>14.05</v>
      </c>
      <c r="G2958">
        <v>35.5585131946846</v>
      </c>
      <c r="H2958">
        <v>-0.482768279096424</v>
      </c>
      <c r="I2958">
        <v>68.152786369012304</v>
      </c>
      <c r="J2958">
        <v>3.9737392200056201</v>
      </c>
      <c r="K2958">
        <v>12.643599217889401</v>
      </c>
      <c r="L2958">
        <v>9.8178499769839096</v>
      </c>
      <c r="M2958">
        <v>54.925211934298197</v>
      </c>
      <c r="N2958">
        <v>1.4927175653145699</v>
      </c>
      <c r="O2958">
        <v>6.0498220640569302</v>
      </c>
      <c r="P2958">
        <v>131.12354005592999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Row],[Ticker]],[1]!Table1[[Symbol]:[Industry]],2,FALSE),"-")</f>
        <v>-</v>
      </c>
      <c r="D2959" t="s">
        <v>80</v>
      </c>
      <c r="E2959">
        <v>90.989976299999995</v>
      </c>
      <c r="F2959">
        <v>113.5</v>
      </c>
      <c r="G2959">
        <v>-41.253862385939101</v>
      </c>
      <c r="H2959">
        <v>-12.162801301858501</v>
      </c>
      <c r="I2959">
        <v>-33.865318113880903</v>
      </c>
      <c r="J2959">
        <v>-9.8294527282330399</v>
      </c>
      <c r="K2959">
        <v>120.01444338112</v>
      </c>
      <c r="L2959">
        <v>126.02527020236801</v>
      </c>
      <c r="M2959">
        <v>38.028686814646697</v>
      </c>
      <c r="N2959">
        <v>3.27452807310878</v>
      </c>
      <c r="O2959">
        <v>33.920704845814903</v>
      </c>
      <c r="P2959">
        <v>11.056751467710299</v>
      </c>
      <c r="Q2959">
        <v>-5.7103675919093003E-2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Row],[Ticker]],[1]!Table1[[Symbol]:[Industry]],2,FALSE),"-")</f>
        <v>-</v>
      </c>
      <c r="D2960" t="s">
        <v>472</v>
      </c>
      <c r="E2960">
        <v>90.896000000000001</v>
      </c>
      <c r="F2960">
        <v>299</v>
      </c>
      <c r="G2960">
        <v>-10.8644481934822</v>
      </c>
      <c r="H2960">
        <v>-16.376894768949299</v>
      </c>
      <c r="I2960">
        <v>-9.1579751937177694</v>
      </c>
      <c r="J2960">
        <v>-10.009324718479901</v>
      </c>
      <c r="K2960">
        <v>303.96492034751498</v>
      </c>
      <c r="L2960">
        <v>269.60450299239199</v>
      </c>
      <c r="M2960">
        <v>39.102177216769803</v>
      </c>
      <c r="N2960">
        <v>1.4071778867588001</v>
      </c>
      <c r="O2960">
        <v>23.561872909698899</v>
      </c>
      <c r="P2960">
        <v>51.010101010101003</v>
      </c>
      <c r="Q2960">
        <v>6.9387442546149994E-2</v>
      </c>
    </row>
    <row r="2961" spans="1:17" hidden="1" x14ac:dyDescent="0.3">
      <c r="A2961" t="s">
        <v>6085</v>
      </c>
      <c r="B2961" t="s">
        <v>6086</v>
      </c>
      <c r="C2961" t="str">
        <f>IFERROR(VLOOKUP(Table1[[#This Row],[Ticker]],[1]!Table1[[Symbol]:[Industry]],2,FALSE),"-")</f>
        <v>-</v>
      </c>
      <c r="D2961" t="s">
        <v>714</v>
      </c>
      <c r="E2961">
        <v>90.884969691999999</v>
      </c>
      <c r="F2961">
        <v>44.31</v>
      </c>
      <c r="G2961">
        <v>12.4975186933309</v>
      </c>
      <c r="H2961">
        <v>-1.1144640653245701</v>
      </c>
      <c r="I2961">
        <v>7.3368704136758902</v>
      </c>
      <c r="J2961">
        <v>2.1195068745654102</v>
      </c>
      <c r="K2961">
        <v>43.556280707221397</v>
      </c>
      <c r="L2961">
        <v>39.342136481696599</v>
      </c>
      <c r="M2961">
        <v>59.271834326705303</v>
      </c>
      <c r="N2961">
        <v>0.86256716266978295</v>
      </c>
      <c r="O2961">
        <v>5.8451816745655503</v>
      </c>
      <c r="P2961">
        <v>44.050715214564299</v>
      </c>
    </row>
    <row r="2962" spans="1:17" hidden="1" x14ac:dyDescent="0.3">
      <c r="A2962" t="s">
        <v>6087</v>
      </c>
      <c r="B2962" t="s">
        <v>6088</v>
      </c>
      <c r="C2962" t="str">
        <f>IFERROR(VLOOKUP(Table1[[#This Row],[Ticker]],[1]!Table1[[Symbol]:[Industry]],2,FALSE),"-")</f>
        <v>-</v>
      </c>
      <c r="D2962" t="s">
        <v>626</v>
      </c>
      <c r="E2962">
        <v>90.792897440000004</v>
      </c>
      <c r="F2962">
        <v>9.1999999999999993</v>
      </c>
      <c r="G2962">
        <v>-40.082312874223597</v>
      </c>
      <c r="H2962">
        <v>-13.239409120269601</v>
      </c>
      <c r="I2962">
        <v>-37.761837727429899</v>
      </c>
      <c r="J2962">
        <v>-5.1834587222390303</v>
      </c>
      <c r="K2962">
        <v>10.3353734483448</v>
      </c>
      <c r="L2962">
        <v>11.5133955974167</v>
      </c>
      <c r="M2962">
        <v>7.3027705286526299</v>
      </c>
      <c r="N2962">
        <v>1.4377409546134901</v>
      </c>
      <c r="O2962">
        <v>70.108695652173907</v>
      </c>
      <c r="P2962">
        <v>37.313432835820798</v>
      </c>
      <c r="Q2962">
        <v>-0.12618044830538999</v>
      </c>
    </row>
    <row r="2963" spans="1:17" hidden="1" x14ac:dyDescent="0.3">
      <c r="A2963" t="s">
        <v>6089</v>
      </c>
      <c r="B2963" t="s">
        <v>6090</v>
      </c>
      <c r="C2963" t="str">
        <f>IFERROR(VLOOKUP(Table1[[#This Row],[Ticker]],[1]!Table1[[Symbol]:[Industry]],2,FALSE),"-")</f>
        <v>-</v>
      </c>
      <c r="D2963" t="s">
        <v>176</v>
      </c>
      <c r="E2963">
        <v>90.771071796000001</v>
      </c>
      <c r="F2963">
        <v>87.06</v>
      </c>
      <c r="G2963">
        <v>71.042469524449302</v>
      </c>
      <c r="H2963">
        <v>-12.3412309826178</v>
      </c>
      <c r="I2963">
        <v>-1.69085231315329</v>
      </c>
      <c r="J2963">
        <v>-4.3255034330740498</v>
      </c>
      <c r="K2963">
        <v>88.002518948949003</v>
      </c>
      <c r="L2963">
        <v>75.546740055382898</v>
      </c>
      <c r="M2963">
        <v>38.476746263677697</v>
      </c>
      <c r="N2963">
        <v>0.42070751384956301</v>
      </c>
      <c r="O2963">
        <v>19.457845164254501</v>
      </c>
      <c r="P2963">
        <v>141.833333333333</v>
      </c>
      <c r="Q2963">
        <v>0.140379852059759</v>
      </c>
    </row>
    <row r="2964" spans="1:17" hidden="1" x14ac:dyDescent="0.3">
      <c r="A2964" t="s">
        <v>6091</v>
      </c>
      <c r="B2964" t="s">
        <v>6092</v>
      </c>
      <c r="C2964" t="str">
        <f>IFERROR(VLOOKUP(Table1[[#This Row],[Ticker]],[1]!Table1[[Symbol]:[Industry]],2,FALSE),"-")</f>
        <v>-</v>
      </c>
      <c r="D2964" t="s">
        <v>1379</v>
      </c>
      <c r="E2964">
        <v>90.530100000000004</v>
      </c>
      <c r="F2964">
        <v>59.17</v>
      </c>
      <c r="G2964">
        <v>14.6333027076336</v>
      </c>
      <c r="H2964">
        <v>-4.91716877511546</v>
      </c>
      <c r="I2964">
        <v>-15.668859094424199</v>
      </c>
      <c r="J2964">
        <v>-3.8429180747677001</v>
      </c>
      <c r="K2964">
        <v>56.896200644561098</v>
      </c>
      <c r="L2964">
        <v>53.501487595053703</v>
      </c>
      <c r="M2964">
        <v>51.6081871123558</v>
      </c>
      <c r="N2964">
        <v>1.23195950055857</v>
      </c>
      <c r="O2964">
        <v>17.120162244380499</v>
      </c>
      <c r="P2964">
        <v>43.965936739659298</v>
      </c>
      <c r="Q2964">
        <v>-5.3713295490563001E-2</v>
      </c>
    </row>
    <row r="2965" spans="1:17" hidden="1" x14ac:dyDescent="0.3">
      <c r="A2965" t="s">
        <v>6093</v>
      </c>
      <c r="B2965" t="s">
        <v>6094</v>
      </c>
      <c r="C2965" t="str">
        <f>IFERROR(VLOOKUP(Table1[[#This Row],[Ticker]],[1]!Table1[[Symbol]:[Industry]],2,FALSE),"-")</f>
        <v>-</v>
      </c>
      <c r="E2965">
        <v>90.467462999999995</v>
      </c>
      <c r="F2965">
        <v>284.64999999999998</v>
      </c>
      <c r="G2965">
        <v>79.075724926564405</v>
      </c>
      <c r="H2965">
        <v>6.0249196881768299</v>
      </c>
      <c r="I2965">
        <v>19.125954292915601</v>
      </c>
      <c r="J2965">
        <v>-4.8844822143324498</v>
      </c>
      <c r="K2965">
        <v>253.49127783918499</v>
      </c>
      <c r="L2965">
        <v>217.18602950434399</v>
      </c>
      <c r="M2965">
        <v>54.887236586060801</v>
      </c>
      <c r="N2965">
        <v>0.47380644301414399</v>
      </c>
      <c r="O2965">
        <v>9.8190760583172398</v>
      </c>
      <c r="P2965">
        <v>109.30147058823501</v>
      </c>
      <c r="Q2965">
        <v>7.9863842484263994E-2</v>
      </c>
    </row>
    <row r="2966" spans="1:17" hidden="1" x14ac:dyDescent="0.3">
      <c r="A2966" t="s">
        <v>6095</v>
      </c>
      <c r="B2966" t="s">
        <v>6096</v>
      </c>
      <c r="C2966" t="str">
        <f>IFERROR(VLOOKUP(Table1[[#This Row],[Ticker]],[1]!Table1[[Symbol]:[Industry]],2,FALSE),"-")</f>
        <v>-</v>
      </c>
      <c r="D2966" t="s">
        <v>908</v>
      </c>
      <c r="E2966">
        <v>90.461600000000004</v>
      </c>
      <c r="F2966">
        <v>58.4</v>
      </c>
      <c r="G2966">
        <v>-53.6967199687763</v>
      </c>
      <c r="H2966">
        <v>27.0147882413887</v>
      </c>
      <c r="I2966">
        <v>-43.391037833039697</v>
      </c>
      <c r="J2966">
        <v>-8.8817604205407292</v>
      </c>
      <c r="K2966">
        <v>50.465104278090898</v>
      </c>
      <c r="M2966">
        <v>59.444685384418101</v>
      </c>
      <c r="N2966">
        <v>2.3733134328358201</v>
      </c>
      <c r="O2966">
        <v>48.972602739726</v>
      </c>
      <c r="P2966">
        <v>62.2222222222222</v>
      </c>
    </row>
    <row r="2967" spans="1:17" hidden="1" x14ac:dyDescent="0.3">
      <c r="A2967" t="s">
        <v>6097</v>
      </c>
      <c r="B2967" t="s">
        <v>6098</v>
      </c>
      <c r="C2967" t="str">
        <f>IFERROR(VLOOKUP(Table1[[#This Row],[Ticker]],[1]!Table1[[Symbol]:[Industry]],2,FALSE),"-")</f>
        <v>-</v>
      </c>
      <c r="D2967" t="s">
        <v>138</v>
      </c>
      <c r="E2967">
        <v>90.361803524999999</v>
      </c>
      <c r="F2967">
        <v>57.89</v>
      </c>
      <c r="G2967">
        <v>-14.997675339736</v>
      </c>
      <c r="H2967">
        <v>-27.666613955607499</v>
      </c>
      <c r="I2967">
        <v>-1.6049730980495001</v>
      </c>
      <c r="J2967">
        <v>-9.7913045800848906</v>
      </c>
      <c r="K2967">
        <v>66.623615927201897</v>
      </c>
      <c r="L2967">
        <v>62.536023825088201</v>
      </c>
      <c r="M2967">
        <v>22.200794676887501</v>
      </c>
      <c r="N2967">
        <v>0.23774720853032799</v>
      </c>
      <c r="O2967">
        <v>31.5771290378303</v>
      </c>
      <c r="P2967">
        <v>64.694167852062506</v>
      </c>
      <c r="Q2967">
        <v>0.112366720452843</v>
      </c>
    </row>
    <row r="2968" spans="1:17" hidden="1" x14ac:dyDescent="0.3">
      <c r="A2968" t="s">
        <v>6099</v>
      </c>
      <c r="B2968" t="s">
        <v>6100</v>
      </c>
      <c r="C2968" t="str">
        <f>IFERROR(VLOOKUP(Table1[[#This Row],[Ticker]],[1]!Table1[[Symbol]:[Industry]],2,FALSE),"-")</f>
        <v>-</v>
      </c>
      <c r="E2968">
        <v>90.340710999999999</v>
      </c>
      <c r="F2968">
        <v>29.02</v>
      </c>
      <c r="G2968">
        <v>78.978498562710598</v>
      </c>
      <c r="H2968">
        <v>-6.47528039185518</v>
      </c>
      <c r="I2968">
        <v>16.456450920432601</v>
      </c>
      <c r="J2968">
        <v>-6.2742756076610604</v>
      </c>
      <c r="K2968">
        <v>28.591937629941899</v>
      </c>
      <c r="L2968">
        <v>25.0345632062186</v>
      </c>
      <c r="M2968">
        <v>41.508286963910997</v>
      </c>
      <c r="N2968">
        <v>0.94409898962196803</v>
      </c>
      <c r="O2968">
        <v>13.7146795313576</v>
      </c>
      <c r="P2968">
        <v>111.824817518248</v>
      </c>
      <c r="Q2968">
        <v>0.120485483206864</v>
      </c>
    </row>
    <row r="2969" spans="1:17" hidden="1" x14ac:dyDescent="0.3">
      <c r="A2969" t="s">
        <v>6101</v>
      </c>
      <c r="B2969" t="s">
        <v>6102</v>
      </c>
      <c r="C2969" t="str">
        <f>IFERROR(VLOOKUP(Table1[[#This Row],[Ticker]],[1]!Table1[[Symbol]:[Industry]],2,FALSE),"-")</f>
        <v>-</v>
      </c>
      <c r="D2969" t="s">
        <v>6103</v>
      </c>
      <c r="E2969">
        <v>90.293128199999998</v>
      </c>
      <c r="F2969">
        <v>117.15</v>
      </c>
      <c r="G2969">
        <v>-44.4067001633858</v>
      </c>
      <c r="H2969">
        <v>5.3664058544796998</v>
      </c>
      <c r="I2969">
        <v>-51.613366916249198</v>
      </c>
      <c r="J2969">
        <v>-2.0284357790805001</v>
      </c>
      <c r="K2969">
        <v>118.907915767109</v>
      </c>
      <c r="M2969">
        <v>49.411100691557003</v>
      </c>
      <c r="N2969">
        <v>0.54588420638046398</v>
      </c>
      <c r="O2969">
        <v>79.257362355953802</v>
      </c>
      <c r="P2969">
        <v>29.9500831946755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D2970" t="s">
        <v>298</v>
      </c>
      <c r="E2970">
        <v>90.142857000000006</v>
      </c>
      <c r="F2970">
        <v>238</v>
      </c>
      <c r="G2970">
        <v>17.819517694061201</v>
      </c>
      <c r="H2970">
        <v>4.4777721613330197</v>
      </c>
      <c r="I2970">
        <v>11.041191491878401</v>
      </c>
      <c r="J2970">
        <v>-5.06029421551289</v>
      </c>
      <c r="K2970">
        <v>210.62848856970501</v>
      </c>
      <c r="L2970">
        <v>187.73128965277499</v>
      </c>
      <c r="M2970">
        <v>68.705119000386105</v>
      </c>
      <c r="N2970">
        <v>1.90024365531216</v>
      </c>
      <c r="O2970">
        <v>5.4201680672268902</v>
      </c>
      <c r="P2970">
        <v>62.902121834360003</v>
      </c>
      <c r="Q2970">
        <v>1.099903877594E-3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E2971">
        <v>89.846406019</v>
      </c>
      <c r="F2971">
        <v>10.029999999999999</v>
      </c>
      <c r="G2971">
        <v>-36.988683651943603</v>
      </c>
      <c r="H2971">
        <v>-8.3894390514279493</v>
      </c>
      <c r="I2971">
        <v>-42.223651074905298</v>
      </c>
      <c r="J2971">
        <v>-3.3927762863953101</v>
      </c>
      <c r="K2971">
        <v>10.8576542457649</v>
      </c>
      <c r="L2971">
        <v>12.3203347565731</v>
      </c>
      <c r="M2971">
        <v>46.874427815562903</v>
      </c>
      <c r="N2971">
        <v>0.49718185149979499</v>
      </c>
      <c r="O2971">
        <v>87.696021247996896</v>
      </c>
      <c r="P2971">
        <v>8.3153347732181295</v>
      </c>
      <c r="Q2971">
        <v>7.3075183543801006E-2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E2972">
        <v>89.831699999999998</v>
      </c>
      <c r="F2972">
        <v>44.1</v>
      </c>
      <c r="G2972">
        <v>59.572891673348799</v>
      </c>
      <c r="H2972">
        <v>-5.72017835103886</v>
      </c>
      <c r="I2972">
        <v>-15.7948955786696</v>
      </c>
      <c r="J2972">
        <v>-0.97118992199696097</v>
      </c>
      <c r="K2972">
        <v>44.709316199321101</v>
      </c>
      <c r="L2972">
        <v>40.235284572821897</v>
      </c>
      <c r="M2972">
        <v>45.103483790793099</v>
      </c>
      <c r="N2972">
        <v>1.24</v>
      </c>
      <c r="O2972">
        <v>18.594104308390001</v>
      </c>
      <c r="P2972">
        <v>83.75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E2973">
        <v>89.629786749999994</v>
      </c>
      <c r="F2973">
        <v>598.15</v>
      </c>
      <c r="G2973">
        <v>9.6389415701102106</v>
      </c>
      <c r="H2973">
        <v>9.5345386300932091</v>
      </c>
      <c r="I2973">
        <v>-12.0340925844539</v>
      </c>
      <c r="J2973">
        <v>1.9137980718343099</v>
      </c>
      <c r="K2973">
        <v>537.32215319606598</v>
      </c>
      <c r="L2973">
        <v>487.397176076346</v>
      </c>
      <c r="M2973">
        <v>59.453965852986499</v>
      </c>
      <c r="N2973">
        <v>0.85901766806142299</v>
      </c>
      <c r="O2973">
        <v>9.48758672573768</v>
      </c>
      <c r="P2973">
        <v>58.555334658714301</v>
      </c>
      <c r="Q2973">
        <v>5.7165190432004999E-2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D2974" t="s">
        <v>46</v>
      </c>
      <c r="E2974">
        <v>89.595500000000001</v>
      </c>
      <c r="F2974">
        <v>145</v>
      </c>
      <c r="G2974">
        <v>26.941088952260301</v>
      </c>
      <c r="H2974">
        <v>-5.2167769904946404</v>
      </c>
      <c r="I2974">
        <v>29.592001825533</v>
      </c>
      <c r="J2974">
        <v>-17.680868433271002</v>
      </c>
      <c r="K2974">
        <v>142.05529721074899</v>
      </c>
      <c r="L2974">
        <v>110.792961160825</v>
      </c>
      <c r="M2974">
        <v>38.383418962714202</v>
      </c>
      <c r="N2974">
        <v>2.03531157270029</v>
      </c>
      <c r="O2974">
        <v>28.6551724137931</v>
      </c>
      <c r="P2974">
        <v>69.392523364485996</v>
      </c>
      <c r="Q2974">
        <v>0.14339128603312901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E2975">
        <v>89.354129999999998</v>
      </c>
      <c r="F2975">
        <v>319.35000000000002</v>
      </c>
      <c r="G2975">
        <v>554.64543716338301</v>
      </c>
      <c r="H2975">
        <v>68.115979841051498</v>
      </c>
      <c r="I2975">
        <v>80.930714177427902</v>
      </c>
      <c r="J2975">
        <v>22.300461391998599</v>
      </c>
      <c r="K2975">
        <v>210.766682346224</v>
      </c>
      <c r="L2975">
        <v>164.59717253489799</v>
      </c>
      <c r="M2975">
        <v>94.330994602138006</v>
      </c>
      <c r="N2975">
        <v>3.5812785388127799</v>
      </c>
      <c r="O2975">
        <v>0</v>
      </c>
      <c r="P2975">
        <v>628.27822120866597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E2976">
        <v>89.081999999999994</v>
      </c>
      <c r="F2976">
        <v>140</v>
      </c>
      <c r="G2976">
        <v>9.2327556189270599</v>
      </c>
      <c r="H2976">
        <v>2.5790342473863301</v>
      </c>
      <c r="I2976">
        <v>-6.9246665710360702</v>
      </c>
      <c r="J2976">
        <v>-4.1524939109151999</v>
      </c>
      <c r="K2976">
        <v>129.753457143324</v>
      </c>
      <c r="M2976">
        <v>56.950186644203299</v>
      </c>
      <c r="N2976">
        <v>1.2497975708502</v>
      </c>
      <c r="O2976">
        <v>8.7142857142856904</v>
      </c>
      <c r="P2976">
        <v>45.077720207253797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D2977" t="s">
        <v>908</v>
      </c>
      <c r="E2977">
        <v>89.060528364999996</v>
      </c>
      <c r="F2977">
        <v>54.55</v>
      </c>
      <c r="G2977">
        <v>-48.546561093907599</v>
      </c>
      <c r="H2977">
        <v>-3.8144290579191602</v>
      </c>
      <c r="I2977">
        <v>-28.7598215334631</v>
      </c>
      <c r="J2977">
        <v>-0.124032167485384</v>
      </c>
      <c r="K2977">
        <v>54.524720003252298</v>
      </c>
      <c r="M2977">
        <v>55.316128609459497</v>
      </c>
      <c r="N2977">
        <v>1.2467018469656901</v>
      </c>
      <c r="O2977">
        <v>47.9376718606783</v>
      </c>
      <c r="P2977">
        <v>13.174273858921101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404</v>
      </c>
      <c r="E2978">
        <v>88.951940699999994</v>
      </c>
      <c r="F2978">
        <v>21.14</v>
      </c>
      <c r="G2978">
        <v>-0.40250866818039899</v>
      </c>
      <c r="H2978">
        <v>4.1485032539637201</v>
      </c>
      <c r="I2978">
        <v>-14.5926431150375</v>
      </c>
      <c r="J2978">
        <v>-0.38277015066741499</v>
      </c>
      <c r="K2978">
        <v>19.102089850715199</v>
      </c>
      <c r="L2978">
        <v>19.0290175985206</v>
      </c>
      <c r="M2978">
        <v>65.7137250987371</v>
      </c>
      <c r="N2978">
        <v>1.9169878972952601</v>
      </c>
      <c r="O2978">
        <v>19.678334910122899</v>
      </c>
      <c r="P2978">
        <v>36.651583710407202</v>
      </c>
      <c r="Q2978">
        <v>5.3940503347876999E-2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D2979" t="s">
        <v>21</v>
      </c>
      <c r="E2979">
        <v>88.884360000000001</v>
      </c>
      <c r="F2979">
        <v>71.040000000000006</v>
      </c>
      <c r="G2979">
        <v>25.1431197645853</v>
      </c>
      <c r="H2979">
        <v>-24.381529195316499</v>
      </c>
      <c r="I2979">
        <v>-5.9133466037265796</v>
      </c>
      <c r="J2979">
        <v>-10.163136938759299</v>
      </c>
      <c r="K2979">
        <v>71.118796084992496</v>
      </c>
      <c r="L2979">
        <v>59.684258937206103</v>
      </c>
      <c r="M2979">
        <v>38.925010738630803</v>
      </c>
      <c r="N2979">
        <v>0.146458125154909</v>
      </c>
      <c r="O2979">
        <v>44.284909909909899</v>
      </c>
      <c r="P2979">
        <v>79.167717528373203</v>
      </c>
      <c r="Q2979">
        <v>1.5246478434681E-2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D2980" t="s">
        <v>80</v>
      </c>
      <c r="E2980">
        <v>88.69920544</v>
      </c>
      <c r="F2980">
        <v>27.2</v>
      </c>
      <c r="G2980">
        <v>-48.418886006003298</v>
      </c>
      <c r="H2980">
        <v>15.9463458045831</v>
      </c>
      <c r="I2980">
        <v>-11.9222364026396</v>
      </c>
      <c r="J2980">
        <v>3.0758011994249599</v>
      </c>
      <c r="K2980">
        <v>26.906945420203201</v>
      </c>
      <c r="L2980">
        <v>30.886124510264001</v>
      </c>
      <c r="M2980">
        <v>42.302987831715903</v>
      </c>
      <c r="N2980">
        <v>1.0594487641769199</v>
      </c>
      <c r="O2980">
        <v>39.522058823529399</v>
      </c>
      <c r="P2980">
        <v>29.523809523809501</v>
      </c>
      <c r="Q2980">
        <v>6.5537805644616004E-2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286</v>
      </c>
      <c r="E2981">
        <v>88.551959999999994</v>
      </c>
      <c r="F2981">
        <v>81.3</v>
      </c>
      <c r="G2981">
        <v>-17.477626894734101</v>
      </c>
      <c r="H2981">
        <v>-3.1104222534778798</v>
      </c>
      <c r="I2981">
        <v>-25.8078825916566</v>
      </c>
      <c r="J2981">
        <v>3.8711344048087999</v>
      </c>
      <c r="K2981">
        <v>84.074618020639505</v>
      </c>
      <c r="M2981">
        <v>46.959518102103601</v>
      </c>
      <c r="N2981">
        <v>0.62247838616714701</v>
      </c>
      <c r="O2981">
        <v>53.321033210332097</v>
      </c>
      <c r="P2981">
        <v>15.894511760513099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D2982" t="s">
        <v>631</v>
      </c>
      <c r="E2982">
        <v>88.511953919999996</v>
      </c>
      <c r="F2982">
        <v>82.16</v>
      </c>
      <c r="G2982">
        <v>-27.1451847476845</v>
      </c>
      <c r="H2982">
        <v>-8.9568820330961394</v>
      </c>
      <c r="I2982">
        <v>-24.129938686822001</v>
      </c>
      <c r="J2982">
        <v>-3.6781426434074098</v>
      </c>
      <c r="K2982">
        <v>84.6927400962376</v>
      </c>
      <c r="L2982">
        <v>85.580924732323695</v>
      </c>
      <c r="M2982">
        <v>35.505614753432397</v>
      </c>
      <c r="N2982">
        <v>1.0828061680964101</v>
      </c>
      <c r="O2982">
        <v>27.434274586173299</v>
      </c>
      <c r="P2982">
        <v>6.7012987012986898</v>
      </c>
      <c r="Q2982">
        <v>-8.4972379598421993E-2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21</v>
      </c>
      <c r="E2983">
        <v>88.446399999999997</v>
      </c>
      <c r="F2983">
        <v>104.3</v>
      </c>
      <c r="G2983">
        <v>-66.9342307700379</v>
      </c>
      <c r="H2983">
        <v>0.985704001902305</v>
      </c>
      <c r="I2983">
        <v>-40.601913122529297</v>
      </c>
      <c r="J2983">
        <v>-4.5961070720408097</v>
      </c>
      <c r="K2983">
        <v>108.897630167424</v>
      </c>
      <c r="L2983">
        <v>123.65488341611299</v>
      </c>
      <c r="M2983">
        <v>38.858487862475499</v>
      </c>
      <c r="N2983">
        <v>0.51051724137930998</v>
      </c>
      <c r="O2983">
        <v>83.077660594439095</v>
      </c>
      <c r="P2983">
        <v>7.5257731958762797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714</v>
      </c>
      <c r="E2984">
        <v>88.390709483999998</v>
      </c>
      <c r="F2984">
        <v>98.29</v>
      </c>
      <c r="G2984">
        <v>29.621661885218298</v>
      </c>
      <c r="H2984">
        <v>-1.24753525339577</v>
      </c>
      <c r="I2984">
        <v>17.188579901074402</v>
      </c>
      <c r="J2984">
        <v>-0.71624747039685399</v>
      </c>
      <c r="K2984">
        <v>96.149228421056307</v>
      </c>
      <c r="L2984">
        <v>83.923985268011407</v>
      </c>
      <c r="M2984">
        <v>50.698257281001702</v>
      </c>
      <c r="N2984">
        <v>1.26326207381776</v>
      </c>
      <c r="O2984">
        <v>4.5375928375216201</v>
      </c>
      <c r="P2984">
        <v>66.593220338983002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D2985" t="s">
        <v>283</v>
      </c>
      <c r="E2985">
        <v>88.122097260000004</v>
      </c>
      <c r="F2985">
        <v>139.35</v>
      </c>
      <c r="G2985">
        <v>-26.4481600549808</v>
      </c>
      <c r="H2985">
        <v>1.1749265440660299</v>
      </c>
      <c r="I2985">
        <v>-47.595370638052003</v>
      </c>
      <c r="J2985">
        <v>-5.1127976759682303</v>
      </c>
      <c r="K2985">
        <v>141.80001702726699</v>
      </c>
      <c r="L2985">
        <v>165.23104222862801</v>
      </c>
      <c r="M2985">
        <v>53.147784451442497</v>
      </c>
      <c r="N2985">
        <v>0.98753342245989295</v>
      </c>
      <c r="O2985">
        <v>96.627197703623906</v>
      </c>
      <c r="P2985">
        <v>32.714285714285701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1429</v>
      </c>
      <c r="E2986">
        <v>87.905545000000004</v>
      </c>
      <c r="F2986">
        <v>39.130000000000003</v>
      </c>
      <c r="G2986">
        <v>102.740001995738</v>
      </c>
      <c r="H2986">
        <v>11.2481760793408</v>
      </c>
      <c r="I2986">
        <v>15.688889993798901</v>
      </c>
      <c r="J2986">
        <v>16.658761557481199</v>
      </c>
      <c r="K2986">
        <v>31.036728279263301</v>
      </c>
      <c r="L2986">
        <v>27.986688451320401</v>
      </c>
      <c r="M2986">
        <v>72.743671630887604</v>
      </c>
      <c r="N2986">
        <v>3.0609940394575101</v>
      </c>
      <c r="O2986">
        <v>2.99003322259134</v>
      </c>
      <c r="P2986">
        <v>137.007874015748</v>
      </c>
      <c r="Q2986">
        <v>5.4706486554425997E-2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D2987" t="s">
        <v>130</v>
      </c>
      <c r="E2987">
        <v>87.888754800000001</v>
      </c>
      <c r="F2987">
        <v>154</v>
      </c>
      <c r="G2987">
        <v>104.047570433741</v>
      </c>
      <c r="H2987">
        <v>-19.512386143246601</v>
      </c>
      <c r="I2987">
        <v>5.5849493825706498</v>
      </c>
      <c r="J2987">
        <v>-10.294470551101099</v>
      </c>
      <c r="K2987">
        <v>173.816441997455</v>
      </c>
      <c r="L2987">
        <v>137.332485890393</v>
      </c>
      <c r="M2987">
        <v>10.9306131396296</v>
      </c>
      <c r="N2987">
        <v>0.68051689860834996</v>
      </c>
      <c r="O2987">
        <v>39.577922077921997</v>
      </c>
      <c r="P2987">
        <v>136.85019993847999</v>
      </c>
      <c r="Q2987">
        <v>4.2387258580175002E-2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21</v>
      </c>
      <c r="E2988">
        <v>87.810590000000005</v>
      </c>
      <c r="F2988">
        <v>160.25</v>
      </c>
      <c r="G2988">
        <v>-2.6070219903729099</v>
      </c>
      <c r="H2988">
        <v>10.417998287137699</v>
      </c>
      <c r="I2988">
        <v>-26.465195306190001</v>
      </c>
      <c r="J2988">
        <v>-15.6388792141558</v>
      </c>
      <c r="K2988">
        <v>154.47915534136001</v>
      </c>
      <c r="L2988">
        <v>155.53344804106899</v>
      </c>
      <c r="M2988">
        <v>41.477522898016197</v>
      </c>
      <c r="N2988">
        <v>1.70965608465608</v>
      </c>
      <c r="O2988">
        <v>49.7035881435257</v>
      </c>
      <c r="P2988">
        <v>44.174538911380999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555</v>
      </c>
      <c r="E2989">
        <v>87.516273999999996</v>
      </c>
      <c r="F2989">
        <v>107.75</v>
      </c>
      <c r="G2989">
        <v>9.7503539626123601</v>
      </c>
      <c r="H2989">
        <v>-14.1963688272293</v>
      </c>
      <c r="I2989">
        <v>-26.969754563359398</v>
      </c>
      <c r="J2989">
        <v>-12.2329309891026</v>
      </c>
      <c r="K2989">
        <v>113.97797772863299</v>
      </c>
      <c r="L2989">
        <v>108.948246249186</v>
      </c>
      <c r="M2989">
        <v>53.814133237283798</v>
      </c>
      <c r="N2989">
        <v>2.0288476779204299</v>
      </c>
      <c r="O2989">
        <v>47.888631090487202</v>
      </c>
      <c r="P2989">
        <v>36.047979797979799</v>
      </c>
      <c r="Q2989">
        <v>-9.0751142348279995E-3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E2990">
        <v>87.481999999999999</v>
      </c>
      <c r="F2990">
        <v>141.1</v>
      </c>
      <c r="G2990">
        <v>195.85407081167</v>
      </c>
      <c r="H2990">
        <v>-31.9926383639941</v>
      </c>
      <c r="I2990">
        <v>76.597763981443606</v>
      </c>
      <c r="J2990">
        <v>-6.8842266942477899</v>
      </c>
      <c r="K2990">
        <v>144.22958169142501</v>
      </c>
      <c r="L2990">
        <v>96.7564800222098</v>
      </c>
      <c r="M2990">
        <v>13.3447764660365</v>
      </c>
      <c r="N2990">
        <v>8.7019623875715393E-2</v>
      </c>
      <c r="O2990">
        <v>49.340892983699497</v>
      </c>
      <c r="P2990">
        <v>234.360189573459</v>
      </c>
      <c r="Q2990">
        <v>0.14591426392080301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E2991">
        <v>87.375419460000003</v>
      </c>
      <c r="F2991">
        <v>37.1</v>
      </c>
      <c r="G2991">
        <v>17.199112835462799</v>
      </c>
      <c r="H2991">
        <v>-29.760365077241399</v>
      </c>
      <c r="I2991">
        <v>-14.663299052283501</v>
      </c>
      <c r="J2991">
        <v>-7.37791329764599</v>
      </c>
      <c r="K2991">
        <v>49.256012010725797</v>
      </c>
      <c r="L2991">
        <v>48.571930430110797</v>
      </c>
      <c r="M2991">
        <v>32.851157745801601</v>
      </c>
      <c r="N2991">
        <v>1.9432935123716699</v>
      </c>
      <c r="O2991">
        <v>102.156334231805</v>
      </c>
      <c r="P2991">
        <v>53.782383419689097</v>
      </c>
      <c r="Q2991">
        <v>0.195417775355475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E2992">
        <v>87.371624999999995</v>
      </c>
      <c r="F2992">
        <v>269.25</v>
      </c>
      <c r="G2992">
        <v>854.99033137650201</v>
      </c>
      <c r="H2992">
        <v>-17.300828784116099</v>
      </c>
      <c r="I2992">
        <v>236.56294436927999</v>
      </c>
      <c r="J2992">
        <v>0.92414060762456396</v>
      </c>
      <c r="K2992">
        <v>263.36862203169699</v>
      </c>
      <c r="L2992">
        <v>172.30109819470599</v>
      </c>
      <c r="M2992">
        <v>48.805159548106303</v>
      </c>
      <c r="N2992">
        <v>0.44063630644752</v>
      </c>
      <c r="O2992">
        <v>16.601671309192099</v>
      </c>
      <c r="P2992">
        <v>1175.4618664140201</v>
      </c>
      <c r="Q2992">
        <v>0.18301889271743599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D2993" t="s">
        <v>539</v>
      </c>
      <c r="E2993">
        <v>87.211313279999999</v>
      </c>
      <c r="F2993">
        <v>83.2</v>
      </c>
      <c r="G2993">
        <v>152.67919607135499</v>
      </c>
      <c r="H2993">
        <v>33.161524866505502</v>
      </c>
      <c r="I2993">
        <v>48.895757530442502</v>
      </c>
      <c r="J2993">
        <v>-1.97480970867869</v>
      </c>
      <c r="K2993">
        <v>70.746415979506807</v>
      </c>
      <c r="L2993">
        <v>57.931383352192498</v>
      </c>
      <c r="M2993">
        <v>55.043942495316202</v>
      </c>
      <c r="N2993">
        <v>1.9293806769702</v>
      </c>
      <c r="O2993">
        <v>16.574519230769202</v>
      </c>
      <c r="P2993">
        <v>186.896551724137</v>
      </c>
      <c r="Q2993">
        <v>5.1531841367652001E-2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D2994" t="s">
        <v>278</v>
      </c>
      <c r="E2994">
        <v>87.133417399999999</v>
      </c>
      <c r="F2994">
        <v>35.96</v>
      </c>
      <c r="G2994">
        <v>47.137517523688899</v>
      </c>
      <c r="H2994">
        <v>-5.2978146643519004</v>
      </c>
      <c r="I2994">
        <v>-20.874998937842701</v>
      </c>
      <c r="J2994">
        <v>-4.33749220542696</v>
      </c>
      <c r="K2994">
        <v>36.072282956602699</v>
      </c>
      <c r="L2994">
        <v>34.030565593678404</v>
      </c>
      <c r="M2994">
        <v>36.694440890084799</v>
      </c>
      <c r="N2994">
        <v>0.79753573678501999</v>
      </c>
      <c r="O2994">
        <v>41.824249165739701</v>
      </c>
      <c r="P2994">
        <v>76.707616707616694</v>
      </c>
      <c r="Q2994">
        <v>5.6101763569322997E-2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709</v>
      </c>
      <c r="E2995">
        <v>87.062401887999997</v>
      </c>
      <c r="F2995">
        <v>43.12</v>
      </c>
      <c r="G2995">
        <v>-20.446731560560099</v>
      </c>
      <c r="H2995">
        <v>4.7663489720535397</v>
      </c>
      <c r="I2995">
        <v>0.58176224626401296</v>
      </c>
      <c r="J2995">
        <v>-2.4022139054965801</v>
      </c>
      <c r="K2995">
        <v>42.6350984384176</v>
      </c>
      <c r="L2995">
        <v>43.0021280403068</v>
      </c>
      <c r="M2995">
        <v>46.210173917941297</v>
      </c>
      <c r="N2995">
        <v>0.403396080609769</v>
      </c>
      <c r="O2995">
        <v>31.493506493506501</v>
      </c>
      <c r="P2995">
        <v>36.6719492868462</v>
      </c>
      <c r="Q2995">
        <v>0.104389226628484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714</v>
      </c>
      <c r="E2996">
        <v>86.967899709999998</v>
      </c>
      <c r="F2996">
        <v>52.09</v>
      </c>
      <c r="G2996">
        <v>-11.3028297715738</v>
      </c>
      <c r="H2996">
        <v>-2.0503127080446202</v>
      </c>
      <c r="I2996">
        <v>0.83978751992190404</v>
      </c>
      <c r="J2996">
        <v>0.34079905681016898</v>
      </c>
      <c r="K2996">
        <v>51.599194551959002</v>
      </c>
      <c r="L2996">
        <v>48.378585698189497</v>
      </c>
      <c r="M2996">
        <v>73.635405148885695</v>
      </c>
      <c r="N2996">
        <v>0.23465274014672299</v>
      </c>
      <c r="O2996">
        <v>6.3543866385102596</v>
      </c>
      <c r="P2996">
        <v>30.257564391097699</v>
      </c>
      <c r="Q2996">
        <v>-4.1911912161719999E-3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E2997">
        <v>86.899990000000003</v>
      </c>
      <c r="F2997">
        <v>165.65</v>
      </c>
      <c r="G2997">
        <v>-29.713113326941802</v>
      </c>
      <c r="H2997">
        <v>5.6197556423604702</v>
      </c>
      <c r="I2997">
        <v>-28.824390320911199</v>
      </c>
      <c r="J2997">
        <v>0.81054727176695196</v>
      </c>
      <c r="K2997">
        <v>154.669844905319</v>
      </c>
      <c r="L2997">
        <v>149.78935397681599</v>
      </c>
      <c r="M2997">
        <v>52.956025292992003</v>
      </c>
      <c r="N2997">
        <v>0.272527472527472</v>
      </c>
      <c r="O2997">
        <v>21.943857530938701</v>
      </c>
      <c r="P2997">
        <v>57.761904761904702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631</v>
      </c>
      <c r="E2998">
        <v>86.748607753999906</v>
      </c>
      <c r="F2998">
        <v>109.94</v>
      </c>
      <c r="G2998">
        <v>36.559951293338798</v>
      </c>
      <c r="H2998">
        <v>19.158434365724101</v>
      </c>
      <c r="I2998">
        <v>36.560684290039298</v>
      </c>
      <c r="J2998">
        <v>-5.6407817196077996</v>
      </c>
      <c r="K2998">
        <v>99.056972335361706</v>
      </c>
      <c r="L2998">
        <v>85.456813065129595</v>
      </c>
      <c r="M2998">
        <v>50.750118803847698</v>
      </c>
      <c r="N2998">
        <v>0.620419595850487</v>
      </c>
      <c r="O2998">
        <v>23.7038384573403</v>
      </c>
      <c r="P2998">
        <v>98.090090090090001</v>
      </c>
      <c r="Q2998">
        <v>2.1096808198347999E-2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2906</v>
      </c>
      <c r="E2999">
        <v>86.693302799999998</v>
      </c>
      <c r="F2999">
        <v>123</v>
      </c>
      <c r="G2999">
        <v>-26.597605062801001</v>
      </c>
      <c r="H2999">
        <v>-5.2401783510388604</v>
      </c>
      <c r="I2999">
        <v>-16.291922927064402</v>
      </c>
      <c r="J2999">
        <v>5.0001367766336298</v>
      </c>
      <c r="K2999">
        <v>121.810108199155</v>
      </c>
      <c r="M2999">
        <v>53.478968550517301</v>
      </c>
      <c r="N2999">
        <v>0.66477272727272696</v>
      </c>
      <c r="O2999">
        <v>19.227642276422699</v>
      </c>
      <c r="P2999">
        <v>17.1428571428571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1522</v>
      </c>
      <c r="E3000">
        <v>86.589359999999999</v>
      </c>
      <c r="F3000">
        <v>143</v>
      </c>
      <c r="G3000">
        <v>-19.415365415723901</v>
      </c>
      <c r="H3000">
        <v>8.1572162849764602</v>
      </c>
      <c r="I3000">
        <v>-31.135936041097398</v>
      </c>
      <c r="J3000">
        <v>20.482678419307899</v>
      </c>
      <c r="K3000">
        <v>133.21039702638899</v>
      </c>
      <c r="L3000">
        <v>137.42405082233</v>
      </c>
      <c r="M3000">
        <v>72.818614341569003</v>
      </c>
      <c r="N3000">
        <v>1.86894865525672</v>
      </c>
      <c r="O3000">
        <v>39.860139860139803</v>
      </c>
      <c r="P3000">
        <v>36.190476190476197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1603</v>
      </c>
      <c r="E3001">
        <v>86.55</v>
      </c>
      <c r="F3001">
        <v>86.55</v>
      </c>
      <c r="G3001">
        <v>-20.5718695804349</v>
      </c>
      <c r="H3001">
        <v>13.668184301193801</v>
      </c>
      <c r="I3001">
        <v>-10.2661874446983</v>
      </c>
      <c r="J3001">
        <v>14.955284113872199</v>
      </c>
      <c r="K3001">
        <v>78.464620164989697</v>
      </c>
      <c r="M3001">
        <v>80.388817955396107</v>
      </c>
      <c r="N3001">
        <v>1.68923076923076</v>
      </c>
      <c r="O3001">
        <v>11.727325245522801</v>
      </c>
      <c r="P3001">
        <v>23.6428571428571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D3002" t="s">
        <v>714</v>
      </c>
      <c r="E3002">
        <v>86.396236028999994</v>
      </c>
      <c r="F3002">
        <v>999.99</v>
      </c>
      <c r="G3002">
        <v>-24.099577694405799</v>
      </c>
      <c r="H3002">
        <v>-3.72017835103886</v>
      </c>
      <c r="I3002">
        <v>-13.7948955786696</v>
      </c>
      <c r="J3002">
        <v>0.81154727176695096</v>
      </c>
      <c r="K3002">
        <v>999.99055121178503</v>
      </c>
      <c r="L3002">
        <v>999.98541292909999</v>
      </c>
      <c r="M3002">
        <v>51.871899376974604</v>
      </c>
      <c r="N3002">
        <v>0.91502903088231202</v>
      </c>
      <c r="O3002">
        <v>3.0010300103000902</v>
      </c>
      <c r="P3002">
        <v>3.09175257731959</v>
      </c>
      <c r="Q3002">
        <v>-0.10191571481775601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E3003">
        <v>86.378019719999998</v>
      </c>
      <c r="F3003">
        <v>5.38</v>
      </c>
      <c r="G3003">
        <v>-92.347023212036603</v>
      </c>
      <c r="H3003">
        <v>-3.72017835103886</v>
      </c>
      <c r="I3003">
        <v>-83.797683423665404</v>
      </c>
      <c r="J3003">
        <v>-5.7150259204729004</v>
      </c>
      <c r="K3003">
        <v>5.7898852620338603</v>
      </c>
      <c r="L3003">
        <v>10.2559981370987</v>
      </c>
      <c r="M3003">
        <v>53.147768778166103</v>
      </c>
      <c r="N3003">
        <v>2.8571341477457199</v>
      </c>
      <c r="O3003">
        <v>338.66171003717398</v>
      </c>
      <c r="P3003">
        <v>12.0833333333333</v>
      </c>
      <c r="Q3003">
        <v>0.152423302708174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E3004">
        <v>86.350572349999993</v>
      </c>
      <c r="F3004">
        <v>62.3</v>
      </c>
      <c r="G3004">
        <v>-11.0744528958286</v>
      </c>
      <c r="H3004">
        <v>19.3982047095963</v>
      </c>
      <c r="I3004">
        <v>-21.866313610247001</v>
      </c>
      <c r="J3004">
        <v>-1.6001942601219701</v>
      </c>
      <c r="K3004">
        <v>55.464222135935202</v>
      </c>
      <c r="L3004">
        <v>56.908770771309399</v>
      </c>
      <c r="M3004">
        <v>56.053517602803502</v>
      </c>
      <c r="N3004">
        <v>3.3251890424336201</v>
      </c>
      <c r="O3004">
        <v>30.529695024077</v>
      </c>
      <c r="P3004">
        <v>38.1374722838137</v>
      </c>
      <c r="Q3004">
        <v>-1.1009583083793E-2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E3005">
        <v>86.304024999999996</v>
      </c>
      <c r="F3005">
        <v>119.95</v>
      </c>
      <c r="G3005">
        <v>25.5563156106093</v>
      </c>
      <c r="H3005">
        <v>-5.7050929997089703</v>
      </c>
      <c r="I3005">
        <v>-57.743493709510702</v>
      </c>
      <c r="J3005">
        <v>-0.82291886369121203</v>
      </c>
      <c r="K3005">
        <v>136.35154149306501</v>
      </c>
      <c r="L3005">
        <v>153.77929072182599</v>
      </c>
      <c r="M3005">
        <v>34.699602515301599</v>
      </c>
      <c r="N3005">
        <v>0.54377916018662498</v>
      </c>
      <c r="O3005">
        <v>117.54897874114199</v>
      </c>
      <c r="P3005">
        <v>53.290734824281103</v>
      </c>
      <c r="Q3005">
        <v>0.101026585594123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60</v>
      </c>
      <c r="E3006">
        <v>86.139899999999997</v>
      </c>
      <c r="F3006">
        <v>84</v>
      </c>
      <c r="G3006">
        <v>28.4879781439043</v>
      </c>
      <c r="H3006">
        <v>-4.9547462522734298</v>
      </c>
      <c r="I3006">
        <v>-2.0035727146824298</v>
      </c>
      <c r="J3006">
        <v>-7.6457978478119397</v>
      </c>
      <c r="K3006">
        <v>84.217681744793893</v>
      </c>
      <c r="L3006">
        <v>73.320997439721793</v>
      </c>
      <c r="M3006">
        <v>39.448430500912799</v>
      </c>
      <c r="N3006">
        <v>0.153444838999786</v>
      </c>
      <c r="O3006">
        <v>21.130952380952301</v>
      </c>
      <c r="P3006">
        <v>84.008762322015301</v>
      </c>
      <c r="Q3006">
        <v>6.5895736494422E-2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286</v>
      </c>
      <c r="E3007">
        <v>86.097067199999998</v>
      </c>
      <c r="F3007">
        <v>36</v>
      </c>
      <c r="G3007">
        <v>-65.180774113751596</v>
      </c>
      <c r="H3007">
        <v>-9.6025312922153301</v>
      </c>
      <c r="I3007">
        <v>-39.414730289413399</v>
      </c>
      <c r="J3007">
        <v>-2.80391055955835</v>
      </c>
      <c r="K3007">
        <v>38.053502497140897</v>
      </c>
      <c r="M3007">
        <v>37.598313523627397</v>
      </c>
      <c r="N3007">
        <v>1.39416216216216</v>
      </c>
      <c r="O3007">
        <v>75</v>
      </c>
      <c r="P3007">
        <v>15.7556270096463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286</v>
      </c>
      <c r="E3008">
        <v>85.975679999999997</v>
      </c>
      <c r="F3008">
        <v>210</v>
      </c>
      <c r="G3008">
        <v>-30.767244381072899</v>
      </c>
      <c r="H3008">
        <v>-3.72017835103886</v>
      </c>
      <c r="I3008">
        <v>-45.390986783881303</v>
      </c>
      <c r="J3008">
        <v>4.1061695049199196</v>
      </c>
      <c r="K3008">
        <v>210.984322818539</v>
      </c>
      <c r="L3008">
        <v>220.49846963362501</v>
      </c>
      <c r="M3008">
        <v>52.653793864160001</v>
      </c>
      <c r="N3008">
        <v>1.03439153439153</v>
      </c>
      <c r="O3008">
        <v>60.738095238095198</v>
      </c>
      <c r="P3008">
        <v>12.2994652406417</v>
      </c>
      <c r="Q3008">
        <v>0.102748895536829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D3009" t="s">
        <v>1833</v>
      </c>
      <c r="E3009">
        <v>85.954311000000004</v>
      </c>
      <c r="F3009">
        <v>57.87</v>
      </c>
      <c r="G3009">
        <v>608.43106785521297</v>
      </c>
      <c r="H3009">
        <v>6.5198216489611296</v>
      </c>
      <c r="I3009">
        <v>24.815882864444099</v>
      </c>
      <c r="J3009">
        <v>8.0270421171277793</v>
      </c>
      <c r="K3009">
        <v>52.057843930359198</v>
      </c>
      <c r="L3009">
        <v>43.804954130113799</v>
      </c>
      <c r="M3009">
        <v>75.605529716438099</v>
      </c>
      <c r="N3009">
        <v>2.85538104409039</v>
      </c>
      <c r="O3009">
        <v>21.548297909106601</v>
      </c>
      <c r="P3009">
        <v>751.02941176470495</v>
      </c>
      <c r="Q3009">
        <v>0.20697676023076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886</v>
      </c>
      <c r="E3010">
        <v>85.935493955999902</v>
      </c>
      <c r="F3010">
        <v>68.23</v>
      </c>
      <c r="G3010">
        <v>14.156767776981701</v>
      </c>
      <c r="H3010">
        <v>-3.2255114782609899</v>
      </c>
      <c r="I3010">
        <v>-20.838492308914802</v>
      </c>
      <c r="J3010">
        <v>-10.134658207685</v>
      </c>
      <c r="K3010">
        <v>65.742117949516199</v>
      </c>
      <c r="L3010">
        <v>62.909269502624902</v>
      </c>
      <c r="M3010">
        <v>52.895062334126102</v>
      </c>
      <c r="N3010">
        <v>1.3269810776438999</v>
      </c>
      <c r="O3010">
        <v>42.752454931848099</v>
      </c>
      <c r="P3010">
        <v>53.325842696629202</v>
      </c>
      <c r="Q3010">
        <v>-7.5162356511950003E-3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908</v>
      </c>
      <c r="E3011">
        <v>85.646249999999995</v>
      </c>
      <c r="F3011">
        <v>148.94999999999999</v>
      </c>
      <c r="G3011">
        <v>-49.718555242496102</v>
      </c>
      <c r="H3011">
        <v>-1.7694596652072401</v>
      </c>
      <c r="I3011">
        <v>-30.582605075876302</v>
      </c>
      <c r="J3011">
        <v>2.1026247964184099</v>
      </c>
      <c r="K3011">
        <v>148.786710984211</v>
      </c>
      <c r="L3011">
        <v>171.395329383019</v>
      </c>
      <c r="M3011">
        <v>59.614244375543301</v>
      </c>
      <c r="N3011">
        <v>0.63764682850430698</v>
      </c>
      <c r="O3011">
        <v>43.672373279623997</v>
      </c>
      <c r="P3011">
        <v>8.7226277372262704</v>
      </c>
      <c r="Q3011">
        <v>0.19489656815384901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138</v>
      </c>
      <c r="E3012">
        <v>85.25</v>
      </c>
      <c r="F3012">
        <v>77.5</v>
      </c>
      <c r="G3012">
        <v>41.497712883884297</v>
      </c>
      <c r="H3012">
        <v>-24.730816648911201</v>
      </c>
      <c r="I3012">
        <v>21.813153415206099</v>
      </c>
      <c r="J3012">
        <v>-6.3769527282330403</v>
      </c>
      <c r="K3012">
        <v>84.682662601736098</v>
      </c>
      <c r="L3012">
        <v>71.821578246076399</v>
      </c>
      <c r="M3012">
        <v>39.9948799289444</v>
      </c>
      <c r="N3012">
        <v>2.625</v>
      </c>
      <c r="O3012">
        <v>32.296774193548302</v>
      </c>
      <c r="P3012">
        <v>65.598290598290603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886</v>
      </c>
      <c r="E3013">
        <v>85.191599999999994</v>
      </c>
      <c r="F3013">
        <v>82.55</v>
      </c>
      <c r="G3013">
        <v>11.8961273926777</v>
      </c>
      <c r="H3013">
        <v>45.379347715311802</v>
      </c>
      <c r="I3013">
        <v>12.815533869183</v>
      </c>
      <c r="J3013">
        <v>15.795927388726</v>
      </c>
      <c r="K3013">
        <v>60.194484884039497</v>
      </c>
      <c r="L3013">
        <v>55.544256043780003</v>
      </c>
      <c r="M3013">
        <v>95.819606681369706</v>
      </c>
      <c r="N3013">
        <v>1.9314908191418501</v>
      </c>
      <c r="O3013">
        <v>1.75651120533011</v>
      </c>
      <c r="P3013">
        <v>79.067245119305795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E3014">
        <v>85.097592800000001</v>
      </c>
      <c r="F3014">
        <v>76.12</v>
      </c>
      <c r="G3014">
        <v>-22.199640632746199</v>
      </c>
      <c r="H3014">
        <v>8.5186718489907705</v>
      </c>
      <c r="I3014">
        <v>-10.497297532801801</v>
      </c>
      <c r="J3014">
        <v>7.8171866276081596</v>
      </c>
      <c r="K3014">
        <v>71.743314305549902</v>
      </c>
      <c r="L3014">
        <v>72.173873120465601</v>
      </c>
      <c r="M3014">
        <v>61.8923016232904</v>
      </c>
      <c r="N3014">
        <v>1.50019788918205</v>
      </c>
      <c r="O3014">
        <v>37.940094587493398</v>
      </c>
      <c r="P3014">
        <v>26.761032472939199</v>
      </c>
      <c r="Q3014">
        <v>0.21737117238089099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293</v>
      </c>
      <c r="E3015">
        <v>85.004919999999998</v>
      </c>
      <c r="F3015">
        <v>125.45</v>
      </c>
      <c r="G3015">
        <v>-42.8768807250893</v>
      </c>
      <c r="H3015">
        <v>-9.1889283510388609</v>
      </c>
      <c r="I3015">
        <v>-44.139148771340302</v>
      </c>
      <c r="J3015">
        <v>2.2780525128570899</v>
      </c>
      <c r="K3015">
        <v>136.25679530720399</v>
      </c>
      <c r="M3015">
        <v>50.053602943750498</v>
      </c>
      <c r="N3015">
        <v>1.2906610703043</v>
      </c>
      <c r="O3015">
        <v>82.901554404145003</v>
      </c>
      <c r="P3015">
        <v>13.018018018017999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1535</v>
      </c>
      <c r="E3016">
        <v>84.990480000000005</v>
      </c>
      <c r="F3016">
        <v>25.16</v>
      </c>
      <c r="G3016">
        <v>-25.626996501099001</v>
      </c>
      <c r="H3016">
        <v>-6.96569190583077</v>
      </c>
      <c r="I3016">
        <v>-33.539712165591503</v>
      </c>
      <c r="J3016">
        <v>-3.2046042433845501</v>
      </c>
      <c r="K3016">
        <v>26.6173538655122</v>
      </c>
      <c r="L3016">
        <v>28.0306834738196</v>
      </c>
      <c r="M3016">
        <v>42.505804588553602</v>
      </c>
      <c r="N3016">
        <v>1.4087193773825999</v>
      </c>
      <c r="O3016">
        <v>68.918918918918905</v>
      </c>
      <c r="P3016">
        <v>14.363636363636299</v>
      </c>
      <c r="Q3016">
        <v>6.7855957126829996E-3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E3017">
        <v>84.855599999999995</v>
      </c>
      <c r="F3017">
        <v>261.89999999999998</v>
      </c>
      <c r="G3017">
        <v>266.67829426410702</v>
      </c>
      <c r="H3017">
        <v>-7.5613120448669298</v>
      </c>
      <c r="I3017">
        <v>133.86467888941499</v>
      </c>
      <c r="J3017">
        <v>1.9281943305904901</v>
      </c>
      <c r="K3017">
        <v>239.87662731692399</v>
      </c>
      <c r="L3017">
        <v>163.67831289118001</v>
      </c>
      <c r="M3017">
        <v>52.449186113125201</v>
      </c>
      <c r="N3017">
        <v>0.46760083723149998</v>
      </c>
      <c r="O3017">
        <v>8.7056128293241795</v>
      </c>
      <c r="P3017">
        <v>296.81818181818102</v>
      </c>
      <c r="Q3017">
        <v>0.12556518617474099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E3018">
        <v>84.800520000000006</v>
      </c>
      <c r="F3018">
        <v>50.4</v>
      </c>
      <c r="G3018">
        <v>-16.866535161214699</v>
      </c>
      <c r="H3018">
        <v>-12.2916069224674</v>
      </c>
      <c r="I3018">
        <v>-24.115180276178499</v>
      </c>
      <c r="J3018">
        <v>-4.5148965152153</v>
      </c>
      <c r="K3018">
        <v>50.6802364101111</v>
      </c>
      <c r="L3018">
        <v>49.631871398625002</v>
      </c>
      <c r="M3018">
        <v>49.282673376827397</v>
      </c>
      <c r="N3018">
        <v>3.46086956521739</v>
      </c>
      <c r="O3018">
        <v>20.6150793650793</v>
      </c>
      <c r="P3018">
        <v>25.2796420581655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D3019" t="s">
        <v>539</v>
      </c>
      <c r="E3019">
        <v>84.433663999999993</v>
      </c>
      <c r="F3019">
        <v>78.400000000000006</v>
      </c>
      <c r="G3019">
        <v>-40.115575036312997</v>
      </c>
      <c r="H3019">
        <v>-22.6149151931441</v>
      </c>
      <c r="I3019">
        <v>-29.809892900576401</v>
      </c>
      <c r="J3019">
        <v>0.87548233670201303</v>
      </c>
      <c r="M3019">
        <v>38.196026779684097</v>
      </c>
      <c r="O3019">
        <v>25</v>
      </c>
      <c r="P3019">
        <v>7.3972602739726003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E3020">
        <v>84.388559735000001</v>
      </c>
      <c r="F3020">
        <v>16.07</v>
      </c>
      <c r="G3020">
        <v>-34.474253118756501</v>
      </c>
      <c r="H3020">
        <v>-11.412486043346499</v>
      </c>
      <c r="I3020">
        <v>-24.715072962261601</v>
      </c>
      <c r="J3020">
        <v>-1.63444050329416</v>
      </c>
      <c r="K3020">
        <v>16.923532501446001</v>
      </c>
      <c r="L3020">
        <v>18.196806001653801</v>
      </c>
      <c r="M3020">
        <v>40.938285130899203</v>
      </c>
      <c r="N3020">
        <v>0.66499029780396701</v>
      </c>
      <c r="O3020">
        <v>73.6154324828873</v>
      </c>
      <c r="P3020">
        <v>5.0326797385620896</v>
      </c>
      <c r="Q3020">
        <v>6.6886566468732006E-2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555</v>
      </c>
      <c r="E3021">
        <v>84.36</v>
      </c>
      <c r="F3021">
        <v>140.6</v>
      </c>
      <c r="G3021">
        <v>487.46967021947802</v>
      </c>
      <c r="H3021">
        <v>14.1416782261718</v>
      </c>
      <c r="I3021">
        <v>21.5796470749024</v>
      </c>
      <c r="J3021">
        <v>4.5271558664243097</v>
      </c>
      <c r="K3021">
        <v>121.037896667784</v>
      </c>
      <c r="L3021">
        <v>92.636073491004296</v>
      </c>
      <c r="M3021">
        <v>57.412271699575001</v>
      </c>
      <c r="N3021">
        <v>1.40367726775702</v>
      </c>
      <c r="O3021">
        <v>21.9416785206258</v>
      </c>
      <c r="P3021">
        <v>561.33584195672597</v>
      </c>
      <c r="Q3021">
        <v>0.10201925182572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908</v>
      </c>
      <c r="E3022">
        <v>83.986000000000004</v>
      </c>
      <c r="F3022">
        <v>49</v>
      </c>
      <c r="G3022">
        <v>-31.908668024848399</v>
      </c>
      <c r="H3022">
        <v>-4.6596355535440699</v>
      </c>
      <c r="I3022">
        <v>-11.605114556771801</v>
      </c>
      <c r="J3022">
        <v>7.4397607549130198</v>
      </c>
      <c r="K3022">
        <v>44.559719564049601</v>
      </c>
      <c r="L3022">
        <v>43.847759519296702</v>
      </c>
      <c r="M3022">
        <v>62.681849147716299</v>
      </c>
      <c r="N3022">
        <v>2.2782707622298002</v>
      </c>
      <c r="O3022">
        <v>14.183673469387699</v>
      </c>
      <c r="P3022">
        <v>34.246575342465697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51</v>
      </c>
      <c r="E3023">
        <v>83.972999999999999</v>
      </c>
      <c r="F3023">
        <v>243.4</v>
      </c>
      <c r="G3023">
        <v>62.555864003385103</v>
      </c>
      <c r="H3023">
        <v>1.30363117277066</v>
      </c>
      <c r="I3023">
        <v>21.766229456139499</v>
      </c>
      <c r="J3023">
        <v>4.8435661396914798</v>
      </c>
      <c r="K3023">
        <v>211.85939630142499</v>
      </c>
      <c r="L3023">
        <v>189.986331944201</v>
      </c>
      <c r="M3023">
        <v>69.095321480432105</v>
      </c>
      <c r="N3023">
        <v>0.80882945932461703</v>
      </c>
      <c r="O3023">
        <v>8.7304847986852696</v>
      </c>
      <c r="P3023">
        <v>97.805770012190095</v>
      </c>
      <c r="Q3023">
        <v>6.7039454255629002E-2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138</v>
      </c>
      <c r="E3024">
        <v>83.862098610000004</v>
      </c>
      <c r="F3024">
        <v>75.63</v>
      </c>
      <c r="G3024">
        <v>24.193539932652499</v>
      </c>
      <c r="H3024">
        <v>-9.1248746648260894</v>
      </c>
      <c r="I3024">
        <v>-23.598115614447799</v>
      </c>
      <c r="J3024">
        <v>-3.04278606156638</v>
      </c>
      <c r="K3024">
        <v>80.000658886436497</v>
      </c>
      <c r="L3024">
        <v>78.649570194084703</v>
      </c>
      <c r="M3024">
        <v>50.641344689091099</v>
      </c>
      <c r="N3024">
        <v>0.507806223190576</v>
      </c>
      <c r="O3024">
        <v>67.063334655559899</v>
      </c>
      <c r="P3024">
        <v>52.849636216653103</v>
      </c>
      <c r="Q3024">
        <v>9.4975070357495001E-2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315</v>
      </c>
      <c r="E3025">
        <v>83.4981875</v>
      </c>
      <c r="F3025">
        <v>360.1</v>
      </c>
      <c r="G3025">
        <v>13.1588086015838</v>
      </c>
      <c r="H3025">
        <v>-16.1046065748831</v>
      </c>
      <c r="I3025">
        <v>20.897455272274701</v>
      </c>
      <c r="J3025">
        <v>-4.4262948334961996</v>
      </c>
      <c r="K3025">
        <v>386.49067509118902</v>
      </c>
      <c r="L3025">
        <v>292.39166602491798</v>
      </c>
      <c r="M3025">
        <v>36.0033861718804</v>
      </c>
      <c r="N3025">
        <v>0.61215408149075201</v>
      </c>
      <c r="O3025">
        <v>45.612329908358703</v>
      </c>
      <c r="P3025">
        <v>140.06666666666601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165</v>
      </c>
      <c r="E3026">
        <v>83.417279820000005</v>
      </c>
      <c r="F3026">
        <v>91.16</v>
      </c>
      <c r="G3026">
        <v>124.97198093262</v>
      </c>
      <c r="H3026">
        <v>-8.2117223879376091</v>
      </c>
      <c r="I3026">
        <v>-24.202757986531999</v>
      </c>
      <c r="J3026">
        <v>-4.6054396776620798</v>
      </c>
      <c r="K3026">
        <v>92.898143286635701</v>
      </c>
      <c r="L3026">
        <v>84.7069706065204</v>
      </c>
      <c r="M3026">
        <v>53.099215176443202</v>
      </c>
      <c r="N3026">
        <v>0.92346319292715995</v>
      </c>
      <c r="O3026">
        <v>38.613426941641002</v>
      </c>
      <c r="P3026">
        <v>159.715099715099</v>
      </c>
      <c r="Q3026">
        <v>0.165160507286092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911</v>
      </c>
      <c r="E3027">
        <v>83.250405400000005</v>
      </c>
      <c r="F3027">
        <v>158</v>
      </c>
      <c r="G3027">
        <v>16.219138093764201</v>
      </c>
      <c r="H3027">
        <v>28.117428486567899</v>
      </c>
      <c r="I3027">
        <v>26.524820229500801</v>
      </c>
      <c r="J3027">
        <v>-2.7832027282330398</v>
      </c>
      <c r="K3027">
        <v>123.14777508650501</v>
      </c>
      <c r="M3027">
        <v>53.213581624745402</v>
      </c>
      <c r="O3027">
        <v>12.025316455696199</v>
      </c>
      <c r="P3027">
        <v>96.884735202492195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D3028" t="s">
        <v>572</v>
      </c>
      <c r="E3028">
        <v>83.030041908000001</v>
      </c>
      <c r="F3028">
        <v>1.22</v>
      </c>
      <c r="G3028">
        <v>-6.2014180505407204</v>
      </c>
      <c r="H3028">
        <v>15.1214078702265</v>
      </c>
      <c r="I3028">
        <v>-92.989161520340403</v>
      </c>
      <c r="J3028">
        <v>-3.8048373436176601</v>
      </c>
      <c r="K3028">
        <v>1.1743140943313899</v>
      </c>
      <c r="L3028">
        <v>2.3129391789884202</v>
      </c>
      <c r="M3028">
        <v>60.9584834029124</v>
      </c>
      <c r="N3028">
        <v>3.4012648890525998</v>
      </c>
      <c r="O3028">
        <v>776.45521501544295</v>
      </c>
      <c r="P3028">
        <v>41.4789915966386</v>
      </c>
      <c r="Q3028">
        <v>6.0195287954584002E-2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E3029">
        <v>82.987417866000001</v>
      </c>
      <c r="F3029">
        <v>92.94</v>
      </c>
      <c r="G3029">
        <v>41.863707999879402</v>
      </c>
      <c r="H3029">
        <v>-17.329269260129699</v>
      </c>
      <c r="I3029">
        <v>-32.075032745644002</v>
      </c>
      <c r="J3029">
        <v>-5.4252692057860701</v>
      </c>
      <c r="K3029">
        <v>102.721154952261</v>
      </c>
      <c r="L3029">
        <v>94.603301079115894</v>
      </c>
      <c r="M3029">
        <v>28.9482718531195</v>
      </c>
      <c r="N3029">
        <v>0.50615384615384595</v>
      </c>
      <c r="O3029">
        <v>47.2885732730794</v>
      </c>
      <c r="P3029">
        <v>68.981818181818099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908</v>
      </c>
      <c r="E3030">
        <v>82.88</v>
      </c>
      <c r="F3030">
        <v>224</v>
      </c>
      <c r="G3030">
        <v>-30.572393998331101</v>
      </c>
      <c r="H3030">
        <v>0.46586816058904201</v>
      </c>
      <c r="I3030">
        <v>-25.519033509704101</v>
      </c>
      <c r="J3030">
        <v>1.1240268955913899</v>
      </c>
      <c r="K3030">
        <v>223.28322649320501</v>
      </c>
      <c r="L3030">
        <v>233.20670900665201</v>
      </c>
      <c r="M3030">
        <v>47.1541633713057</v>
      </c>
      <c r="N3030">
        <v>2.1469864802971901</v>
      </c>
      <c r="O3030">
        <v>35.691964285714199</v>
      </c>
      <c r="P3030">
        <v>7.1257771401243399</v>
      </c>
      <c r="Q3030">
        <v>-2.8414909117584999E-2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1429</v>
      </c>
      <c r="E3031">
        <v>82.793030000000002</v>
      </c>
      <c r="F3031">
        <v>3.31</v>
      </c>
      <c r="G3031">
        <v>130.51480690097799</v>
      </c>
      <c r="H3031">
        <v>-34.724545163265901</v>
      </c>
      <c r="I3031">
        <v>114.480966490295</v>
      </c>
      <c r="J3031">
        <v>-13.7840473228276</v>
      </c>
      <c r="K3031">
        <v>3.8410965281940501</v>
      </c>
      <c r="L3031">
        <v>2.5779981502445</v>
      </c>
      <c r="M3031">
        <v>21.279309271895499</v>
      </c>
      <c r="N3031">
        <v>1.0448345229348299</v>
      </c>
      <c r="O3031">
        <v>48.338368580060397</v>
      </c>
      <c r="P3031">
        <v>289.41176470588198</v>
      </c>
      <c r="Q3031">
        <v>2.5911535647987E-2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D3032" t="s">
        <v>472</v>
      </c>
      <c r="E3032">
        <v>82.625415599999997</v>
      </c>
      <c r="F3032">
        <v>35.22</v>
      </c>
      <c r="G3032">
        <v>35.627313442056298</v>
      </c>
      <c r="H3032">
        <v>20.567044457831201</v>
      </c>
      <c r="I3032">
        <v>10.877670793011699</v>
      </c>
      <c r="J3032">
        <v>16.771138404771801</v>
      </c>
      <c r="K3032">
        <v>28.879029802397898</v>
      </c>
      <c r="L3032">
        <v>27.358746031048799</v>
      </c>
      <c r="M3032">
        <v>77.7024029274626</v>
      </c>
      <c r="N3032">
        <v>2.5312717117112</v>
      </c>
      <c r="O3032">
        <v>21.2379329926178</v>
      </c>
      <c r="P3032">
        <v>74.356435643564296</v>
      </c>
      <c r="Q3032">
        <v>1.6235589179047001E-2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278</v>
      </c>
      <c r="E3033">
        <v>82.421754524999997</v>
      </c>
      <c r="F3033">
        <v>153.44999999999999</v>
      </c>
      <c r="G3033">
        <v>77.489017661316197</v>
      </c>
      <c r="H3033">
        <v>34.287375945467197</v>
      </c>
      <c r="I3033">
        <v>68.168818402120095</v>
      </c>
      <c r="J3033">
        <v>-15.8893672337901</v>
      </c>
      <c r="K3033">
        <v>125.894043396558</v>
      </c>
      <c r="L3033">
        <v>102.897563565011</v>
      </c>
      <c r="M3033">
        <v>57.235555145254601</v>
      </c>
      <c r="N3033">
        <v>3.37319240391064</v>
      </c>
      <c r="O3033">
        <v>19.843597262952098</v>
      </c>
      <c r="P3033">
        <v>160.12883539582899</v>
      </c>
      <c r="Q3033">
        <v>0.11368743015607501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555</v>
      </c>
      <c r="E3034">
        <v>82.368673999999999</v>
      </c>
      <c r="F3034">
        <v>31</v>
      </c>
      <c r="G3034">
        <v>-10.339109824497999</v>
      </c>
      <c r="H3034">
        <v>27.5403258506417</v>
      </c>
      <c r="I3034">
        <v>-10.2890525068833</v>
      </c>
      <c r="J3034">
        <v>8.5346852028014197</v>
      </c>
      <c r="K3034">
        <v>25.338099203630101</v>
      </c>
      <c r="L3034">
        <v>24.522445460812101</v>
      </c>
      <c r="M3034">
        <v>86.040717694618905</v>
      </c>
      <c r="N3034">
        <v>2.7698795824902498</v>
      </c>
      <c r="O3034">
        <v>3.2258064516128999</v>
      </c>
      <c r="Q3034">
        <v>-6.0263595284124997E-2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E3035">
        <v>82.336500000000001</v>
      </c>
      <c r="F3035">
        <v>96.3</v>
      </c>
      <c r="G3035">
        <v>56.321331982114799</v>
      </c>
      <c r="H3035">
        <v>-9.4945081163339609</v>
      </c>
      <c r="I3035">
        <v>17.154247744691698</v>
      </c>
      <c r="J3035">
        <v>-5.1669147566504803</v>
      </c>
      <c r="K3035">
        <v>95.966198714773896</v>
      </c>
      <c r="L3035">
        <v>79.899731840479802</v>
      </c>
      <c r="M3035">
        <v>30.843528963301701</v>
      </c>
      <c r="N3035">
        <v>0.197990415242909</v>
      </c>
      <c r="O3035">
        <v>31.3603322949117</v>
      </c>
      <c r="P3035">
        <v>106.652360515021</v>
      </c>
      <c r="Q3035">
        <v>0.14287268921690699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298</v>
      </c>
      <c r="E3036">
        <v>82.284999999999997</v>
      </c>
      <c r="F3036">
        <v>117.55</v>
      </c>
      <c r="G3036">
        <v>159.084197038665</v>
      </c>
      <c r="H3036">
        <v>0.24914956957458101</v>
      </c>
      <c r="I3036">
        <v>62.099163975422798</v>
      </c>
      <c r="J3036">
        <v>7.3262589168686096</v>
      </c>
      <c r="K3036">
        <v>108.02674563321</v>
      </c>
      <c r="L3036">
        <v>82.708860770745304</v>
      </c>
      <c r="M3036">
        <v>65.456264283765805</v>
      </c>
      <c r="N3036">
        <v>0.61436173321569998</v>
      </c>
      <c r="O3036">
        <v>20.799659719268401</v>
      </c>
      <c r="P3036">
        <v>193.87499999999901</v>
      </c>
      <c r="Q3036">
        <v>0.110572809563354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D3037" t="s">
        <v>550</v>
      </c>
      <c r="E3037">
        <v>82.184896199999997</v>
      </c>
      <c r="F3037">
        <v>48.95</v>
      </c>
      <c r="G3037">
        <v>59.422776459922503</v>
      </c>
      <c r="H3037">
        <v>9.9927516608235294</v>
      </c>
      <c r="I3037">
        <v>8.4883919556795799</v>
      </c>
      <c r="J3037">
        <v>2.6159848248680602</v>
      </c>
      <c r="K3037">
        <v>45.3611407538598</v>
      </c>
      <c r="L3037">
        <v>38.927671051011998</v>
      </c>
      <c r="M3037">
        <v>65.328701939006294</v>
      </c>
      <c r="N3037">
        <v>0.40187717050884197</v>
      </c>
      <c r="O3037">
        <v>9.7037793667007008</v>
      </c>
      <c r="P3037">
        <v>101.772464962901</v>
      </c>
      <c r="Q3037">
        <v>7.4911268576959997E-2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135</v>
      </c>
      <c r="E3038">
        <v>81.920850000000002</v>
      </c>
      <c r="F3038">
        <v>379</v>
      </c>
      <c r="G3038">
        <v>180.92960337211201</v>
      </c>
      <c r="H3038">
        <v>-5.3685299993905096</v>
      </c>
      <c r="I3038">
        <v>63.556531655771103</v>
      </c>
      <c r="J3038">
        <v>-3.6590991591870101</v>
      </c>
      <c r="K3038">
        <v>352.773384310067</v>
      </c>
      <c r="L3038">
        <v>284.96581790268999</v>
      </c>
      <c r="M3038">
        <v>57.143748644805001</v>
      </c>
      <c r="N3038">
        <v>0.54178866611044396</v>
      </c>
      <c r="O3038">
        <v>15.408970976253199</v>
      </c>
      <c r="P3038">
        <v>223.93162393162299</v>
      </c>
      <c r="Q3038">
        <v>0.121251033180103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130</v>
      </c>
      <c r="E3039">
        <v>81.788638320000004</v>
      </c>
      <c r="F3039">
        <v>98.1</v>
      </c>
      <c r="G3039">
        <v>-77.319461834577893</v>
      </c>
      <c r="H3039">
        <v>-6.0528355518502197</v>
      </c>
      <c r="I3039">
        <v>-67.013779698841304</v>
      </c>
      <c r="J3039">
        <v>-3.7011036950153899</v>
      </c>
      <c r="K3039">
        <v>102.734216284141</v>
      </c>
      <c r="M3039">
        <v>34.801200122195503</v>
      </c>
      <c r="N3039">
        <v>0.58252058264724504</v>
      </c>
      <c r="O3039">
        <v>114.06727828746099</v>
      </c>
      <c r="P3039">
        <v>18.909090909090899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619</v>
      </c>
      <c r="E3040">
        <v>81.748218434999998</v>
      </c>
      <c r="F3040">
        <v>67.989999999999995</v>
      </c>
      <c r="G3040">
        <v>90.378917553732506</v>
      </c>
      <c r="H3040">
        <v>-7.8610234214613897</v>
      </c>
      <c r="I3040">
        <v>8.9972301211677905</v>
      </c>
      <c r="J3040">
        <v>5.23087182528141E-2</v>
      </c>
      <c r="K3040">
        <v>63.4472494829363</v>
      </c>
      <c r="L3040">
        <v>52.7531955497806</v>
      </c>
      <c r="M3040">
        <v>45.416039963352702</v>
      </c>
      <c r="N3040">
        <v>0.57453800194525495</v>
      </c>
      <c r="O3040">
        <v>13.840270628033499</v>
      </c>
      <c r="P3040">
        <v>125.132450331125</v>
      </c>
      <c r="Q3040">
        <v>5.8887653325111998E-2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1522</v>
      </c>
      <c r="E3041">
        <v>81.512783999999996</v>
      </c>
      <c r="F3041">
        <v>80</v>
      </c>
      <c r="G3041">
        <v>-17.077166343168798</v>
      </c>
      <c r="H3041">
        <v>11.2392910667946</v>
      </c>
      <c r="I3041">
        <v>-15.3939115688295</v>
      </c>
      <c r="J3041">
        <v>-1.68945272823304</v>
      </c>
      <c r="K3041">
        <v>76.247389171794794</v>
      </c>
      <c r="L3041">
        <v>76.443776085040497</v>
      </c>
      <c r="M3041">
        <v>56.0789014068855</v>
      </c>
      <c r="N3041">
        <v>1.2240979730339501</v>
      </c>
      <c r="O3041">
        <v>75.8125</v>
      </c>
      <c r="P3041">
        <v>40.969162995594701</v>
      </c>
      <c r="Q3041">
        <v>0.108484185164095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539</v>
      </c>
      <c r="E3042">
        <v>81.490499999999997</v>
      </c>
      <c r="F3042">
        <v>77.61</v>
      </c>
      <c r="G3042">
        <v>241.98432794597099</v>
      </c>
      <c r="H3042">
        <v>22.4339178778297</v>
      </c>
      <c r="I3042">
        <v>81.205104421330304</v>
      </c>
      <c r="J3042">
        <v>1.05596189331176</v>
      </c>
      <c r="K3042">
        <v>64.151085064312397</v>
      </c>
      <c r="L3042">
        <v>46.267621086040997</v>
      </c>
      <c r="M3042">
        <v>63.674619596093898</v>
      </c>
      <c r="N3042">
        <v>1.0466184784942301</v>
      </c>
      <c r="O3042">
        <v>4.4968431903105097</v>
      </c>
      <c r="P3042">
        <v>338.47457627118598</v>
      </c>
      <c r="Q3042">
        <v>0.113246243293566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407</v>
      </c>
      <c r="E3043">
        <v>81.1755</v>
      </c>
      <c r="F3043">
        <v>85.9</v>
      </c>
      <c r="G3043">
        <v>-19.9793655931941</v>
      </c>
      <c r="H3043">
        <v>5.21911451086907</v>
      </c>
      <c r="I3043">
        <v>-9.0387980176940399</v>
      </c>
      <c r="J3043">
        <v>-3.13062919882127</v>
      </c>
      <c r="K3043">
        <v>75.635285296348201</v>
      </c>
      <c r="L3043">
        <v>69.087000668304995</v>
      </c>
      <c r="M3043">
        <v>64.712592424763798</v>
      </c>
      <c r="N3043">
        <v>1.4204697986577099</v>
      </c>
      <c r="O3043">
        <v>5.2386495925494696</v>
      </c>
      <c r="P3043">
        <v>59.074074074073998</v>
      </c>
      <c r="Q3043">
        <v>9.5806757862767003E-2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72</v>
      </c>
      <c r="E3044">
        <v>81.125869991999906</v>
      </c>
      <c r="F3044">
        <v>15.78</v>
      </c>
      <c r="G3044">
        <v>10.886590805696301</v>
      </c>
      <c r="H3044">
        <v>-17.450028267659199</v>
      </c>
      <c r="I3044">
        <v>-27.847183160368999</v>
      </c>
      <c r="J3044">
        <v>-4.8429481689625202</v>
      </c>
      <c r="K3044">
        <v>15.7775578211803</v>
      </c>
      <c r="L3044">
        <v>14.7015229389939</v>
      </c>
      <c r="M3044">
        <v>41.8076715958777</v>
      </c>
      <c r="N3044">
        <v>0.27459269903414302</v>
      </c>
      <c r="O3044">
        <v>23.764258555133001</v>
      </c>
      <c r="P3044">
        <v>57.799999999999898</v>
      </c>
      <c r="Q3044">
        <v>3.6727976200204002E-2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130</v>
      </c>
      <c r="E3045">
        <v>81.099683048000003</v>
      </c>
      <c r="F3045">
        <v>28.52</v>
      </c>
      <c r="G3045">
        <v>-7.2153318127669097</v>
      </c>
      <c r="H3045">
        <v>-7.0418566727171896</v>
      </c>
      <c r="I3045">
        <v>-35.764799819435702</v>
      </c>
      <c r="J3045">
        <v>-4.13960742056718</v>
      </c>
      <c r="K3045">
        <v>29.318266596082101</v>
      </c>
      <c r="L3045">
        <v>30.075995085031899</v>
      </c>
      <c r="M3045">
        <v>50.886627149111597</v>
      </c>
      <c r="N3045">
        <v>0.65488166495448397</v>
      </c>
      <c r="O3045">
        <v>53.190743338008403</v>
      </c>
      <c r="P3045">
        <v>22.931034482758601</v>
      </c>
      <c r="Q3045">
        <v>1.2845500101565E-2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D3046" t="s">
        <v>130</v>
      </c>
      <c r="E3046">
        <v>80.807895168000002</v>
      </c>
      <c r="F3046">
        <v>22.36</v>
      </c>
      <c r="G3046">
        <v>-26.330573341865801</v>
      </c>
      <c r="H3046">
        <v>-9.2850319075242105</v>
      </c>
      <c r="I3046">
        <v>-38.228825960555398</v>
      </c>
      <c r="J3046">
        <v>-0.54434783312814705</v>
      </c>
      <c r="K3046">
        <v>24.201656721309501</v>
      </c>
      <c r="L3046">
        <v>23.553085741169902</v>
      </c>
      <c r="M3046">
        <v>39.775810628485502</v>
      </c>
      <c r="N3046">
        <v>1.1080987670732101</v>
      </c>
      <c r="O3046">
        <v>77.504472271914096</v>
      </c>
      <c r="P3046">
        <v>56.363636363636303</v>
      </c>
      <c r="Q3046">
        <v>-9.7520770849719995E-3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D3047" t="s">
        <v>386</v>
      </c>
      <c r="E3047">
        <v>80.716369999999998</v>
      </c>
      <c r="F3047">
        <v>66.5</v>
      </c>
      <c r="G3047">
        <v>-41.027498388984597</v>
      </c>
      <c r="H3047">
        <v>40.4127396136548</v>
      </c>
      <c r="I3047">
        <v>-8.7396033195859193</v>
      </c>
      <c r="J3047">
        <v>-2.8005638393441501</v>
      </c>
      <c r="K3047">
        <v>56.737385437156597</v>
      </c>
      <c r="M3047">
        <v>52.731553361938197</v>
      </c>
      <c r="N3047">
        <v>4.1895366218236099</v>
      </c>
      <c r="O3047">
        <v>41.954887218045101</v>
      </c>
      <c r="P3047">
        <v>74.770039421813394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539</v>
      </c>
      <c r="E3048">
        <v>80.416725749999998</v>
      </c>
      <c r="F3048">
        <v>1.71</v>
      </c>
      <c r="G3048">
        <v>67.690273652705301</v>
      </c>
      <c r="H3048">
        <v>14.395763677946601</v>
      </c>
      <c r="I3048">
        <v>14.065671999404699</v>
      </c>
      <c r="J3048">
        <v>17.239118700338299</v>
      </c>
      <c r="K3048">
        <v>1.3329269152154799</v>
      </c>
      <c r="L3048">
        <v>1.1774204148798799</v>
      </c>
      <c r="M3048">
        <v>85.490161305355599</v>
      </c>
      <c r="N3048">
        <v>4.0410051554215496</v>
      </c>
      <c r="O3048">
        <v>0</v>
      </c>
      <c r="P3048">
        <v>132.59741548777299</v>
      </c>
      <c r="Q3048">
        <v>0.13028975841228699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E3049">
        <v>80.103055999999995</v>
      </c>
      <c r="F3049">
        <v>107.2</v>
      </c>
      <c r="G3049">
        <v>29.042279428450801</v>
      </c>
      <c r="H3049">
        <v>7.7414409970158102</v>
      </c>
      <c r="I3049">
        <v>0.22339840133460401</v>
      </c>
      <c r="J3049">
        <v>3.42429364156366</v>
      </c>
      <c r="K3049">
        <v>102.161513404117</v>
      </c>
      <c r="L3049">
        <v>94.112047698366496</v>
      </c>
      <c r="M3049">
        <v>58.014433807273399</v>
      </c>
      <c r="N3049">
        <v>0.179002250150924</v>
      </c>
      <c r="O3049">
        <v>34.328358208955201</v>
      </c>
      <c r="P3049">
        <v>54.244604316546699</v>
      </c>
      <c r="Q3049">
        <v>0.1062616404634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211</v>
      </c>
      <c r="E3050">
        <v>80.063671979999995</v>
      </c>
      <c r="F3050">
        <v>51.72</v>
      </c>
      <c r="G3050">
        <v>-42.278081273969597</v>
      </c>
      <c r="H3050">
        <v>-7.7141497150177596</v>
      </c>
      <c r="I3050">
        <v>-29.1190606081392</v>
      </c>
      <c r="J3050">
        <v>1.2639279143847399</v>
      </c>
      <c r="K3050">
        <v>51.414952184133497</v>
      </c>
      <c r="L3050">
        <v>53.858201765302297</v>
      </c>
      <c r="M3050">
        <v>54.4160133133974</v>
      </c>
      <c r="N3050">
        <v>1.57750273715242</v>
      </c>
      <c r="O3050">
        <v>37.161639597834402</v>
      </c>
      <c r="P3050">
        <v>22.675521821631801</v>
      </c>
      <c r="Q3050">
        <v>-4.6312468114343003E-2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130</v>
      </c>
      <c r="E3051">
        <v>79.806454658999996</v>
      </c>
      <c r="F3051">
        <v>48.87</v>
      </c>
      <c r="G3051">
        <v>75.368810040695706</v>
      </c>
      <c r="H3051">
        <v>-9.8801783510388592</v>
      </c>
      <c r="I3051">
        <v>10.9052830383244</v>
      </c>
      <c r="J3051">
        <v>4.54700537479592</v>
      </c>
      <c r="K3051">
        <v>44.7911336213581</v>
      </c>
      <c r="L3051">
        <v>38.5042599946472</v>
      </c>
      <c r="M3051">
        <v>69.8269700696721</v>
      </c>
      <c r="N3051">
        <v>0.83355614693044999</v>
      </c>
      <c r="O3051">
        <v>15.449150808266801</v>
      </c>
      <c r="P3051">
        <v>121.13122171945599</v>
      </c>
      <c r="Q3051">
        <v>4.6436348730491003E-2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60</v>
      </c>
      <c r="E3052">
        <v>79.77308352</v>
      </c>
      <c r="F3052">
        <v>135.19999999999999</v>
      </c>
      <c r="G3052">
        <v>-7.0949524439605796</v>
      </c>
      <c r="H3052">
        <v>-3.6832097743290602</v>
      </c>
      <c r="I3052">
        <v>-10.074143756651999</v>
      </c>
      <c r="J3052">
        <v>0.66294579575220003</v>
      </c>
      <c r="K3052">
        <v>132.86548621345599</v>
      </c>
      <c r="L3052">
        <v>128.43897918909599</v>
      </c>
      <c r="M3052">
        <v>54.339546521543902</v>
      </c>
      <c r="N3052">
        <v>1.0818489425981801</v>
      </c>
      <c r="O3052">
        <v>16.124260355029499</v>
      </c>
      <c r="P3052">
        <v>37.888832228454802</v>
      </c>
      <c r="Q3052">
        <v>-8.0431603646868993E-2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80</v>
      </c>
      <c r="E3053">
        <v>79.751160138000003</v>
      </c>
      <c r="F3053">
        <v>9.26</v>
      </c>
      <c r="G3053">
        <v>91.248259494896004</v>
      </c>
      <c r="H3053">
        <v>36.795754881131003</v>
      </c>
      <c r="I3053">
        <v>18.4908187070446</v>
      </c>
      <c r="J3053">
        <v>-7.1417390105392098</v>
      </c>
      <c r="K3053">
        <v>8.4918440832926603</v>
      </c>
      <c r="L3053">
        <v>6.9510667016295704</v>
      </c>
      <c r="M3053">
        <v>33.7335721868129</v>
      </c>
      <c r="N3053">
        <v>0.108875837079888</v>
      </c>
      <c r="O3053">
        <v>40.064794816414697</v>
      </c>
      <c r="P3053">
        <v>123.13253012048099</v>
      </c>
      <c r="Q3053">
        <v>9.9799500467257996E-2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E3054">
        <v>79.610436000000007</v>
      </c>
      <c r="F3054">
        <v>26.87</v>
      </c>
      <c r="G3054">
        <v>-95.840165430014096</v>
      </c>
      <c r="H3054">
        <v>-3.1097243258576301</v>
      </c>
      <c r="I3054">
        <v>-82.966533944892603</v>
      </c>
      <c r="J3054">
        <v>-3.4378187413049299</v>
      </c>
      <c r="K3054">
        <v>30.5692528006477</v>
      </c>
      <c r="L3054">
        <v>52.758277889782597</v>
      </c>
      <c r="M3054">
        <v>46.533529261871003</v>
      </c>
      <c r="N3054">
        <v>0.39278964866372801</v>
      </c>
      <c r="O3054">
        <v>283.6992928917</v>
      </c>
      <c r="P3054">
        <v>19.3161634103019</v>
      </c>
      <c r="Q3054">
        <v>-4.6336728581397001E-2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539</v>
      </c>
      <c r="E3055">
        <v>79.606800000000007</v>
      </c>
      <c r="F3055">
        <v>6.24</v>
      </c>
      <c r="G3055">
        <v>10.964357350528701</v>
      </c>
      <c r="H3055">
        <v>-7.6715461321938703</v>
      </c>
      <c r="I3055">
        <v>-44.0742251876081</v>
      </c>
      <c r="J3055">
        <v>-10.1753682211907</v>
      </c>
      <c r="K3055">
        <v>6.78963105770704</v>
      </c>
      <c r="L3055">
        <v>6.6364310167709704</v>
      </c>
      <c r="M3055">
        <v>27.422808630337101</v>
      </c>
      <c r="N3055">
        <v>0.70871464600751999</v>
      </c>
      <c r="O3055">
        <v>83.814102564102498</v>
      </c>
      <c r="P3055">
        <v>48.2185273159144</v>
      </c>
      <c r="Q3055">
        <v>-5.4881505180679998E-3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D3056" t="s">
        <v>626</v>
      </c>
      <c r="E3056">
        <v>79.575999999999993</v>
      </c>
      <c r="F3056">
        <v>290</v>
      </c>
      <c r="G3056">
        <v>144.666799486705</v>
      </c>
      <c r="H3056">
        <v>-13.2598608907214</v>
      </c>
      <c r="I3056">
        <v>26.9818034504565</v>
      </c>
      <c r="J3056">
        <v>1.32201111656412</v>
      </c>
      <c r="K3056">
        <v>291.13974279123602</v>
      </c>
      <c r="L3056">
        <v>237.32752290058201</v>
      </c>
      <c r="M3056">
        <v>51.479620381645397</v>
      </c>
      <c r="N3056">
        <v>0.70931422722620197</v>
      </c>
      <c r="O3056">
        <v>38.310344827586199</v>
      </c>
      <c r="P3056">
        <v>183.203125</v>
      </c>
      <c r="Q3056">
        <v>0.13207755064702401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182</v>
      </c>
      <c r="E3057">
        <v>79.506832739999993</v>
      </c>
      <c r="F3057">
        <v>48.9</v>
      </c>
      <c r="G3057">
        <v>-8.2238004632214405</v>
      </c>
      <c r="H3057">
        <v>-13.207844385194401</v>
      </c>
      <c r="I3057">
        <v>-4.8862096098500496</v>
      </c>
      <c r="J3057">
        <v>-6.3878963079995703</v>
      </c>
      <c r="K3057">
        <v>48.713191754905999</v>
      </c>
      <c r="L3057">
        <v>46.257564194750799</v>
      </c>
      <c r="M3057">
        <v>47.848684091091499</v>
      </c>
      <c r="N3057">
        <v>0.63</v>
      </c>
      <c r="O3057">
        <v>41.717791411042903</v>
      </c>
      <c r="P3057">
        <v>45.752608047690003</v>
      </c>
      <c r="Q3057">
        <v>-1.526353966601E-2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E3058">
        <v>79.457864760000007</v>
      </c>
      <c r="F3058">
        <v>58.05</v>
      </c>
      <c r="G3058">
        <v>5.6200926766551698</v>
      </c>
      <c r="H3058">
        <v>15.6919465724148</v>
      </c>
      <c r="I3058">
        <v>-8.2494410332151098</v>
      </c>
      <c r="J3058">
        <v>4.1126839484400799</v>
      </c>
      <c r="K3058">
        <v>52.965537959301699</v>
      </c>
      <c r="L3058">
        <v>49.140765463028799</v>
      </c>
      <c r="M3058">
        <v>55.329887156802002</v>
      </c>
      <c r="N3058">
        <v>2.0203821656050902</v>
      </c>
      <c r="O3058">
        <v>13.6606373815676</v>
      </c>
      <c r="P3058">
        <v>63.521126760563298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E3059">
        <v>79.417354743999994</v>
      </c>
      <c r="F3059">
        <v>71.44</v>
      </c>
      <c r="G3059">
        <v>5.7903313765028201</v>
      </c>
      <c r="H3059">
        <v>-6.5889750879525204</v>
      </c>
      <c r="I3059">
        <v>8.7226828812857402</v>
      </c>
      <c r="J3059">
        <v>0.81054727176695196</v>
      </c>
      <c r="K3059">
        <v>75.337110645263706</v>
      </c>
      <c r="L3059">
        <v>69.185681992446007</v>
      </c>
      <c r="M3059">
        <v>25.223788617929799</v>
      </c>
      <c r="N3059">
        <v>4.4733333333333301</v>
      </c>
      <c r="O3059">
        <v>22.4804031354983</v>
      </c>
      <c r="P3059">
        <v>55.948482864003402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127</v>
      </c>
      <c r="E3060">
        <v>79.374963984999994</v>
      </c>
      <c r="F3060">
        <v>144.05000000000001</v>
      </c>
      <c r="G3060">
        <v>112.279468232426</v>
      </c>
      <c r="H3060">
        <v>-15.8340487326257</v>
      </c>
      <c r="I3060">
        <v>24.648160644299999</v>
      </c>
      <c r="J3060">
        <v>-10.14373318236</v>
      </c>
      <c r="K3060">
        <v>157.60684028131601</v>
      </c>
      <c r="L3060">
        <v>128.891417732268</v>
      </c>
      <c r="M3060">
        <v>23.011150711494398</v>
      </c>
      <c r="N3060">
        <v>0.73281153787336395</v>
      </c>
      <c r="O3060">
        <v>26.310308920513599</v>
      </c>
      <c r="P3060">
        <v>140.083333333333</v>
      </c>
      <c r="Q3060">
        <v>6.9888384199074005E-2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E3061">
        <v>79.148908000000006</v>
      </c>
      <c r="F3061">
        <v>39.14</v>
      </c>
      <c r="G3061">
        <v>-54.444055201503602</v>
      </c>
      <c r="H3061">
        <v>-21.1674357350051</v>
      </c>
      <c r="I3061">
        <v>-55.490113811948298</v>
      </c>
      <c r="J3061">
        <v>-9.5650825953883203</v>
      </c>
      <c r="K3061">
        <v>42.642817419079101</v>
      </c>
      <c r="L3061">
        <v>45.160922592322301</v>
      </c>
      <c r="M3061">
        <v>34.183456901404398</v>
      </c>
      <c r="N3061">
        <v>0.184770476393738</v>
      </c>
      <c r="O3061">
        <v>74.987225344915601</v>
      </c>
      <c r="P3061">
        <v>11.828571428571401</v>
      </c>
      <c r="Q3061">
        <v>0.11794301763934099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404</v>
      </c>
      <c r="E3062">
        <v>78.835750000000004</v>
      </c>
      <c r="F3062">
        <v>6.65</v>
      </c>
      <c r="G3062">
        <v>16.402274599136899</v>
      </c>
      <c r="H3062">
        <v>50.925839348076103</v>
      </c>
      <c r="I3062">
        <v>40.5332548042498</v>
      </c>
      <c r="J3062">
        <v>4.8903566821302604</v>
      </c>
      <c r="K3062">
        <v>5.3257588399226004</v>
      </c>
      <c r="L3062">
        <v>4.5397757031805801</v>
      </c>
      <c r="M3062">
        <v>54.826996433296699</v>
      </c>
      <c r="N3062">
        <v>2.8280343069162299</v>
      </c>
      <c r="O3062">
        <v>18.721804511278201</v>
      </c>
      <c r="P3062">
        <v>106.521739130434</v>
      </c>
      <c r="Q3062">
        <v>0.14753134325394801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286</v>
      </c>
      <c r="E3063">
        <v>78.827497500000007</v>
      </c>
      <c r="F3063">
        <v>35.65</v>
      </c>
      <c r="G3063">
        <v>52.647067302946198</v>
      </c>
      <c r="H3063">
        <v>11.9868063167635</v>
      </c>
      <c r="I3063">
        <v>-6.2858485340375596</v>
      </c>
      <c r="J3063">
        <v>11.9362017220287</v>
      </c>
      <c r="K3063">
        <v>29.516030931839101</v>
      </c>
      <c r="L3063">
        <v>28.1905412758544</v>
      </c>
      <c r="M3063">
        <v>90.235077845496207</v>
      </c>
      <c r="N3063">
        <v>2.2728713570204002</v>
      </c>
      <c r="O3063">
        <v>13.043478260869501</v>
      </c>
      <c r="P3063">
        <v>94.277929155313302</v>
      </c>
      <c r="Q3063">
        <v>4.0631315497797998E-2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200</v>
      </c>
      <c r="E3064">
        <v>78.743170399999997</v>
      </c>
      <c r="F3064">
        <v>69.010000000000005</v>
      </c>
      <c r="G3064">
        <v>-52.0077974406626</v>
      </c>
      <c r="H3064">
        <v>-7.01563289649342</v>
      </c>
      <c r="I3064">
        <v>-33.606654816410703</v>
      </c>
      <c r="J3064">
        <v>-0.94991448869480599</v>
      </c>
      <c r="K3064">
        <v>71.010894898083095</v>
      </c>
      <c r="L3064">
        <v>78.282838341094404</v>
      </c>
      <c r="M3064">
        <v>52.123913634381402</v>
      </c>
      <c r="N3064">
        <v>0.91455909833579496</v>
      </c>
      <c r="O3064">
        <v>63.454571801188202</v>
      </c>
      <c r="P3064">
        <v>5.8435582822085896</v>
      </c>
      <c r="Q3064">
        <v>7.4796290460423007E-2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1379</v>
      </c>
      <c r="E3065">
        <v>78.534315000000007</v>
      </c>
      <c r="F3065">
        <v>265.05</v>
      </c>
      <c r="G3065">
        <v>50.3318013576569</v>
      </c>
      <c r="H3065">
        <v>-7.1929056237661397</v>
      </c>
      <c r="I3065">
        <v>-27.163092996548301</v>
      </c>
      <c r="J3065">
        <v>-0.564150851955874</v>
      </c>
      <c r="K3065">
        <v>266.77120306285298</v>
      </c>
      <c r="L3065">
        <v>251.94113116054899</v>
      </c>
      <c r="M3065">
        <v>45.237640618970097</v>
      </c>
      <c r="N3065">
        <v>0.38538537010792501</v>
      </c>
      <c r="O3065">
        <v>37.332578758724701</v>
      </c>
      <c r="P3065">
        <v>76.817878585723804</v>
      </c>
      <c r="Q3065">
        <v>6.3448114335877007E-2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631</v>
      </c>
      <c r="E3066">
        <v>78.363215999999994</v>
      </c>
      <c r="F3066">
        <v>78.16</v>
      </c>
      <c r="G3066">
        <v>956.95059794257804</v>
      </c>
      <c r="H3066">
        <v>21.536231905371299</v>
      </c>
      <c r="I3066">
        <v>230.825915708808</v>
      </c>
      <c r="J3066">
        <v>2.8071543447148799</v>
      </c>
      <c r="K3066">
        <v>64.493114471799302</v>
      </c>
      <c r="M3066">
        <v>100</v>
      </c>
      <c r="N3066">
        <v>2.3074782608695599</v>
      </c>
      <c r="O3066">
        <v>0</v>
      </c>
      <c r="P3066">
        <v>981.05117565698401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486</v>
      </c>
      <c r="E3067">
        <v>78.227458451999993</v>
      </c>
      <c r="F3067">
        <v>8.58</v>
      </c>
      <c r="G3067">
        <v>-0.89606295663473201</v>
      </c>
      <c r="H3067">
        <v>18.967682920637401</v>
      </c>
      <c r="I3067">
        <v>26.751126262204</v>
      </c>
      <c r="J3067">
        <v>15.231032446969101</v>
      </c>
      <c r="K3067">
        <v>6.8255713415684802</v>
      </c>
      <c r="L3067">
        <v>7.3373098473024001</v>
      </c>
      <c r="M3067">
        <v>75.627892537028401</v>
      </c>
      <c r="N3067">
        <v>1.50463653804055</v>
      </c>
      <c r="O3067">
        <v>3.8461538461538498</v>
      </c>
      <c r="P3067">
        <v>108.450279584217</v>
      </c>
      <c r="Q3067">
        <v>6.9623255254104996E-2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631</v>
      </c>
      <c r="E3068">
        <v>78.200850000000003</v>
      </c>
      <c r="F3068">
        <v>45.5</v>
      </c>
      <c r="G3068">
        <v>-32.181385795214297</v>
      </c>
      <c r="H3068">
        <v>13.162938532078</v>
      </c>
      <c r="I3068">
        <v>-21.875703659477701</v>
      </c>
      <c r="J3068">
        <v>0.58881778174477595</v>
      </c>
      <c r="K3068">
        <v>44.788917526948197</v>
      </c>
      <c r="M3068">
        <v>51.588586644695603</v>
      </c>
      <c r="N3068">
        <v>0.70037735849056504</v>
      </c>
      <c r="O3068">
        <v>28.351648351648301</v>
      </c>
      <c r="P3068">
        <v>28.169014084507001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138</v>
      </c>
      <c r="E3069">
        <v>78.073190615999906</v>
      </c>
      <c r="F3069">
        <v>67.44</v>
      </c>
      <c r="G3069">
        <v>31.398615276140099</v>
      </c>
      <c r="H3069">
        <v>61.349589090821603</v>
      </c>
      <c r="I3069">
        <v>52.313478805566703</v>
      </c>
      <c r="J3069">
        <v>-17.7156235271311</v>
      </c>
      <c r="K3069">
        <v>56.895730216731401</v>
      </c>
      <c r="L3069">
        <v>45.492842393576197</v>
      </c>
      <c r="M3069">
        <v>41.421131995315299</v>
      </c>
      <c r="N3069">
        <v>2.2710175253805298</v>
      </c>
      <c r="O3069">
        <v>50.266903914590699</v>
      </c>
      <c r="P3069">
        <v>97.1929824561403</v>
      </c>
      <c r="Q3069">
        <v>7.9537512343271E-2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60</v>
      </c>
      <c r="E3070">
        <v>78.053632500000006</v>
      </c>
      <c r="F3070">
        <v>103.65</v>
      </c>
      <c r="G3070">
        <v>-11.584294605417901</v>
      </c>
      <c r="H3070">
        <v>-1.6201783510388701</v>
      </c>
      <c r="I3070">
        <v>-13.949023312028601</v>
      </c>
      <c r="J3070">
        <v>-3.50060549299406</v>
      </c>
      <c r="K3070">
        <v>100.65214047729</v>
      </c>
      <c r="L3070">
        <v>97.4733610239619</v>
      </c>
      <c r="M3070">
        <v>53.647051726490297</v>
      </c>
      <c r="N3070">
        <v>1.4848142694898201</v>
      </c>
      <c r="O3070">
        <v>9.9855282199710498</v>
      </c>
      <c r="P3070">
        <v>26.248477466504202</v>
      </c>
      <c r="Q3070">
        <v>8.6414125161529999E-3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1429</v>
      </c>
      <c r="E3071">
        <v>78.016042499999998</v>
      </c>
      <c r="F3071">
        <v>117.15</v>
      </c>
      <c r="G3071">
        <v>4.6356860218574703</v>
      </c>
      <c r="H3071">
        <v>-10.0801783510388</v>
      </c>
      <c r="I3071">
        <v>-12.3048150103598</v>
      </c>
      <c r="J3071">
        <v>-1.64778606156638</v>
      </c>
      <c r="K3071">
        <v>117.016260151956</v>
      </c>
      <c r="L3071">
        <v>106.30603267981699</v>
      </c>
      <c r="M3071">
        <v>47.339653348868403</v>
      </c>
      <c r="N3071">
        <v>0.75533586270116104</v>
      </c>
      <c r="O3071">
        <v>53.606487409304201</v>
      </c>
      <c r="P3071">
        <v>56.2</v>
      </c>
      <c r="Q3071">
        <v>0.12063552246791601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472</v>
      </c>
      <c r="E3072">
        <v>78.010322299999999</v>
      </c>
      <c r="F3072">
        <v>158.44999999999999</v>
      </c>
      <c r="G3072">
        <v>-53.458580389395102</v>
      </c>
      <c r="H3072">
        <v>-11.867237174568199</v>
      </c>
      <c r="I3072">
        <v>-25.791563171005102</v>
      </c>
      <c r="J3072">
        <v>-0.60990727368759301</v>
      </c>
      <c r="K3072">
        <v>161.00403444711301</v>
      </c>
      <c r="L3072">
        <v>172.20646979623501</v>
      </c>
      <c r="M3072">
        <v>42.138770705155501</v>
      </c>
      <c r="N3072">
        <v>0.394297308203924</v>
      </c>
      <c r="O3072">
        <v>54.244241085515903</v>
      </c>
      <c r="P3072">
        <v>21.884615384615302</v>
      </c>
      <c r="Q3072">
        <v>9.7322646363694004E-2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631</v>
      </c>
      <c r="E3073">
        <v>77.914540927999994</v>
      </c>
      <c r="F3073">
        <v>90.16</v>
      </c>
      <c r="G3073">
        <v>3.8767111429393499</v>
      </c>
      <c r="H3073">
        <v>-7.18356691330502</v>
      </c>
      <c r="I3073">
        <v>-20.122168305942299</v>
      </c>
      <c r="J3073">
        <v>-0.28462302721453903</v>
      </c>
      <c r="K3073">
        <v>92.300895425966502</v>
      </c>
      <c r="L3073">
        <v>90.9096519302974</v>
      </c>
      <c r="M3073">
        <v>44.668912629086698</v>
      </c>
      <c r="N3073">
        <v>0.157246148200132</v>
      </c>
      <c r="O3073">
        <v>32.375776397515502</v>
      </c>
      <c r="P3073">
        <v>32.199413489736003</v>
      </c>
      <c r="Q3073">
        <v>-9.3229461580769998E-3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1181</v>
      </c>
      <c r="E3074">
        <v>77.805000000000007</v>
      </c>
      <c r="F3074">
        <v>259.35000000000002</v>
      </c>
      <c r="G3074">
        <v>137.60477041879199</v>
      </c>
      <c r="H3074">
        <v>3.1830893399371001</v>
      </c>
      <c r="I3074">
        <v>-12.2681780214177</v>
      </c>
      <c r="J3074">
        <v>6.5694854006472703</v>
      </c>
      <c r="K3074">
        <v>238.641038926557</v>
      </c>
      <c r="L3074">
        <v>215.46339587313599</v>
      </c>
      <c r="M3074">
        <v>75.758291375903099</v>
      </c>
      <c r="N3074">
        <v>0.98528213939606502</v>
      </c>
      <c r="O3074">
        <v>17.967996915365301</v>
      </c>
      <c r="P3074">
        <v>213.945042973005</v>
      </c>
      <c r="Q3074">
        <v>0.173486567408942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1379</v>
      </c>
      <c r="E3075">
        <v>77.622388329999893</v>
      </c>
      <c r="F3075">
        <v>75.59</v>
      </c>
      <c r="G3075">
        <v>-12.1982831178111</v>
      </c>
      <c r="H3075">
        <v>-8.2076783510388598</v>
      </c>
      <c r="I3075">
        <v>-21.713034207004402</v>
      </c>
      <c r="J3075">
        <v>1.7751350096104901</v>
      </c>
      <c r="K3075">
        <v>75.979564164419301</v>
      </c>
      <c r="L3075">
        <v>75.663335835628402</v>
      </c>
      <c r="M3075">
        <v>45.374940688581603</v>
      </c>
      <c r="N3075">
        <v>0.45332846748282501</v>
      </c>
      <c r="O3075">
        <v>30.043656568329101</v>
      </c>
      <c r="P3075">
        <v>25.460580912863001</v>
      </c>
      <c r="Q3075">
        <v>-4.888661115244E-3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116</v>
      </c>
      <c r="E3076">
        <v>77.421107399999997</v>
      </c>
      <c r="F3076">
        <v>68.25</v>
      </c>
      <c r="G3076">
        <v>636.76898750298403</v>
      </c>
      <c r="H3076">
        <v>44.595424485840503</v>
      </c>
      <c r="I3076">
        <v>245.03791199230801</v>
      </c>
      <c r="J3076">
        <v>9.0252950078600893</v>
      </c>
      <c r="K3076">
        <v>46.431968189107899</v>
      </c>
      <c r="L3076">
        <v>28.014681877320498</v>
      </c>
      <c r="M3076">
        <v>99.999532811781805</v>
      </c>
      <c r="N3076">
        <v>0.977862242599982</v>
      </c>
      <c r="O3076">
        <v>0</v>
      </c>
      <c r="P3076">
        <v>712.5</v>
      </c>
      <c r="Q3076">
        <v>9.2204475785692006E-2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E3077">
        <v>77.186070000000001</v>
      </c>
      <c r="F3077">
        <v>178.3</v>
      </c>
      <c r="G3077">
        <v>200.52982135796699</v>
      </c>
      <c r="H3077">
        <v>19.0575994267389</v>
      </c>
      <c r="I3077">
        <v>21.2808619970879</v>
      </c>
      <c r="J3077">
        <v>-2.5774308703095401</v>
      </c>
      <c r="K3077">
        <v>162.533027323016</v>
      </c>
      <c r="L3077">
        <v>138.77719202238001</v>
      </c>
      <c r="M3077">
        <v>56.6114106587439</v>
      </c>
      <c r="N3077">
        <v>0.82343749999999905</v>
      </c>
      <c r="O3077">
        <v>16.629276500280401</v>
      </c>
      <c r="P3077">
        <v>254.682795698924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714</v>
      </c>
      <c r="E3078">
        <v>77.053211959999999</v>
      </c>
      <c r="F3078">
        <v>60.91</v>
      </c>
      <c r="G3078">
        <v>31.4805206253127</v>
      </c>
      <c r="H3078">
        <v>-1.0819236579896501</v>
      </c>
      <c r="I3078">
        <v>6.6281965526075197</v>
      </c>
      <c r="J3078">
        <v>-0.55464044154363301</v>
      </c>
      <c r="K3078">
        <v>58.440718926214899</v>
      </c>
      <c r="L3078">
        <v>51.828700986755997</v>
      </c>
      <c r="M3078">
        <v>51.880968766981397</v>
      </c>
      <c r="N3078">
        <v>1.19775926669064</v>
      </c>
      <c r="O3078">
        <v>4.4163519947463401</v>
      </c>
      <c r="P3078">
        <v>56.500513874614498</v>
      </c>
      <c r="Q3078">
        <v>6.5320406444950005E-2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682</v>
      </c>
      <c r="E3079">
        <v>76.898294755999999</v>
      </c>
      <c r="F3079">
        <v>23.83</v>
      </c>
      <c r="G3079">
        <v>6.4555538851902199</v>
      </c>
      <c r="H3079">
        <v>-15.292313866836301</v>
      </c>
      <c r="I3079">
        <v>-31.925967449706501</v>
      </c>
      <c r="J3079">
        <v>-5.5578525670077203</v>
      </c>
      <c r="K3079">
        <v>24.9811210583532</v>
      </c>
      <c r="L3079">
        <v>24.587279152966701</v>
      </c>
      <c r="M3079">
        <v>40.807212671971101</v>
      </c>
      <c r="N3079">
        <v>0.39550767866717701</v>
      </c>
      <c r="O3079">
        <v>64.215909867386102</v>
      </c>
      <c r="P3079">
        <v>37.867274969173799</v>
      </c>
      <c r="Q3079">
        <v>2.6908502693688E-2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399</v>
      </c>
      <c r="E3080">
        <v>76.777807120000006</v>
      </c>
      <c r="F3080">
        <v>52.24</v>
      </c>
      <c r="G3080">
        <v>104.12135325981799</v>
      </c>
      <c r="H3080">
        <v>15.428262784372899</v>
      </c>
      <c r="I3080">
        <v>27.853694443022299</v>
      </c>
      <c r="J3080">
        <v>12.379174722747299</v>
      </c>
      <c r="K3080">
        <v>44.769855427585597</v>
      </c>
      <c r="L3080">
        <v>37.894884954860402</v>
      </c>
      <c r="M3080">
        <v>88.652115085406294</v>
      </c>
      <c r="N3080">
        <v>1.1017730883976</v>
      </c>
      <c r="O3080">
        <v>2.2205206738131502</v>
      </c>
      <c r="P3080">
        <v>161.19999999999999</v>
      </c>
      <c r="Q3080">
        <v>0.100105600917633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422</v>
      </c>
      <c r="E3081">
        <v>76.738195669999996</v>
      </c>
      <c r="F3081">
        <v>71.290000000000006</v>
      </c>
      <c r="G3081">
        <v>63.504685443488398</v>
      </c>
      <c r="H3081">
        <v>-12.5150501459106</v>
      </c>
      <c r="I3081">
        <v>-33.603669481931703</v>
      </c>
      <c r="J3081">
        <v>-4.1079237252926397</v>
      </c>
      <c r="K3081">
        <v>72.898778192117206</v>
      </c>
      <c r="L3081">
        <v>67.632234914210102</v>
      </c>
      <c r="M3081">
        <v>29.487694894061701</v>
      </c>
      <c r="N3081">
        <v>1.5693027763282601</v>
      </c>
      <c r="O3081">
        <v>37.466685369616997</v>
      </c>
      <c r="P3081">
        <v>90.055985070647793</v>
      </c>
      <c r="Q3081">
        <v>6.1655260354709002E-2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631</v>
      </c>
      <c r="E3082">
        <v>76.692052149999995</v>
      </c>
      <c r="F3082">
        <v>79.45</v>
      </c>
      <c r="G3082">
        <v>24.4874155528464</v>
      </c>
      <c r="H3082">
        <v>-2.97181539500518</v>
      </c>
      <c r="I3082">
        <v>-7.8615622453363203</v>
      </c>
      <c r="J3082">
        <v>-1.47072298098742</v>
      </c>
      <c r="K3082">
        <v>78.795339027137501</v>
      </c>
      <c r="L3082">
        <v>73.229546203515696</v>
      </c>
      <c r="M3082">
        <v>51.532564730532997</v>
      </c>
      <c r="N3082">
        <v>1.0617175924771101</v>
      </c>
      <c r="O3082">
        <v>19.446192573945801</v>
      </c>
      <c r="P3082">
        <v>69.764957264957204</v>
      </c>
      <c r="Q3082">
        <v>3.8037105873702001E-2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43</v>
      </c>
      <c r="E3083">
        <v>76.598288699999998</v>
      </c>
      <c r="F3083">
        <v>43.5</v>
      </c>
      <c r="G3083">
        <v>-24.100577714406199</v>
      </c>
      <c r="H3083">
        <v>-10.1361075545787</v>
      </c>
      <c r="I3083">
        <v>-30.700339704744099</v>
      </c>
      <c r="J3083">
        <v>-1.47635501513533</v>
      </c>
      <c r="K3083">
        <v>44.273507767840599</v>
      </c>
      <c r="L3083">
        <v>49.296783657086102</v>
      </c>
      <c r="M3083">
        <v>56.1388876947548</v>
      </c>
      <c r="N3083">
        <v>0.37350631265295198</v>
      </c>
      <c r="O3083">
        <v>45.9770114942528</v>
      </c>
      <c r="P3083">
        <v>17.886178861788601</v>
      </c>
      <c r="Q3083">
        <v>-4.7096802863086998E-2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122</v>
      </c>
      <c r="E3084">
        <v>76.507999999999996</v>
      </c>
      <c r="F3084">
        <v>1912.7</v>
      </c>
      <c r="G3084">
        <v>134.862325074654</v>
      </c>
      <c r="H3084">
        <v>-8.8797716536844202</v>
      </c>
      <c r="I3084">
        <v>-2.5364248227728501</v>
      </c>
      <c r="J3084">
        <v>-1.61210228976209</v>
      </c>
      <c r="K3084">
        <v>1865.64181993744</v>
      </c>
      <c r="L3084">
        <v>1548.93535720928</v>
      </c>
      <c r="M3084">
        <v>49.751277109422197</v>
      </c>
      <c r="N3084">
        <v>0.27200254594637602</v>
      </c>
      <c r="O3084">
        <v>29.345950750248299</v>
      </c>
      <c r="P3084">
        <v>176.942011148917</v>
      </c>
      <c r="Q3084">
        <v>8.2422723613742005E-2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278</v>
      </c>
      <c r="E3085">
        <v>76.302931999999998</v>
      </c>
      <c r="F3085">
        <v>219.4</v>
      </c>
      <c r="G3085">
        <v>-7.6153109238567502</v>
      </c>
      <c r="H3085">
        <v>-4.95101903845178</v>
      </c>
      <c r="I3085">
        <v>6.4242825035221198</v>
      </c>
      <c r="J3085">
        <v>-2.6838933908152902</v>
      </c>
      <c r="K3085">
        <v>215.91076835629701</v>
      </c>
      <c r="L3085">
        <v>198.844651562075</v>
      </c>
      <c r="M3085">
        <v>51.845610490362397</v>
      </c>
      <c r="N3085">
        <v>0.48370684880930398</v>
      </c>
      <c r="O3085">
        <v>22.060164083865001</v>
      </c>
      <c r="P3085">
        <v>49.6079099897715</v>
      </c>
      <c r="Q3085">
        <v>9.6452942763037994E-2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E3086">
        <v>76.256</v>
      </c>
      <c r="F3086">
        <v>238.3</v>
      </c>
      <c r="G3086">
        <v>-40.98233564953</v>
      </c>
      <c r="H3086">
        <v>-1.8740245048850199</v>
      </c>
      <c r="I3086">
        <v>-3.3941543231681401</v>
      </c>
      <c r="J3086">
        <v>3.2873274575254499</v>
      </c>
      <c r="K3086">
        <v>201.88463680414699</v>
      </c>
      <c r="L3086">
        <v>226.73558107948199</v>
      </c>
      <c r="M3086">
        <v>84.070440316135503</v>
      </c>
      <c r="N3086">
        <v>2.0710069208446802</v>
      </c>
      <c r="O3086">
        <v>30.088124213176599</v>
      </c>
      <c r="P3086">
        <v>32.168607875762603</v>
      </c>
      <c r="Q3086">
        <v>9.0344304846911E-2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46</v>
      </c>
      <c r="E3087">
        <v>75.981646665</v>
      </c>
      <c r="F3087">
        <v>97.95</v>
      </c>
      <c r="G3087">
        <v>33.628890884627502</v>
      </c>
      <c r="H3087">
        <v>-9.6279593308659397</v>
      </c>
      <c r="I3087">
        <v>42.925104421330303</v>
      </c>
      <c r="J3087">
        <v>-2.2092547084310601</v>
      </c>
      <c r="K3087">
        <v>94.955401824898303</v>
      </c>
      <c r="L3087">
        <v>72.284249999999901</v>
      </c>
      <c r="M3087">
        <v>33.803894377356698</v>
      </c>
      <c r="N3087">
        <v>0.50061601642710396</v>
      </c>
      <c r="O3087">
        <v>16.385911179173</v>
      </c>
      <c r="P3087">
        <v>117.666666666666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631</v>
      </c>
      <c r="E3088">
        <v>75.835656</v>
      </c>
      <c r="F3088">
        <v>135.6</v>
      </c>
      <c r="G3088">
        <v>173.26784333822499</v>
      </c>
      <c r="H3088">
        <v>11.398522190402099</v>
      </c>
      <c r="I3088">
        <v>55.917244596549303</v>
      </c>
      <c r="J3088">
        <v>-6.8714834563559597</v>
      </c>
      <c r="K3088">
        <v>121.01674887315301</v>
      </c>
      <c r="L3088">
        <v>87.687667530581095</v>
      </c>
      <c r="M3088">
        <v>30.8778525983268</v>
      </c>
      <c r="N3088">
        <v>7.1242360615710404E-2</v>
      </c>
      <c r="O3088">
        <v>20.907079646017699</v>
      </c>
      <c r="P3088">
        <v>230.73170731707299</v>
      </c>
      <c r="Q3088">
        <v>7.1420928833434996E-2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555</v>
      </c>
      <c r="E3089">
        <v>75.742819100000006</v>
      </c>
      <c r="F3089">
        <v>10.69</v>
      </c>
      <c r="G3089">
        <v>-5.3227999366284902</v>
      </c>
      <c r="H3089">
        <v>-10.193772899590799</v>
      </c>
      <c r="I3089">
        <v>-31.816367971307599</v>
      </c>
      <c r="J3089">
        <v>4.9851203267954203</v>
      </c>
      <c r="K3089">
        <v>10.9181812139405</v>
      </c>
      <c r="L3089">
        <v>10.9442679983293</v>
      </c>
      <c r="M3089">
        <v>48.976960007780797</v>
      </c>
      <c r="N3089">
        <v>0.79653357870976005</v>
      </c>
      <c r="O3089">
        <v>33.395696913002801</v>
      </c>
      <c r="P3089">
        <v>37.757731958762797</v>
      </c>
      <c r="Q3089">
        <v>5.8647742224077003E-2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386</v>
      </c>
      <c r="E3090">
        <v>75.730608000000004</v>
      </c>
      <c r="F3090">
        <v>123</v>
      </c>
      <c r="G3090">
        <v>-47.225577714406199</v>
      </c>
      <c r="H3090">
        <v>-10.449501659309499</v>
      </c>
      <c r="I3090">
        <v>-7.8060976467437602</v>
      </c>
      <c r="J3090">
        <v>-0.970925412318558</v>
      </c>
      <c r="K3090">
        <v>131.39982458616601</v>
      </c>
      <c r="L3090">
        <v>139.90940481756101</v>
      </c>
      <c r="M3090">
        <v>25.562524876153201</v>
      </c>
      <c r="N3090">
        <v>0.23255503669112701</v>
      </c>
      <c r="O3090">
        <v>90.731707317073102</v>
      </c>
      <c r="P3090">
        <v>66.216216216216196</v>
      </c>
      <c r="Q3090">
        <v>0.11926741143168799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1522</v>
      </c>
      <c r="E3091">
        <v>75.704412300000001</v>
      </c>
      <c r="F3091">
        <v>260.7</v>
      </c>
      <c r="G3091">
        <v>82.394471790544202</v>
      </c>
      <c r="H3091">
        <v>12.7343671035065</v>
      </c>
      <c r="I3091">
        <v>13.190004567457899</v>
      </c>
      <c r="J3091">
        <v>-7.6731105242680497</v>
      </c>
      <c r="K3091">
        <v>237.549068131219</v>
      </c>
      <c r="L3091">
        <v>207.426021742209</v>
      </c>
      <c r="M3091">
        <v>53.027780174145001</v>
      </c>
      <c r="N3091">
        <v>1.80565621051475</v>
      </c>
      <c r="O3091">
        <v>13.156885308784</v>
      </c>
      <c r="P3091">
        <v>117.24999999999901</v>
      </c>
      <c r="Q3091">
        <v>8.7607408303378001E-2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E3092">
        <v>75.557130242999904</v>
      </c>
      <c r="F3092">
        <v>44.61</v>
      </c>
      <c r="G3092">
        <v>-13.433249508005799</v>
      </c>
      <c r="H3092">
        <v>-1.8099586757762101</v>
      </c>
      <c r="I3092">
        <v>-22.6238348797119</v>
      </c>
      <c r="J3092">
        <v>-2.9115370954787001</v>
      </c>
      <c r="K3092">
        <v>42.527935744325298</v>
      </c>
      <c r="L3092">
        <v>42.105792973853703</v>
      </c>
      <c r="M3092">
        <v>52.695928347512897</v>
      </c>
      <c r="N3092">
        <v>0.66119906648833005</v>
      </c>
      <c r="O3092">
        <v>37.413136068146102</v>
      </c>
      <c r="P3092">
        <v>43.579015127132202</v>
      </c>
      <c r="Q3092">
        <v>-2.2800226488128999E-2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E3093">
        <v>75.388058200000003</v>
      </c>
      <c r="F3093">
        <v>91</v>
      </c>
      <c r="G3093">
        <v>2.9234312191503999</v>
      </c>
      <c r="H3093">
        <v>-9.64787915320575</v>
      </c>
      <c r="I3093">
        <v>1.3949778390518599</v>
      </c>
      <c r="J3093">
        <v>-5.3225088612891804</v>
      </c>
      <c r="K3093">
        <v>92.805838155396401</v>
      </c>
      <c r="L3093">
        <v>88.187457692896601</v>
      </c>
      <c r="M3093">
        <v>42.416058437632998</v>
      </c>
      <c r="N3093">
        <v>0.416002282335243</v>
      </c>
      <c r="O3093">
        <v>20.769230769230699</v>
      </c>
      <c r="P3093">
        <v>34.934756820877801</v>
      </c>
      <c r="Q3093">
        <v>-2.7520414768930001E-3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E3094">
        <v>75.344999999999999</v>
      </c>
      <c r="F3094">
        <v>50.23</v>
      </c>
      <c r="G3094">
        <v>-61.352295390858401</v>
      </c>
      <c r="H3094">
        <v>-20.8753507648319</v>
      </c>
      <c r="I3094">
        <v>-45.547612969973997</v>
      </c>
      <c r="J3094">
        <v>-1.1482366498816901</v>
      </c>
      <c r="K3094">
        <v>54.067496472921398</v>
      </c>
      <c r="L3094">
        <v>63.071008595108999</v>
      </c>
      <c r="M3094">
        <v>48.039357925089497</v>
      </c>
      <c r="N3094">
        <v>0.81655904059040596</v>
      </c>
      <c r="O3094">
        <v>89.528170416085999</v>
      </c>
      <c r="P3094">
        <v>6.8723404255318998</v>
      </c>
      <c r="Q3094">
        <v>1.1105553129075E-2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E3095">
        <v>75.200035499999998</v>
      </c>
      <c r="F3095">
        <v>76.5</v>
      </c>
      <c r="G3095">
        <v>157.66737808669799</v>
      </c>
      <c r="H3095">
        <v>62.724561995166098</v>
      </c>
      <c r="I3095">
        <v>92.460159692292805</v>
      </c>
      <c r="J3095">
        <v>-0.88036896889369198</v>
      </c>
      <c r="K3095">
        <v>53.243438137260597</v>
      </c>
      <c r="L3095">
        <v>31.1171443766804</v>
      </c>
      <c r="M3095">
        <v>70.169568449833307</v>
      </c>
      <c r="N3095">
        <v>2.0892126323860598</v>
      </c>
      <c r="O3095">
        <v>4.44444444444445</v>
      </c>
      <c r="P3095">
        <v>218.75</v>
      </c>
      <c r="Q3095">
        <v>0.255940661939902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21</v>
      </c>
      <c r="E3096">
        <v>75.148783815000002</v>
      </c>
      <c r="F3096">
        <v>4.53</v>
      </c>
      <c r="G3096">
        <v>134.75656514273601</v>
      </c>
      <c r="H3096">
        <v>-14.194486651434101</v>
      </c>
      <c r="I3096">
        <v>60.435873652099502</v>
      </c>
      <c r="J3096">
        <v>0.81054727176695196</v>
      </c>
      <c r="K3096">
        <v>4.5035727527630396</v>
      </c>
      <c r="L3096">
        <v>3.6583430245553399</v>
      </c>
      <c r="M3096">
        <v>15.2056281573497</v>
      </c>
      <c r="N3096">
        <v>9.7496134260552494E-2</v>
      </c>
      <c r="O3096">
        <v>58.940397350993301</v>
      </c>
      <c r="P3096">
        <v>174.54545454545399</v>
      </c>
      <c r="Q3096">
        <v>-4.1616663500399997E-2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404</v>
      </c>
      <c r="E3097">
        <v>75.108295523999999</v>
      </c>
      <c r="F3097">
        <v>50.11</v>
      </c>
      <c r="G3097">
        <v>1.1744222855937301</v>
      </c>
      <c r="H3097">
        <v>-8.6579846081063394</v>
      </c>
      <c r="I3097">
        <v>-15.539993617885299</v>
      </c>
      <c r="J3097">
        <v>-1.22868364685803</v>
      </c>
      <c r="K3097">
        <v>52.534932180011403</v>
      </c>
      <c r="L3097">
        <v>50.593480189367597</v>
      </c>
      <c r="M3097">
        <v>37.257009069304502</v>
      </c>
      <c r="N3097">
        <v>0.14505507649370999</v>
      </c>
      <c r="O3097">
        <v>66.034723608062194</v>
      </c>
      <c r="P3097">
        <v>27.994891443167301</v>
      </c>
      <c r="Q3097">
        <v>-1.9785229432933999E-2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1102</v>
      </c>
      <c r="E3098">
        <v>75.061800000000005</v>
      </c>
      <c r="F3098">
        <v>63.75</v>
      </c>
      <c r="G3098">
        <v>66.197929748280202</v>
      </c>
      <c r="H3098">
        <v>-5.28267835103886</v>
      </c>
      <c r="I3098">
        <v>-38.794895578669603</v>
      </c>
      <c r="J3098">
        <v>-6.5423939047036299</v>
      </c>
      <c r="K3098">
        <v>68.539958234959599</v>
      </c>
      <c r="L3098">
        <v>66.642399128053697</v>
      </c>
      <c r="M3098">
        <v>37.1692324740686</v>
      </c>
      <c r="N3098">
        <v>0.45383411580594601</v>
      </c>
      <c r="O3098">
        <v>54.823529411764703</v>
      </c>
      <c r="P3098">
        <v>105.36912751677799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E3099">
        <v>75.002769000000001</v>
      </c>
      <c r="F3099">
        <v>192.3</v>
      </c>
      <c r="G3099">
        <v>58.869756495131803</v>
      </c>
      <c r="H3099">
        <v>1.4540843835455799</v>
      </c>
      <c r="I3099">
        <v>-21.097860148445498</v>
      </c>
      <c r="J3099">
        <v>-0.69585493762295403</v>
      </c>
      <c r="K3099">
        <v>189.14656939130001</v>
      </c>
      <c r="L3099">
        <v>163.34589962702799</v>
      </c>
      <c r="M3099">
        <v>39.1790154430063</v>
      </c>
      <c r="N3099">
        <v>1.99289971692639</v>
      </c>
      <c r="O3099">
        <v>18.460738429537098</v>
      </c>
      <c r="P3099">
        <v>94.734177215189803</v>
      </c>
      <c r="Q3099">
        <v>8.6703352598826999E-2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714</v>
      </c>
      <c r="E3100">
        <v>74.910257103000006</v>
      </c>
      <c r="F3100">
        <v>719.47</v>
      </c>
      <c r="G3100">
        <v>33.729848961035202</v>
      </c>
      <c r="H3100">
        <v>-5.14786812680516</v>
      </c>
      <c r="I3100">
        <v>8.1801828310955305</v>
      </c>
      <c r="J3100">
        <v>-2.04273379872031</v>
      </c>
      <c r="K3100">
        <v>726.74157629358103</v>
      </c>
      <c r="L3100">
        <v>648.53979546940104</v>
      </c>
      <c r="M3100">
        <v>87.496234820458398</v>
      </c>
      <c r="N3100">
        <v>0.593716019397446</v>
      </c>
      <c r="O3100">
        <v>24.673718153640799</v>
      </c>
      <c r="P3100">
        <v>67.9709569724278</v>
      </c>
      <c r="Q3100">
        <v>2.3985275242898001E-2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D3101" t="s">
        <v>176</v>
      </c>
      <c r="E3101">
        <v>74.902837679999905</v>
      </c>
      <c r="F3101">
        <v>36.76</v>
      </c>
      <c r="G3101">
        <v>11.692780219173001</v>
      </c>
      <c r="H3101">
        <v>1.67881304617264</v>
      </c>
      <c r="I3101">
        <v>8.2907902399952302</v>
      </c>
      <c r="J3101">
        <v>-3.9092167400324498</v>
      </c>
      <c r="K3101">
        <v>32.530083497479701</v>
      </c>
      <c r="L3101">
        <v>30.222975248651402</v>
      </c>
      <c r="M3101">
        <v>56.852311704098803</v>
      </c>
      <c r="N3101">
        <v>0.82489044331044603</v>
      </c>
      <c r="O3101">
        <v>14.254624591947699</v>
      </c>
      <c r="P3101">
        <v>79.317073170731604</v>
      </c>
      <c r="Q3101">
        <v>1.3991471009554999E-2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E3102">
        <v>74.888035000000002</v>
      </c>
      <c r="F3102">
        <v>63.17</v>
      </c>
      <c r="G3102">
        <v>-25.397452714406199</v>
      </c>
      <c r="H3102">
        <v>-11.630032526911499</v>
      </c>
      <c r="I3102">
        <v>-38.051490302890201</v>
      </c>
      <c r="J3102">
        <v>-2.4092669697190998</v>
      </c>
      <c r="K3102">
        <v>64.691784316406597</v>
      </c>
      <c r="L3102">
        <v>65.879833510017093</v>
      </c>
      <c r="M3102">
        <v>42.959950535610901</v>
      </c>
      <c r="N3102">
        <v>0.30342982818902903</v>
      </c>
      <c r="O3102">
        <v>83.599810036409593</v>
      </c>
      <c r="P3102">
        <v>14.210811788103401</v>
      </c>
      <c r="Q3102">
        <v>0.15110717361586301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1157</v>
      </c>
      <c r="E3103">
        <v>74.866399999999999</v>
      </c>
      <c r="F3103">
        <v>58</v>
      </c>
      <c r="G3103">
        <v>-59.6203108995091</v>
      </c>
      <c r="H3103">
        <v>6.7560121251516101</v>
      </c>
      <c r="I3103">
        <v>-51.862167335209897</v>
      </c>
      <c r="J3103">
        <v>-7.8508700510676901</v>
      </c>
      <c r="K3103">
        <v>59.6672874079389</v>
      </c>
      <c r="L3103">
        <v>82.095180180567894</v>
      </c>
      <c r="M3103">
        <v>47.731766912884503</v>
      </c>
      <c r="N3103">
        <v>1.46031746031746</v>
      </c>
      <c r="O3103">
        <v>182.672413793103</v>
      </c>
      <c r="P3103">
        <v>20.456905503634399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E3104">
        <v>74.840581200000003</v>
      </c>
      <c r="F3104">
        <v>32.83</v>
      </c>
      <c r="G3104">
        <v>167.721644507815</v>
      </c>
      <c r="H3104">
        <v>-11.7043233114012</v>
      </c>
      <c r="I3104">
        <v>44.574617204736001</v>
      </c>
      <c r="J3104">
        <v>-0.82383529481900097</v>
      </c>
      <c r="K3104">
        <v>32.218000077516898</v>
      </c>
      <c r="L3104">
        <v>24.8142534009197</v>
      </c>
      <c r="M3104">
        <v>41.868932165622397</v>
      </c>
      <c r="N3104">
        <v>0.65676228927504499</v>
      </c>
      <c r="O3104">
        <v>15.9610112701797</v>
      </c>
      <c r="P3104">
        <v>228.29999999999899</v>
      </c>
      <c r="Q3104">
        <v>0.12958651502069399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500</v>
      </c>
      <c r="E3105">
        <v>74.406139999999994</v>
      </c>
      <c r="F3105">
        <v>9.82</v>
      </c>
      <c r="G3105">
        <v>131.33983679336501</v>
      </c>
      <c r="H3105">
        <v>1.91518076498323</v>
      </c>
      <c r="I3105">
        <v>-30.2204274935632</v>
      </c>
      <c r="J3105">
        <v>-4.3481828869632002</v>
      </c>
      <c r="K3105">
        <v>8.65270970102085</v>
      </c>
      <c r="L3105">
        <v>7.7816964934573596</v>
      </c>
      <c r="M3105">
        <v>60.066963047050898</v>
      </c>
      <c r="N3105">
        <v>1.00698547718055</v>
      </c>
      <c r="O3105">
        <v>26.883910386965301</v>
      </c>
      <c r="P3105">
        <v>171.270718232044</v>
      </c>
      <c r="Q3105">
        <v>7.0700364254034004E-2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1638</v>
      </c>
      <c r="E3106">
        <v>74.215319454999999</v>
      </c>
      <c r="F3106">
        <v>6259.35</v>
      </c>
      <c r="G3106">
        <v>-5.3554982740458099</v>
      </c>
      <c r="H3106">
        <v>-4.4871853003255202</v>
      </c>
      <c r="I3106">
        <v>-0.55063527074354401</v>
      </c>
      <c r="J3106">
        <v>-3.0885718414281298</v>
      </c>
      <c r="K3106">
        <v>6372.8566444910803</v>
      </c>
      <c r="L3106">
        <v>5947.5083480248904</v>
      </c>
      <c r="M3106">
        <v>54.002539861815002</v>
      </c>
      <c r="N3106">
        <v>0.91087045361667296</v>
      </c>
      <c r="O3106">
        <v>6.0972784714067698</v>
      </c>
      <c r="P3106">
        <v>25.061938061938001</v>
      </c>
      <c r="Q3106">
        <v>-2.6802431944266999E-2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E3107">
        <v>73.972499999999997</v>
      </c>
      <c r="F3107">
        <v>14.09</v>
      </c>
      <c r="G3107">
        <v>-23.313739373919798</v>
      </c>
      <c r="H3107">
        <v>-13.778205430342499</v>
      </c>
      <c r="I3107">
        <v>-14.7787325428298</v>
      </c>
      <c r="J3107">
        <v>-1.01915012443291</v>
      </c>
      <c r="K3107">
        <v>15.318619115234201</v>
      </c>
      <c r="L3107">
        <v>15.2188600074742</v>
      </c>
      <c r="M3107">
        <v>41.6133423250728</v>
      </c>
      <c r="N3107">
        <v>0.59552846494126099</v>
      </c>
      <c r="O3107">
        <v>44.073811213626698</v>
      </c>
      <c r="P3107">
        <v>28.090909090909101</v>
      </c>
      <c r="Q3107">
        <v>-6.9710616385165E-2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886</v>
      </c>
      <c r="E3108">
        <v>73.911113999999998</v>
      </c>
      <c r="F3108">
        <v>72.739999999999995</v>
      </c>
      <c r="G3108">
        <v>-43.368058291542702</v>
      </c>
      <c r="H3108">
        <v>-10.473794053518199</v>
      </c>
      <c r="I3108">
        <v>-5.2277313995651804</v>
      </c>
      <c r="J3108">
        <v>-2.2632782315887598</v>
      </c>
      <c r="K3108">
        <v>76.062555991926601</v>
      </c>
      <c r="L3108">
        <v>73.517512936739394</v>
      </c>
      <c r="M3108">
        <v>36.786199020969697</v>
      </c>
      <c r="N3108">
        <v>0.53443331454532295</v>
      </c>
      <c r="O3108">
        <v>57.684905141600197</v>
      </c>
      <c r="P3108">
        <v>25.738980121002498</v>
      </c>
      <c r="Q3108">
        <v>0.142387988574629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E3109">
        <v>73.910852800000001</v>
      </c>
      <c r="F3109">
        <v>93.19</v>
      </c>
      <c r="G3109">
        <v>62.018855079681998</v>
      </c>
      <c r="H3109">
        <v>-1.86935268330086</v>
      </c>
      <c r="I3109">
        <v>-11.4332962816573</v>
      </c>
      <c r="J3109">
        <v>-0.127255897360988</v>
      </c>
      <c r="K3109">
        <v>92.943507308632206</v>
      </c>
      <c r="L3109">
        <v>83.965206526304001</v>
      </c>
      <c r="M3109">
        <v>59.433737888094498</v>
      </c>
      <c r="N3109">
        <v>0.691305912932904</v>
      </c>
      <c r="O3109">
        <v>24.788067389204802</v>
      </c>
      <c r="P3109">
        <v>121.880952380952</v>
      </c>
      <c r="Q3109">
        <v>8.2881561077722002E-2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E3110">
        <v>73.824200000000005</v>
      </c>
      <c r="F3110">
        <v>2171.3000000000002</v>
      </c>
      <c r="G3110">
        <v>161.60054993201001</v>
      </c>
      <c r="H3110">
        <v>56.418595094084097</v>
      </c>
      <c r="I3110">
        <v>157.957294659127</v>
      </c>
      <c r="J3110">
        <v>-6.9477324592848904</v>
      </c>
      <c r="K3110">
        <v>1595.9515296847901</v>
      </c>
      <c r="L3110">
        <v>1099.4755221262101</v>
      </c>
      <c r="M3110">
        <v>56.8799449790504</v>
      </c>
      <c r="N3110">
        <v>1.67688735848072</v>
      </c>
      <c r="O3110">
        <v>12.8793810159811</v>
      </c>
      <c r="P3110">
        <v>214.68115942028899</v>
      </c>
      <c r="Q3110">
        <v>0.128420075232207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46</v>
      </c>
      <c r="E3111">
        <v>73.353893159999998</v>
      </c>
      <c r="F3111">
        <v>10.6</v>
      </c>
      <c r="G3111">
        <v>0.75219024790232303</v>
      </c>
      <c r="H3111">
        <v>-8.6734493790762404</v>
      </c>
      <c r="I3111">
        <v>-40.590475689166901</v>
      </c>
      <c r="J3111">
        <v>-1.58868497391442</v>
      </c>
      <c r="K3111">
        <v>10.543384530845801</v>
      </c>
      <c r="L3111">
        <v>11.1250952359699</v>
      </c>
      <c r="M3111">
        <v>54.604194954207202</v>
      </c>
      <c r="N3111">
        <v>0.97355000645921796</v>
      </c>
      <c r="O3111">
        <v>59.811320754717002</v>
      </c>
      <c r="P3111">
        <v>37.305699481865197</v>
      </c>
      <c r="Q3111">
        <v>-4.3165630729636001E-2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D3112" t="s">
        <v>422</v>
      </c>
      <c r="E3112">
        <v>73.307883000000004</v>
      </c>
      <c r="F3112">
        <v>33.92</v>
      </c>
      <c r="G3112">
        <v>47.5593413139338</v>
      </c>
      <c r="H3112">
        <v>-3.2164746473351502</v>
      </c>
      <c r="I3112">
        <v>-19.5726733564474</v>
      </c>
      <c r="J3112">
        <v>0.54591922119360203</v>
      </c>
      <c r="K3112">
        <v>33.676517005598797</v>
      </c>
      <c r="L3112">
        <v>30.735837541747401</v>
      </c>
      <c r="M3112">
        <v>27.071967311283601</v>
      </c>
      <c r="N3112">
        <v>0.59678771995507296</v>
      </c>
      <c r="O3112">
        <v>15.5365566037735</v>
      </c>
      <c r="P3112">
        <v>89.815332960268606</v>
      </c>
      <c r="Q3112">
        <v>9.4669027237661005E-2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D3113" t="s">
        <v>72</v>
      </c>
      <c r="E3113">
        <v>73.245007680000001</v>
      </c>
      <c r="F3113">
        <v>23.05</v>
      </c>
      <c r="G3113">
        <v>-41.779149142977602</v>
      </c>
      <c r="H3113">
        <v>-5.0400199700445798</v>
      </c>
      <c r="I3113">
        <v>-16.331893464504699</v>
      </c>
      <c r="J3113">
        <v>6.8124376309351904</v>
      </c>
      <c r="K3113">
        <v>21.822041430908399</v>
      </c>
      <c r="L3113">
        <v>22.919662093087901</v>
      </c>
      <c r="M3113">
        <v>60.430493402892502</v>
      </c>
      <c r="N3113">
        <v>2.1128575423035301</v>
      </c>
      <c r="O3113">
        <v>41.431670281995601</v>
      </c>
      <c r="P3113">
        <v>30.965909090909001</v>
      </c>
      <c r="Q3113">
        <v>6.0413599927192002E-2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E3114">
        <v>73.1921775</v>
      </c>
      <c r="F3114">
        <v>147.55000000000001</v>
      </c>
      <c r="G3114">
        <v>72.763998669849897</v>
      </c>
      <c r="H3114">
        <v>23.4780975110301</v>
      </c>
      <c r="I3114">
        <v>144.61140914987601</v>
      </c>
      <c r="J3114">
        <v>-7.8555003914951902</v>
      </c>
      <c r="K3114">
        <v>138.286313500917</v>
      </c>
      <c r="L3114">
        <v>103.722182113578</v>
      </c>
      <c r="M3114">
        <v>38.390937585909299</v>
      </c>
      <c r="N3114">
        <v>0.54700598802395195</v>
      </c>
      <c r="O3114">
        <v>26.1945103354794</v>
      </c>
      <c r="P3114">
        <v>183.75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E3115">
        <v>73.059200000000004</v>
      </c>
      <c r="F3115">
        <v>340</v>
      </c>
      <c r="G3115">
        <v>134.454555365441</v>
      </c>
      <c r="H3115">
        <v>9.8391436828594401</v>
      </c>
      <c r="I3115">
        <v>69.839995050549902</v>
      </c>
      <c r="J3115">
        <v>9.9310684444053798</v>
      </c>
      <c r="K3115">
        <v>313.18560353745301</v>
      </c>
      <c r="L3115">
        <v>264.89810100132399</v>
      </c>
      <c r="M3115">
        <v>66.617300228319394</v>
      </c>
      <c r="N3115">
        <v>1.5908872901678599</v>
      </c>
      <c r="O3115">
        <v>19.102941176470502</v>
      </c>
      <c r="P3115">
        <v>198.24561403508699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D3116" t="s">
        <v>101</v>
      </c>
      <c r="E3116">
        <v>73.013815479999906</v>
      </c>
      <c r="F3116">
        <v>177.55</v>
      </c>
      <c r="G3116">
        <v>52.3904759635261</v>
      </c>
      <c r="H3116">
        <v>-4.2495901157447502</v>
      </c>
      <c r="I3116">
        <v>-39.350451134225203</v>
      </c>
      <c r="J3116">
        <v>-3.8143822262590001</v>
      </c>
      <c r="K3116">
        <v>172.327506181589</v>
      </c>
      <c r="L3116">
        <v>161.28935774103701</v>
      </c>
      <c r="M3116">
        <v>56.493713645549803</v>
      </c>
      <c r="N3116">
        <v>1.1836156072462201</v>
      </c>
      <c r="O3116">
        <v>74.767671078569407</v>
      </c>
      <c r="P3116">
        <v>83.609100310237807</v>
      </c>
      <c r="Q3116">
        <v>2.7023514186563999E-2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E3117">
        <v>72.812533400000007</v>
      </c>
      <c r="F3117">
        <v>120.02</v>
      </c>
      <c r="G3117">
        <v>1595.38366297327</v>
      </c>
      <c r="H3117">
        <v>0.41256501179299399</v>
      </c>
      <c r="I3117">
        <v>32.928820802748398</v>
      </c>
      <c r="J3117">
        <v>9.0327490560031301</v>
      </c>
      <c r="K3117">
        <v>111.978010013301</v>
      </c>
      <c r="L3117">
        <v>88.280277289737697</v>
      </c>
      <c r="M3117">
        <v>72.991576818705298</v>
      </c>
      <c r="N3117">
        <v>0.91782665878136804</v>
      </c>
      <c r="O3117">
        <v>23.146142309615001</v>
      </c>
      <c r="P3117">
        <v>1619.4842406876701</v>
      </c>
      <c r="Q3117">
        <v>0.259463730868356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218</v>
      </c>
      <c r="E3118">
        <v>72.335839500000006</v>
      </c>
      <c r="F3118">
        <v>105.15</v>
      </c>
      <c r="G3118">
        <v>21.214513496207299</v>
      </c>
      <c r="H3118">
        <v>0.74060596268662204</v>
      </c>
      <c r="I3118">
        <v>5.3687490269513898</v>
      </c>
      <c r="J3118">
        <v>-1.16737361139772</v>
      </c>
      <c r="K3118">
        <v>100.752623827563</v>
      </c>
      <c r="L3118">
        <v>88.919101108974004</v>
      </c>
      <c r="M3118">
        <v>47.081466693167897</v>
      </c>
      <c r="N3118">
        <v>0.46441888561863598</v>
      </c>
      <c r="O3118">
        <v>13.5805991440798</v>
      </c>
      <c r="P3118">
        <v>62.268518518518498</v>
      </c>
      <c r="Q3118">
        <v>3.8072402790226001E-2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1157</v>
      </c>
      <c r="E3119">
        <v>72.255598806999998</v>
      </c>
      <c r="F3119">
        <v>0.79</v>
      </c>
      <c r="G3119">
        <v>43.984528668572402</v>
      </c>
      <c r="H3119">
        <v>-6.1893141535079996</v>
      </c>
      <c r="I3119">
        <v>-12.512844296618301</v>
      </c>
      <c r="J3119">
        <v>-0.43945272823304798</v>
      </c>
      <c r="K3119">
        <v>0.80477252457052395</v>
      </c>
      <c r="L3119">
        <v>0.745716791579773</v>
      </c>
      <c r="M3119">
        <v>39.188839947060202</v>
      </c>
      <c r="N3119">
        <v>0.92582472842806596</v>
      </c>
      <c r="O3119">
        <v>51.898734177215097</v>
      </c>
      <c r="P3119">
        <v>97.5</v>
      </c>
      <c r="Q3119">
        <v>-2.7728092858581001E-2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E3120">
        <v>72.135140000000007</v>
      </c>
      <c r="F3120">
        <v>44</v>
      </c>
      <c r="G3120">
        <v>-37.144055975275798</v>
      </c>
      <c r="H3120">
        <v>0.348003467142951</v>
      </c>
      <c r="I3120">
        <v>-9.9968299971645802</v>
      </c>
      <c r="J3120">
        <v>-2.7894527282330399</v>
      </c>
      <c r="K3120">
        <v>43.7719489863468</v>
      </c>
      <c r="L3120">
        <v>42.585813602303801</v>
      </c>
      <c r="M3120">
        <v>42.360312217126904</v>
      </c>
      <c r="N3120">
        <v>0.83719178289413898</v>
      </c>
      <c r="O3120">
        <v>23.181818181818102</v>
      </c>
      <c r="P3120">
        <v>36.8584758942457</v>
      </c>
      <c r="Q3120">
        <v>6.1802324853576E-2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539</v>
      </c>
      <c r="E3121">
        <v>71.852736780000001</v>
      </c>
      <c r="F3121">
        <v>51.93</v>
      </c>
      <c r="G3121">
        <v>19.749837798059101</v>
      </c>
      <c r="H3121">
        <v>-8.3286459418968608</v>
      </c>
      <c r="I3121">
        <v>-16.0351064220431</v>
      </c>
      <c r="J3121">
        <v>-3.0958501617110601</v>
      </c>
      <c r="K3121">
        <v>49.908038423271798</v>
      </c>
      <c r="L3121">
        <v>46.8133737186348</v>
      </c>
      <c r="M3121">
        <v>55.9987728587787</v>
      </c>
      <c r="N3121">
        <v>0.84005158419594095</v>
      </c>
      <c r="O3121">
        <v>37.492778740612302</v>
      </c>
      <c r="P3121">
        <v>69.705882352941103</v>
      </c>
      <c r="Q3121">
        <v>4.5635634938257001E-2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E3122">
        <v>71.628411</v>
      </c>
      <c r="F3122">
        <v>159.1</v>
      </c>
      <c r="G3122">
        <v>1.71990468970602</v>
      </c>
      <c r="H3122">
        <v>0.87064001223457199</v>
      </c>
      <c r="I3122">
        <v>-2.9624330220691801</v>
      </c>
      <c r="J3122">
        <v>2.13184923760645</v>
      </c>
      <c r="K3122">
        <v>151.996033890191</v>
      </c>
      <c r="L3122">
        <v>144.81292627667301</v>
      </c>
      <c r="M3122">
        <v>70.0721369335498</v>
      </c>
      <c r="N3122">
        <v>1.45642562934463</v>
      </c>
      <c r="O3122">
        <v>17.536140791954701</v>
      </c>
      <c r="P3122">
        <v>28.306451612903199</v>
      </c>
      <c r="Q3122">
        <v>6.6821609363040005E-2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119</v>
      </c>
      <c r="E3123">
        <v>71.591999999999999</v>
      </c>
      <c r="F3123">
        <v>91.2</v>
      </c>
      <c r="G3123">
        <v>-24.808253272381201</v>
      </c>
      <c r="H3123">
        <v>-10.7908854217459</v>
      </c>
      <c r="I3123">
        <v>-35.912743571837801</v>
      </c>
      <c r="J3123">
        <v>-4.3440919034907797</v>
      </c>
      <c r="K3123">
        <v>96.415697715302997</v>
      </c>
      <c r="L3123">
        <v>98.6498834331464</v>
      </c>
      <c r="M3123">
        <v>30.793061513714701</v>
      </c>
      <c r="N3123">
        <v>1.1581673306772899</v>
      </c>
      <c r="O3123">
        <v>56.853070175438603</v>
      </c>
      <c r="P3123">
        <v>19.999999999999901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E3124">
        <v>71.517630870000005</v>
      </c>
      <c r="F3124">
        <v>145.94999999999999</v>
      </c>
      <c r="G3124">
        <v>-5.1906868882697204</v>
      </c>
      <c r="H3124">
        <v>6.5097978583187901</v>
      </c>
      <c r="I3124">
        <v>5.1149952474668803</v>
      </c>
      <c r="J3124">
        <v>-6.5227860615663804</v>
      </c>
      <c r="K3124">
        <v>138.66507344167599</v>
      </c>
      <c r="M3124">
        <v>48.440241912089697</v>
      </c>
      <c r="N3124">
        <v>0.50555555555555498</v>
      </c>
      <c r="O3124">
        <v>11.682082905104499</v>
      </c>
      <c r="P3124">
        <v>40.9736308316429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E3125">
        <v>71.121361199999996</v>
      </c>
      <c r="F3125">
        <v>75.7</v>
      </c>
      <c r="G3125">
        <v>181.387719299314</v>
      </c>
      <c r="H3125">
        <v>-13.061495716308301</v>
      </c>
      <c r="I3125">
        <v>150.70545382733999</v>
      </c>
      <c r="J3125">
        <v>4.86553008963637</v>
      </c>
      <c r="K3125">
        <v>73.914584777311106</v>
      </c>
      <c r="L3125">
        <v>48.487694834136803</v>
      </c>
      <c r="M3125">
        <v>30.342855175956402</v>
      </c>
      <c r="N3125">
        <v>0.14361702127659501</v>
      </c>
      <c r="O3125">
        <v>33.421400264200798</v>
      </c>
      <c r="P3125">
        <v>230.85664335664299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682</v>
      </c>
      <c r="E3126">
        <v>71.12001325</v>
      </c>
      <c r="F3126">
        <v>41.69</v>
      </c>
      <c r="G3126">
        <v>2.5449919058469002</v>
      </c>
      <c r="H3126">
        <v>4.4419838111232997</v>
      </c>
      <c r="I3126">
        <v>-31.727966444811301</v>
      </c>
      <c r="J3126">
        <v>-5.6629278392402798</v>
      </c>
      <c r="K3126">
        <v>38.963560762104102</v>
      </c>
      <c r="L3126">
        <v>39.892538175961697</v>
      </c>
      <c r="M3126">
        <v>57.038713390204698</v>
      </c>
      <c r="N3126">
        <v>3.6958920526741301</v>
      </c>
      <c r="O3126">
        <v>67.666106980091101</v>
      </c>
      <c r="P3126">
        <v>34.051446945337602</v>
      </c>
      <c r="Q3126">
        <v>-1.3279602854257999E-2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21</v>
      </c>
      <c r="E3127">
        <v>70.911959999999993</v>
      </c>
      <c r="F3127">
        <v>30.45</v>
      </c>
      <c r="G3127">
        <v>-52.621704474969597</v>
      </c>
      <c r="H3127">
        <v>-6.4621138349098297</v>
      </c>
      <c r="I3127">
        <v>-21.9396919587601</v>
      </c>
      <c r="J3127">
        <v>1.31054727176694</v>
      </c>
      <c r="K3127">
        <v>30.743677693330799</v>
      </c>
      <c r="L3127">
        <v>34.191217260893303</v>
      </c>
      <c r="M3127">
        <v>47.055462986659201</v>
      </c>
      <c r="N3127">
        <v>0.56671875000000005</v>
      </c>
      <c r="O3127">
        <v>80.623973727421998</v>
      </c>
      <c r="P3127">
        <v>19.178082191780799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E3128">
        <v>70.770673000000002</v>
      </c>
      <c r="F3128">
        <v>94</v>
      </c>
      <c r="G3128">
        <v>-33.366986980815497</v>
      </c>
      <c r="H3128">
        <v>-7.2604554162004797</v>
      </c>
      <c r="I3128">
        <v>-41.459381919569999</v>
      </c>
      <c r="J3128">
        <v>-0.98636037553768396</v>
      </c>
      <c r="K3128">
        <v>97.873826214851405</v>
      </c>
      <c r="L3128">
        <v>112.289605617307</v>
      </c>
      <c r="M3128">
        <v>40.636706349679699</v>
      </c>
      <c r="N3128">
        <v>0.49236234458259298</v>
      </c>
      <c r="O3128">
        <v>86.063829787233999</v>
      </c>
      <c r="P3128">
        <v>39.259259259259203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714</v>
      </c>
      <c r="E3129">
        <v>70.753706170000001</v>
      </c>
      <c r="F3129">
        <v>23.7</v>
      </c>
      <c r="G3129">
        <v>-10.158270022098501</v>
      </c>
      <c r="H3129">
        <v>-2.0527991291491601</v>
      </c>
      <c r="I3129">
        <v>1.6459227359918001</v>
      </c>
      <c r="J3129">
        <v>-0.43529990431276999</v>
      </c>
      <c r="K3129">
        <v>23.317577547923602</v>
      </c>
      <c r="L3129">
        <v>21.763033040753601</v>
      </c>
      <c r="M3129">
        <v>67.469215611950702</v>
      </c>
      <c r="N3129">
        <v>0.84196959738621202</v>
      </c>
      <c r="O3129">
        <v>5.2742616033755096</v>
      </c>
      <c r="P3129">
        <v>24.736842105263101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1803</v>
      </c>
      <c r="E3130">
        <v>70.636361687999994</v>
      </c>
      <c r="F3130">
        <v>0.81</v>
      </c>
      <c r="G3130">
        <v>-16.100577714406199</v>
      </c>
      <c r="H3130">
        <v>19.356744725884202</v>
      </c>
      <c r="I3130">
        <v>-36.6520384358125</v>
      </c>
      <c r="J3130">
        <v>4.7066511678708496</v>
      </c>
      <c r="K3130">
        <v>0.70639137515805195</v>
      </c>
      <c r="L3130">
        <v>0.82440163686980705</v>
      </c>
      <c r="M3130">
        <v>98.5617040085761</v>
      </c>
      <c r="N3130">
        <v>0.721690154769425</v>
      </c>
      <c r="O3130">
        <v>41.975308641975197</v>
      </c>
      <c r="P3130">
        <v>62</v>
      </c>
      <c r="Q3130">
        <v>-1.3731263618797E-2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170</v>
      </c>
      <c r="E3131">
        <v>70.586590000000001</v>
      </c>
      <c r="F3131">
        <v>100</v>
      </c>
      <c r="G3131">
        <v>-44.8612750202699</v>
      </c>
      <c r="H3131">
        <v>-5.7003763708408401</v>
      </c>
      <c r="I3131">
        <v>-32.195548373447203</v>
      </c>
      <c r="J3131">
        <v>-0.77990998469427397</v>
      </c>
      <c r="K3131">
        <v>109.75907895190799</v>
      </c>
      <c r="L3131">
        <v>112.64123801460801</v>
      </c>
      <c r="M3131">
        <v>54.802768975136999</v>
      </c>
      <c r="N3131">
        <v>0.495867768595041</v>
      </c>
      <c r="O3131">
        <v>62.999999999999901</v>
      </c>
      <c r="P3131">
        <v>7.1811361200428703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1535</v>
      </c>
      <c r="E3132">
        <v>70.585913179999906</v>
      </c>
      <c r="F3132">
        <v>39.950000000000003</v>
      </c>
      <c r="G3132">
        <v>7.0981086566939098</v>
      </c>
      <c r="H3132">
        <v>1.4114005963295599</v>
      </c>
      <c r="I3132">
        <v>-39.052145344806199</v>
      </c>
      <c r="J3132">
        <v>2.5939867622128099</v>
      </c>
      <c r="K3132">
        <v>42.0259280030645</v>
      </c>
      <c r="M3132">
        <v>55.700345183808103</v>
      </c>
      <c r="N3132">
        <v>1.47347347347347</v>
      </c>
      <c r="O3132">
        <v>87.734668335419201</v>
      </c>
      <c r="P3132">
        <v>42.170818505337998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370</v>
      </c>
      <c r="E3133">
        <v>70.460729999999998</v>
      </c>
      <c r="F3133">
        <v>103.5</v>
      </c>
      <c r="G3133">
        <v>39.019989661480203</v>
      </c>
      <c r="H3133">
        <v>7.71732164896114</v>
      </c>
      <c r="I3133">
        <v>28.9637251109855</v>
      </c>
      <c r="J3133">
        <v>-9.0478955998205102</v>
      </c>
      <c r="K3133">
        <v>88.765552171667693</v>
      </c>
      <c r="L3133">
        <v>78.764599375316195</v>
      </c>
      <c r="M3133">
        <v>61.273380038978097</v>
      </c>
      <c r="N3133">
        <v>0.673548387096774</v>
      </c>
      <c r="O3133">
        <v>20.483091787439601</v>
      </c>
      <c r="P3133">
        <v>94.915254237288096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21</v>
      </c>
      <c r="E3134">
        <v>70.293680100000003</v>
      </c>
      <c r="F3134">
        <v>44.1</v>
      </c>
      <c r="G3134">
        <v>-83.921027712227598</v>
      </c>
      <c r="H3134">
        <v>2.6209829354553298</v>
      </c>
      <c r="I3134">
        <v>-51.650879460144502</v>
      </c>
      <c r="J3134">
        <v>-2.8078737808646199</v>
      </c>
      <c r="K3134">
        <v>43.245212380331601</v>
      </c>
      <c r="L3134">
        <v>58.118542414477297</v>
      </c>
      <c r="M3134">
        <v>50.810008613380397</v>
      </c>
      <c r="N3134">
        <v>1.49327248291186</v>
      </c>
      <c r="O3134">
        <v>186.476168231445</v>
      </c>
      <c r="P3134">
        <v>26.549337405783501</v>
      </c>
      <c r="Q3134">
        <v>3.5076144356869003E-2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631</v>
      </c>
      <c r="E3135">
        <v>70.197192000000001</v>
      </c>
      <c r="F3135">
        <v>2.34</v>
      </c>
      <c r="G3135">
        <v>-84.827850441679004</v>
      </c>
      <c r="H3135">
        <v>-18.2795653242189</v>
      </c>
      <c r="I3135">
        <v>-53.407798804476101</v>
      </c>
      <c r="J3135">
        <v>-7.4199054031301701</v>
      </c>
      <c r="K3135">
        <v>2.5367059919486201</v>
      </c>
      <c r="L3135">
        <v>3.5045901187547601</v>
      </c>
      <c r="M3135">
        <v>44.303700945664403</v>
      </c>
      <c r="N3135">
        <v>2.2436897524732302</v>
      </c>
      <c r="O3135">
        <v>202.706552706552</v>
      </c>
      <c r="P3135">
        <v>10.377358490565999</v>
      </c>
      <c r="Q3135">
        <v>-7.6965091069729E-2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E3136">
        <v>70.100197965999996</v>
      </c>
      <c r="F3136">
        <v>96.02</v>
      </c>
      <c r="G3136">
        <v>18.828865572286102</v>
      </c>
      <c r="H3136">
        <v>-7.6491395575077599</v>
      </c>
      <c r="I3136">
        <v>-11.7653556785527</v>
      </c>
      <c r="J3136">
        <v>-2.2819267074163898</v>
      </c>
      <c r="K3136">
        <v>98.325724833572707</v>
      </c>
      <c r="L3136">
        <v>93.6572133022961</v>
      </c>
      <c r="M3136">
        <v>38.650803773939899</v>
      </c>
      <c r="N3136">
        <v>0.56286339602176905</v>
      </c>
      <c r="O3136">
        <v>59.331389293897097</v>
      </c>
      <c r="P3136">
        <v>61.813279406808199</v>
      </c>
      <c r="Q3136">
        <v>3.1459611280105999E-2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399</v>
      </c>
      <c r="E3137">
        <v>69.830699999999993</v>
      </c>
      <c r="F3137">
        <v>57</v>
      </c>
      <c r="G3137">
        <v>-16.5534079030855</v>
      </c>
      <c r="H3137">
        <v>-8.7992791004143793</v>
      </c>
      <c r="I3137">
        <v>-25.422802555413799</v>
      </c>
      <c r="J3137">
        <v>-4.1894527282330403</v>
      </c>
      <c r="K3137">
        <v>57.070865553899701</v>
      </c>
      <c r="L3137">
        <v>54.043927419959097</v>
      </c>
      <c r="M3137">
        <v>41.3375593969077</v>
      </c>
      <c r="N3137">
        <v>0.87906976744186005</v>
      </c>
      <c r="O3137">
        <v>27.8947368421052</v>
      </c>
      <c r="P3137">
        <v>53.225806451612897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E3138">
        <v>69.739199999999997</v>
      </c>
      <c r="F3138">
        <v>150.30000000000001</v>
      </c>
      <c r="G3138">
        <v>121.247120620559</v>
      </c>
      <c r="H3138">
        <v>-22.238696869557302</v>
      </c>
      <c r="I3138">
        <v>-11.584762970713101</v>
      </c>
      <c r="J3138">
        <v>-17.6867133595923</v>
      </c>
      <c r="K3138">
        <v>185.117563406138</v>
      </c>
      <c r="L3138">
        <v>178.84754683695201</v>
      </c>
      <c r="M3138">
        <v>20.686717136910001</v>
      </c>
      <c r="N3138">
        <v>1.2950903038895301</v>
      </c>
      <c r="O3138">
        <v>82.501663339986607</v>
      </c>
      <c r="P3138">
        <v>149.62630792227199</v>
      </c>
      <c r="Q3138">
        <v>0.110463655455818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539</v>
      </c>
      <c r="E3139">
        <v>69.598076000000006</v>
      </c>
      <c r="F3139">
        <v>231.1</v>
      </c>
      <c r="G3139">
        <v>26.945173919580601</v>
      </c>
      <c r="H3139">
        <v>-9.9675311676420009</v>
      </c>
      <c r="I3139">
        <v>-16.469142788608501</v>
      </c>
      <c r="J3139">
        <v>-8.8425139527228396</v>
      </c>
      <c r="K3139">
        <v>239.670567253732</v>
      </c>
      <c r="L3139">
        <v>223.211930135313</v>
      </c>
      <c r="M3139">
        <v>41.550812007665201</v>
      </c>
      <c r="N3139">
        <v>1.0576184379001199</v>
      </c>
      <c r="O3139">
        <v>17.6763305928169</v>
      </c>
      <c r="P3139">
        <v>105.69648420115701</v>
      </c>
      <c r="Q3139">
        <v>0.15098933425111299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1429</v>
      </c>
      <c r="E3140">
        <v>69.54080098</v>
      </c>
      <c r="F3140">
        <v>34.299999999999997</v>
      </c>
      <c r="G3140">
        <v>-14.515913177665</v>
      </c>
      <c r="H3140">
        <v>20.467547280729999</v>
      </c>
      <c r="I3140">
        <v>-9.8555016392757206</v>
      </c>
      <c r="J3140">
        <v>-1.4621800009603301</v>
      </c>
      <c r="K3140">
        <v>30.3301268556873</v>
      </c>
      <c r="L3140">
        <v>29.947115693445799</v>
      </c>
      <c r="M3140">
        <v>55.307311487153399</v>
      </c>
      <c r="N3140">
        <v>1.3079928952042601</v>
      </c>
      <c r="O3140">
        <v>36.734693877551003</v>
      </c>
      <c r="P3140">
        <v>42.6195426195425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E3141">
        <v>69.398560000000003</v>
      </c>
      <c r="F3141">
        <v>275</v>
      </c>
      <c r="G3141">
        <v>244.77936863032801</v>
      </c>
      <c r="H3141">
        <v>-24.067752572617401</v>
      </c>
      <c r="I3141">
        <v>255.085050766065</v>
      </c>
      <c r="J3141">
        <v>-4.2636674331001396</v>
      </c>
      <c r="K3141">
        <v>269.03783116490598</v>
      </c>
      <c r="M3141">
        <v>21.6125718799805</v>
      </c>
      <c r="N3141">
        <v>0.11195476575121099</v>
      </c>
      <c r="O3141">
        <v>41.272727272727202</v>
      </c>
      <c r="P3141">
        <v>287.32394366197099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E3142">
        <v>69.246907800000002</v>
      </c>
      <c r="F3142">
        <v>5.88</v>
      </c>
      <c r="G3142">
        <v>41.067961611436402</v>
      </c>
      <c r="H3142">
        <v>-17.533127991326602</v>
      </c>
      <c r="I3142">
        <v>17.455104421330301</v>
      </c>
      <c r="J3142">
        <v>-6.6083089878930101</v>
      </c>
      <c r="K3142">
        <v>6.1721880866875498</v>
      </c>
      <c r="L3142">
        <v>4.9462683679240902</v>
      </c>
      <c r="M3142">
        <v>14.463060264579999</v>
      </c>
      <c r="N3142">
        <v>0.70067123243820395</v>
      </c>
      <c r="O3142">
        <v>42.006802721088398</v>
      </c>
      <c r="P3142">
        <v>100</v>
      </c>
      <c r="Q3142">
        <v>4.9220374651967998E-2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E3143">
        <v>69.165400000000005</v>
      </c>
      <c r="F3143">
        <v>199.9</v>
      </c>
      <c r="G3143">
        <v>-28.910101523929999</v>
      </c>
      <c r="H3143">
        <v>-23.320976754232401</v>
      </c>
      <c r="I3143">
        <v>-31.548444231210201</v>
      </c>
      <c r="J3143">
        <v>-6.8041316273156101</v>
      </c>
      <c r="K3143">
        <v>233.059176848574</v>
      </c>
      <c r="M3143">
        <v>21.223047507644502</v>
      </c>
      <c r="N3143">
        <v>0.46807228915662602</v>
      </c>
      <c r="O3143">
        <v>127.588794397198</v>
      </c>
      <c r="P3143">
        <v>5.9915164369034901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E3144">
        <v>69.004360222000003</v>
      </c>
      <c r="F3144">
        <v>49.42</v>
      </c>
      <c r="G3144">
        <v>105.233219669508</v>
      </c>
      <c r="H3144">
        <v>26.667633283310099</v>
      </c>
      <c r="I3144">
        <v>-1.1567189404930101</v>
      </c>
      <c r="J3144">
        <v>22.312870451942398</v>
      </c>
      <c r="K3144">
        <v>38.263918092500397</v>
      </c>
      <c r="L3144">
        <v>32.694260632760901</v>
      </c>
      <c r="M3144">
        <v>93.289518691809306</v>
      </c>
      <c r="N3144">
        <v>2.1091836734693801</v>
      </c>
      <c r="O3144">
        <v>13.3144475920679</v>
      </c>
      <c r="P3144">
        <v>129.333797383914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E3145">
        <v>69.003575003999998</v>
      </c>
      <c r="F3145">
        <v>5.46</v>
      </c>
      <c r="G3145">
        <v>-83.656133269961799</v>
      </c>
      <c r="H3145">
        <v>-13.075017060716201</v>
      </c>
      <c r="I3145">
        <v>-45.630101571178997</v>
      </c>
      <c r="J3145">
        <v>-0.76563486483549603</v>
      </c>
      <c r="K3145">
        <v>5.8274731261460504</v>
      </c>
      <c r="L3145">
        <v>6.5892921021542499</v>
      </c>
      <c r="M3145">
        <v>39.288418988937401</v>
      </c>
      <c r="N3145">
        <v>1.0640261935144899</v>
      </c>
      <c r="O3145">
        <v>147.25274725274701</v>
      </c>
      <c r="P3145">
        <v>14.705882352941099</v>
      </c>
      <c r="Q3145">
        <v>7.8903913602987999E-2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631</v>
      </c>
      <c r="E3146">
        <v>68.959686042000001</v>
      </c>
      <c r="F3146">
        <v>46.02</v>
      </c>
      <c r="G3146">
        <v>1.56845560072209</v>
      </c>
      <c r="H3146">
        <v>-9.5614481923086991</v>
      </c>
      <c r="I3146">
        <v>-1.2215100600786599</v>
      </c>
      <c r="J3146">
        <v>-0.80378267073635701</v>
      </c>
      <c r="K3146">
        <v>43.825054959966501</v>
      </c>
      <c r="L3146">
        <v>42.619711273792902</v>
      </c>
      <c r="M3146">
        <v>57.076780096438597</v>
      </c>
      <c r="N3146">
        <v>0.53872915103058505</v>
      </c>
      <c r="O3146">
        <v>41.221208170360697</v>
      </c>
      <c r="P3146">
        <v>39.327883742052599</v>
      </c>
      <c r="Q3146">
        <v>2.9569216807326E-2</v>
      </c>
    </row>
    <row r="3147" spans="1:17" hidden="1" x14ac:dyDescent="0.3">
      <c r="A3147" t="s">
        <v>6458</v>
      </c>
      <c r="B3147" t="s">
        <v>6433</v>
      </c>
      <c r="C3147" t="str">
        <f>IFERROR(VLOOKUP(Table1[[#This Row],[Ticker]],[1]!Table1[[Symbol]:[Industry]],2,FALSE),"-")</f>
        <v>-</v>
      </c>
      <c r="D3147" t="s">
        <v>21</v>
      </c>
      <c r="E3147">
        <v>68.911455015000001</v>
      </c>
      <c r="F3147">
        <v>20.05</v>
      </c>
      <c r="G3147">
        <v>0.79280296285532603</v>
      </c>
      <c r="H3147">
        <v>-2.42685191544652</v>
      </c>
      <c r="I3147">
        <v>-26.316710587395601</v>
      </c>
      <c r="J3147">
        <v>2.3139168933325198</v>
      </c>
      <c r="K3147">
        <v>18.762288142502399</v>
      </c>
      <c r="L3147">
        <v>19.467471126715498</v>
      </c>
      <c r="M3147">
        <v>71.656831502962206</v>
      </c>
      <c r="N3147">
        <v>1.9548982773446999</v>
      </c>
      <c r="O3147">
        <v>34.613466334164499</v>
      </c>
      <c r="P3147">
        <v>29.2541296503727</v>
      </c>
      <c r="Q3147">
        <v>-2.7593645894852002E-2</v>
      </c>
    </row>
    <row r="3148" spans="1:17" hidden="1" x14ac:dyDescent="0.3">
      <c r="A3148" t="s">
        <v>6459</v>
      </c>
      <c r="B3148" t="s">
        <v>6460</v>
      </c>
      <c r="C3148" t="str">
        <f>IFERROR(VLOOKUP(Table1[[#This Row],[Ticker]],[1]!Table1[[Symbol]:[Industry]],2,FALSE),"-")</f>
        <v>-</v>
      </c>
      <c r="D3148" t="s">
        <v>908</v>
      </c>
      <c r="E3148">
        <v>68.621434010000002</v>
      </c>
      <c r="F3148">
        <v>59.9</v>
      </c>
      <c r="G3148">
        <v>-44.657606892125102</v>
      </c>
      <c r="H3148">
        <v>-6.3266075430458102</v>
      </c>
      <c r="I3148">
        <v>-31.5711481524514</v>
      </c>
      <c r="J3148">
        <v>-5.85056846511897</v>
      </c>
      <c r="K3148">
        <v>60.844131186172802</v>
      </c>
      <c r="M3148">
        <v>53.204990237550398</v>
      </c>
      <c r="N3148">
        <v>2.3169877408056001</v>
      </c>
      <c r="O3148">
        <v>53.422370617696103</v>
      </c>
      <c r="P3148">
        <v>8.7114337568057998</v>
      </c>
    </row>
    <row r="3149" spans="1:17" hidden="1" x14ac:dyDescent="0.3">
      <c r="A3149" t="s">
        <v>6461</v>
      </c>
      <c r="B3149" t="s">
        <v>6462</v>
      </c>
      <c r="C3149" t="str">
        <f>IFERROR(VLOOKUP(Table1[[#This Row],[Ticker]],[1]!Table1[[Symbol]:[Industry]],2,FALSE),"-")</f>
        <v>-</v>
      </c>
      <c r="D3149" t="s">
        <v>60</v>
      </c>
      <c r="E3149">
        <v>68.608239897999994</v>
      </c>
      <c r="F3149">
        <v>52.54</v>
      </c>
      <c r="G3149">
        <v>-45.0930589174137</v>
      </c>
      <c r="H3149">
        <v>-6.1909693872388196</v>
      </c>
      <c r="I3149">
        <v>-39.143005837265797</v>
      </c>
      <c r="J3149">
        <v>-7.5283028337520498E-3</v>
      </c>
      <c r="K3149">
        <v>52.869331914897401</v>
      </c>
      <c r="L3149">
        <v>62.213832792528997</v>
      </c>
      <c r="M3149">
        <v>59.637080011583201</v>
      </c>
      <c r="N3149">
        <v>1.03381845674053</v>
      </c>
      <c r="O3149">
        <v>63.799010277883497</v>
      </c>
      <c r="P3149">
        <v>18.093953697460002</v>
      </c>
      <c r="Q3149">
        <v>-4.3197277524740001E-2</v>
      </c>
    </row>
    <row r="3150" spans="1:17" hidden="1" x14ac:dyDescent="0.3">
      <c r="A3150" t="s">
        <v>6463</v>
      </c>
      <c r="B3150" t="s">
        <v>6464</v>
      </c>
      <c r="C3150" t="str">
        <f>IFERROR(VLOOKUP(Table1[[#This Row],[Ticker]],[1]!Table1[[Symbol]:[Industry]],2,FALSE),"-")</f>
        <v>-</v>
      </c>
      <c r="D3150" t="s">
        <v>631</v>
      </c>
      <c r="E3150">
        <v>68.400000000000006</v>
      </c>
      <c r="F3150">
        <v>240</v>
      </c>
      <c r="G3150">
        <v>-26.539602104650101</v>
      </c>
      <c r="H3150">
        <v>-8.8472969951066602</v>
      </c>
      <c r="I3150">
        <v>-9.5150780683503005</v>
      </c>
      <c r="J3150">
        <v>-5.8977860615663698</v>
      </c>
      <c r="K3150">
        <v>235.99209438956399</v>
      </c>
      <c r="L3150">
        <v>241.93902880740001</v>
      </c>
      <c r="M3150">
        <v>55.614153301866303</v>
      </c>
      <c r="N3150">
        <v>1.87545317220543</v>
      </c>
      <c r="O3150">
        <v>24.5416666666666</v>
      </c>
      <c r="P3150">
        <v>18.8118811881188</v>
      </c>
      <c r="Q3150">
        <v>0.17434889944201201</v>
      </c>
    </row>
    <row r="3151" spans="1:17" hidden="1" x14ac:dyDescent="0.3">
      <c r="A3151" t="s">
        <v>6465</v>
      </c>
      <c r="B3151" t="s">
        <v>6466</v>
      </c>
      <c r="C3151" t="str">
        <f>IFERROR(VLOOKUP(Table1[[#This Row],[Ticker]],[1]!Table1[[Symbol]:[Industry]],2,FALSE),"-")</f>
        <v>-</v>
      </c>
      <c r="E3151">
        <v>68.322755799999996</v>
      </c>
      <c r="F3151">
        <v>14.95</v>
      </c>
      <c r="G3151">
        <v>-43.4641160099834</v>
      </c>
      <c r="H3151">
        <v>6.2062922371964202</v>
      </c>
      <c r="I3151">
        <v>-0.62305606315112505</v>
      </c>
      <c r="J3151">
        <v>-5.34136735472394</v>
      </c>
      <c r="K3151">
        <v>14.3775889584106</v>
      </c>
      <c r="L3151">
        <v>14.7247677905687</v>
      </c>
      <c r="M3151">
        <v>40.435408208974003</v>
      </c>
      <c r="N3151">
        <v>1.05680978659404</v>
      </c>
      <c r="O3151">
        <v>73.5785953177257</v>
      </c>
      <c r="P3151">
        <v>44.4444444444444</v>
      </c>
      <c r="Q3151">
        <v>0.115166783638604</v>
      </c>
    </row>
    <row r="3152" spans="1:17" hidden="1" x14ac:dyDescent="0.3">
      <c r="A3152" t="s">
        <v>6467</v>
      </c>
      <c r="B3152" t="s">
        <v>6468</v>
      </c>
      <c r="C3152" t="str">
        <f>IFERROR(VLOOKUP(Table1[[#This Row],[Ticker]],[1]!Table1[[Symbol]:[Industry]],2,FALSE),"-")</f>
        <v>-</v>
      </c>
      <c r="D3152" t="s">
        <v>1157</v>
      </c>
      <c r="E3152">
        <v>68.302499999999995</v>
      </c>
      <c r="F3152">
        <v>13.01</v>
      </c>
      <c r="G3152">
        <v>-20.780419611639399</v>
      </c>
      <c r="H3152">
        <v>-3.72017835103886</v>
      </c>
      <c r="I3152">
        <v>-14.4060491309996</v>
      </c>
      <c r="J3152">
        <v>-3.0211582128310899</v>
      </c>
      <c r="K3152">
        <v>13.3721658281455</v>
      </c>
      <c r="L3152">
        <v>13.767721227631901</v>
      </c>
      <c r="M3152">
        <v>43.5558720435941</v>
      </c>
      <c r="N3152">
        <v>0.77233966213185801</v>
      </c>
      <c r="O3152">
        <v>57.109915449654103</v>
      </c>
      <c r="P3152">
        <v>27.5490196078431</v>
      </c>
      <c r="Q3152">
        <v>-3.7819711278969E-2</v>
      </c>
    </row>
    <row r="3153" spans="1:17" hidden="1" x14ac:dyDescent="0.3">
      <c r="A3153" t="s">
        <v>6469</v>
      </c>
      <c r="B3153" t="s">
        <v>6470</v>
      </c>
      <c r="C3153" t="str">
        <f>IFERROR(VLOOKUP(Table1[[#This Row],[Ticker]],[1]!Table1[[Symbol]:[Industry]],2,FALSE),"-")</f>
        <v>-</v>
      </c>
      <c r="D3153" t="s">
        <v>286</v>
      </c>
      <c r="E3153">
        <v>68.223469050000006</v>
      </c>
      <c r="F3153">
        <v>135.30000000000001</v>
      </c>
      <c r="G3153">
        <v>8.3906091246066605</v>
      </c>
      <c r="H3153">
        <v>-7.4291655122371401</v>
      </c>
      <c r="I3153">
        <v>8.2619379801936805</v>
      </c>
      <c r="J3153">
        <v>-2.2066941075433801</v>
      </c>
      <c r="K3153">
        <v>139.720930633374</v>
      </c>
      <c r="L3153">
        <v>128.381732566003</v>
      </c>
      <c r="M3153">
        <v>31.6418871165104</v>
      </c>
      <c r="N3153">
        <v>0.41453507862382899</v>
      </c>
      <c r="O3153">
        <v>36.659275683665904</v>
      </c>
      <c r="P3153">
        <v>64</v>
      </c>
      <c r="Q3153">
        <v>7.6247438795853995E-2</v>
      </c>
    </row>
    <row r="3154" spans="1:17" hidden="1" x14ac:dyDescent="0.3">
      <c r="A3154" t="s">
        <v>6471</v>
      </c>
      <c r="B3154" t="s">
        <v>6472</v>
      </c>
      <c r="C3154" t="str">
        <f>IFERROR(VLOOKUP(Table1[[#This Row],[Ticker]],[1]!Table1[[Symbol]:[Industry]],2,FALSE),"-")</f>
        <v>-</v>
      </c>
      <c r="D3154" t="s">
        <v>72</v>
      </c>
      <c r="E3154">
        <v>68.085399499999994</v>
      </c>
      <c r="F3154">
        <v>161.94999999999999</v>
      </c>
      <c r="G3154">
        <v>185.43688405929399</v>
      </c>
      <c r="H3154">
        <v>-10.346684375135199</v>
      </c>
      <c r="I3154">
        <v>10.257191744195101</v>
      </c>
      <c r="J3154">
        <v>0.97209816029683904</v>
      </c>
      <c r="K3154">
        <v>163.92855217959601</v>
      </c>
      <c r="L3154">
        <v>130.51189132268999</v>
      </c>
      <c r="M3154">
        <v>49.7934937718924</v>
      </c>
      <c r="N3154">
        <v>1.08385540323198</v>
      </c>
      <c r="O3154">
        <v>18.338993516517402</v>
      </c>
      <c r="P3154">
        <v>209.53746177369999</v>
      </c>
      <c r="Q3154">
        <v>0.26481178393217603</v>
      </c>
    </row>
    <row r="3155" spans="1:17" hidden="1" x14ac:dyDescent="0.3">
      <c r="A3155" t="s">
        <v>6473</v>
      </c>
      <c r="B3155" t="s">
        <v>6474</v>
      </c>
      <c r="C3155" t="str">
        <f>IFERROR(VLOOKUP(Table1[[#This Row],[Ticker]],[1]!Table1[[Symbol]:[Industry]],2,FALSE),"-")</f>
        <v>-</v>
      </c>
      <c r="D3155" t="s">
        <v>682</v>
      </c>
      <c r="E3155">
        <v>68.054000000000002</v>
      </c>
      <c r="F3155">
        <v>48.61</v>
      </c>
      <c r="G3155">
        <v>113.021373505105</v>
      </c>
      <c r="H3155">
        <v>30.675843877682901</v>
      </c>
      <c r="I3155">
        <v>33.508134724360602</v>
      </c>
      <c r="J3155">
        <v>7.3983459263714604</v>
      </c>
      <c r="K3155">
        <v>36.860216151143902</v>
      </c>
      <c r="L3155">
        <v>31.287629894163899</v>
      </c>
      <c r="M3155">
        <v>75.608834807637507</v>
      </c>
      <c r="N3155">
        <v>3.6348944915004</v>
      </c>
      <c r="O3155">
        <v>2.8800658300761102</v>
      </c>
      <c r="P3155">
        <v>149.92287917737701</v>
      </c>
      <c r="Q3155">
        <v>0.126233884244496</v>
      </c>
    </row>
    <row r="3156" spans="1:17" hidden="1" x14ac:dyDescent="0.3">
      <c r="A3156" t="s">
        <v>6475</v>
      </c>
      <c r="B3156" t="s">
        <v>6476</v>
      </c>
      <c r="C3156" t="str">
        <f>IFERROR(VLOOKUP(Table1[[#This Row],[Ticker]],[1]!Table1[[Symbol]:[Industry]],2,FALSE),"-")</f>
        <v>-</v>
      </c>
      <c r="D3156" t="s">
        <v>534</v>
      </c>
      <c r="E3156">
        <v>67.956479999999999</v>
      </c>
      <c r="F3156">
        <v>1.02</v>
      </c>
      <c r="G3156">
        <v>-16.732156661774599</v>
      </c>
      <c r="H3156">
        <v>9.9161852853247705</v>
      </c>
      <c r="I3156">
        <v>31.919390135615998</v>
      </c>
      <c r="J3156">
        <v>-1.1502370419585299</v>
      </c>
      <c r="K3156">
        <v>0.92136891571306401</v>
      </c>
      <c r="L3156">
        <v>0.91319879433534701</v>
      </c>
      <c r="M3156">
        <v>49.898269917698698</v>
      </c>
      <c r="N3156">
        <v>0.71664044332292298</v>
      </c>
      <c r="O3156">
        <v>16.6666666666666</v>
      </c>
      <c r="P3156">
        <v>126.666666666666</v>
      </c>
      <c r="Q3156">
        <v>1.0846122040329999E-3</v>
      </c>
    </row>
    <row r="3157" spans="1:17" hidden="1" x14ac:dyDescent="0.3">
      <c r="A3157" t="s">
        <v>6477</v>
      </c>
      <c r="B3157" t="s">
        <v>6478</v>
      </c>
      <c r="C3157" t="str">
        <f>IFERROR(VLOOKUP(Table1[[#This Row],[Ticker]],[1]!Table1[[Symbol]:[Industry]],2,FALSE),"-")</f>
        <v>-</v>
      </c>
      <c r="D3157" t="s">
        <v>631</v>
      </c>
      <c r="E3157">
        <v>67.839780238000003</v>
      </c>
      <c r="F3157">
        <v>42.58</v>
      </c>
      <c r="G3157">
        <v>22.661632788693598</v>
      </c>
      <c r="H3157">
        <v>-9.1977700214779805</v>
      </c>
      <c r="I3157">
        <v>-14.8244818291433</v>
      </c>
      <c r="J3157">
        <v>-3.1232001402413299</v>
      </c>
      <c r="K3157">
        <v>44.343411210023397</v>
      </c>
      <c r="L3157">
        <v>43.543821573698402</v>
      </c>
      <c r="M3157">
        <v>48.271935759086702</v>
      </c>
      <c r="N3157">
        <v>0.27948113112878697</v>
      </c>
      <c r="O3157">
        <v>64.091122592766496</v>
      </c>
      <c r="P3157">
        <v>52.008481584398197</v>
      </c>
      <c r="Q3157">
        <v>3.1384527461913003E-2</v>
      </c>
    </row>
    <row r="3158" spans="1:17" hidden="1" x14ac:dyDescent="0.3">
      <c r="A3158" t="s">
        <v>6479</v>
      </c>
      <c r="B3158" t="s">
        <v>6480</v>
      </c>
      <c r="C3158" t="str">
        <f>IFERROR(VLOOKUP(Table1[[#This Row],[Ticker]],[1]!Table1[[Symbol]:[Industry]],2,FALSE),"-")</f>
        <v>-</v>
      </c>
      <c r="D3158" t="s">
        <v>21</v>
      </c>
      <c r="E3158">
        <v>67.727442249999996</v>
      </c>
      <c r="F3158">
        <v>5.35</v>
      </c>
      <c r="G3158">
        <v>124.73663158791901</v>
      </c>
      <c r="H3158">
        <v>44.479267632340601</v>
      </c>
      <c r="I3158">
        <v>70.687863042019998</v>
      </c>
      <c r="J3158">
        <v>8.6734504975733895</v>
      </c>
      <c r="K3158">
        <v>3.7695292352128802</v>
      </c>
      <c r="L3158">
        <v>2.7714537453420398</v>
      </c>
      <c r="M3158">
        <v>99.984774485889005</v>
      </c>
      <c r="N3158">
        <v>1.0493688700828201</v>
      </c>
      <c r="O3158">
        <v>0</v>
      </c>
      <c r="P3158">
        <v>234.37499999999901</v>
      </c>
      <c r="Q3158">
        <v>9.8570507844483998E-2</v>
      </c>
    </row>
    <row r="3159" spans="1:17" hidden="1" x14ac:dyDescent="0.3">
      <c r="A3159" t="s">
        <v>6481</v>
      </c>
      <c r="B3159" t="s">
        <v>6482</v>
      </c>
      <c r="C3159" t="str">
        <f>IFERROR(VLOOKUP(Table1[[#This Row],[Ticker]],[1]!Table1[[Symbol]:[Industry]],2,FALSE),"-")</f>
        <v>-</v>
      </c>
      <c r="D3159" t="s">
        <v>472</v>
      </c>
      <c r="E3159">
        <v>67.59</v>
      </c>
      <c r="F3159">
        <v>7.51</v>
      </c>
      <c r="G3159">
        <v>12.4448768310482</v>
      </c>
      <c r="H3159">
        <v>4.6831829934989502</v>
      </c>
      <c r="I3159">
        <v>-15.6249609381467</v>
      </c>
      <c r="J3159">
        <v>8.31054727176695</v>
      </c>
      <c r="K3159">
        <v>7.28358350810805</v>
      </c>
      <c r="L3159">
        <v>7.2203425673641499</v>
      </c>
      <c r="M3159">
        <v>56.784995775880198</v>
      </c>
      <c r="N3159">
        <v>2.34733988484578</v>
      </c>
      <c r="O3159">
        <v>41.145139813581899</v>
      </c>
      <c r="P3159">
        <v>50.2</v>
      </c>
      <c r="Q3159">
        <v>2.9613402411615E-2</v>
      </c>
    </row>
    <row r="3160" spans="1:17" hidden="1" x14ac:dyDescent="0.3">
      <c r="A3160" t="s">
        <v>6483</v>
      </c>
      <c r="B3160" t="s">
        <v>6484</v>
      </c>
      <c r="C3160" t="str">
        <f>IFERROR(VLOOKUP(Table1[[#This Row],[Ticker]],[1]!Table1[[Symbol]:[Industry]],2,FALSE),"-")</f>
        <v>-</v>
      </c>
      <c r="D3160" t="s">
        <v>60</v>
      </c>
      <c r="E3160">
        <v>67.580352312000002</v>
      </c>
      <c r="F3160">
        <v>14.41</v>
      </c>
      <c r="G3160">
        <v>31.012447043397799</v>
      </c>
      <c r="H3160">
        <v>10.5325181050474</v>
      </c>
      <c r="I3160">
        <v>-21.777015629755201</v>
      </c>
      <c r="J3160">
        <v>-3.3884191365017799</v>
      </c>
      <c r="K3160">
        <v>14.0180019936778</v>
      </c>
      <c r="L3160">
        <v>13.9111993891316</v>
      </c>
      <c r="M3160">
        <v>44.569098655258202</v>
      </c>
      <c r="N3160">
        <v>0.55460561743615899</v>
      </c>
      <c r="O3160">
        <v>36.710617626648101</v>
      </c>
      <c r="P3160">
        <v>65.632183908045903</v>
      </c>
      <c r="Q3160">
        <v>3.2908473927102999E-2</v>
      </c>
    </row>
    <row r="3161" spans="1:17" hidden="1" x14ac:dyDescent="0.3">
      <c r="A3161" t="s">
        <v>6485</v>
      </c>
      <c r="B3161" t="s">
        <v>6486</v>
      </c>
      <c r="C3161" t="str">
        <f>IFERROR(VLOOKUP(Table1[[#This Row],[Ticker]],[1]!Table1[[Symbol]:[Industry]],2,FALSE),"-")</f>
        <v>-</v>
      </c>
      <c r="D3161" t="s">
        <v>472</v>
      </c>
      <c r="E3161">
        <v>67.510286405999906</v>
      </c>
      <c r="F3161">
        <v>101.73</v>
      </c>
      <c r="G3161">
        <v>-4.9090135667788299</v>
      </c>
      <c r="H3161">
        <v>2.8270090518410602</v>
      </c>
      <c r="I3161">
        <v>-15.7891152318488</v>
      </c>
      <c r="J3161">
        <v>-2.5985436373239601</v>
      </c>
      <c r="K3161">
        <v>98.4085775295883</v>
      </c>
      <c r="L3161">
        <v>94.689365533829402</v>
      </c>
      <c r="M3161">
        <v>46.4420075999844</v>
      </c>
      <c r="N3161">
        <v>1.3960769675403999</v>
      </c>
      <c r="O3161">
        <v>17.910154330089401</v>
      </c>
      <c r="P3161">
        <v>24.516523867808999</v>
      </c>
      <c r="Q3161">
        <v>-1.556404855229E-3</v>
      </c>
    </row>
    <row r="3162" spans="1:17" hidden="1" x14ac:dyDescent="0.3">
      <c r="A3162" t="s">
        <v>6487</v>
      </c>
      <c r="B3162" t="s">
        <v>6488</v>
      </c>
      <c r="C3162" t="str">
        <f>IFERROR(VLOOKUP(Table1[[#This Row],[Ticker]],[1]!Table1[[Symbol]:[Industry]],2,FALSE),"-")</f>
        <v>-</v>
      </c>
      <c r="E3162">
        <v>67.484223600000007</v>
      </c>
      <c r="F3162">
        <v>44.61</v>
      </c>
      <c r="G3162">
        <v>-63.182921016331697</v>
      </c>
      <c r="H3162">
        <v>-21.534993165853599</v>
      </c>
      <c r="I3162">
        <v>-39.925049577676099</v>
      </c>
      <c r="J3162">
        <v>-5.2237529611358502</v>
      </c>
      <c r="K3162">
        <v>51.226930384582197</v>
      </c>
      <c r="L3162">
        <v>56.3283569911546</v>
      </c>
      <c r="M3162">
        <v>21.1380491223223</v>
      </c>
      <c r="N3162">
        <v>0.62197477905438003</v>
      </c>
      <c r="O3162">
        <v>77.090338489128001</v>
      </c>
      <c r="P3162">
        <v>7.3387872954764104</v>
      </c>
      <c r="Q3162">
        <v>2.8713928436924999E-2</v>
      </c>
    </row>
    <row r="3163" spans="1:17" hidden="1" x14ac:dyDescent="0.3">
      <c r="A3163" t="s">
        <v>6489</v>
      </c>
      <c r="B3163" t="s">
        <v>6490</v>
      </c>
      <c r="C3163" t="str">
        <f>IFERROR(VLOOKUP(Table1[[#This Row],[Ticker]],[1]!Table1[[Symbol]:[Industry]],2,FALSE),"-")</f>
        <v>-</v>
      </c>
      <c r="D3163" t="s">
        <v>472</v>
      </c>
      <c r="E3163">
        <v>67.420860000000005</v>
      </c>
      <c r="F3163">
        <v>141.69999999999999</v>
      </c>
      <c r="G3163">
        <v>-21.083493017932199</v>
      </c>
      <c r="H3163">
        <v>6.9829466489611196</v>
      </c>
      <c r="I3163">
        <v>-10.777810882195601</v>
      </c>
      <c r="J3163">
        <v>-1.4653147971985701</v>
      </c>
      <c r="K3163">
        <v>146.50767378830301</v>
      </c>
      <c r="M3163">
        <v>37.002074728566797</v>
      </c>
      <c r="N3163">
        <v>0.27875475285171097</v>
      </c>
      <c r="O3163">
        <v>39.731827805222302</v>
      </c>
      <c r="P3163">
        <v>24.3527863097849</v>
      </c>
    </row>
    <row r="3164" spans="1:17" hidden="1" x14ac:dyDescent="0.3">
      <c r="A3164" t="s">
        <v>6491</v>
      </c>
      <c r="B3164" t="s">
        <v>6492</v>
      </c>
      <c r="C3164" t="str">
        <f>IFERROR(VLOOKUP(Table1[[#This Row],[Ticker]],[1]!Table1[[Symbol]:[Industry]],2,FALSE),"-")</f>
        <v>-</v>
      </c>
      <c r="D3164" t="s">
        <v>92</v>
      </c>
      <c r="E3164">
        <v>67.320358279999994</v>
      </c>
      <c r="F3164">
        <v>8.9</v>
      </c>
      <c r="G3164">
        <v>-26.2983799122084</v>
      </c>
      <c r="H3164">
        <v>-4.2738882070742896</v>
      </c>
      <c r="I3164">
        <v>-16.527136015828098</v>
      </c>
      <c r="J3164">
        <v>1.48319301167727</v>
      </c>
      <c r="K3164">
        <v>8.9905549918114307</v>
      </c>
      <c r="L3164">
        <v>9.3573581473521905</v>
      </c>
      <c r="M3164">
        <v>50.299369785141003</v>
      </c>
      <c r="N3164">
        <v>0.70434448059543697</v>
      </c>
      <c r="O3164">
        <v>30.898876404494299</v>
      </c>
      <c r="P3164">
        <v>22.5895316804407</v>
      </c>
      <c r="Q3164">
        <v>2.8727643673252E-2</v>
      </c>
    </row>
    <row r="3165" spans="1:17" hidden="1" x14ac:dyDescent="0.3">
      <c r="A3165" t="s">
        <v>6493</v>
      </c>
      <c r="B3165" t="s">
        <v>6494</v>
      </c>
      <c r="C3165" t="str">
        <f>IFERROR(VLOOKUP(Table1[[#This Row],[Ticker]],[1]!Table1[[Symbol]:[Industry]],2,FALSE),"-")</f>
        <v>-</v>
      </c>
      <c r="D3165" t="s">
        <v>555</v>
      </c>
      <c r="E3165">
        <v>67.313693000000001</v>
      </c>
      <c r="F3165">
        <v>62.9</v>
      </c>
      <c r="G3165">
        <v>-19.441675884123399</v>
      </c>
      <c r="H3165">
        <v>10.2936624794109</v>
      </c>
      <c r="I3165">
        <v>-15.590367865945201</v>
      </c>
      <c r="J3165">
        <v>16.222105940768699</v>
      </c>
      <c r="K3165">
        <v>59.781994584147903</v>
      </c>
      <c r="L3165">
        <v>61.896468114640101</v>
      </c>
      <c r="M3165">
        <v>52.739979340022899</v>
      </c>
      <c r="N3165">
        <v>2.3829059829059802</v>
      </c>
      <c r="O3165">
        <v>20.747217806041299</v>
      </c>
      <c r="P3165">
        <v>23.3333333333333</v>
      </c>
      <c r="Q3165">
        <v>3.0364228760946001E-2</v>
      </c>
    </row>
    <row r="3166" spans="1:17" hidden="1" x14ac:dyDescent="0.3">
      <c r="A3166" t="s">
        <v>6495</v>
      </c>
      <c r="B3166" t="s">
        <v>6496</v>
      </c>
      <c r="C3166" t="str">
        <f>IFERROR(VLOOKUP(Table1[[#This Row],[Ticker]],[1]!Table1[[Symbol]:[Industry]],2,FALSE),"-")</f>
        <v>-</v>
      </c>
      <c r="D3166" t="s">
        <v>472</v>
      </c>
      <c r="E3166">
        <v>67.303001793999996</v>
      </c>
      <c r="F3166">
        <v>38.99</v>
      </c>
      <c r="G3166">
        <v>-73.473943732235199</v>
      </c>
      <c r="H3166">
        <v>-23.378475923574499</v>
      </c>
      <c r="I3166">
        <v>-51.144436025733</v>
      </c>
      <c r="J3166">
        <v>-7.70372450183637</v>
      </c>
      <c r="K3166">
        <v>43.008900660984203</v>
      </c>
      <c r="L3166">
        <v>52.256442642804998</v>
      </c>
      <c r="M3166">
        <v>29.813972304359702</v>
      </c>
      <c r="N3166">
        <v>0.43780901934703997</v>
      </c>
      <c r="O3166">
        <v>112.820998097664</v>
      </c>
      <c r="P3166">
        <v>7.9146671725224698</v>
      </c>
      <c r="Q3166">
        <v>1.5189068283345999E-2</v>
      </c>
    </row>
    <row r="3167" spans="1:17" hidden="1" x14ac:dyDescent="0.3">
      <c r="A3167" t="s">
        <v>6497</v>
      </c>
      <c r="B3167" t="s">
        <v>6498</v>
      </c>
      <c r="C3167" t="str">
        <f>IFERROR(VLOOKUP(Table1[[#This Row],[Ticker]],[1]!Table1[[Symbol]:[Industry]],2,FALSE),"-")</f>
        <v>-</v>
      </c>
      <c r="D3167" t="s">
        <v>138</v>
      </c>
      <c r="E3167">
        <v>67.212000000000003</v>
      </c>
      <c r="F3167">
        <v>37.340000000000003</v>
      </c>
      <c r="G3167">
        <v>67.386601772773204</v>
      </c>
      <c r="H3167">
        <v>2.3164070148147999</v>
      </c>
      <c r="I3167">
        <v>-11.493525715655901</v>
      </c>
      <c r="J3167">
        <v>-8.2613481530696404</v>
      </c>
      <c r="K3167">
        <v>34.2706640246966</v>
      </c>
      <c r="L3167">
        <v>30.628568276612899</v>
      </c>
      <c r="M3167">
        <v>54.5992415192176</v>
      </c>
      <c r="N3167">
        <v>1.1281414129391001</v>
      </c>
      <c r="O3167">
        <v>11.1944295661489</v>
      </c>
      <c r="P3167">
        <v>98.617021276595693</v>
      </c>
      <c r="Q3167">
        <v>7.0505494720946998E-2</v>
      </c>
    </row>
    <row r="3168" spans="1:17" hidden="1" x14ac:dyDescent="0.3">
      <c r="A3168" t="s">
        <v>6499</v>
      </c>
      <c r="B3168" t="s">
        <v>6500</v>
      </c>
      <c r="C3168" t="str">
        <f>IFERROR(VLOOKUP(Table1[[#This Row],[Ticker]],[1]!Table1[[Symbol]:[Industry]],2,FALSE),"-")</f>
        <v>-</v>
      </c>
      <c r="D3168" t="s">
        <v>631</v>
      </c>
      <c r="E3168">
        <v>67.196739324999996</v>
      </c>
      <c r="F3168">
        <v>26.21</v>
      </c>
      <c r="G3168">
        <v>-31.81184532004</v>
      </c>
      <c r="H3168">
        <v>-11.919197271851701</v>
      </c>
      <c r="I3168">
        <v>-46.847258286204699</v>
      </c>
      <c r="J3168">
        <v>2.4003107459817601</v>
      </c>
      <c r="K3168">
        <v>26.736353851691302</v>
      </c>
      <c r="L3168">
        <v>29.025873815125799</v>
      </c>
      <c r="M3168">
        <v>52.715429435362303</v>
      </c>
      <c r="N3168">
        <v>1.1161505419167601</v>
      </c>
      <c r="O3168">
        <v>59.862647844334198</v>
      </c>
      <c r="P3168">
        <v>15.973451327433599</v>
      </c>
      <c r="Q3168">
        <v>-8.3295935769022E-2</v>
      </c>
    </row>
    <row r="3169" spans="1:17" hidden="1" x14ac:dyDescent="0.3">
      <c r="A3169" t="s">
        <v>6501</v>
      </c>
      <c r="B3169" t="s">
        <v>6502</v>
      </c>
      <c r="C3169" t="str">
        <f>IFERROR(VLOOKUP(Table1[[#This Row],[Ticker]],[1]!Table1[[Symbol]:[Industry]],2,FALSE),"-")</f>
        <v>-</v>
      </c>
      <c r="D3169" t="s">
        <v>631</v>
      </c>
      <c r="E3169">
        <v>67.167450000000002</v>
      </c>
      <c r="F3169">
        <v>157.5</v>
      </c>
      <c r="G3169">
        <v>-24.480084355772401</v>
      </c>
      <c r="H3169">
        <v>-2.3277732877477302</v>
      </c>
      <c r="I3169">
        <v>-21.689632420774899</v>
      </c>
      <c r="J3169">
        <v>3.46995130893451</v>
      </c>
      <c r="K3169">
        <v>157.77010255421899</v>
      </c>
      <c r="L3169">
        <v>160.57986540775599</v>
      </c>
      <c r="M3169">
        <v>45.109467881192202</v>
      </c>
      <c r="N3169">
        <v>1.2643169489233099</v>
      </c>
      <c r="O3169">
        <v>31.968253968253901</v>
      </c>
      <c r="P3169">
        <v>14.047791455466999</v>
      </c>
      <c r="Q3169">
        <v>-8.7800327732757005E-2</v>
      </c>
    </row>
    <row r="3170" spans="1:17" hidden="1" x14ac:dyDescent="0.3">
      <c r="A3170" t="s">
        <v>6503</v>
      </c>
      <c r="B3170" t="s">
        <v>6504</v>
      </c>
      <c r="C3170" t="str">
        <f>IFERROR(VLOOKUP(Table1[[#This Row],[Ticker]],[1]!Table1[[Symbol]:[Industry]],2,FALSE),"-")</f>
        <v>-</v>
      </c>
      <c r="D3170" t="s">
        <v>983</v>
      </c>
      <c r="E3170">
        <v>67.116411999999997</v>
      </c>
      <c r="F3170">
        <v>20.81</v>
      </c>
      <c r="G3170">
        <v>-57.720992387452497</v>
      </c>
      <c r="H3170">
        <v>-16.4001783510388</v>
      </c>
      <c r="I3170">
        <v>-58.887243863629998</v>
      </c>
      <c r="J3170">
        <v>-6.2562896801274697</v>
      </c>
      <c r="K3170">
        <v>23.362470646282901</v>
      </c>
      <c r="M3170">
        <v>31.260173223675501</v>
      </c>
      <c r="N3170">
        <v>0.517262463445472</v>
      </c>
      <c r="O3170">
        <v>91.734742912061506</v>
      </c>
      <c r="P3170">
        <v>7.8238341968911804</v>
      </c>
    </row>
    <row r="3171" spans="1:17" hidden="1" x14ac:dyDescent="0.3">
      <c r="A3171" t="s">
        <v>6505</v>
      </c>
      <c r="B3171" t="s">
        <v>6506</v>
      </c>
      <c r="C3171" t="str">
        <f>IFERROR(VLOOKUP(Table1[[#This Row],[Ticker]],[1]!Table1[[Symbol]:[Industry]],2,FALSE),"-")</f>
        <v>-</v>
      </c>
      <c r="D3171" t="s">
        <v>200</v>
      </c>
      <c r="E3171">
        <v>66.979749999999996</v>
      </c>
      <c r="F3171">
        <v>112.1</v>
      </c>
      <c r="G3171">
        <v>25.127324309022899</v>
      </c>
      <c r="H3171">
        <v>-5.57203020289072</v>
      </c>
      <c r="I3171">
        <v>-23.609859375934299</v>
      </c>
      <c r="J3171">
        <v>-5.5813787164584499</v>
      </c>
      <c r="K3171">
        <v>107.97693000961701</v>
      </c>
      <c r="L3171">
        <v>100.633845473173</v>
      </c>
      <c r="M3171">
        <v>42.858815867655601</v>
      </c>
      <c r="N3171">
        <v>1.05287885561019</v>
      </c>
      <c r="O3171">
        <v>39.027653880463802</v>
      </c>
      <c r="P3171">
        <v>61.643835616438302</v>
      </c>
      <c r="Q3171">
        <v>3.1678334691898999E-2</v>
      </c>
    </row>
    <row r="3172" spans="1:17" hidden="1" x14ac:dyDescent="0.3">
      <c r="A3172" t="s">
        <v>6507</v>
      </c>
      <c r="B3172" t="s">
        <v>6508</v>
      </c>
      <c r="C3172" t="str">
        <f>IFERROR(VLOOKUP(Table1[[#This Row],[Ticker]],[1]!Table1[[Symbol]:[Industry]],2,FALSE),"-")</f>
        <v>-</v>
      </c>
      <c r="D3172" t="s">
        <v>908</v>
      </c>
      <c r="E3172">
        <v>66.65625</v>
      </c>
      <c r="F3172">
        <v>59.25</v>
      </c>
      <c r="G3172">
        <v>111.298707148525</v>
      </c>
      <c r="H3172">
        <v>102.428581979539</v>
      </c>
      <c r="I3172">
        <v>4.6814091603825299</v>
      </c>
      <c r="J3172">
        <v>19.568879018100901</v>
      </c>
      <c r="K3172">
        <v>35.501736021591697</v>
      </c>
      <c r="L3172">
        <v>38.723771910499998</v>
      </c>
      <c r="M3172">
        <v>83.226059777130999</v>
      </c>
      <c r="N3172">
        <v>1</v>
      </c>
      <c r="O3172">
        <v>8.7426160337552794</v>
      </c>
      <c r="P3172">
        <v>147.70066889632099</v>
      </c>
      <c r="Q3172">
        <v>-2.9812060210035001E-2</v>
      </c>
    </row>
    <row r="3173" spans="1:17" hidden="1" x14ac:dyDescent="0.3">
      <c r="A3173" t="s">
        <v>6509</v>
      </c>
      <c r="B3173" t="s">
        <v>6510</v>
      </c>
      <c r="C3173" t="str">
        <f>IFERROR(VLOOKUP(Table1[[#This Row],[Ticker]],[1]!Table1[[Symbol]:[Industry]],2,FALSE),"-")</f>
        <v>-</v>
      </c>
      <c r="E3173">
        <v>66.580524999999994</v>
      </c>
      <c r="F3173">
        <v>145.85</v>
      </c>
      <c r="G3173">
        <v>1312.8452350934699</v>
      </c>
      <c r="H3173">
        <v>-0.18068505744721</v>
      </c>
      <c r="I3173">
        <v>155.94803025820801</v>
      </c>
      <c r="J3173">
        <v>-3.0635447379182899</v>
      </c>
      <c r="K3173">
        <v>137.55295344166601</v>
      </c>
      <c r="L3173">
        <v>97.782066116486007</v>
      </c>
      <c r="M3173">
        <v>54.356042526071903</v>
      </c>
      <c r="N3173">
        <v>0.795649536489765</v>
      </c>
      <c r="O3173">
        <v>8.7075762769969192</v>
      </c>
      <c r="P3173">
        <v>1336.94581280788</v>
      </c>
      <c r="Q3173">
        <v>0.157164368688576</v>
      </c>
    </row>
    <row r="3174" spans="1:17" hidden="1" x14ac:dyDescent="0.3">
      <c r="A3174" t="s">
        <v>6511</v>
      </c>
      <c r="B3174" t="s">
        <v>6512</v>
      </c>
      <c r="C3174" t="str">
        <f>IFERROR(VLOOKUP(Table1[[#This Row],[Ticker]],[1]!Table1[[Symbol]:[Industry]],2,FALSE),"-")</f>
        <v>-</v>
      </c>
      <c r="D3174" t="s">
        <v>539</v>
      </c>
      <c r="E3174">
        <v>66.239999999999995</v>
      </c>
      <c r="F3174">
        <v>276</v>
      </c>
      <c r="G3174">
        <v>292.189015045774</v>
      </c>
      <c r="H3174">
        <v>5.5915625396493898</v>
      </c>
      <c r="I3174">
        <v>55.322751480153798</v>
      </c>
      <c r="J3174">
        <v>7.7200701385260002</v>
      </c>
      <c r="K3174">
        <v>250.35452664266501</v>
      </c>
      <c r="L3174">
        <v>205.46387415976901</v>
      </c>
      <c r="M3174">
        <v>68.2645546049487</v>
      </c>
      <c r="N3174">
        <v>1.1773452060467999</v>
      </c>
      <c r="O3174">
        <v>7.5362318840579601</v>
      </c>
      <c r="P3174">
        <v>359.15820994842699</v>
      </c>
      <c r="Q3174">
        <v>0.17199259771149</v>
      </c>
    </row>
    <row r="3175" spans="1:17" hidden="1" x14ac:dyDescent="0.3">
      <c r="A3175" t="s">
        <v>6513</v>
      </c>
      <c r="B3175" t="s">
        <v>6514</v>
      </c>
      <c r="C3175" t="str">
        <f>IFERROR(VLOOKUP(Table1[[#This Row],[Ticker]],[1]!Table1[[Symbol]:[Industry]],2,FALSE),"-")</f>
        <v>-</v>
      </c>
      <c r="D3175" t="s">
        <v>138</v>
      </c>
      <c r="E3175">
        <v>66.128216699999996</v>
      </c>
      <c r="F3175">
        <v>91</v>
      </c>
      <c r="G3175">
        <v>-26.1984798123083</v>
      </c>
      <c r="H3175">
        <v>-5.9311562412599503</v>
      </c>
      <c r="I3175">
        <v>-32.544895578669603</v>
      </c>
      <c r="J3175">
        <v>-1.38967275023524</v>
      </c>
      <c r="K3175">
        <v>93.470589369728302</v>
      </c>
      <c r="L3175">
        <v>105.654615923969</v>
      </c>
      <c r="M3175">
        <v>53.845016438589397</v>
      </c>
      <c r="N3175">
        <v>0.56766760132551597</v>
      </c>
      <c r="O3175">
        <v>76.923076923076906</v>
      </c>
      <c r="P3175">
        <v>10.2362204724409</v>
      </c>
      <c r="Q3175">
        <v>-4.1260277742043001E-2</v>
      </c>
    </row>
    <row r="3176" spans="1:17" hidden="1" x14ac:dyDescent="0.3">
      <c r="A3176" t="s">
        <v>6515</v>
      </c>
      <c r="B3176" t="s">
        <v>6516</v>
      </c>
      <c r="C3176" t="str">
        <f>IFERROR(VLOOKUP(Table1[[#This Row],[Ticker]],[1]!Table1[[Symbol]:[Industry]],2,FALSE),"-")</f>
        <v>-</v>
      </c>
      <c r="E3176">
        <v>66.06</v>
      </c>
      <c r="F3176">
        <v>33.03</v>
      </c>
      <c r="G3176">
        <v>-0.60637644242722599</v>
      </c>
      <c r="H3176">
        <v>-7.7487497796102804</v>
      </c>
      <c r="I3176">
        <v>3.2912440881151599</v>
      </c>
      <c r="J3176">
        <v>-0.59831683154973903</v>
      </c>
      <c r="K3176">
        <v>33.738094763551501</v>
      </c>
      <c r="L3176">
        <v>32.458437433987903</v>
      </c>
      <c r="M3176">
        <v>37.0472305586527</v>
      </c>
      <c r="N3176">
        <v>0.91501204546143899</v>
      </c>
      <c r="O3176">
        <v>32.879200726612098</v>
      </c>
      <c r="P3176">
        <v>66.818181818181799</v>
      </c>
      <c r="Q3176">
        <v>0.10180228781534301</v>
      </c>
    </row>
    <row r="3177" spans="1:17" hidden="1" x14ac:dyDescent="0.3">
      <c r="A3177" t="s">
        <v>6517</v>
      </c>
      <c r="B3177" t="s">
        <v>6518</v>
      </c>
      <c r="C3177" t="str">
        <f>IFERROR(VLOOKUP(Table1[[#This Row],[Ticker]],[1]!Table1[[Symbol]:[Industry]],2,FALSE),"-")</f>
        <v>-</v>
      </c>
      <c r="E3177">
        <v>65.963148000000004</v>
      </c>
      <c r="F3177">
        <v>174.95</v>
      </c>
      <c r="G3177">
        <v>-14.4140573382307</v>
      </c>
      <c r="H3177">
        <v>-2.67366672313188</v>
      </c>
      <c r="I3177">
        <v>5.9518532235206196</v>
      </c>
      <c r="J3177">
        <v>6.1438806051002901</v>
      </c>
      <c r="K3177">
        <v>167.41282822626201</v>
      </c>
      <c r="L3177">
        <v>158.65505287059801</v>
      </c>
      <c r="M3177">
        <v>63.463790754975697</v>
      </c>
      <c r="N3177">
        <v>1.8853171155516899</v>
      </c>
      <c r="O3177">
        <v>27.7222063446699</v>
      </c>
      <c r="P3177">
        <v>39.402390438246996</v>
      </c>
    </row>
    <row r="3178" spans="1:17" hidden="1" x14ac:dyDescent="0.3">
      <c r="A3178" t="s">
        <v>6519</v>
      </c>
      <c r="B3178" t="s">
        <v>6520</v>
      </c>
      <c r="C3178" t="str">
        <f>IFERROR(VLOOKUP(Table1[[#This Row],[Ticker]],[1]!Table1[[Symbol]:[Industry]],2,FALSE),"-")</f>
        <v>-</v>
      </c>
      <c r="D3178" t="s">
        <v>46</v>
      </c>
      <c r="E3178">
        <v>65.928226420000001</v>
      </c>
      <c r="F3178">
        <v>0.7</v>
      </c>
      <c r="G3178">
        <v>3.1721495583209798</v>
      </c>
      <c r="K3178">
        <v>0.813046339516308</v>
      </c>
      <c r="L3178">
        <v>1.2524745064316301</v>
      </c>
      <c r="M3178">
        <v>70.989730741565694</v>
      </c>
      <c r="N3178">
        <v>1</v>
      </c>
      <c r="O3178">
        <v>7.1428571428571397</v>
      </c>
      <c r="P3178">
        <v>39.999999999999901</v>
      </c>
      <c r="Q3178">
        <v>3.7666979515126001E-2</v>
      </c>
    </row>
    <row r="3179" spans="1:17" hidden="1" x14ac:dyDescent="0.3">
      <c r="A3179" t="s">
        <v>6521</v>
      </c>
      <c r="B3179" t="s">
        <v>6522</v>
      </c>
      <c r="C3179" t="str">
        <f>IFERROR(VLOOKUP(Table1[[#This Row],[Ticker]],[1]!Table1[[Symbol]:[Industry]],2,FALSE),"-")</f>
        <v>-</v>
      </c>
      <c r="D3179" t="s">
        <v>269</v>
      </c>
      <c r="E3179">
        <v>65.855999999999995</v>
      </c>
      <c r="F3179">
        <v>27.44</v>
      </c>
      <c r="G3179">
        <v>121.99807699411301</v>
      </c>
      <c r="H3179">
        <v>-24.699622123711102</v>
      </c>
      <c r="I3179">
        <v>-4.4721864153230397</v>
      </c>
      <c r="J3179">
        <v>-7.6628420839753302</v>
      </c>
      <c r="K3179">
        <v>27.263946550798199</v>
      </c>
      <c r="L3179">
        <v>23.665539257860399</v>
      </c>
      <c r="M3179">
        <v>40.141600305332602</v>
      </c>
      <c r="N3179">
        <v>0.68746705300878097</v>
      </c>
      <c r="O3179">
        <v>20.5539358600582</v>
      </c>
      <c r="P3179">
        <v>158.86792452830099</v>
      </c>
      <c r="Q3179">
        <v>5.4026091159397001E-2</v>
      </c>
    </row>
    <row r="3180" spans="1:17" hidden="1" x14ac:dyDescent="0.3">
      <c r="A3180" t="s">
        <v>6523</v>
      </c>
      <c r="B3180" t="s">
        <v>6524</v>
      </c>
      <c r="C3180" t="str">
        <f>IFERROR(VLOOKUP(Table1[[#This Row],[Ticker]],[1]!Table1[[Symbol]:[Industry]],2,FALSE),"-")</f>
        <v>-</v>
      </c>
      <c r="E3180">
        <v>65.564868607999998</v>
      </c>
      <c r="F3180">
        <v>20.48</v>
      </c>
      <c r="G3180">
        <v>-56.676232447056698</v>
      </c>
      <c r="H3180">
        <v>9.8285114437089707</v>
      </c>
      <c r="I3180">
        <v>-16.4925337901525</v>
      </c>
      <c r="J3180">
        <v>-7.6026604177549002</v>
      </c>
      <c r="K3180">
        <v>18.3436497162504</v>
      </c>
      <c r="L3180">
        <v>20.898164030980801</v>
      </c>
      <c r="M3180">
        <v>63.749832371603702</v>
      </c>
      <c r="N3180">
        <v>2.3574305884826998</v>
      </c>
      <c r="O3180">
        <v>62.340609145847502</v>
      </c>
      <c r="P3180">
        <v>33.9106126875012</v>
      </c>
      <c r="Q3180">
        <v>0.199507091596202</v>
      </c>
    </row>
    <row r="3181" spans="1:17" hidden="1" x14ac:dyDescent="0.3">
      <c r="A3181" t="s">
        <v>6525</v>
      </c>
      <c r="B3181" t="s">
        <v>6526</v>
      </c>
      <c r="C3181" t="str">
        <f>IFERROR(VLOOKUP(Table1[[#This Row],[Ticker]],[1]!Table1[[Symbol]:[Industry]],2,FALSE),"-")</f>
        <v>-</v>
      </c>
      <c r="E3181">
        <v>65.550784649999997</v>
      </c>
      <c r="F3181">
        <v>6.53</v>
      </c>
      <c r="G3181">
        <v>16.9361393482287</v>
      </c>
      <c r="H3181">
        <v>-8.7055155944406195</v>
      </c>
      <c r="I3181">
        <v>-0.81911703195685504</v>
      </c>
      <c r="J3181">
        <v>-7.6640289994194797</v>
      </c>
      <c r="K3181">
        <v>6.4212800741123299</v>
      </c>
      <c r="L3181">
        <v>6.0371513849202296</v>
      </c>
      <c r="M3181">
        <v>43.350741358793798</v>
      </c>
      <c r="N3181">
        <v>3.3434971343365998</v>
      </c>
      <c r="O3181">
        <v>41.194486983154597</v>
      </c>
      <c r="P3181">
        <v>72.751322751322704</v>
      </c>
      <c r="Q3181">
        <v>-4.4290179171484E-2</v>
      </c>
    </row>
    <row r="3182" spans="1:17" hidden="1" x14ac:dyDescent="0.3">
      <c r="A3182" t="s">
        <v>6527</v>
      </c>
      <c r="B3182" t="s">
        <v>6528</v>
      </c>
      <c r="C3182" t="str">
        <f>IFERROR(VLOOKUP(Table1[[#This Row],[Ticker]],[1]!Table1[[Symbol]:[Industry]],2,FALSE),"-")</f>
        <v>-</v>
      </c>
      <c r="D3182" t="s">
        <v>631</v>
      </c>
      <c r="E3182">
        <v>65.35069</v>
      </c>
      <c r="F3182">
        <v>95</v>
      </c>
      <c r="G3182">
        <v>-22.496299639539899</v>
      </c>
      <c r="H3182">
        <v>8.5689782754671597</v>
      </c>
      <c r="I3182">
        <v>-11.9728162646289</v>
      </c>
      <c r="J3182">
        <v>-2.4186085791311802</v>
      </c>
      <c r="K3182">
        <v>90.793765359305596</v>
      </c>
      <c r="L3182">
        <v>91.671110965164104</v>
      </c>
      <c r="M3182">
        <v>51.3014076880254</v>
      </c>
      <c r="N3182">
        <v>0.47107170177108398</v>
      </c>
      <c r="O3182">
        <v>20.368421052631501</v>
      </c>
      <c r="P3182">
        <v>32.496513249651301</v>
      </c>
      <c r="Q3182">
        <v>-7.7655638903857002E-2</v>
      </c>
    </row>
    <row r="3183" spans="1:17" hidden="1" x14ac:dyDescent="0.3">
      <c r="A3183" t="s">
        <v>6529</v>
      </c>
      <c r="B3183" t="s">
        <v>6530</v>
      </c>
      <c r="C3183" t="str">
        <f>IFERROR(VLOOKUP(Table1[[#This Row],[Ticker]],[1]!Table1[[Symbol]:[Industry]],2,FALSE),"-")</f>
        <v>-</v>
      </c>
      <c r="D3183" t="s">
        <v>472</v>
      </c>
      <c r="E3183">
        <v>65.330070000000006</v>
      </c>
      <c r="F3183">
        <v>39.57</v>
      </c>
      <c r="G3183">
        <v>88.641357769464605</v>
      </c>
      <c r="H3183">
        <v>-4.1696165532860503</v>
      </c>
      <c r="I3183">
        <v>-12.8252604676719</v>
      </c>
      <c r="J3183">
        <v>-6.0352471207564102</v>
      </c>
      <c r="K3183">
        <v>41.483306697983402</v>
      </c>
      <c r="L3183">
        <v>35.668163588430701</v>
      </c>
      <c r="M3183">
        <v>29.3033017214767</v>
      </c>
      <c r="N3183">
        <v>4.9594190682524699</v>
      </c>
      <c r="O3183">
        <v>44.604498357341399</v>
      </c>
      <c r="P3183">
        <v>113.89189189189101</v>
      </c>
      <c r="Q3183">
        <v>0.22672201199137701</v>
      </c>
    </row>
    <row r="3184" spans="1:17" hidden="1" x14ac:dyDescent="0.3">
      <c r="A3184" t="s">
        <v>6531</v>
      </c>
      <c r="B3184" t="s">
        <v>6532</v>
      </c>
      <c r="C3184" t="str">
        <f>IFERROR(VLOOKUP(Table1[[#This Row],[Ticker]],[1]!Table1[[Symbol]:[Industry]],2,FALSE),"-")</f>
        <v>-</v>
      </c>
      <c r="E3184">
        <v>65.263525599999994</v>
      </c>
      <c r="F3184">
        <v>75.400000000000006</v>
      </c>
      <c r="G3184">
        <v>-55.380198567486801</v>
      </c>
      <c r="H3184">
        <v>-15.582678351038799</v>
      </c>
      <c r="I3184">
        <v>-45.074516431750197</v>
      </c>
      <c r="J3184">
        <v>-11.816466358964099</v>
      </c>
      <c r="K3184">
        <v>79.840715861154706</v>
      </c>
      <c r="M3184">
        <v>49.155707563413998</v>
      </c>
      <c r="O3184">
        <v>60.424403183023799</v>
      </c>
      <c r="P3184">
        <v>30.9027777777777</v>
      </c>
    </row>
    <row r="3185" spans="1:17" hidden="1" x14ac:dyDescent="0.3">
      <c r="A3185" t="s">
        <v>6533</v>
      </c>
      <c r="B3185" t="s">
        <v>6534</v>
      </c>
      <c r="C3185" t="str">
        <f>IFERROR(VLOOKUP(Table1[[#This Row],[Ticker]],[1]!Table1[[Symbol]:[Industry]],2,FALSE),"-")</f>
        <v>-</v>
      </c>
      <c r="D3185" t="s">
        <v>1522</v>
      </c>
      <c r="E3185">
        <v>65.223124999999996</v>
      </c>
      <c r="F3185">
        <v>5.83</v>
      </c>
      <c r="G3185">
        <v>2790.8994222855899</v>
      </c>
      <c r="H3185">
        <v>73.919573201756094</v>
      </c>
      <c r="I3185">
        <v>136.419696696008</v>
      </c>
      <c r="J3185">
        <v>8.7350755736537398</v>
      </c>
      <c r="K3185">
        <v>4.0071830002546296</v>
      </c>
      <c r="L3185">
        <v>2.6201842621917799</v>
      </c>
      <c r="M3185">
        <v>99.037941534898593</v>
      </c>
      <c r="N3185">
        <v>2.3343402433195002</v>
      </c>
      <c r="O3185">
        <v>0</v>
      </c>
      <c r="P3185">
        <v>2815</v>
      </c>
    </row>
    <row r="3186" spans="1:17" hidden="1" x14ac:dyDescent="0.3">
      <c r="A3186" t="s">
        <v>6535</v>
      </c>
      <c r="B3186" t="s">
        <v>6536</v>
      </c>
      <c r="C3186" t="str">
        <f>IFERROR(VLOOKUP(Table1[[#This Row],[Ticker]],[1]!Table1[[Symbol]:[Industry]],2,FALSE),"-")</f>
        <v>-</v>
      </c>
      <c r="E3186">
        <v>65.186400000000006</v>
      </c>
      <c r="F3186">
        <v>207.6</v>
      </c>
      <c r="G3186">
        <v>444.66654557326399</v>
      </c>
      <c r="H3186">
        <v>44.423926452454502</v>
      </c>
      <c r="I3186">
        <v>403.13737533766499</v>
      </c>
      <c r="J3186">
        <v>8.9955060812274894</v>
      </c>
      <c r="K3186">
        <v>141.895583021052</v>
      </c>
      <c r="L3186">
        <v>96.331022184254294</v>
      </c>
      <c r="M3186">
        <v>99.993080533330598</v>
      </c>
      <c r="N3186">
        <v>1.4252212581344901</v>
      </c>
      <c r="O3186">
        <v>0</v>
      </c>
      <c r="P3186">
        <v>499.13419913419898</v>
      </c>
    </row>
    <row r="3187" spans="1:17" hidden="1" x14ac:dyDescent="0.3">
      <c r="A3187" t="s">
        <v>6537</v>
      </c>
      <c r="B3187" t="s">
        <v>6538</v>
      </c>
      <c r="C3187" t="str">
        <f>IFERROR(VLOOKUP(Table1[[#This Row],[Ticker]],[1]!Table1[[Symbol]:[Industry]],2,FALSE),"-")</f>
        <v>-</v>
      </c>
      <c r="D3187" t="s">
        <v>539</v>
      </c>
      <c r="E3187">
        <v>65.108400000000003</v>
      </c>
      <c r="F3187">
        <v>120.75</v>
      </c>
      <c r="G3187">
        <v>61.668653054824503</v>
      </c>
      <c r="H3187">
        <v>-1.95026684661408</v>
      </c>
      <c r="I3187">
        <v>54.497787348159598</v>
      </c>
      <c r="J3187">
        <v>5.3560018172214896</v>
      </c>
      <c r="K3187">
        <v>116.11429179170401</v>
      </c>
      <c r="L3187">
        <v>100.077699048149</v>
      </c>
      <c r="M3187">
        <v>70.923899727779897</v>
      </c>
      <c r="N3187">
        <v>1.1245811412383599</v>
      </c>
      <c r="O3187">
        <v>39.544513457556903</v>
      </c>
      <c r="P3187">
        <v>143.251410153102</v>
      </c>
      <c r="Q3187">
        <v>0.106835950791309</v>
      </c>
    </row>
    <row r="3188" spans="1:17" hidden="1" x14ac:dyDescent="0.3">
      <c r="A3188" t="s">
        <v>6539</v>
      </c>
      <c r="B3188" t="s">
        <v>6540</v>
      </c>
      <c r="C3188" t="str">
        <f>IFERROR(VLOOKUP(Table1[[#This Row],[Ticker]],[1]!Table1[[Symbol]:[Industry]],2,FALSE),"-")</f>
        <v>-</v>
      </c>
      <c r="D3188" t="s">
        <v>472</v>
      </c>
      <c r="E3188">
        <v>65.101560000000006</v>
      </c>
      <c r="F3188">
        <v>48.01</v>
      </c>
      <c r="G3188">
        <v>-6.2846267941608698</v>
      </c>
      <c r="H3188">
        <v>-5.8664588261378396</v>
      </c>
      <c r="I3188">
        <v>-31.019033509704101</v>
      </c>
      <c r="J3188">
        <v>-5.8296117739586801</v>
      </c>
      <c r="K3188">
        <v>48.063190000739901</v>
      </c>
      <c r="L3188">
        <v>49.353614824395102</v>
      </c>
      <c r="M3188">
        <v>49.487551633887797</v>
      </c>
      <c r="N3188">
        <v>2.30496206444547</v>
      </c>
      <c r="O3188">
        <v>57.883774213705401</v>
      </c>
      <c r="P3188">
        <v>19.279503105589999</v>
      </c>
      <c r="Q3188">
        <v>2.4337295171986999E-2</v>
      </c>
    </row>
    <row r="3189" spans="1:17" hidden="1" x14ac:dyDescent="0.3">
      <c r="A3189" t="s">
        <v>6541</v>
      </c>
      <c r="B3189" t="s">
        <v>6542</v>
      </c>
      <c r="C3189" t="str">
        <f>IFERROR(VLOOKUP(Table1[[#This Row],[Ticker]],[1]!Table1[[Symbol]:[Industry]],2,FALSE),"-")</f>
        <v>-</v>
      </c>
      <c r="D3189" t="s">
        <v>631</v>
      </c>
      <c r="E3189">
        <v>65</v>
      </c>
      <c r="F3189">
        <v>26</v>
      </c>
      <c r="G3189">
        <v>-11.4001009046966</v>
      </c>
      <c r="H3189">
        <v>4.6131549822944597</v>
      </c>
      <c r="I3189">
        <v>-3.1565977063292299</v>
      </c>
      <c r="J3189">
        <v>0.81054727176695196</v>
      </c>
      <c r="K3189">
        <v>24.579952627421399</v>
      </c>
      <c r="L3189">
        <v>23.990466327554302</v>
      </c>
      <c r="M3189">
        <v>65.987775196242296</v>
      </c>
      <c r="N3189">
        <v>0.65263157894736801</v>
      </c>
      <c r="O3189">
        <v>23.076923076922998</v>
      </c>
      <c r="P3189">
        <v>40.388768898488102</v>
      </c>
    </row>
    <row r="3190" spans="1:17" hidden="1" x14ac:dyDescent="0.3">
      <c r="A3190" t="s">
        <v>6543</v>
      </c>
      <c r="B3190" t="s">
        <v>6544</v>
      </c>
      <c r="C3190" t="str">
        <f>IFERROR(VLOOKUP(Table1[[#This Row],[Ticker]],[1]!Table1[[Symbol]:[Industry]],2,FALSE),"-")</f>
        <v>-</v>
      </c>
      <c r="D3190" t="s">
        <v>422</v>
      </c>
      <c r="E3190">
        <v>64.882080000000002</v>
      </c>
      <c r="F3190">
        <v>64</v>
      </c>
      <c r="G3190">
        <v>-51.373304987133501</v>
      </c>
      <c r="H3190">
        <v>-12.811087441947899</v>
      </c>
      <c r="I3190">
        <v>-20.022001805775801</v>
      </c>
      <c r="J3190">
        <v>4.60605463040367</v>
      </c>
      <c r="K3190">
        <v>65.456661502652295</v>
      </c>
      <c r="L3190">
        <v>69.242507637379504</v>
      </c>
      <c r="M3190">
        <v>45.521477905082001</v>
      </c>
      <c r="N3190">
        <v>2.86970732946801E-2</v>
      </c>
      <c r="O3190">
        <v>55.6875</v>
      </c>
      <c r="P3190">
        <v>14.081996434937601</v>
      </c>
      <c r="Q3190">
        <v>-2.0242121986357001E-2</v>
      </c>
    </row>
    <row r="3191" spans="1:17" hidden="1" x14ac:dyDescent="0.3">
      <c r="A3191" t="s">
        <v>6545</v>
      </c>
      <c r="B3191" t="s">
        <v>6546</v>
      </c>
      <c r="C3191" t="str">
        <f>IFERROR(VLOOKUP(Table1[[#This Row],[Ticker]],[1]!Table1[[Symbol]:[Industry]],2,FALSE),"-")</f>
        <v>-</v>
      </c>
      <c r="D3191" t="s">
        <v>407</v>
      </c>
      <c r="E3191">
        <v>64.728118034999994</v>
      </c>
      <c r="F3191">
        <v>32.130000000000003</v>
      </c>
      <c r="G3191">
        <v>71.814056431935199</v>
      </c>
      <c r="H3191">
        <v>-18.523879276270101</v>
      </c>
      <c r="I3191">
        <v>6.0526108077342003E-2</v>
      </c>
      <c r="J3191">
        <v>-4.5910106202415799E-3</v>
      </c>
      <c r="K3191">
        <v>35.313974332278498</v>
      </c>
      <c r="L3191">
        <v>30.413384000886602</v>
      </c>
      <c r="M3191">
        <v>34.2617128741418</v>
      </c>
      <c r="N3191">
        <v>1.1699651741484101</v>
      </c>
      <c r="O3191">
        <v>52.1942110177404</v>
      </c>
      <c r="P3191">
        <v>120.06849315068401</v>
      </c>
      <c r="Q3191">
        <v>1.4775832442853999E-2</v>
      </c>
    </row>
    <row r="3192" spans="1:17" hidden="1" x14ac:dyDescent="0.3">
      <c r="A3192" t="s">
        <v>6547</v>
      </c>
      <c r="B3192" t="s">
        <v>6548</v>
      </c>
      <c r="C3192" t="str">
        <f>IFERROR(VLOOKUP(Table1[[#This Row],[Ticker]],[1]!Table1[[Symbol]:[Industry]],2,FALSE),"-")</f>
        <v>-</v>
      </c>
      <c r="D3192" t="s">
        <v>422</v>
      </c>
      <c r="E3192">
        <v>64.687213787999994</v>
      </c>
      <c r="F3192">
        <v>0.92</v>
      </c>
      <c r="G3192">
        <v>216.64016302633399</v>
      </c>
      <c r="H3192">
        <v>-9.7807844116449196</v>
      </c>
      <c r="I3192">
        <v>10.529428745654601</v>
      </c>
      <c r="J3192">
        <v>-3.3131640684392201</v>
      </c>
      <c r="K3192">
        <v>0.94406577401310399</v>
      </c>
      <c r="L3192">
        <v>0.75973536281771203</v>
      </c>
      <c r="M3192">
        <v>25.1880129857905</v>
      </c>
      <c r="N3192">
        <v>0.23862604851216501</v>
      </c>
      <c r="O3192">
        <v>21.739130434782599</v>
      </c>
      <c r="P3192">
        <v>384.21052631578902</v>
      </c>
      <c r="Q3192">
        <v>0.124435712924098</v>
      </c>
    </row>
    <row r="3193" spans="1:17" hidden="1" x14ac:dyDescent="0.3">
      <c r="A3193" t="s">
        <v>6549</v>
      </c>
      <c r="B3193" t="s">
        <v>6550</v>
      </c>
      <c r="C3193" t="str">
        <f>IFERROR(VLOOKUP(Table1[[#This Row],[Ticker]],[1]!Table1[[Symbol]:[Industry]],2,FALSE),"-")</f>
        <v>-</v>
      </c>
      <c r="D3193" t="s">
        <v>80</v>
      </c>
      <c r="E3193">
        <v>64.685659999999999</v>
      </c>
      <c r="F3193">
        <v>96.98</v>
      </c>
      <c r="G3193">
        <v>79.2544233340315</v>
      </c>
      <c r="H3193">
        <v>-13.0994886958664</v>
      </c>
      <c r="I3193">
        <v>-44.528414613024303</v>
      </c>
      <c r="J3193">
        <v>-4.5111202526797802</v>
      </c>
      <c r="K3193">
        <v>99.037215325234499</v>
      </c>
      <c r="L3193">
        <v>89.337473734815802</v>
      </c>
      <c r="M3193">
        <v>57.841750460439101</v>
      </c>
      <c r="N3193">
        <v>1.0817360835974601</v>
      </c>
      <c r="O3193">
        <v>62.507733553309897</v>
      </c>
      <c r="P3193">
        <v>162.67605633802799</v>
      </c>
    </row>
    <row r="3194" spans="1:17" hidden="1" x14ac:dyDescent="0.3">
      <c r="A3194" t="s">
        <v>6551</v>
      </c>
      <c r="B3194" t="s">
        <v>6552</v>
      </c>
      <c r="C3194" t="str">
        <f>IFERROR(VLOOKUP(Table1[[#This Row],[Ticker]],[1]!Table1[[Symbol]:[Industry]],2,FALSE),"-")</f>
        <v>-</v>
      </c>
      <c r="D3194" t="s">
        <v>60</v>
      </c>
      <c r="E3194">
        <v>64.644251904000001</v>
      </c>
      <c r="F3194">
        <v>51.84</v>
      </c>
      <c r="G3194">
        <v>8.9264635037612194</v>
      </c>
      <c r="H3194">
        <v>-10.2264343664382</v>
      </c>
      <c r="I3194">
        <v>-16.825198608972599</v>
      </c>
      <c r="J3194">
        <v>-0.90940416489836795</v>
      </c>
      <c r="K3194">
        <v>49.508326526299903</v>
      </c>
      <c r="L3194">
        <v>48.077256088001498</v>
      </c>
      <c r="M3194">
        <v>63.707286132854698</v>
      </c>
      <c r="N3194">
        <v>1.5037914666335199</v>
      </c>
      <c r="O3194">
        <v>22.472993827160401</v>
      </c>
      <c r="P3194">
        <v>43.561340348933797</v>
      </c>
      <c r="Q3194">
        <v>-9.2271659644889998E-3</v>
      </c>
    </row>
    <row r="3195" spans="1:17" hidden="1" x14ac:dyDescent="0.3">
      <c r="A3195" t="s">
        <v>6553</v>
      </c>
      <c r="B3195" t="s">
        <v>6554</v>
      </c>
      <c r="C3195" t="str">
        <f>IFERROR(VLOOKUP(Table1[[#This Row],[Ticker]],[1]!Table1[[Symbol]:[Industry]],2,FALSE),"-")</f>
        <v>-</v>
      </c>
      <c r="D3195" t="s">
        <v>422</v>
      </c>
      <c r="E3195">
        <v>64.531583999999995</v>
      </c>
      <c r="F3195">
        <v>111.2</v>
      </c>
      <c r="G3195">
        <v>146.98669678583701</v>
      </c>
      <c r="H3195">
        <v>-8.95785440737688</v>
      </c>
      <c r="I3195">
        <v>57.255712020161198</v>
      </c>
      <c r="J3195">
        <v>0.21036259956012701</v>
      </c>
      <c r="K3195">
        <v>106.76177595905401</v>
      </c>
      <c r="L3195">
        <v>84.182125070463897</v>
      </c>
      <c r="M3195">
        <v>60.241983343392903</v>
      </c>
      <c r="N3195">
        <v>0.141202411278221</v>
      </c>
      <c r="O3195">
        <v>25.044964028776899</v>
      </c>
      <c r="P3195">
        <v>177.16849451645001</v>
      </c>
      <c r="Q3195">
        <v>5.9223641504072E-2</v>
      </c>
    </row>
    <row r="3196" spans="1:17" hidden="1" x14ac:dyDescent="0.3">
      <c r="A3196" t="s">
        <v>6555</v>
      </c>
      <c r="B3196" t="s">
        <v>6556</v>
      </c>
      <c r="C3196" t="str">
        <f>IFERROR(VLOOKUP(Table1[[#This Row],[Ticker]],[1]!Table1[[Symbol]:[Industry]],2,FALSE),"-")</f>
        <v>-</v>
      </c>
      <c r="D3196" t="s">
        <v>21</v>
      </c>
      <c r="E3196">
        <v>64.463999999999999</v>
      </c>
      <c r="F3196">
        <v>37.68</v>
      </c>
      <c r="G3196">
        <v>-22.5357958687615</v>
      </c>
      <c r="H3196">
        <v>-17.258210451527301</v>
      </c>
      <c r="I3196">
        <v>-37.949484950650302</v>
      </c>
      <c r="J3196">
        <v>-2.6189149262065401</v>
      </c>
      <c r="K3196">
        <v>40.882609530878199</v>
      </c>
      <c r="L3196">
        <v>41.261981038758599</v>
      </c>
      <c r="M3196">
        <v>41.753758783001402</v>
      </c>
      <c r="N3196">
        <v>0.73944232212989602</v>
      </c>
      <c r="O3196">
        <v>59.394904458598702</v>
      </c>
      <c r="P3196">
        <v>40.865936559829002</v>
      </c>
      <c r="Q3196">
        <v>0.23388071566893801</v>
      </c>
    </row>
    <row r="3197" spans="1:17" hidden="1" x14ac:dyDescent="0.3">
      <c r="A3197" t="s">
        <v>6557</v>
      </c>
      <c r="B3197" t="s">
        <v>6558</v>
      </c>
      <c r="C3197" t="str">
        <f>IFERROR(VLOOKUP(Table1[[#This Row],[Ticker]],[1]!Table1[[Symbol]:[Industry]],2,FALSE),"-")</f>
        <v>-</v>
      </c>
      <c r="D3197" t="s">
        <v>283</v>
      </c>
      <c r="E3197">
        <v>64.389600000000002</v>
      </c>
      <c r="F3197">
        <v>162.6</v>
      </c>
      <c r="G3197">
        <v>111.551596198637</v>
      </c>
      <c r="H3197">
        <v>42.240324341959301</v>
      </c>
      <c r="I3197">
        <v>45.616869127212603</v>
      </c>
      <c r="J3197">
        <v>-4.1850706072865096</v>
      </c>
      <c r="K3197">
        <v>137.64560143248599</v>
      </c>
      <c r="L3197">
        <v>108.689839604917</v>
      </c>
      <c r="M3197">
        <v>53.7936605041454</v>
      </c>
      <c r="N3197">
        <v>0.96291600633914398</v>
      </c>
      <c r="O3197">
        <v>16.758917589175802</v>
      </c>
      <c r="P3197">
        <v>147.67707539984701</v>
      </c>
      <c r="Q3197">
        <v>0.13586767846687101</v>
      </c>
    </row>
    <row r="3198" spans="1:17" hidden="1" x14ac:dyDescent="0.3">
      <c r="A3198" t="s">
        <v>6559</v>
      </c>
      <c r="B3198" t="s">
        <v>6560</v>
      </c>
      <c r="C3198" t="str">
        <f>IFERROR(VLOOKUP(Table1[[#This Row],[Ticker]],[1]!Table1[[Symbol]:[Industry]],2,FALSE),"-")</f>
        <v>-</v>
      </c>
      <c r="D3198" t="s">
        <v>937</v>
      </c>
      <c r="E3198">
        <v>64.156125000000003</v>
      </c>
      <c r="F3198">
        <v>37.75</v>
      </c>
      <c r="G3198">
        <v>24.521469529688201</v>
      </c>
      <c r="H3198">
        <v>-10.395085643993101</v>
      </c>
      <c r="I3198">
        <v>-27.1129208369934</v>
      </c>
      <c r="J3198">
        <v>0.15265253492484701</v>
      </c>
      <c r="K3198">
        <v>38.116037093468499</v>
      </c>
      <c r="L3198">
        <v>32.583357715693701</v>
      </c>
      <c r="M3198">
        <v>26.895985843453701</v>
      </c>
      <c r="N3198">
        <v>0.43650793650793601</v>
      </c>
      <c r="O3198">
        <v>28.079470198675399</v>
      </c>
      <c r="P3198">
        <v>71.201814058956899</v>
      </c>
      <c r="Q3198">
        <v>0.111896348458149</v>
      </c>
    </row>
    <row r="3199" spans="1:17" hidden="1" x14ac:dyDescent="0.3">
      <c r="A3199" t="s">
        <v>6561</v>
      </c>
      <c r="B3199" t="s">
        <v>6562</v>
      </c>
      <c r="C3199" t="str">
        <f>IFERROR(VLOOKUP(Table1[[#This Row],[Ticker]],[1]!Table1[[Symbol]:[Industry]],2,FALSE),"-")</f>
        <v>-</v>
      </c>
      <c r="E3199">
        <v>64.155000000000001</v>
      </c>
      <c r="F3199">
        <v>136.5</v>
      </c>
      <c r="G3199">
        <v>12.7415275487516</v>
      </c>
      <c r="H3199">
        <v>-1.90603544100555</v>
      </c>
      <c r="I3199">
        <v>23.047209684488202</v>
      </c>
      <c r="J3199">
        <v>1.98788354844097</v>
      </c>
      <c r="K3199">
        <v>125.997942309104</v>
      </c>
      <c r="M3199">
        <v>61.764365743511398</v>
      </c>
      <c r="N3199">
        <v>0.22650231124807299</v>
      </c>
      <c r="O3199">
        <v>28.205128205128201</v>
      </c>
      <c r="P3199">
        <v>44.5209105346744</v>
      </c>
    </row>
    <row r="3200" spans="1:17" hidden="1" x14ac:dyDescent="0.3">
      <c r="A3200" t="s">
        <v>6563</v>
      </c>
      <c r="B3200" t="s">
        <v>6564</v>
      </c>
      <c r="C3200" t="str">
        <f>IFERROR(VLOOKUP(Table1[[#This Row],[Ticker]],[1]!Table1[[Symbol]:[Industry]],2,FALSE),"-")</f>
        <v>-</v>
      </c>
      <c r="D3200" t="s">
        <v>1535</v>
      </c>
      <c r="E3200">
        <v>64.091607999999994</v>
      </c>
      <c r="F3200">
        <v>34.299999999999997</v>
      </c>
      <c r="G3200">
        <v>-42.336572946825797</v>
      </c>
      <c r="H3200">
        <v>-7.2916069224674303</v>
      </c>
      <c r="I3200">
        <v>-42.927126983628298</v>
      </c>
      <c r="J3200">
        <v>-7.8498045550260098</v>
      </c>
      <c r="K3200">
        <v>36.142311035324198</v>
      </c>
      <c r="L3200">
        <v>42.469755535950597</v>
      </c>
      <c r="M3200">
        <v>30.338950025217699</v>
      </c>
      <c r="N3200">
        <v>0.83266832917705702</v>
      </c>
      <c r="O3200">
        <v>86.005830903790098</v>
      </c>
      <c r="P3200">
        <v>13.953488372093</v>
      </c>
    </row>
    <row r="3201" spans="1:17" hidden="1" x14ac:dyDescent="0.3">
      <c r="A3201" t="s">
        <v>6565</v>
      </c>
      <c r="B3201" t="s">
        <v>6566</v>
      </c>
      <c r="C3201" t="str">
        <f>IFERROR(VLOOKUP(Table1[[#This Row],[Ticker]],[1]!Table1[[Symbol]:[Industry]],2,FALSE),"-")</f>
        <v>-</v>
      </c>
      <c r="D3201" t="s">
        <v>814</v>
      </c>
      <c r="E3201">
        <v>63.907347000000001</v>
      </c>
      <c r="F3201">
        <v>177.55</v>
      </c>
      <c r="G3201">
        <v>-39.189052128562103</v>
      </c>
      <c r="H3201">
        <v>-25.098683023936001</v>
      </c>
      <c r="I3201">
        <v>-26.288734908388701</v>
      </c>
      <c r="J3201">
        <v>-6.8965289761759996</v>
      </c>
      <c r="K3201">
        <v>199.92658012458901</v>
      </c>
      <c r="L3201">
        <v>205.67612931485701</v>
      </c>
      <c r="M3201">
        <v>40.626160946046902</v>
      </c>
      <c r="N3201">
        <v>0.71982468366652896</v>
      </c>
      <c r="O3201">
        <v>120.726555899746</v>
      </c>
      <c r="P3201">
        <v>28.659420289854999</v>
      </c>
      <c r="Q3201">
        <v>0.146665336013241</v>
      </c>
    </row>
    <row r="3202" spans="1:17" hidden="1" x14ac:dyDescent="0.3">
      <c r="A3202" t="s">
        <v>6567</v>
      </c>
      <c r="B3202" t="s">
        <v>6568</v>
      </c>
      <c r="C3202" t="str">
        <f>IFERROR(VLOOKUP(Table1[[#This Row],[Ticker]],[1]!Table1[[Symbol]:[Industry]],2,FALSE),"-")</f>
        <v>-</v>
      </c>
      <c r="D3202" t="s">
        <v>72</v>
      </c>
      <c r="E3202">
        <v>63.662813999999997</v>
      </c>
      <c r="F3202">
        <v>63.5</v>
      </c>
      <c r="G3202">
        <v>36.862666899028397</v>
      </c>
      <c r="H3202">
        <v>-18.747610439892</v>
      </c>
      <c r="I3202">
        <v>-15.1924111066199</v>
      </c>
      <c r="J3202">
        <v>0.81054727176695196</v>
      </c>
      <c r="K3202">
        <v>69.905424502694501</v>
      </c>
      <c r="L3202">
        <v>67.1009549683952</v>
      </c>
      <c r="M3202">
        <v>40.999240305458301</v>
      </c>
      <c r="N3202">
        <v>0.26226084743605999</v>
      </c>
      <c r="O3202">
        <v>41.732283464566898</v>
      </c>
      <c r="P3202">
        <v>67.105263157894697</v>
      </c>
      <c r="Q3202">
        <v>1.7537438427048E-2</v>
      </c>
    </row>
    <row r="3203" spans="1:17" hidden="1" x14ac:dyDescent="0.3">
      <c r="A3203" t="s">
        <v>6569</v>
      </c>
      <c r="B3203" t="s">
        <v>6570</v>
      </c>
      <c r="C3203" t="str">
        <f>IFERROR(VLOOKUP(Table1[[#This Row],[Ticker]],[1]!Table1[[Symbol]:[Industry]],2,FALSE),"-")</f>
        <v>-</v>
      </c>
      <c r="E3203">
        <v>63.615499999999997</v>
      </c>
      <c r="F3203">
        <v>52</v>
      </c>
      <c r="G3203">
        <v>-6.1600016200538104</v>
      </c>
      <c r="H3203">
        <v>4.6131549822944597</v>
      </c>
      <c r="I3203">
        <v>-23.0602942874464</v>
      </c>
      <c r="J3203">
        <v>2.7713315854924399</v>
      </c>
      <c r="K3203">
        <v>49.595173863534598</v>
      </c>
      <c r="L3203">
        <v>50.880358943239202</v>
      </c>
      <c r="M3203">
        <v>73.289407395015999</v>
      </c>
      <c r="N3203">
        <v>9.8412698412698396E-2</v>
      </c>
      <c r="O3203">
        <v>21.1538461538461</v>
      </c>
      <c r="P3203">
        <v>20.958362409862701</v>
      </c>
      <c r="Q3203">
        <v>1.7811651340857999E-2</v>
      </c>
    </row>
    <row r="3204" spans="1:17" hidden="1" x14ac:dyDescent="0.3">
      <c r="A3204" t="s">
        <v>6571</v>
      </c>
      <c r="B3204" t="s">
        <v>6572</v>
      </c>
      <c r="C3204" t="str">
        <f>IFERROR(VLOOKUP(Table1[[#This Row],[Ticker]],[1]!Table1[[Symbol]:[Industry]],2,FALSE),"-")</f>
        <v>-</v>
      </c>
      <c r="D3204" t="s">
        <v>555</v>
      </c>
      <c r="E3204">
        <v>63.402439999999999</v>
      </c>
      <c r="F3204">
        <v>49.6</v>
      </c>
      <c r="G3204">
        <v>-24.100577714406199</v>
      </c>
      <c r="H3204">
        <v>-7.9672825981431004</v>
      </c>
      <c r="I3204">
        <v>-10.4615622453363</v>
      </c>
      <c r="J3204">
        <v>-2.1248734718729598</v>
      </c>
      <c r="K3204">
        <v>45.096273807156301</v>
      </c>
      <c r="L3204">
        <v>39.264528403954699</v>
      </c>
      <c r="M3204">
        <v>42.986405467508</v>
      </c>
      <c r="N3204">
        <v>0.94347379239465501</v>
      </c>
      <c r="O3204">
        <v>26.713709677419299</v>
      </c>
      <c r="P3204">
        <v>81.021897810219002</v>
      </c>
      <c r="Q3204">
        <v>0.13744762967424601</v>
      </c>
    </row>
    <row r="3205" spans="1:17" hidden="1" x14ac:dyDescent="0.3">
      <c r="A3205" t="s">
        <v>6573</v>
      </c>
      <c r="B3205" t="s">
        <v>6574</v>
      </c>
      <c r="C3205" t="str">
        <f>IFERROR(VLOOKUP(Table1[[#This Row],[Ticker]],[1]!Table1[[Symbol]:[Industry]],2,FALSE),"-")</f>
        <v>-</v>
      </c>
      <c r="E3205">
        <v>63.359546459999997</v>
      </c>
      <c r="F3205">
        <v>45.85</v>
      </c>
      <c r="G3205">
        <v>-37.181146434785397</v>
      </c>
      <c r="H3205">
        <v>-0.95022529939567302</v>
      </c>
      <c r="I3205">
        <v>-50.070086683603598</v>
      </c>
      <c r="J3205">
        <v>2.62450076013904</v>
      </c>
      <c r="K3205">
        <v>45.6132431508236</v>
      </c>
      <c r="L3205">
        <v>52.723117709723098</v>
      </c>
      <c r="M3205">
        <v>67.281649598967405</v>
      </c>
      <c r="N3205">
        <v>1.4890163934426199</v>
      </c>
      <c r="O3205">
        <v>79.803707742639006</v>
      </c>
      <c r="P3205">
        <v>27.325742849208499</v>
      </c>
      <c r="Q3205">
        <v>7.5406646931911001E-2</v>
      </c>
    </row>
    <row r="3206" spans="1:17" hidden="1" x14ac:dyDescent="0.3">
      <c r="A3206" t="s">
        <v>6575</v>
      </c>
      <c r="B3206" t="s">
        <v>6576</v>
      </c>
      <c r="C3206" t="str">
        <f>IFERROR(VLOOKUP(Table1[[#This Row],[Ticker]],[1]!Table1[[Symbol]:[Industry]],2,FALSE),"-")</f>
        <v>-</v>
      </c>
      <c r="E3206">
        <v>63.28</v>
      </c>
      <c r="F3206">
        <v>226</v>
      </c>
      <c r="G3206">
        <v>24.583632811909499</v>
      </c>
      <c r="H3206">
        <v>-16.410925888222501</v>
      </c>
      <c r="I3206">
        <v>30.154149007317599</v>
      </c>
      <c r="J3206">
        <v>-8.0236600699030696</v>
      </c>
      <c r="K3206">
        <v>214.69510342482499</v>
      </c>
      <c r="M3206">
        <v>30.170221189665199</v>
      </c>
      <c r="N3206">
        <v>0.27055214723926302</v>
      </c>
      <c r="O3206">
        <v>24.115044247787601</v>
      </c>
      <c r="P3206">
        <v>120.487804878048</v>
      </c>
    </row>
    <row r="3207" spans="1:17" hidden="1" x14ac:dyDescent="0.3">
      <c r="A3207" t="s">
        <v>6577</v>
      </c>
      <c r="B3207" t="s">
        <v>6578</v>
      </c>
      <c r="C3207" t="str">
        <f>IFERROR(VLOOKUP(Table1[[#This Row],[Ticker]],[1]!Table1[[Symbol]:[Industry]],2,FALSE),"-")</f>
        <v>-</v>
      </c>
      <c r="D3207" t="s">
        <v>539</v>
      </c>
      <c r="E3207">
        <v>63.192</v>
      </c>
      <c r="F3207">
        <v>26.33</v>
      </c>
      <c r="G3207">
        <v>-14.802113621421601</v>
      </c>
      <c r="H3207">
        <v>-14.5802120778516</v>
      </c>
      <c r="I3207">
        <v>-22.020758248589502</v>
      </c>
      <c r="J3207">
        <v>1.6114626035747299</v>
      </c>
      <c r="K3207">
        <v>28.2461657370899</v>
      </c>
      <c r="L3207">
        <v>28.604837417953199</v>
      </c>
      <c r="M3207">
        <v>40.776974017882502</v>
      </c>
      <c r="N3207">
        <v>0.58068116061833497</v>
      </c>
      <c r="O3207">
        <v>40.1443220660843</v>
      </c>
      <c r="P3207">
        <v>12.042553191489301</v>
      </c>
      <c r="Q3207">
        <v>8.0731681207765998E-2</v>
      </c>
    </row>
    <row r="3208" spans="1:17" hidden="1" x14ac:dyDescent="0.3">
      <c r="A3208" t="s">
        <v>6579</v>
      </c>
      <c r="B3208" t="s">
        <v>6580</v>
      </c>
      <c r="C3208" t="str">
        <f>IFERROR(VLOOKUP(Table1[[#This Row],[Ticker]],[1]!Table1[[Symbol]:[Industry]],2,FALSE),"-")</f>
        <v>-</v>
      </c>
      <c r="E3208">
        <v>63.138599999999997</v>
      </c>
      <c r="F3208">
        <v>70</v>
      </c>
      <c r="G3208">
        <v>115.899422285593</v>
      </c>
      <c r="H3208">
        <v>-0.77900188045062901</v>
      </c>
      <c r="I3208">
        <v>32.190505881184301</v>
      </c>
      <c r="J3208">
        <v>0.525646986866663</v>
      </c>
      <c r="K3208">
        <v>71.345911964127396</v>
      </c>
      <c r="L3208">
        <v>62.507146822413397</v>
      </c>
      <c r="M3208">
        <v>58.058346765357697</v>
      </c>
      <c r="N3208">
        <v>0.29523809523809502</v>
      </c>
      <c r="O3208">
        <v>273.57142857142799</v>
      </c>
      <c r="P3208">
        <v>184.514293456171</v>
      </c>
      <c r="Q3208">
        <v>0.14177932148702499</v>
      </c>
    </row>
    <row r="3209" spans="1:17" hidden="1" x14ac:dyDescent="0.3">
      <c r="A3209" t="s">
        <v>6581</v>
      </c>
      <c r="B3209" t="s">
        <v>6582</v>
      </c>
      <c r="C3209" t="str">
        <f>IFERROR(VLOOKUP(Table1[[#This Row],[Ticker]],[1]!Table1[[Symbol]:[Industry]],2,FALSE),"-")</f>
        <v>-</v>
      </c>
      <c r="D3209" t="s">
        <v>286</v>
      </c>
      <c r="E3209">
        <v>63.117901224000001</v>
      </c>
      <c r="F3209">
        <v>3.87</v>
      </c>
      <c r="G3209">
        <v>28.863849163064099</v>
      </c>
      <c r="H3209">
        <v>-19.380133608309499</v>
      </c>
      <c r="I3209">
        <v>-16.313787266327001</v>
      </c>
      <c r="J3209">
        <v>-3.0159833404779399</v>
      </c>
      <c r="K3209">
        <v>4.04024108807514</v>
      </c>
      <c r="L3209">
        <v>3.7944396176541999</v>
      </c>
      <c r="M3209">
        <v>39.041966853170003</v>
      </c>
      <c r="N3209">
        <v>0.58896315894626305</v>
      </c>
      <c r="O3209">
        <v>36.692506459948298</v>
      </c>
      <c r="P3209">
        <v>58.6065573770491</v>
      </c>
      <c r="Q3209">
        <v>1.2714101721062999E-2</v>
      </c>
    </row>
    <row r="3210" spans="1:17" hidden="1" x14ac:dyDescent="0.3">
      <c r="A3210" t="s">
        <v>6583</v>
      </c>
      <c r="B3210" t="s">
        <v>6584</v>
      </c>
      <c r="C3210" t="str">
        <f>IFERROR(VLOOKUP(Table1[[#This Row],[Ticker]],[1]!Table1[[Symbol]:[Industry]],2,FALSE),"-")</f>
        <v>-</v>
      </c>
      <c r="D3210" t="s">
        <v>631</v>
      </c>
      <c r="E3210">
        <v>63.033910050000003</v>
      </c>
      <c r="F3210">
        <v>2.13</v>
      </c>
      <c r="G3210">
        <v>21.291913753170501</v>
      </c>
      <c r="H3210">
        <v>-5.5806434673179304</v>
      </c>
      <c r="I3210">
        <v>-16.976713760487801</v>
      </c>
      <c r="J3210">
        <v>-6.2379108780127801</v>
      </c>
      <c r="K3210">
        <v>2.0654919977810802</v>
      </c>
      <c r="L3210">
        <v>1.93013157142053</v>
      </c>
      <c r="M3210">
        <v>48.572061312493702</v>
      </c>
      <c r="N3210">
        <v>1.35914108755535</v>
      </c>
      <c r="O3210">
        <v>52.582159624413102</v>
      </c>
      <c r="P3210">
        <v>1131.21387283236</v>
      </c>
      <c r="Q3210">
        <v>6.2540789332893004E-2</v>
      </c>
    </row>
    <row r="3211" spans="1:17" hidden="1" x14ac:dyDescent="0.3">
      <c r="A3211" t="s">
        <v>6585</v>
      </c>
      <c r="B3211" t="s">
        <v>6586</v>
      </c>
      <c r="C3211" t="str">
        <f>IFERROR(VLOOKUP(Table1[[#This Row],[Ticker]],[1]!Table1[[Symbol]:[Industry]],2,FALSE),"-")</f>
        <v>-</v>
      </c>
      <c r="D3211" t="s">
        <v>6587</v>
      </c>
      <c r="E3211">
        <v>62.93</v>
      </c>
      <c r="F3211">
        <v>290</v>
      </c>
      <c r="G3211">
        <v>-9.0212126350411808</v>
      </c>
      <c r="H3211">
        <v>17.9464883156278</v>
      </c>
      <c r="I3211">
        <v>1.2844695006954201</v>
      </c>
      <c r="J3211">
        <v>-5.5847083781769404</v>
      </c>
      <c r="M3211">
        <v>50.786656584141497</v>
      </c>
      <c r="O3211">
        <v>25.172413793103399</v>
      </c>
      <c r="P3211">
        <v>34.104046242774501</v>
      </c>
    </row>
    <row r="3212" spans="1:17" hidden="1" x14ac:dyDescent="0.3">
      <c r="A3212" t="s">
        <v>6588</v>
      </c>
      <c r="B3212" t="s">
        <v>6589</v>
      </c>
      <c r="C3212" t="str">
        <f>IFERROR(VLOOKUP(Table1[[#This Row],[Ticker]],[1]!Table1[[Symbol]:[Industry]],2,FALSE),"-")</f>
        <v>-</v>
      </c>
      <c r="D3212" t="s">
        <v>1102</v>
      </c>
      <c r="E3212">
        <v>62.809296479999901</v>
      </c>
      <c r="F3212">
        <v>100.8</v>
      </c>
      <c r="G3212">
        <v>-26.990751124810799</v>
      </c>
      <c r="H3212">
        <v>14.313912558051999</v>
      </c>
      <c r="I3212">
        <v>-43.206660284552001</v>
      </c>
      <c r="J3212">
        <v>0.77205242045332301</v>
      </c>
      <c r="K3212">
        <v>101.73694573598701</v>
      </c>
      <c r="L3212">
        <v>105.53880058281899</v>
      </c>
      <c r="M3212">
        <v>38.843649103090002</v>
      </c>
      <c r="N3212">
        <v>0.38215151697600902</v>
      </c>
      <c r="O3212">
        <v>54.1666666666666</v>
      </c>
      <c r="P3212">
        <v>18.448883666274899</v>
      </c>
      <c r="Q3212">
        <v>5.9365945554758E-2</v>
      </c>
    </row>
    <row r="3213" spans="1:17" hidden="1" x14ac:dyDescent="0.3">
      <c r="A3213" t="s">
        <v>6590</v>
      </c>
      <c r="B3213" t="s">
        <v>6591</v>
      </c>
      <c r="C3213" t="str">
        <f>IFERROR(VLOOKUP(Table1[[#This Row],[Ticker]],[1]!Table1[[Symbol]:[Industry]],2,FALSE),"-")</f>
        <v>-</v>
      </c>
      <c r="D3213" t="s">
        <v>21</v>
      </c>
      <c r="E3213">
        <v>62.801524000000001</v>
      </c>
      <c r="F3213">
        <v>11.26</v>
      </c>
      <c r="G3213">
        <v>21.5656577319067</v>
      </c>
      <c r="H3213">
        <v>2.78077767190568</v>
      </c>
      <c r="I3213">
        <v>-7.1661076998817803</v>
      </c>
      <c r="J3213">
        <v>0.99040338687487794</v>
      </c>
      <c r="K3213">
        <v>10.903288981185</v>
      </c>
      <c r="L3213">
        <v>10.099576019158</v>
      </c>
      <c r="M3213">
        <v>47.2591595219005</v>
      </c>
      <c r="N3213">
        <v>1.13922482863296</v>
      </c>
      <c r="O3213">
        <v>34.1030195381882</v>
      </c>
      <c r="P3213">
        <v>65.588235294117595</v>
      </c>
      <c r="Q3213">
        <v>8.0753470949617004E-2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D3214" t="s">
        <v>51</v>
      </c>
      <c r="E3214">
        <v>62.77</v>
      </c>
      <c r="F3214">
        <v>62.77</v>
      </c>
      <c r="G3214">
        <v>74.03704854822</v>
      </c>
      <c r="H3214">
        <v>15.967785987742699</v>
      </c>
      <c r="I3214">
        <v>36.372568536162802</v>
      </c>
      <c r="J3214">
        <v>-10.0484927060999</v>
      </c>
      <c r="K3214">
        <v>58.301520645333497</v>
      </c>
      <c r="L3214">
        <v>47.265584901904802</v>
      </c>
      <c r="M3214">
        <v>43.544693706665299</v>
      </c>
      <c r="N3214">
        <v>2.0670923598867299</v>
      </c>
      <c r="O3214">
        <v>40.035048590090803</v>
      </c>
      <c r="P3214">
        <v>121.802120141342</v>
      </c>
      <c r="Q3214">
        <v>5.5290365691687E-2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D3215" t="s">
        <v>278</v>
      </c>
      <c r="E3215">
        <v>62.746270842999998</v>
      </c>
      <c r="F3215">
        <v>20.63</v>
      </c>
      <c r="G3215">
        <v>-14.6576068921251</v>
      </c>
      <c r="H3215">
        <v>-16.472432537384901</v>
      </c>
      <c r="I3215">
        <v>-29.590813946016599</v>
      </c>
      <c r="J3215">
        <v>-8.1500262049355499</v>
      </c>
      <c r="K3215">
        <v>21.990898144501799</v>
      </c>
      <c r="L3215">
        <v>22.3338286201807</v>
      </c>
      <c r="M3215">
        <v>39.455130149463002</v>
      </c>
      <c r="N3215">
        <v>0.81570549375896195</v>
      </c>
      <c r="O3215">
        <v>70.625302956858903</v>
      </c>
      <c r="Q3215">
        <v>3.6284189171385997E-2</v>
      </c>
    </row>
    <row r="3216" spans="1:17" hidden="1" x14ac:dyDescent="0.3">
      <c r="A3216" t="s">
        <v>6596</v>
      </c>
      <c r="B3216" t="s">
        <v>6597</v>
      </c>
      <c r="C3216" t="str">
        <f>IFERROR(VLOOKUP(Table1[[#This Row],[Ticker]],[1]!Table1[[Symbol]:[Industry]],2,FALSE),"-")</f>
        <v>-</v>
      </c>
      <c r="D3216" t="s">
        <v>293</v>
      </c>
      <c r="E3216">
        <v>62.685304500000001</v>
      </c>
      <c r="F3216">
        <v>45.5</v>
      </c>
      <c r="G3216">
        <v>-15.378952863749101</v>
      </c>
      <c r="H3216">
        <v>-4.8071348727779899</v>
      </c>
      <c r="I3216">
        <v>2.8717710879970002</v>
      </c>
      <c r="J3216">
        <v>0.81054727176695196</v>
      </c>
      <c r="K3216">
        <v>45.059789491241297</v>
      </c>
      <c r="M3216">
        <v>52.267586215967697</v>
      </c>
      <c r="N3216">
        <v>0.68181818181818099</v>
      </c>
      <c r="O3216">
        <v>9.1208791208791098</v>
      </c>
      <c r="P3216">
        <v>26.3888888888888</v>
      </c>
    </row>
    <row r="3217" spans="1:17" hidden="1" x14ac:dyDescent="0.3">
      <c r="A3217" t="s">
        <v>6598</v>
      </c>
      <c r="B3217" t="s">
        <v>6599</v>
      </c>
      <c r="C3217" t="str">
        <f>IFERROR(VLOOKUP(Table1[[#This Row],[Ticker]],[1]!Table1[[Symbol]:[Industry]],2,FALSE),"-")</f>
        <v>-</v>
      </c>
      <c r="D3217" t="s">
        <v>386</v>
      </c>
      <c r="E3217">
        <v>62.645108399999998</v>
      </c>
      <c r="F3217">
        <v>13.5</v>
      </c>
      <c r="G3217">
        <v>4.4708508570222998</v>
      </c>
      <c r="H3217">
        <v>-4.0986794865422702</v>
      </c>
      <c r="I3217">
        <v>-22.2694718498561</v>
      </c>
      <c r="J3217">
        <v>-1.0537331160033601</v>
      </c>
      <c r="K3217">
        <v>13.645647244322801</v>
      </c>
      <c r="L3217">
        <v>13.4892408896671</v>
      </c>
      <c r="M3217">
        <v>48.700324246374102</v>
      </c>
      <c r="N3217">
        <v>0.70190817266883399</v>
      </c>
      <c r="O3217">
        <v>25.185185185185102</v>
      </c>
      <c r="P3217">
        <v>46.739130434782602</v>
      </c>
      <c r="Q3217">
        <v>6.6709156976310002E-3</v>
      </c>
    </row>
    <row r="3218" spans="1:17" hidden="1" x14ac:dyDescent="0.3">
      <c r="A3218" t="s">
        <v>6600</v>
      </c>
      <c r="B3218" t="s">
        <v>6601</v>
      </c>
      <c r="C3218" t="str">
        <f>IFERROR(VLOOKUP(Table1[[#This Row],[Ticker]],[1]!Table1[[Symbol]:[Industry]],2,FALSE),"-")</f>
        <v>-</v>
      </c>
      <c r="D3218" t="s">
        <v>359</v>
      </c>
      <c r="E3218">
        <v>62.619123000000002</v>
      </c>
      <c r="F3218">
        <v>128.1</v>
      </c>
      <c r="G3218">
        <v>50.327526860757096</v>
      </c>
      <c r="H3218">
        <v>26.146092079867501</v>
      </c>
      <c r="I3218">
        <v>-35.946217365360603</v>
      </c>
      <c r="J3218">
        <v>1.77319648239459</v>
      </c>
      <c r="K3218">
        <v>119.142454459395</v>
      </c>
      <c r="L3218">
        <v>112.79695722696199</v>
      </c>
      <c r="M3218">
        <v>50.595752584077701</v>
      </c>
      <c r="N3218">
        <v>2.5952605868834602</v>
      </c>
      <c r="O3218">
        <v>41.295862607338002</v>
      </c>
      <c r="P3218">
        <v>80.397127165187896</v>
      </c>
      <c r="Q3218">
        <v>5.6537448446732003E-2</v>
      </c>
    </row>
    <row r="3219" spans="1:17" hidden="1" x14ac:dyDescent="0.3">
      <c r="A3219" t="s">
        <v>6602</v>
      </c>
      <c r="B3219" t="s">
        <v>6603</v>
      </c>
      <c r="C3219" t="str">
        <f>IFERROR(VLOOKUP(Table1[[#This Row],[Ticker]],[1]!Table1[[Symbol]:[Industry]],2,FALSE),"-")</f>
        <v>-</v>
      </c>
      <c r="D3219" t="s">
        <v>235</v>
      </c>
      <c r="E3219">
        <v>62.511715138</v>
      </c>
      <c r="F3219">
        <v>38.93</v>
      </c>
      <c r="G3219">
        <v>-20.645887307815698</v>
      </c>
      <c r="H3219">
        <v>-5.4898628855349001</v>
      </c>
      <c r="I3219">
        <v>-33.922101159301498</v>
      </c>
      <c r="J3219">
        <v>-0.146266795985839</v>
      </c>
      <c r="K3219">
        <v>40.8940182544601</v>
      </c>
      <c r="L3219">
        <v>39.857655072347697</v>
      </c>
      <c r="M3219">
        <v>52.629031016140999</v>
      </c>
      <c r="N3219">
        <v>0.49659937724869102</v>
      </c>
      <c r="O3219">
        <v>65.990238890315894</v>
      </c>
      <c r="P3219">
        <v>50.019267822735998</v>
      </c>
      <c r="Q3219">
        <v>8.5876866995741E-2</v>
      </c>
    </row>
    <row r="3220" spans="1:17" hidden="1" x14ac:dyDescent="0.3">
      <c r="A3220" t="s">
        <v>6604</v>
      </c>
      <c r="B3220" t="s">
        <v>6605</v>
      </c>
      <c r="C3220" t="str">
        <f>IFERROR(VLOOKUP(Table1[[#This Row],[Ticker]],[1]!Table1[[Symbol]:[Industry]],2,FALSE),"-")</f>
        <v>-</v>
      </c>
      <c r="D3220" t="s">
        <v>555</v>
      </c>
      <c r="E3220">
        <v>62.370271914999996</v>
      </c>
      <c r="F3220">
        <v>25.69</v>
      </c>
      <c r="G3220">
        <v>-7.8036107610336902</v>
      </c>
      <c r="H3220">
        <v>-15.8775922653045</v>
      </c>
      <c r="I3220">
        <v>-14.6439885929498</v>
      </c>
      <c r="J3220">
        <v>-2.1774232365760802</v>
      </c>
      <c r="K3220">
        <v>27.382660768175601</v>
      </c>
      <c r="L3220">
        <v>26.5131199246897</v>
      </c>
      <c r="M3220">
        <v>39.673476841508297</v>
      </c>
      <c r="N3220">
        <v>0.39743690705603302</v>
      </c>
      <c r="O3220">
        <v>40.171272868820502</v>
      </c>
      <c r="P3220">
        <v>31.743589743589698</v>
      </c>
      <c r="Q3220">
        <v>5.9713571916150003E-2</v>
      </c>
    </row>
    <row r="3221" spans="1:17" hidden="1" x14ac:dyDescent="0.3">
      <c r="A3221" t="s">
        <v>6606</v>
      </c>
      <c r="B3221" t="s">
        <v>6607</v>
      </c>
      <c r="C3221" t="str">
        <f>IFERROR(VLOOKUP(Table1[[#This Row],[Ticker]],[1]!Table1[[Symbol]:[Industry]],2,FALSE),"-")</f>
        <v>-</v>
      </c>
      <c r="E3221">
        <v>62.353787560000001</v>
      </c>
      <c r="F3221">
        <v>1.42</v>
      </c>
      <c r="G3221">
        <v>-52.019359440294501</v>
      </c>
      <c r="H3221">
        <v>0.12597549511498399</v>
      </c>
      <c r="I3221">
        <v>-22.769254553028599</v>
      </c>
      <c r="J3221">
        <v>-2.7608812996615999</v>
      </c>
      <c r="K3221">
        <v>1.36512663787835</v>
      </c>
      <c r="L3221">
        <v>1.57543002045446</v>
      </c>
      <c r="M3221">
        <v>55.226118187111197</v>
      </c>
      <c r="N3221">
        <v>1.05366346096446</v>
      </c>
      <c r="O3221">
        <v>52.816901408450697</v>
      </c>
      <c r="P3221">
        <v>23.478260869565201</v>
      </c>
      <c r="Q3221">
        <v>-9.5184517834763005E-2</v>
      </c>
    </row>
    <row r="3222" spans="1:17" hidden="1" x14ac:dyDescent="0.3">
      <c r="A3222" t="s">
        <v>6608</v>
      </c>
      <c r="B3222" t="s">
        <v>6609</v>
      </c>
      <c r="C3222" t="str">
        <f>IFERROR(VLOOKUP(Table1[[#This Row],[Ticker]],[1]!Table1[[Symbol]:[Industry]],2,FALSE),"-")</f>
        <v>-</v>
      </c>
      <c r="D3222" t="s">
        <v>1172</v>
      </c>
      <c r="E3222">
        <v>62.206885</v>
      </c>
      <c r="F3222">
        <v>54.1</v>
      </c>
      <c r="G3222">
        <v>-44.011754620401803</v>
      </c>
      <c r="H3222">
        <v>-7.1130354938959997</v>
      </c>
      <c r="I3222">
        <v>-24.741397636282802</v>
      </c>
      <c r="J3222">
        <v>-3.6907766470326799</v>
      </c>
      <c r="K3222">
        <v>58.167430142824699</v>
      </c>
      <c r="L3222">
        <v>59.313999999999901</v>
      </c>
      <c r="M3222">
        <v>26.358632990121201</v>
      </c>
      <c r="N3222">
        <v>0.58432708688245305</v>
      </c>
      <c r="O3222">
        <v>36.783733826247598</v>
      </c>
      <c r="P3222">
        <v>9.8477157360406196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D3223" t="s">
        <v>1157</v>
      </c>
      <c r="E3223">
        <v>62.012683719000002</v>
      </c>
      <c r="F3223">
        <v>0.63</v>
      </c>
      <c r="G3223">
        <v>4.4708508570222998</v>
      </c>
      <c r="H3223">
        <v>-6.7504813813418902</v>
      </c>
      <c r="I3223">
        <v>-12.181992352863199</v>
      </c>
      <c r="J3223">
        <v>-5.0718056694095202</v>
      </c>
      <c r="K3223">
        <v>0.63823896948563696</v>
      </c>
      <c r="L3223">
        <v>0.57041414414738301</v>
      </c>
      <c r="M3223">
        <v>17.176693518066301</v>
      </c>
      <c r="N3223">
        <v>0.98134527191883203</v>
      </c>
      <c r="O3223">
        <v>20.634920634920601</v>
      </c>
      <c r="P3223">
        <v>28.571428571428498</v>
      </c>
      <c r="Q3223">
        <v>-9.7688654591790002E-3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D3224" t="s">
        <v>1157</v>
      </c>
      <c r="E3224">
        <v>62.000639999999997</v>
      </c>
      <c r="F3224">
        <v>42.12</v>
      </c>
      <c r="G3224">
        <v>-39.877422345479999</v>
      </c>
      <c r="H3224">
        <v>0.37738262457089</v>
      </c>
      <c r="I3224">
        <v>-9.6148312699879899</v>
      </c>
      <c r="J3224">
        <v>-1.0970601747970501</v>
      </c>
      <c r="K3224">
        <v>41.833615313405303</v>
      </c>
      <c r="L3224">
        <v>40.076523013639999</v>
      </c>
      <c r="M3224">
        <v>44.7035085078451</v>
      </c>
      <c r="N3224">
        <v>0.75599314312945098</v>
      </c>
      <c r="O3224">
        <v>54.629629629629598</v>
      </c>
      <c r="P3224">
        <v>27.636363636363601</v>
      </c>
      <c r="Q3224">
        <v>0.17099507688929699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D3225" t="s">
        <v>21</v>
      </c>
      <c r="E3225">
        <v>61.916249999999998</v>
      </c>
      <c r="F3225">
        <v>60</v>
      </c>
      <c r="G3225">
        <v>-91.024502741969599</v>
      </c>
      <c r="H3225">
        <v>-16.763656611908399</v>
      </c>
      <c r="I3225">
        <v>-75.3210257485959</v>
      </c>
      <c r="J3225">
        <v>-12.2329309891026</v>
      </c>
      <c r="K3225">
        <v>69.317022223392598</v>
      </c>
      <c r="L3225">
        <v>114.725174958018</v>
      </c>
      <c r="M3225">
        <v>32.422938254643903</v>
      </c>
      <c r="N3225">
        <v>0.296756756756756</v>
      </c>
      <c r="O3225">
        <v>256.33333333333297</v>
      </c>
      <c r="P3225">
        <v>19.165839126117099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E3226">
        <v>61.735163639999897</v>
      </c>
      <c r="F3226">
        <v>14.1</v>
      </c>
      <c r="G3226">
        <v>18.323664709836098</v>
      </c>
      <c r="H3226">
        <v>11.616284872748301</v>
      </c>
      <c r="I3226">
        <v>-4.4925699972743098</v>
      </c>
      <c r="J3226">
        <v>-1.44409463804737</v>
      </c>
      <c r="K3226">
        <v>13.910407251384401</v>
      </c>
      <c r="L3226">
        <v>12.3654855857125</v>
      </c>
      <c r="M3226">
        <v>38.792378628527501</v>
      </c>
      <c r="N3226">
        <v>0.53657393236725803</v>
      </c>
      <c r="O3226">
        <v>16.6666666666666</v>
      </c>
      <c r="P3226">
        <v>52.4324324324324</v>
      </c>
      <c r="Q3226">
        <v>6.0278998215754998E-2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E3227">
        <v>61.640039999999999</v>
      </c>
      <c r="F3227">
        <v>5.39</v>
      </c>
      <c r="G3227">
        <v>-79.738437796710798</v>
      </c>
      <c r="H3227">
        <v>-11.8420057622063</v>
      </c>
      <c r="I3227">
        <v>-18.9005293814865</v>
      </c>
      <c r="J3227">
        <v>-0.64135835436735</v>
      </c>
      <c r="K3227">
        <v>5.7339882544919396</v>
      </c>
      <c r="L3227">
        <v>6.5471139875659201</v>
      </c>
      <c r="M3227">
        <v>36.3203205219599</v>
      </c>
      <c r="N3227">
        <v>1.8948810182623099</v>
      </c>
      <c r="O3227">
        <v>182.74582560296801</v>
      </c>
      <c r="P3227">
        <v>34.079601990049703</v>
      </c>
      <c r="Q3227">
        <v>5.3218090336107998E-2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D3228" t="s">
        <v>422</v>
      </c>
      <c r="E3228">
        <v>61.628999999999998</v>
      </c>
      <c r="F3228">
        <v>205.43</v>
      </c>
      <c r="G3228">
        <v>41.903462689634097</v>
      </c>
      <c r="H3228">
        <v>-14.1418519363567</v>
      </c>
      <c r="I3228">
        <v>4.4381979465101997</v>
      </c>
      <c r="J3228">
        <v>-1.91780385516068</v>
      </c>
      <c r="K3228">
        <v>207.491198943538</v>
      </c>
      <c r="L3228">
        <v>185.042086040687</v>
      </c>
      <c r="M3228">
        <v>38.693342180286997</v>
      </c>
      <c r="N3228">
        <v>0.521587058223272</v>
      </c>
      <c r="O3228">
        <v>21.0144574794333</v>
      </c>
      <c r="P3228">
        <v>70.764754779717293</v>
      </c>
      <c r="Q3228">
        <v>7.6691796159E-2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D3229" t="s">
        <v>286</v>
      </c>
      <c r="E3229">
        <v>61.6282918</v>
      </c>
      <c r="F3229">
        <v>907</v>
      </c>
      <c r="G3229">
        <v>108.7321780294</v>
      </c>
      <c r="H3229">
        <v>4.5819631473964204</v>
      </c>
      <c r="I3229">
        <v>62.321609275699203</v>
      </c>
      <c r="J3229">
        <v>-6.9741967198735901</v>
      </c>
      <c r="K3229">
        <v>872.62642979127395</v>
      </c>
      <c r="L3229">
        <v>682.14754793457303</v>
      </c>
      <c r="M3229">
        <v>41.590830217202601</v>
      </c>
      <c r="N3229">
        <v>0.424137643957263</v>
      </c>
      <c r="O3229">
        <v>49.366041896361601</v>
      </c>
      <c r="P3229">
        <v>145.799457994579</v>
      </c>
      <c r="Q3229">
        <v>9.3590797021379998E-2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E3230">
        <v>61.6</v>
      </c>
      <c r="F3230">
        <v>1.1200000000000001</v>
      </c>
      <c r="G3230">
        <v>104.470850857022</v>
      </c>
      <c r="H3230">
        <v>20.1928651272219</v>
      </c>
      <c r="I3230">
        <v>1.6690219471035499</v>
      </c>
      <c r="J3230">
        <v>-5.7468297774133799</v>
      </c>
      <c r="K3230">
        <v>1.0637336331260101</v>
      </c>
      <c r="L3230">
        <v>0.87810645349277205</v>
      </c>
      <c r="M3230">
        <v>35.648038681906002</v>
      </c>
      <c r="N3230">
        <v>0.88034752877609701</v>
      </c>
      <c r="O3230">
        <v>23.214285714285602</v>
      </c>
      <c r="P3230">
        <v>148.888888888888</v>
      </c>
      <c r="Q3230">
        <v>0.10489079527023699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D3231" t="s">
        <v>92</v>
      </c>
      <c r="E3231">
        <v>61.575853858000002</v>
      </c>
      <c r="F3231">
        <v>33.29</v>
      </c>
      <c r="G3231">
        <v>72.798450591466107</v>
      </c>
      <c r="H3231">
        <v>-16.897869661025801</v>
      </c>
      <c r="I3231">
        <v>42.417606516185302</v>
      </c>
      <c r="J3231">
        <v>-3.5608812996616201</v>
      </c>
      <c r="K3231">
        <v>34.613597228713097</v>
      </c>
      <c r="L3231">
        <v>27.851817806948102</v>
      </c>
      <c r="M3231">
        <v>24.940186806762</v>
      </c>
      <c r="N3231">
        <v>0.92129420483463698</v>
      </c>
      <c r="O3231">
        <v>23.1601081405827</v>
      </c>
      <c r="P3231">
        <v>145.42390731964099</v>
      </c>
      <c r="Q3231">
        <v>-9.5864154068359998E-3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E3232">
        <v>61.566068799999996</v>
      </c>
      <c r="F3232">
        <v>25.31</v>
      </c>
      <c r="G3232">
        <v>40.119223309935897</v>
      </c>
      <c r="H3232">
        <v>24.4966402913116</v>
      </c>
      <c r="I3232">
        <v>133.36840900872801</v>
      </c>
      <c r="J3232">
        <v>0.81054727176695196</v>
      </c>
      <c r="K3232">
        <v>20.801965687085801</v>
      </c>
      <c r="L3232">
        <v>15.568483117873001</v>
      </c>
      <c r="M3232">
        <v>66.3777386737992</v>
      </c>
      <c r="N3232">
        <v>0.189024390243902</v>
      </c>
      <c r="O3232">
        <v>6.2030817858554004</v>
      </c>
      <c r="P3232">
        <v>177.83835094845901</v>
      </c>
      <c r="Q3232">
        <v>4.2113742510144998E-2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D3233" t="s">
        <v>286</v>
      </c>
      <c r="E3233">
        <v>61.533430559999999</v>
      </c>
      <c r="F3233">
        <v>84.95</v>
      </c>
      <c r="G3233">
        <v>118.613707999879</v>
      </c>
      <c r="H3233">
        <v>45.445756679689801</v>
      </c>
      <c r="I3233">
        <v>20.090053199896101</v>
      </c>
      <c r="J3233">
        <v>4.4081082473767097</v>
      </c>
      <c r="K3233">
        <v>68.626777211224095</v>
      </c>
      <c r="L3233">
        <v>57.455606872269897</v>
      </c>
      <c r="M3233">
        <v>84.190113083200103</v>
      </c>
      <c r="N3233">
        <v>1.1293387628466101</v>
      </c>
      <c r="O3233">
        <v>0.52972336668628495</v>
      </c>
      <c r="P3233">
        <v>146.231884057971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D3234" t="s">
        <v>1379</v>
      </c>
      <c r="E3234">
        <v>61.472999999999999</v>
      </c>
      <c r="F3234">
        <v>33.049999999999997</v>
      </c>
      <c r="G3234">
        <v>41.6466640107692</v>
      </c>
      <c r="H3234">
        <v>4.1838216489611302</v>
      </c>
      <c r="I3234">
        <v>37.532943249169101</v>
      </c>
      <c r="J3234">
        <v>-5.26187612656173</v>
      </c>
      <c r="K3234">
        <v>30.8929649884676</v>
      </c>
      <c r="L3234">
        <v>25.461188351067801</v>
      </c>
      <c r="M3234">
        <v>36.568492783416602</v>
      </c>
      <c r="N3234">
        <v>0.28265582655826499</v>
      </c>
      <c r="O3234">
        <v>15.6732223903176</v>
      </c>
      <c r="P3234">
        <v>83.6111111111111</v>
      </c>
      <c r="Q3234">
        <v>1.201491301126E-2</v>
      </c>
    </row>
    <row r="3235" spans="1:17" hidden="1" x14ac:dyDescent="0.3">
      <c r="A3235" t="s">
        <v>6634</v>
      </c>
      <c r="B3235" t="s">
        <v>6635</v>
      </c>
      <c r="C3235" t="str">
        <f>IFERROR(VLOOKUP(Table1[[#This Row],[Ticker]],[1]!Table1[[Symbol]:[Industry]],2,FALSE),"-")</f>
        <v>-</v>
      </c>
      <c r="E3235">
        <v>61.457940000000001</v>
      </c>
      <c r="F3235">
        <v>162</v>
      </c>
      <c r="G3235">
        <v>160.060095851634</v>
      </c>
      <c r="H3235">
        <v>-6.3641266471610702</v>
      </c>
      <c r="I3235">
        <v>-25.076385173412199</v>
      </c>
      <c r="J3235">
        <v>-8.1954933652456798</v>
      </c>
      <c r="K3235">
        <v>165.04718303081901</v>
      </c>
      <c r="L3235">
        <v>133.60304920612001</v>
      </c>
      <c r="M3235">
        <v>37.739097076383104</v>
      </c>
      <c r="N3235">
        <v>0.86153846153846103</v>
      </c>
      <c r="O3235">
        <v>30.432098765432102</v>
      </c>
      <c r="P3235">
        <v>191.89189189189099</v>
      </c>
      <c r="Q3235">
        <v>0.15934906783174899</v>
      </c>
    </row>
    <row r="3236" spans="1:17" hidden="1" x14ac:dyDescent="0.3">
      <c r="A3236" t="s">
        <v>6636</v>
      </c>
      <c r="B3236" t="s">
        <v>6637</v>
      </c>
      <c r="C3236" t="str">
        <f>IFERROR(VLOOKUP(Table1[[#This Row],[Ticker]],[1]!Table1[[Symbol]:[Industry]],2,FALSE),"-")</f>
        <v>-</v>
      </c>
      <c r="D3236" t="s">
        <v>631</v>
      </c>
      <c r="E3236">
        <v>61.373782622</v>
      </c>
      <c r="F3236">
        <v>34.99</v>
      </c>
      <c r="G3236">
        <v>-25.868750602421901</v>
      </c>
      <c r="H3236">
        <v>0.88997016381262495</v>
      </c>
      <c r="I3236">
        <v>-44.658361296907103</v>
      </c>
      <c r="J3236">
        <v>-7.5882606393682197</v>
      </c>
      <c r="K3236">
        <v>34.389897401888497</v>
      </c>
      <c r="L3236">
        <v>36.287064459247297</v>
      </c>
      <c r="M3236">
        <v>47.166313354457898</v>
      </c>
      <c r="N3236">
        <v>1.1321462640873099</v>
      </c>
      <c r="O3236">
        <v>80.051443269505498</v>
      </c>
      <c r="P3236">
        <v>18.892286782195001</v>
      </c>
      <c r="Q3236">
        <v>4.2056959125224003E-2</v>
      </c>
    </row>
    <row r="3237" spans="1:17" hidden="1" x14ac:dyDescent="0.3">
      <c r="A3237" t="s">
        <v>6638</v>
      </c>
      <c r="B3237" t="s">
        <v>6639</v>
      </c>
      <c r="C3237" t="str">
        <f>IFERROR(VLOOKUP(Table1[[#This Row],[Ticker]],[1]!Table1[[Symbol]:[Industry]],2,FALSE),"-")</f>
        <v>-</v>
      </c>
      <c r="D3237" t="s">
        <v>404</v>
      </c>
      <c r="E3237">
        <v>61.300063999999999</v>
      </c>
      <c r="F3237">
        <v>198.1</v>
      </c>
      <c r="G3237">
        <v>123.524422285593</v>
      </c>
      <c r="H3237">
        <v>23.621593800859799</v>
      </c>
      <c r="I3237">
        <v>31.706389768373999</v>
      </c>
      <c r="J3237">
        <v>24.587846564292299</v>
      </c>
      <c r="K3237">
        <v>162.91920278033899</v>
      </c>
      <c r="L3237">
        <v>136.91159638632899</v>
      </c>
      <c r="M3237">
        <v>70.367297238010806</v>
      </c>
      <c r="N3237">
        <v>3.0211308864684199</v>
      </c>
      <c r="O3237">
        <v>18.147400302877301</v>
      </c>
      <c r="P3237">
        <v>159.63302752293501</v>
      </c>
      <c r="Q3237">
        <v>0.19715001453832201</v>
      </c>
    </row>
    <row r="3238" spans="1:17" hidden="1" x14ac:dyDescent="0.3">
      <c r="A3238" t="s">
        <v>6640</v>
      </c>
      <c r="B3238" t="s">
        <v>6641</v>
      </c>
      <c r="C3238" t="str">
        <f>IFERROR(VLOOKUP(Table1[[#This Row],[Ticker]],[1]!Table1[[Symbol]:[Industry]],2,FALSE),"-")</f>
        <v>-</v>
      </c>
      <c r="D3238" t="s">
        <v>21</v>
      </c>
      <c r="E3238">
        <v>61.105927515999902</v>
      </c>
      <c r="F3238">
        <v>56.17</v>
      </c>
      <c r="G3238">
        <v>10.599662093747201</v>
      </c>
      <c r="H3238">
        <v>-5.9268333422822899</v>
      </c>
      <c r="I3238">
        <v>-20.643983472533598</v>
      </c>
      <c r="J3238">
        <v>-0.74093368733035903</v>
      </c>
      <c r="K3238">
        <v>56.728198641903703</v>
      </c>
      <c r="L3238">
        <v>55.592512051344897</v>
      </c>
      <c r="M3238">
        <v>54.031109054292401</v>
      </c>
      <c r="N3238">
        <v>1.0308772451292201</v>
      </c>
      <c r="O3238">
        <v>37.083852590350702</v>
      </c>
      <c r="P3238">
        <v>47.234600262123202</v>
      </c>
      <c r="Q3238">
        <v>5.3907079124866003E-2</v>
      </c>
    </row>
    <row r="3239" spans="1:17" hidden="1" x14ac:dyDescent="0.3">
      <c r="A3239" t="s">
        <v>6642</v>
      </c>
      <c r="B3239" t="s">
        <v>6643</v>
      </c>
      <c r="C3239" t="str">
        <f>IFERROR(VLOOKUP(Table1[[#This Row],[Ticker]],[1]!Table1[[Symbol]:[Industry]],2,FALSE),"-")</f>
        <v>-</v>
      </c>
      <c r="D3239" t="s">
        <v>539</v>
      </c>
      <c r="E3239">
        <v>61.054148220000002</v>
      </c>
      <c r="F3239">
        <v>49.65</v>
      </c>
      <c r="G3239">
        <v>42.958641666482002</v>
      </c>
      <c r="H3239">
        <v>-4.6385456979776398</v>
      </c>
      <c r="I3239">
        <v>7.3322085930795398</v>
      </c>
      <c r="J3239">
        <v>1.9563806051002799</v>
      </c>
      <c r="K3239">
        <v>48.7809294049407</v>
      </c>
      <c r="L3239">
        <v>43.8889959771059</v>
      </c>
      <c r="M3239">
        <v>55.378318042297202</v>
      </c>
      <c r="N3239">
        <v>1.2592983528584201</v>
      </c>
      <c r="O3239">
        <v>12.588116817724</v>
      </c>
      <c r="P3239">
        <v>78.020795984223696</v>
      </c>
      <c r="Q3239">
        <v>1.4389223144929001E-2</v>
      </c>
    </row>
    <row r="3240" spans="1:17" hidden="1" x14ac:dyDescent="0.3">
      <c r="A3240" t="s">
        <v>6644</v>
      </c>
      <c r="B3240" t="s">
        <v>6645</v>
      </c>
      <c r="C3240" t="str">
        <f>IFERROR(VLOOKUP(Table1[[#This Row],[Ticker]],[1]!Table1[[Symbol]:[Industry]],2,FALSE),"-")</f>
        <v>-</v>
      </c>
      <c r="E3240">
        <v>60.996000000000002</v>
      </c>
      <c r="F3240">
        <v>68</v>
      </c>
      <c r="G3240">
        <v>-35.949164699109403</v>
      </c>
      <c r="H3240">
        <v>4.34433777799339</v>
      </c>
      <c r="I3240">
        <v>-34.6146440649295</v>
      </c>
      <c r="J3240">
        <v>1.5775799082536499</v>
      </c>
      <c r="K3240">
        <v>65.860453469158699</v>
      </c>
      <c r="L3240">
        <v>70.532696895446904</v>
      </c>
      <c r="M3240">
        <v>49.687221272354599</v>
      </c>
      <c r="N3240">
        <v>0.598496780767374</v>
      </c>
      <c r="O3240">
        <v>46.073529411764703</v>
      </c>
      <c r="P3240">
        <v>46.079484425349101</v>
      </c>
      <c r="Q3240">
        <v>0.113718683882779</v>
      </c>
    </row>
    <row r="3241" spans="1:17" hidden="1" x14ac:dyDescent="0.3">
      <c r="A3241" t="s">
        <v>6646</v>
      </c>
      <c r="B3241" t="s">
        <v>6647</v>
      </c>
      <c r="C3241" t="str">
        <f>IFERROR(VLOOKUP(Table1[[#This Row],[Ticker]],[1]!Table1[[Symbol]:[Industry]],2,FALSE),"-")</f>
        <v>-</v>
      </c>
      <c r="E3241">
        <v>60.994927349999998</v>
      </c>
      <c r="F3241">
        <v>3.5</v>
      </c>
      <c r="G3241">
        <v>0.89942228559374005</v>
      </c>
      <c r="H3241">
        <v>2.5889699139453599</v>
      </c>
      <c r="I3241">
        <v>-41.926312416451999</v>
      </c>
      <c r="J3241">
        <v>-6.6070351458154599</v>
      </c>
      <c r="K3241">
        <v>3.6707754140423798</v>
      </c>
      <c r="L3241">
        <v>3.70339298027625</v>
      </c>
      <c r="M3241">
        <v>45.017185189491002</v>
      </c>
      <c r="N3241">
        <v>1.5067435101106399</v>
      </c>
      <c r="O3241">
        <v>94.571428571428498</v>
      </c>
      <c r="P3241">
        <v>65.094339622641499</v>
      </c>
      <c r="Q3241">
        <v>8.8562126814100001E-3</v>
      </c>
    </row>
    <row r="3242" spans="1:17" hidden="1" x14ac:dyDescent="0.3">
      <c r="A3242" t="s">
        <v>6648</v>
      </c>
      <c r="B3242" t="s">
        <v>6649</v>
      </c>
      <c r="C3242" t="str">
        <f>IFERROR(VLOOKUP(Table1[[#This Row],[Ticker]],[1]!Table1[[Symbol]:[Industry]],2,FALSE),"-")</f>
        <v>-</v>
      </c>
      <c r="D3242" t="s">
        <v>555</v>
      </c>
      <c r="E3242">
        <v>60.966356400000002</v>
      </c>
      <c r="F3242">
        <v>59.72</v>
      </c>
      <c r="G3242">
        <v>90.256924080281394</v>
      </c>
      <c r="H3242">
        <v>-21.157851481232701</v>
      </c>
      <c r="I3242">
        <v>50.632417196660697</v>
      </c>
      <c r="J3242">
        <v>-3.4457970905844699</v>
      </c>
      <c r="K3242">
        <v>57.317055146724698</v>
      </c>
      <c r="L3242">
        <v>44.954548451124801</v>
      </c>
      <c r="M3242">
        <v>38.791892444208301</v>
      </c>
      <c r="N3242">
        <v>0.23174282941124999</v>
      </c>
      <c r="O3242">
        <v>32.032819825853899</v>
      </c>
      <c r="P3242">
        <v>125.443563608909</v>
      </c>
      <c r="Q3242">
        <v>6.1342122311342E-2</v>
      </c>
    </row>
    <row r="3243" spans="1:17" hidden="1" x14ac:dyDescent="0.3">
      <c r="A3243" t="s">
        <v>6650</v>
      </c>
      <c r="B3243" t="s">
        <v>6651</v>
      </c>
      <c r="C3243" t="str">
        <f>IFERROR(VLOOKUP(Table1[[#This Row],[Ticker]],[1]!Table1[[Symbol]:[Industry]],2,FALSE),"-")</f>
        <v>-</v>
      </c>
      <c r="D3243" t="s">
        <v>21</v>
      </c>
      <c r="E3243">
        <v>60.915444000000001</v>
      </c>
      <c r="F3243">
        <v>42.6</v>
      </c>
      <c r="G3243">
        <v>-68.047946135458901</v>
      </c>
      <c r="H3243">
        <v>-9.3318506293778096</v>
      </c>
      <c r="I3243">
        <v>-36.057669301297302</v>
      </c>
      <c r="J3243">
        <v>-1.39875505381444</v>
      </c>
      <c r="K3243">
        <v>44.583367422669802</v>
      </c>
      <c r="M3243">
        <v>40.927512575513603</v>
      </c>
      <c r="N3243">
        <v>0.61372812920592201</v>
      </c>
      <c r="O3243">
        <v>89.671361502347395</v>
      </c>
      <c r="P3243">
        <v>4.15647921760391</v>
      </c>
    </row>
    <row r="3244" spans="1:17" hidden="1" x14ac:dyDescent="0.3">
      <c r="A3244" t="s">
        <v>6652</v>
      </c>
      <c r="B3244" t="s">
        <v>6653</v>
      </c>
      <c r="C3244" t="str">
        <f>IFERROR(VLOOKUP(Table1[[#This Row],[Ticker]],[1]!Table1[[Symbol]:[Industry]],2,FALSE),"-")</f>
        <v>-</v>
      </c>
      <c r="E3244">
        <v>60.77287647</v>
      </c>
      <c r="F3244">
        <v>26.97</v>
      </c>
      <c r="G3244">
        <v>19.356869094104301</v>
      </c>
      <c r="H3244">
        <v>-18.482377239241401</v>
      </c>
      <c r="I3244">
        <v>-21.273454755342001</v>
      </c>
      <c r="J3244">
        <v>-0.477006376301714</v>
      </c>
      <c r="K3244">
        <v>27.519933177568898</v>
      </c>
      <c r="L3244">
        <v>25.200903468683201</v>
      </c>
      <c r="M3244">
        <v>28.196169828136</v>
      </c>
      <c r="N3244">
        <v>0.93836713602893596</v>
      </c>
      <c r="O3244">
        <v>32.665925101965101</v>
      </c>
      <c r="P3244">
        <v>70.696202531645497</v>
      </c>
    </row>
    <row r="3245" spans="1:17" hidden="1" x14ac:dyDescent="0.3">
      <c r="A3245" t="s">
        <v>6654</v>
      </c>
      <c r="B3245" t="s">
        <v>6655</v>
      </c>
      <c r="C3245" t="str">
        <f>IFERROR(VLOOKUP(Table1[[#This Row],[Ticker]],[1]!Table1[[Symbol]:[Industry]],2,FALSE),"-")</f>
        <v>-</v>
      </c>
      <c r="D3245" t="s">
        <v>539</v>
      </c>
      <c r="E3245">
        <v>60.718425500000002</v>
      </c>
      <c r="F3245">
        <v>89</v>
      </c>
      <c r="G3245">
        <v>271.80689559520198</v>
      </c>
      <c r="H3245">
        <v>-3.7552332704125502</v>
      </c>
      <c r="I3245">
        <v>70.165418600743294</v>
      </c>
      <c r="J3245">
        <v>-7.4763309443565502</v>
      </c>
      <c r="K3245">
        <v>82.7510059176374</v>
      </c>
      <c r="L3245">
        <v>60.189073955371498</v>
      </c>
      <c r="M3245">
        <v>53.153953882166</v>
      </c>
      <c r="N3245">
        <v>1.5057885709830801</v>
      </c>
      <c r="O3245">
        <v>12.3595505617977</v>
      </c>
      <c r="P3245">
        <v>332.248664400194</v>
      </c>
      <c r="Q3245">
        <v>0.122630764481656</v>
      </c>
    </row>
    <row r="3246" spans="1:17" hidden="1" x14ac:dyDescent="0.3">
      <c r="A3246" t="s">
        <v>6656</v>
      </c>
      <c r="B3246" t="s">
        <v>6657</v>
      </c>
      <c r="C3246" t="str">
        <f>IFERROR(VLOOKUP(Table1[[#This Row],[Ticker]],[1]!Table1[[Symbol]:[Industry]],2,FALSE),"-")</f>
        <v>-</v>
      </c>
      <c r="D3246" t="s">
        <v>359</v>
      </c>
      <c r="E3246">
        <v>60.711840000000002</v>
      </c>
      <c r="F3246">
        <v>66.5</v>
      </c>
      <c r="G3246">
        <v>-8.4081629614487099</v>
      </c>
      <c r="H3246">
        <v>-4.6745475726314698</v>
      </c>
      <c r="I3246">
        <v>-15.1887271326435</v>
      </c>
      <c r="J3246">
        <v>7.54363420732858</v>
      </c>
      <c r="K3246">
        <v>66.774196964426594</v>
      </c>
      <c r="L3246">
        <v>64.946559752684294</v>
      </c>
      <c r="M3246">
        <v>58.263916163305701</v>
      </c>
      <c r="N3246">
        <v>1.43282374261014</v>
      </c>
      <c r="O3246">
        <v>32.796992481202999</v>
      </c>
      <c r="P3246">
        <v>33</v>
      </c>
      <c r="Q3246">
        <v>2.2476058060523E-2</v>
      </c>
    </row>
    <row r="3247" spans="1:17" hidden="1" x14ac:dyDescent="0.3">
      <c r="A3247" t="s">
        <v>6658</v>
      </c>
      <c r="B3247" t="s">
        <v>6659</v>
      </c>
      <c r="C3247" t="str">
        <f>IFERROR(VLOOKUP(Table1[[#This Row],[Ticker]],[1]!Table1[[Symbol]:[Industry]],2,FALSE),"-")</f>
        <v>-</v>
      </c>
      <c r="E3247">
        <v>60.515511119999999</v>
      </c>
      <c r="F3247">
        <v>52.35</v>
      </c>
      <c r="G3247">
        <v>0.66110007396360904</v>
      </c>
      <c r="H3247">
        <v>-0.93133372952492399</v>
      </c>
      <c r="I3247">
        <v>-32.2655387806631</v>
      </c>
      <c r="J3247">
        <v>-11.2698752874424</v>
      </c>
      <c r="K3247">
        <v>53.295623653005698</v>
      </c>
      <c r="L3247">
        <v>53.666800147028702</v>
      </c>
      <c r="M3247">
        <v>47.041112323622798</v>
      </c>
      <c r="N3247">
        <v>1.16170212765957</v>
      </c>
      <c r="O3247">
        <v>54.536771728748803</v>
      </c>
      <c r="P3247">
        <v>39.6</v>
      </c>
    </row>
    <row r="3248" spans="1:17" hidden="1" x14ac:dyDescent="0.3">
      <c r="A3248" t="s">
        <v>6660</v>
      </c>
      <c r="B3248" t="s">
        <v>6661</v>
      </c>
      <c r="C3248" t="str">
        <f>IFERROR(VLOOKUP(Table1[[#This Row],[Ticker]],[1]!Table1[[Symbol]:[Industry]],2,FALSE),"-")</f>
        <v>-</v>
      </c>
      <c r="D3248" t="s">
        <v>916</v>
      </c>
      <c r="E3248">
        <v>60.513649819999998</v>
      </c>
      <c r="F3248">
        <v>30.07</v>
      </c>
      <c r="G3248">
        <v>247.13399018682799</v>
      </c>
      <c r="H3248">
        <v>47.082228870626103</v>
      </c>
      <c r="I3248">
        <v>102.536039673128</v>
      </c>
      <c r="J3248">
        <v>8.9371204468838208</v>
      </c>
      <c r="K3248">
        <v>21.5668858895054</v>
      </c>
      <c r="L3248">
        <v>15.757481950382701</v>
      </c>
      <c r="M3248">
        <v>99.350400215445603</v>
      </c>
      <c r="N3248">
        <v>0.24083196901069501</v>
      </c>
      <c r="O3248">
        <v>0</v>
      </c>
      <c r="P3248">
        <v>298.278145695364</v>
      </c>
      <c r="Q3248">
        <v>0.17208762210640799</v>
      </c>
    </row>
    <row r="3249" spans="1:17" hidden="1" x14ac:dyDescent="0.3">
      <c r="A3249" t="s">
        <v>6662</v>
      </c>
      <c r="B3249" t="s">
        <v>6663</v>
      </c>
      <c r="C3249" t="str">
        <f>IFERROR(VLOOKUP(Table1[[#This Row],[Ticker]],[1]!Table1[[Symbol]:[Industry]],2,FALSE),"-")</f>
        <v>-</v>
      </c>
      <c r="D3249" t="s">
        <v>293</v>
      </c>
      <c r="E3249">
        <v>60.454999999999998</v>
      </c>
      <c r="F3249">
        <v>26.75</v>
      </c>
      <c r="G3249">
        <v>-64.984555614958694</v>
      </c>
      <c r="H3249">
        <v>-8.0058926367531402</v>
      </c>
      <c r="I3249">
        <v>-46.583840302287697</v>
      </c>
      <c r="J3249">
        <v>1.94262274346506</v>
      </c>
      <c r="K3249">
        <v>28.984750205675802</v>
      </c>
      <c r="L3249">
        <v>37.363783477521601</v>
      </c>
      <c r="M3249">
        <v>54.122528236855302</v>
      </c>
      <c r="N3249">
        <v>0.284901531728665</v>
      </c>
      <c r="O3249">
        <v>124.29906542056</v>
      </c>
      <c r="P3249">
        <v>7</v>
      </c>
    </row>
    <row r="3250" spans="1:17" hidden="1" x14ac:dyDescent="0.3">
      <c r="A3250" t="s">
        <v>6664</v>
      </c>
      <c r="B3250" t="s">
        <v>6665</v>
      </c>
      <c r="C3250" t="str">
        <f>IFERROR(VLOOKUP(Table1[[#This Row],[Ticker]],[1]!Table1[[Symbol]:[Industry]],2,FALSE),"-")</f>
        <v>-</v>
      </c>
      <c r="D3250" t="s">
        <v>359</v>
      </c>
      <c r="E3250">
        <v>60.434373119999997</v>
      </c>
      <c r="F3250">
        <v>1.06</v>
      </c>
      <c r="G3250">
        <v>-45.582059195887702</v>
      </c>
      <c r="I3250">
        <v>-32.256434040208099</v>
      </c>
      <c r="K3250">
        <v>1.0740579266511801</v>
      </c>
      <c r="L3250">
        <v>1.7681056445472201</v>
      </c>
      <c r="M3250">
        <v>4.5782334131322697</v>
      </c>
      <c r="N3250">
        <v>1.0679815660398799</v>
      </c>
      <c r="O3250">
        <v>36.792452830188601</v>
      </c>
      <c r="P3250">
        <v>41.3333333333333</v>
      </c>
      <c r="Q3250">
        <v>-4.9493861384649E-2</v>
      </c>
    </row>
    <row r="3251" spans="1:17" hidden="1" x14ac:dyDescent="0.3">
      <c r="A3251" t="s">
        <v>6666</v>
      </c>
      <c r="B3251" t="s">
        <v>6667</v>
      </c>
      <c r="C3251" t="str">
        <f>IFERROR(VLOOKUP(Table1[[#This Row],[Ticker]],[1]!Table1[[Symbol]:[Industry]],2,FALSE),"-")</f>
        <v>-</v>
      </c>
      <c r="D3251" t="s">
        <v>631</v>
      </c>
      <c r="E3251">
        <v>60.283250000000002</v>
      </c>
      <c r="F3251">
        <v>40.869999999999997</v>
      </c>
      <c r="G3251">
        <v>24.032803945615399</v>
      </c>
      <c r="H3251">
        <v>-2.2065307083589598</v>
      </c>
      <c r="I3251">
        <v>-8.9731464122167299</v>
      </c>
      <c r="J3251">
        <v>-0.68234942941292798</v>
      </c>
      <c r="K3251">
        <v>41.814705672604802</v>
      </c>
      <c r="L3251">
        <v>39.100680682015003</v>
      </c>
      <c r="M3251">
        <v>42.110384271307097</v>
      </c>
      <c r="N3251">
        <v>0.69995942324016702</v>
      </c>
      <c r="O3251">
        <v>30.780523611450899</v>
      </c>
      <c r="P3251">
        <v>49.981651376146701</v>
      </c>
      <c r="Q3251">
        <v>1.1592296495796999E-2</v>
      </c>
    </row>
    <row r="3252" spans="1:17" hidden="1" x14ac:dyDescent="0.3">
      <c r="A3252" t="s">
        <v>6668</v>
      </c>
      <c r="B3252" t="s">
        <v>6669</v>
      </c>
      <c r="C3252" t="str">
        <f>IFERROR(VLOOKUP(Table1[[#This Row],[Ticker]],[1]!Table1[[Symbol]:[Industry]],2,FALSE),"-")</f>
        <v>-</v>
      </c>
      <c r="D3252" t="s">
        <v>386</v>
      </c>
      <c r="E3252">
        <v>60.239619839999897</v>
      </c>
      <c r="F3252">
        <v>111.2</v>
      </c>
      <c r="G3252">
        <v>9.7785458107562597</v>
      </c>
      <c r="H3252">
        <v>-10.320011266661201</v>
      </c>
      <c r="I3252">
        <v>-18.5894161266148</v>
      </c>
      <c r="J3252">
        <v>0.98975874130100505</v>
      </c>
      <c r="K3252">
        <v>113.537030839954</v>
      </c>
      <c r="L3252">
        <v>112.07743393151399</v>
      </c>
      <c r="M3252">
        <v>47.580322625838399</v>
      </c>
      <c r="N3252">
        <v>0.92107827672029996</v>
      </c>
      <c r="O3252">
        <v>44.487410071942399</v>
      </c>
      <c r="P3252">
        <v>37.283950617283899</v>
      </c>
      <c r="Q3252">
        <v>1.6458129433511E-2</v>
      </c>
    </row>
    <row r="3253" spans="1:17" hidden="1" x14ac:dyDescent="0.3">
      <c r="A3253" t="s">
        <v>6670</v>
      </c>
      <c r="B3253" t="s">
        <v>6671</v>
      </c>
      <c r="C3253" t="str">
        <f>IFERROR(VLOOKUP(Table1[[#This Row],[Ticker]],[1]!Table1[[Symbol]:[Industry]],2,FALSE),"-")</f>
        <v>-</v>
      </c>
      <c r="D3253" t="s">
        <v>200</v>
      </c>
      <c r="E3253">
        <v>60.114853609999997</v>
      </c>
      <c r="F3253">
        <v>58.15</v>
      </c>
      <c r="G3253">
        <v>-35.118175266051203</v>
      </c>
      <c r="H3253">
        <v>-2.4543555662287302</v>
      </c>
      <c r="I3253">
        <v>-24.8124931303146</v>
      </c>
      <c r="J3253">
        <v>-1.62847711847695</v>
      </c>
      <c r="M3253">
        <v>30.5972235225491</v>
      </c>
      <c r="O3253">
        <v>27.944969905417</v>
      </c>
      <c r="P3253">
        <v>18.0710659898477</v>
      </c>
    </row>
    <row r="3254" spans="1:17" hidden="1" x14ac:dyDescent="0.3">
      <c r="A3254" t="s">
        <v>6672</v>
      </c>
      <c r="B3254" t="s">
        <v>6673</v>
      </c>
      <c r="C3254" t="str">
        <f>IFERROR(VLOOKUP(Table1[[#This Row],[Ticker]],[1]!Table1[[Symbol]:[Industry]],2,FALSE),"-")</f>
        <v>-</v>
      </c>
      <c r="D3254" t="s">
        <v>130</v>
      </c>
      <c r="E3254">
        <v>60.07976</v>
      </c>
      <c r="F3254">
        <v>82</v>
      </c>
      <c r="G3254">
        <v>-42.872246857546401</v>
      </c>
      <c r="H3254">
        <v>-4.8524787086073999</v>
      </c>
      <c r="I3254">
        <v>-18.788523200034501</v>
      </c>
      <c r="J3254">
        <v>0.27097892644320798</v>
      </c>
      <c r="K3254">
        <v>84.113578130587996</v>
      </c>
      <c r="L3254">
        <v>86.9745967144421</v>
      </c>
      <c r="M3254">
        <v>46.046962941630099</v>
      </c>
      <c r="N3254">
        <v>1.51904051855606</v>
      </c>
      <c r="O3254">
        <v>34.146341463414601</v>
      </c>
      <c r="P3254">
        <v>13.8888888888888</v>
      </c>
      <c r="Q3254">
        <v>5.2355207233472E-2</v>
      </c>
    </row>
    <row r="3255" spans="1:17" hidden="1" x14ac:dyDescent="0.3">
      <c r="A3255" t="s">
        <v>6674</v>
      </c>
      <c r="B3255" t="s">
        <v>6675</v>
      </c>
      <c r="C3255" t="str">
        <f>IFERROR(VLOOKUP(Table1[[#This Row],[Ticker]],[1]!Table1[[Symbol]:[Industry]],2,FALSE),"-")</f>
        <v>-</v>
      </c>
      <c r="D3255" t="s">
        <v>1538</v>
      </c>
      <c r="E3255">
        <v>60.031089179999903</v>
      </c>
      <c r="F3255">
        <v>5.0999999999999996</v>
      </c>
      <c r="G3255">
        <v>45.899422285593701</v>
      </c>
      <c r="H3255">
        <v>-23.7828742758037</v>
      </c>
      <c r="I3255">
        <v>-8.6402564034119198</v>
      </c>
      <c r="J3255">
        <v>-4.7450082837886098</v>
      </c>
      <c r="K3255">
        <v>5.0321015955560497</v>
      </c>
      <c r="L3255">
        <v>4.6473953738225697</v>
      </c>
      <c r="M3255">
        <v>45.958172609445398</v>
      </c>
      <c r="N3255">
        <v>1.28329096807079</v>
      </c>
      <c r="O3255">
        <v>33.3333333333333</v>
      </c>
      <c r="P3255">
        <v>85.454545454545396</v>
      </c>
      <c r="Q3255">
        <v>6.4136627116870001E-2</v>
      </c>
    </row>
    <row r="3256" spans="1:17" hidden="1" x14ac:dyDescent="0.3">
      <c r="A3256" t="s">
        <v>6676</v>
      </c>
      <c r="B3256" t="s">
        <v>6677</v>
      </c>
      <c r="C3256" t="str">
        <f>IFERROR(VLOOKUP(Table1[[#This Row],[Ticker]],[1]!Table1[[Symbol]:[Industry]],2,FALSE),"-")</f>
        <v>-</v>
      </c>
      <c r="E3256">
        <v>59.848880615999903</v>
      </c>
      <c r="F3256">
        <v>73.08</v>
      </c>
      <c r="G3256">
        <v>57.464639676898003</v>
      </c>
      <c r="H3256">
        <v>1.2317802594563201</v>
      </c>
      <c r="I3256">
        <v>-8.52263974461607</v>
      </c>
      <c r="J3256">
        <v>-1.7422937932893099</v>
      </c>
      <c r="K3256">
        <v>73.034149810993796</v>
      </c>
      <c r="L3256">
        <v>66.379299599785696</v>
      </c>
      <c r="M3256">
        <v>56.369182671628202</v>
      </c>
      <c r="N3256">
        <v>0.869575153126672</v>
      </c>
      <c r="O3256">
        <v>29.2145593869731</v>
      </c>
      <c r="P3256">
        <v>153.04709141274199</v>
      </c>
      <c r="Q3256">
        <v>0.17416089070929</v>
      </c>
    </row>
    <row r="3257" spans="1:17" hidden="1" x14ac:dyDescent="0.3">
      <c r="A3257" t="s">
        <v>6678</v>
      </c>
      <c r="B3257" t="s">
        <v>6679</v>
      </c>
      <c r="C3257" t="str">
        <f>IFERROR(VLOOKUP(Table1[[#This Row],[Ticker]],[1]!Table1[[Symbol]:[Industry]],2,FALSE),"-")</f>
        <v>-</v>
      </c>
      <c r="D3257" t="s">
        <v>130</v>
      </c>
      <c r="E3257">
        <v>59.792000000000002</v>
      </c>
      <c r="F3257">
        <v>5.92</v>
      </c>
      <c r="G3257">
        <v>-98.539265106461499</v>
      </c>
      <c r="H3257">
        <v>-3.54776455793542</v>
      </c>
      <c r="I3257">
        <v>-57.998477105531101</v>
      </c>
      <c r="J3257">
        <v>-1.5423939047036399</v>
      </c>
      <c r="K3257">
        <v>6.2223199395005198</v>
      </c>
      <c r="L3257">
        <v>9.4840341805023805</v>
      </c>
      <c r="M3257">
        <v>50.140377028788699</v>
      </c>
      <c r="N3257">
        <v>1.23657028660345</v>
      </c>
      <c r="O3257">
        <v>329.89864864864802</v>
      </c>
      <c r="P3257">
        <v>3.4965034965034998</v>
      </c>
      <c r="Q3257">
        <v>0.157266786748742</v>
      </c>
    </row>
    <row r="3258" spans="1:17" hidden="1" x14ac:dyDescent="0.3">
      <c r="A3258" t="s">
        <v>6680</v>
      </c>
      <c r="B3258" t="s">
        <v>6681</v>
      </c>
      <c r="C3258" t="str">
        <f>IFERROR(VLOOKUP(Table1[[#This Row],[Ticker]],[1]!Table1[[Symbol]:[Industry]],2,FALSE),"-")</f>
        <v>-</v>
      </c>
      <c r="D3258" t="s">
        <v>92</v>
      </c>
      <c r="E3258">
        <v>59.756135999999998</v>
      </c>
      <c r="F3258">
        <v>3.02</v>
      </c>
      <c r="G3258">
        <v>-43.0267522110505</v>
      </c>
      <c r="H3258">
        <v>-4.7135558344825599</v>
      </c>
      <c r="I3258">
        <v>-50.878228912002903</v>
      </c>
      <c r="J3258">
        <v>-1.1566658429871299</v>
      </c>
      <c r="K3258">
        <v>3.2610353639977099</v>
      </c>
      <c r="L3258">
        <v>3.8416709911530398</v>
      </c>
      <c r="M3258">
        <v>47.590776755687401</v>
      </c>
      <c r="N3258">
        <v>0.46230966999731499</v>
      </c>
      <c r="O3258">
        <v>150</v>
      </c>
      <c r="P3258">
        <v>11.8518518518518</v>
      </c>
      <c r="Q3258">
        <v>-1.6393103549916001E-2</v>
      </c>
    </row>
    <row r="3259" spans="1:17" hidden="1" x14ac:dyDescent="0.3">
      <c r="A3259" t="s">
        <v>6682</v>
      </c>
      <c r="B3259" t="s">
        <v>6683</v>
      </c>
      <c r="C3259" t="str">
        <f>IFERROR(VLOOKUP(Table1[[#This Row],[Ticker]],[1]!Table1[[Symbol]:[Industry]],2,FALSE),"-")</f>
        <v>-</v>
      </c>
      <c r="D3259" t="s">
        <v>539</v>
      </c>
      <c r="E3259">
        <v>59.726032199999999</v>
      </c>
      <c r="F3259">
        <v>46.47</v>
      </c>
      <c r="G3259">
        <v>99.420345806517204</v>
      </c>
      <c r="H3259">
        <v>8.2392321345856807</v>
      </c>
      <c r="I3259">
        <v>45.4034600225636</v>
      </c>
      <c r="J3259">
        <v>22.5976694793885</v>
      </c>
      <c r="K3259">
        <v>38.048155899144398</v>
      </c>
      <c r="L3259">
        <v>31.845384332980402</v>
      </c>
      <c r="M3259">
        <v>67.701792453141607</v>
      </c>
      <c r="N3259">
        <v>2.65831580432295</v>
      </c>
      <c r="O3259">
        <v>10.8241876479449</v>
      </c>
      <c r="P3259">
        <v>142.53653444676399</v>
      </c>
      <c r="Q3259">
        <v>8.4285419205529996E-2</v>
      </c>
    </row>
    <row r="3260" spans="1:17" hidden="1" x14ac:dyDescent="0.3">
      <c r="A3260" t="s">
        <v>6684</v>
      </c>
      <c r="B3260" t="s">
        <v>6685</v>
      </c>
      <c r="C3260" t="str">
        <f>IFERROR(VLOOKUP(Table1[[#This Row],[Ticker]],[1]!Table1[[Symbol]:[Industry]],2,FALSE),"-")</f>
        <v>-</v>
      </c>
      <c r="D3260" t="s">
        <v>908</v>
      </c>
      <c r="E3260">
        <v>59.682315175999904</v>
      </c>
      <c r="F3260">
        <v>49.94</v>
      </c>
      <c r="G3260">
        <v>-28.062116175944698</v>
      </c>
      <c r="H3260">
        <v>-2.6991573300178402</v>
      </c>
      <c r="I3260">
        <v>-15.1966724789658</v>
      </c>
      <c r="J3260">
        <v>-1.98274881761851</v>
      </c>
      <c r="K3260">
        <v>48.584849906964799</v>
      </c>
      <c r="L3260">
        <v>48.967109117582403</v>
      </c>
      <c r="M3260">
        <v>50.563246313392803</v>
      </c>
      <c r="N3260">
        <v>1.0539984231098201</v>
      </c>
      <c r="O3260">
        <v>15.138165798958701</v>
      </c>
      <c r="P3260">
        <v>40.044868199663398</v>
      </c>
      <c r="Q3260">
        <v>-0.14427400160839801</v>
      </c>
    </row>
    <row r="3261" spans="1:17" hidden="1" x14ac:dyDescent="0.3">
      <c r="A3261" t="s">
        <v>6686</v>
      </c>
      <c r="B3261" t="s">
        <v>6687</v>
      </c>
      <c r="C3261" t="str">
        <f>IFERROR(VLOOKUP(Table1[[#This Row],[Ticker]],[1]!Table1[[Symbol]:[Industry]],2,FALSE),"-")</f>
        <v>-</v>
      </c>
      <c r="D3261" t="s">
        <v>404</v>
      </c>
      <c r="E3261">
        <v>59.619295000000001</v>
      </c>
      <c r="F3261">
        <v>100.15</v>
      </c>
      <c r="G3261">
        <v>81.082786350334501</v>
      </c>
      <c r="H3261">
        <v>9.2034096888282395</v>
      </c>
      <c r="I3261">
        <v>-20.588753186859499</v>
      </c>
      <c r="J3261">
        <v>5.1917531270233699</v>
      </c>
      <c r="K3261">
        <v>98.324499548921807</v>
      </c>
      <c r="L3261">
        <v>91.729445054333297</v>
      </c>
      <c r="M3261">
        <v>55.560323968742402</v>
      </c>
      <c r="N3261">
        <v>1.01156483826133</v>
      </c>
      <c r="O3261">
        <v>49.425861208187698</v>
      </c>
      <c r="P3261">
        <v>150.375</v>
      </c>
      <c r="Q3261">
        <v>0.14276788459689899</v>
      </c>
    </row>
    <row r="3262" spans="1:17" hidden="1" x14ac:dyDescent="0.3">
      <c r="A3262" t="s">
        <v>6688</v>
      </c>
      <c r="B3262" t="s">
        <v>6689</v>
      </c>
      <c r="C3262" t="str">
        <f>IFERROR(VLOOKUP(Table1[[#This Row],[Ticker]],[1]!Table1[[Symbol]:[Industry]],2,FALSE),"-")</f>
        <v>-</v>
      </c>
      <c r="D3262" t="s">
        <v>534</v>
      </c>
      <c r="E3262">
        <v>59.610264000000001</v>
      </c>
      <c r="F3262">
        <v>84.77</v>
      </c>
      <c r="G3262">
        <v>87.824422285593698</v>
      </c>
      <c r="H3262">
        <v>57.7598216489611</v>
      </c>
      <c r="I3262">
        <v>29.8830705230252</v>
      </c>
      <c r="J3262">
        <v>34.154890789520799</v>
      </c>
      <c r="K3262">
        <v>60.801705753104898</v>
      </c>
      <c r="L3262">
        <v>56.160356995119102</v>
      </c>
      <c r="M3262">
        <v>96.869968292418207</v>
      </c>
      <c r="N3262">
        <v>4.6044117647058798</v>
      </c>
      <c r="O3262">
        <v>0</v>
      </c>
      <c r="P3262">
        <v>150.79881656804699</v>
      </c>
    </row>
    <row r="3263" spans="1:17" hidden="1" x14ac:dyDescent="0.3">
      <c r="A3263" t="s">
        <v>6690</v>
      </c>
      <c r="B3263" t="s">
        <v>6691</v>
      </c>
      <c r="C3263" t="str">
        <f>IFERROR(VLOOKUP(Table1[[#This Row],[Ticker]],[1]!Table1[[Symbol]:[Industry]],2,FALSE),"-")</f>
        <v>-</v>
      </c>
      <c r="D3263" t="s">
        <v>156</v>
      </c>
      <c r="E3263">
        <v>59.598555599999997</v>
      </c>
      <c r="F3263">
        <v>34.94</v>
      </c>
      <c r="G3263">
        <v>42.677465245020898</v>
      </c>
      <c r="H3263">
        <v>6.7841694750480803</v>
      </c>
      <c r="I3263">
        <v>2.8662062577243201</v>
      </c>
      <c r="J3263">
        <v>5.24841709425215</v>
      </c>
      <c r="K3263">
        <v>29.276474510454499</v>
      </c>
      <c r="L3263">
        <v>27.7202091069157</v>
      </c>
      <c r="M3263">
        <v>64.500101611747795</v>
      </c>
      <c r="N3263">
        <v>4.8517028177322903</v>
      </c>
      <c r="O3263">
        <v>15.769891242129299</v>
      </c>
      <c r="P3263">
        <v>72.970297029702905</v>
      </c>
      <c r="Q3263">
        <v>-4.1781840916854003E-2</v>
      </c>
    </row>
    <row r="3264" spans="1:17" hidden="1" x14ac:dyDescent="0.3">
      <c r="A3264" t="s">
        <v>6692</v>
      </c>
      <c r="B3264" t="s">
        <v>6693</v>
      </c>
      <c r="C3264" t="str">
        <f>IFERROR(VLOOKUP(Table1[[#This Row],[Ticker]],[1]!Table1[[Symbol]:[Industry]],2,FALSE),"-")</f>
        <v>-</v>
      </c>
      <c r="D3264" t="s">
        <v>370</v>
      </c>
      <c r="E3264">
        <v>59.523420000000002</v>
      </c>
      <c r="F3264">
        <v>165</v>
      </c>
      <c r="G3264">
        <v>4.3040915462941198</v>
      </c>
      <c r="H3264">
        <v>-0.48899913718144</v>
      </c>
      <c r="I3264">
        <v>-35.614369636949597</v>
      </c>
      <c r="J3264">
        <v>1.29692859472415</v>
      </c>
      <c r="K3264">
        <v>153.60219198069001</v>
      </c>
      <c r="L3264">
        <v>153.35963088154799</v>
      </c>
      <c r="M3264">
        <v>68.197581534731796</v>
      </c>
      <c r="N3264">
        <v>0.44782348785392101</v>
      </c>
      <c r="O3264">
        <v>53.3333333333333</v>
      </c>
      <c r="P3264">
        <v>43.478260869565197</v>
      </c>
      <c r="Q3264">
        <v>7.0485316852953006E-2</v>
      </c>
    </row>
    <row r="3265" spans="1:17" hidden="1" x14ac:dyDescent="0.3">
      <c r="A3265" t="s">
        <v>6694</v>
      </c>
      <c r="B3265" t="s">
        <v>6695</v>
      </c>
      <c r="C3265" t="str">
        <f>IFERROR(VLOOKUP(Table1[[#This Row],[Ticker]],[1]!Table1[[Symbol]:[Industry]],2,FALSE),"-")</f>
        <v>-</v>
      </c>
      <c r="D3265" t="s">
        <v>46</v>
      </c>
      <c r="E3265">
        <v>59.503</v>
      </c>
      <c r="F3265">
        <v>75.8</v>
      </c>
      <c r="G3265">
        <v>29.185569909456198</v>
      </c>
      <c r="H3265">
        <v>12.9464883156278</v>
      </c>
      <c r="I3265">
        <v>12.538437754663599</v>
      </c>
      <c r="J3265">
        <v>0.94678705378329298</v>
      </c>
      <c r="K3265">
        <v>66.1341883621741</v>
      </c>
      <c r="L3265">
        <v>57.319033748338903</v>
      </c>
      <c r="M3265">
        <v>53.012327693162199</v>
      </c>
      <c r="N3265">
        <v>0.98901098901098905</v>
      </c>
      <c r="O3265">
        <v>14.116094986807299</v>
      </c>
      <c r="P3265">
        <v>96.119016817593703</v>
      </c>
      <c r="Q3265">
        <v>0.104130237756155</v>
      </c>
    </row>
    <row r="3266" spans="1:17" hidden="1" x14ac:dyDescent="0.3">
      <c r="A3266" t="s">
        <v>6696</v>
      </c>
      <c r="B3266" t="s">
        <v>6697</v>
      </c>
      <c r="C3266" t="str">
        <f>IFERROR(VLOOKUP(Table1[[#This Row],[Ticker]],[1]!Table1[[Symbol]:[Industry]],2,FALSE),"-")</f>
        <v>-</v>
      </c>
      <c r="D3266" t="s">
        <v>539</v>
      </c>
      <c r="E3266">
        <v>59.482599999999998</v>
      </c>
      <c r="F3266">
        <v>193</v>
      </c>
      <c r="G3266">
        <v>47.837061483811901</v>
      </c>
      <c r="H3266">
        <v>17.194455795302598</v>
      </c>
      <c r="I3266">
        <v>34.495538535813601</v>
      </c>
      <c r="J3266">
        <v>12.717996481699201</v>
      </c>
      <c r="K3266">
        <v>163.51753528685401</v>
      </c>
      <c r="L3266">
        <v>137.783278309715</v>
      </c>
      <c r="M3266">
        <v>73.841033527034995</v>
      </c>
      <c r="N3266">
        <v>1.7636214262241201</v>
      </c>
      <c r="O3266">
        <v>5.8031088082901503</v>
      </c>
      <c r="P3266">
        <v>147.75353016688001</v>
      </c>
      <c r="Q3266">
        <v>0.168927587521782</v>
      </c>
    </row>
    <row r="3267" spans="1:17" hidden="1" x14ac:dyDescent="0.3">
      <c r="A3267" t="s">
        <v>6698</v>
      </c>
      <c r="B3267" t="s">
        <v>6699</v>
      </c>
      <c r="C3267" t="str">
        <f>IFERROR(VLOOKUP(Table1[[#This Row],[Ticker]],[1]!Table1[[Symbol]:[Industry]],2,FALSE),"-")</f>
        <v>-</v>
      </c>
      <c r="E3267">
        <v>59.361690000000003</v>
      </c>
      <c r="F3267">
        <v>55.5</v>
      </c>
      <c r="G3267">
        <v>118.894168345138</v>
      </c>
      <c r="H3267">
        <v>15.617883114682099</v>
      </c>
      <c r="I3267">
        <v>28.878626272230001</v>
      </c>
      <c r="J3267">
        <v>8.5127021682892394</v>
      </c>
      <c r="K3267">
        <v>42.6303277113795</v>
      </c>
      <c r="L3267">
        <v>37.180425948524999</v>
      </c>
      <c r="M3267">
        <v>81.706140525295595</v>
      </c>
      <c r="N3267">
        <v>3.7783476966739298</v>
      </c>
      <c r="O3267">
        <v>3.6036036036035599E-2</v>
      </c>
      <c r="P3267">
        <v>177.5</v>
      </c>
      <c r="Q3267">
        <v>0.13383397320943999</v>
      </c>
    </row>
    <row r="3268" spans="1:17" hidden="1" x14ac:dyDescent="0.3">
      <c r="A3268" t="s">
        <v>6700</v>
      </c>
      <c r="B3268" t="s">
        <v>6701</v>
      </c>
      <c r="C3268" t="str">
        <f>IFERROR(VLOOKUP(Table1[[#This Row],[Ticker]],[1]!Table1[[Symbol]:[Industry]],2,FALSE),"-")</f>
        <v>-</v>
      </c>
      <c r="E3268">
        <v>59.269465232999998</v>
      </c>
      <c r="F3268">
        <v>28.29</v>
      </c>
      <c r="G3268">
        <v>67.826152272025197</v>
      </c>
      <c r="H3268">
        <v>-3.2729178217805601</v>
      </c>
      <c r="I3268">
        <v>25.085811343274301</v>
      </c>
      <c r="J3268">
        <v>4.0277054487106501</v>
      </c>
      <c r="K3268">
        <v>26.212505979285801</v>
      </c>
      <c r="L3268">
        <v>23.355069298925901</v>
      </c>
      <c r="M3268">
        <v>78.352532756691005</v>
      </c>
      <c r="N3268">
        <v>1.5855630694616301</v>
      </c>
      <c r="O3268">
        <v>31.813361611876999</v>
      </c>
      <c r="P3268">
        <v>120.155642023346</v>
      </c>
      <c r="Q3268">
        <v>9.0684380098537007E-2</v>
      </c>
    </row>
    <row r="3269" spans="1:17" hidden="1" x14ac:dyDescent="0.3">
      <c r="A3269" t="s">
        <v>6702</v>
      </c>
      <c r="B3269" t="s">
        <v>6703</v>
      </c>
      <c r="C3269" t="str">
        <f>IFERROR(VLOOKUP(Table1[[#This Row],[Ticker]],[1]!Table1[[Symbol]:[Industry]],2,FALSE),"-")</f>
        <v>-</v>
      </c>
      <c r="D3269" t="s">
        <v>404</v>
      </c>
      <c r="E3269">
        <v>59.187179291999897</v>
      </c>
      <c r="F3269">
        <v>40.619999999999997</v>
      </c>
      <c r="G3269">
        <v>-29.677934007855399</v>
      </c>
      <c r="H3269">
        <v>-15.1739228444309</v>
      </c>
      <c r="I3269">
        <v>-24.812297902549201</v>
      </c>
      <c r="J3269">
        <v>-3.3153768875461802</v>
      </c>
      <c r="K3269">
        <v>43.803964216867897</v>
      </c>
      <c r="L3269">
        <v>45.3061338102981</v>
      </c>
      <c r="M3269">
        <v>37.295745188461296</v>
      </c>
      <c r="N3269">
        <v>0.246790292955337</v>
      </c>
      <c r="O3269">
        <v>46.493607636763201</v>
      </c>
      <c r="P3269">
        <v>30.914123156374401</v>
      </c>
      <c r="Q3269">
        <v>5.8505835125270004E-3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Row],[Ticker]],[1]!Table1[[Symbol]:[Industry]],2,FALSE),"-")</f>
        <v>-</v>
      </c>
      <c r="E3270">
        <v>58.996671999999997</v>
      </c>
      <c r="F3270">
        <v>167.3</v>
      </c>
      <c r="G3270">
        <v>19.3199109268282</v>
      </c>
      <c r="H3270">
        <v>-7.1838655018768396</v>
      </c>
      <c r="I3270">
        <v>7.4809289954514098</v>
      </c>
      <c r="J3270">
        <v>3.6065020605831402</v>
      </c>
      <c r="K3270">
        <v>170.195955051016</v>
      </c>
      <c r="L3270">
        <v>151.67689217994999</v>
      </c>
      <c r="M3270">
        <v>45.438871244874399</v>
      </c>
      <c r="N3270">
        <v>0.767855653568564</v>
      </c>
      <c r="O3270">
        <v>25.911536162582099</v>
      </c>
      <c r="P3270">
        <v>84.861878453038699</v>
      </c>
      <c r="Q3270">
        <v>0.11733781005192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Row],[Ticker]],[1]!Table1[[Symbol]:[Industry]],2,FALSE),"-")</f>
        <v>-</v>
      </c>
      <c r="D3271" t="s">
        <v>72</v>
      </c>
      <c r="E3271">
        <v>58.986179999999997</v>
      </c>
      <c r="F3271">
        <v>144.15</v>
      </c>
      <c r="G3271">
        <v>594.49363963354904</v>
      </c>
      <c r="H3271">
        <v>44.4454400975984</v>
      </c>
      <c r="I3271">
        <v>315.09531566798302</v>
      </c>
      <c r="J3271">
        <v>9.0003674018855797</v>
      </c>
      <c r="K3271">
        <v>97.677028360923401</v>
      </c>
      <c r="L3271">
        <v>57.584900241213099</v>
      </c>
      <c r="M3271">
        <v>99.994211552785004</v>
      </c>
      <c r="N3271">
        <v>0.63958076448828605</v>
      </c>
      <c r="O3271">
        <v>0</v>
      </c>
      <c r="P3271">
        <v>675</v>
      </c>
      <c r="Q3271">
        <v>0.17833443325363199</v>
      </c>
    </row>
    <row r="3272" spans="1:17" hidden="1" x14ac:dyDescent="0.3">
      <c r="A3272" t="s">
        <v>6708</v>
      </c>
      <c r="B3272" t="s">
        <v>6709</v>
      </c>
      <c r="C3272" t="str">
        <f>IFERROR(VLOOKUP(Table1[[#This Row],[Ticker]],[1]!Table1[[Symbol]:[Industry]],2,FALSE),"-")</f>
        <v>-</v>
      </c>
      <c r="D3272" t="s">
        <v>92</v>
      </c>
      <c r="E3272">
        <v>58.893452799999999</v>
      </c>
      <c r="F3272">
        <v>28.21</v>
      </c>
      <c r="G3272">
        <v>6.4408382966996998</v>
      </c>
      <c r="H3272">
        <v>-4.7374723490042596</v>
      </c>
      <c r="I3272">
        <v>-26.753858861607</v>
      </c>
      <c r="J3272">
        <v>4.8005722094228096</v>
      </c>
      <c r="K3272">
        <v>28.964691825420498</v>
      </c>
      <c r="L3272">
        <v>29.996681186178701</v>
      </c>
      <c r="M3272">
        <v>47.082157770706303</v>
      </c>
      <c r="N3272">
        <v>0.93050494266254102</v>
      </c>
      <c r="O3272">
        <v>50.265863169088902</v>
      </c>
      <c r="P3272">
        <v>43.781855249745099</v>
      </c>
      <c r="Q3272">
        <v>4.4216298900642999E-2</v>
      </c>
    </row>
    <row r="3273" spans="1:17" hidden="1" x14ac:dyDescent="0.3">
      <c r="A3273" t="s">
        <v>6710</v>
      </c>
      <c r="B3273" t="s">
        <v>6711</v>
      </c>
      <c r="C3273" t="str">
        <f>IFERROR(VLOOKUP(Table1[[#This Row],[Ticker]],[1]!Table1[[Symbol]:[Industry]],2,FALSE),"-")</f>
        <v>-</v>
      </c>
      <c r="D3273" t="s">
        <v>631</v>
      </c>
      <c r="E3273">
        <v>58.828560000000003</v>
      </c>
      <c r="F3273">
        <v>3.88</v>
      </c>
      <c r="G3273">
        <v>101.48081763443</v>
      </c>
      <c r="H3273">
        <v>-11.7201783510388</v>
      </c>
      <c r="I3273">
        <v>-23.980080763854801</v>
      </c>
      <c r="J3273">
        <v>-2.4072745104112601</v>
      </c>
      <c r="K3273">
        <v>4.0261464440883197</v>
      </c>
      <c r="L3273">
        <v>3.7885589988553998</v>
      </c>
      <c r="M3273">
        <v>41.105474957146399</v>
      </c>
      <c r="N3273">
        <v>1.1865839632242901</v>
      </c>
      <c r="O3273">
        <v>97.164948453608204</v>
      </c>
      <c r="P3273">
        <v>156.953642384105</v>
      </c>
      <c r="Q3273">
        <v>8.2261098276073003E-2</v>
      </c>
    </row>
    <row r="3274" spans="1:17" hidden="1" x14ac:dyDescent="0.3">
      <c r="A3274" t="s">
        <v>6712</v>
      </c>
      <c r="B3274" t="s">
        <v>6713</v>
      </c>
      <c r="C3274" t="str">
        <f>IFERROR(VLOOKUP(Table1[[#This Row],[Ticker]],[1]!Table1[[Symbol]:[Industry]],2,FALSE),"-")</f>
        <v>-</v>
      </c>
      <c r="D3274" t="s">
        <v>146</v>
      </c>
      <c r="E3274">
        <v>58.8</v>
      </c>
      <c r="F3274">
        <v>280</v>
      </c>
      <c r="G3274">
        <v>-64.841318455147004</v>
      </c>
      <c r="H3274">
        <v>1.9339452598014499</v>
      </c>
      <c r="I3274">
        <v>-42.384541077266903</v>
      </c>
      <c r="J3274">
        <v>-13.405061403236999</v>
      </c>
      <c r="K3274">
        <v>302.06840935962202</v>
      </c>
      <c r="M3274">
        <v>42.706967661914703</v>
      </c>
      <c r="N3274">
        <v>0.625</v>
      </c>
      <c r="O3274">
        <v>78.571428571428498</v>
      </c>
      <c r="P3274">
        <v>13.337381096943901</v>
      </c>
    </row>
    <row r="3275" spans="1:17" hidden="1" x14ac:dyDescent="0.3">
      <c r="A3275" t="s">
        <v>6714</v>
      </c>
      <c r="B3275" t="s">
        <v>6715</v>
      </c>
      <c r="C3275" t="str">
        <f>IFERROR(VLOOKUP(Table1[[#This Row],[Ticker]],[1]!Table1[[Symbol]:[Industry]],2,FALSE),"-")</f>
        <v>-</v>
      </c>
      <c r="D3275" t="s">
        <v>631</v>
      </c>
      <c r="E3275">
        <v>58.780535</v>
      </c>
      <c r="F3275">
        <v>68.5</v>
      </c>
      <c r="G3275">
        <v>53.775298681335101</v>
      </c>
      <c r="H3275">
        <v>-11.641640774870901</v>
      </c>
      <c r="I3275">
        <v>0.56236652483618699</v>
      </c>
      <c r="J3275">
        <v>1.55128801250769</v>
      </c>
      <c r="K3275">
        <v>69.432455003758307</v>
      </c>
      <c r="L3275">
        <v>61.110432732794401</v>
      </c>
      <c r="M3275">
        <v>41.4234150947158</v>
      </c>
      <c r="N3275">
        <v>0.33396690824559</v>
      </c>
      <c r="O3275">
        <v>16.788321167883201</v>
      </c>
      <c r="P3275">
        <v>85.135135135135101</v>
      </c>
      <c r="Q3275">
        <v>7.0621811105615995E-2</v>
      </c>
    </row>
    <row r="3276" spans="1:17" hidden="1" x14ac:dyDescent="0.3">
      <c r="A3276" t="s">
        <v>6716</v>
      </c>
      <c r="B3276" t="s">
        <v>6717</v>
      </c>
      <c r="C3276" t="str">
        <f>IFERROR(VLOOKUP(Table1[[#This Row],[Ticker]],[1]!Table1[[Symbol]:[Industry]],2,FALSE),"-")</f>
        <v>-</v>
      </c>
      <c r="D3276" t="s">
        <v>200</v>
      </c>
      <c r="E3276">
        <v>58.774334445000001</v>
      </c>
      <c r="F3276">
        <v>112.95</v>
      </c>
      <c r="G3276">
        <v>8.7817752267702094</v>
      </c>
      <c r="H3276">
        <v>24.127202058983901</v>
      </c>
      <c r="I3276">
        <v>-8.4802102639843397</v>
      </c>
      <c r="J3276">
        <v>10.5368424819331</v>
      </c>
      <c r="K3276">
        <v>100.47129348035099</v>
      </c>
      <c r="L3276">
        <v>68.624891034088193</v>
      </c>
      <c r="M3276">
        <v>92.184636621862495</v>
      </c>
      <c r="N3276">
        <v>1.0370370370370301</v>
      </c>
      <c r="O3276">
        <v>25.011066843736099</v>
      </c>
      <c r="P3276">
        <v>35.920577617328497</v>
      </c>
    </row>
    <row r="3277" spans="1:17" hidden="1" x14ac:dyDescent="0.3">
      <c r="A3277" t="s">
        <v>6718</v>
      </c>
      <c r="B3277" t="s">
        <v>6719</v>
      </c>
      <c r="C3277" t="str">
        <f>IFERROR(VLOOKUP(Table1[[#This Row],[Ticker]],[1]!Table1[[Symbol]:[Industry]],2,FALSE),"-")</f>
        <v>-</v>
      </c>
      <c r="D3277" t="s">
        <v>60</v>
      </c>
      <c r="E3277">
        <v>58.731674939999998</v>
      </c>
      <c r="F3277">
        <v>53.4</v>
      </c>
      <c r="G3277">
        <v>-21.408270022098499</v>
      </c>
      <c r="H3277">
        <v>24.420525166549002</v>
      </c>
      <c r="I3277">
        <v>2.2920609430694698</v>
      </c>
      <c r="J3277">
        <v>-9.7157685177067297</v>
      </c>
      <c r="K3277">
        <v>46.491845443777699</v>
      </c>
      <c r="L3277">
        <v>44.515679448039798</v>
      </c>
      <c r="M3277">
        <v>56.461816338587099</v>
      </c>
      <c r="N3277">
        <v>0.99222075444004099</v>
      </c>
      <c r="O3277">
        <v>19.569288389513101</v>
      </c>
      <c r="P3277">
        <v>48.127600554784998</v>
      </c>
    </row>
    <row r="3278" spans="1:17" hidden="1" x14ac:dyDescent="0.3">
      <c r="A3278" t="s">
        <v>6720</v>
      </c>
      <c r="B3278" t="s">
        <v>6721</v>
      </c>
      <c r="C3278" t="str">
        <f>IFERROR(VLOOKUP(Table1[[#This Row],[Ticker]],[1]!Table1[[Symbol]:[Industry]],2,FALSE),"-")</f>
        <v>-</v>
      </c>
      <c r="E3278">
        <v>58.655999999999999</v>
      </c>
      <c r="F3278">
        <v>73.319999999999993</v>
      </c>
      <c r="G3278">
        <v>319.45659106962199</v>
      </c>
      <c r="H3278">
        <v>8.7165644798153004</v>
      </c>
      <c r="I3278">
        <v>106.451424637611</v>
      </c>
      <c r="J3278">
        <v>2.79969736218285</v>
      </c>
      <c r="K3278">
        <v>63.814363291483303</v>
      </c>
      <c r="M3278">
        <v>100</v>
      </c>
      <c r="N3278">
        <v>1.5245901639344199</v>
      </c>
      <c r="O3278">
        <v>0</v>
      </c>
      <c r="P3278">
        <v>343.55716878402899</v>
      </c>
    </row>
    <row r="3279" spans="1:17" hidden="1" x14ac:dyDescent="0.3">
      <c r="A3279" t="s">
        <v>6722</v>
      </c>
      <c r="B3279" t="s">
        <v>6723</v>
      </c>
      <c r="C3279" t="str">
        <f>IFERROR(VLOOKUP(Table1[[#This Row],[Ticker]],[1]!Table1[[Symbol]:[Industry]],2,FALSE),"-")</f>
        <v>-</v>
      </c>
      <c r="E3279">
        <v>58.624504199999997</v>
      </c>
      <c r="F3279">
        <v>4.0199999999999996</v>
      </c>
      <c r="G3279">
        <v>24.788311174482502</v>
      </c>
      <c r="H3279">
        <v>-8.9701783510388609</v>
      </c>
      <c r="I3279">
        <v>-15.2654838139637</v>
      </c>
      <c r="J3279">
        <v>-3.48238202116233</v>
      </c>
      <c r="K3279">
        <v>3.8439639372260102</v>
      </c>
      <c r="L3279">
        <v>3.5582152890524199</v>
      </c>
      <c r="M3279">
        <v>58.7995609306208</v>
      </c>
      <c r="N3279">
        <v>1.1946762061385501</v>
      </c>
      <c r="O3279">
        <v>42.288557213930297</v>
      </c>
      <c r="P3279">
        <v>63.414634146341399</v>
      </c>
      <c r="Q3279">
        <v>4.9890745109768E-2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Row],[Ticker]],[1]!Table1[[Symbol]:[Industry]],2,FALSE),"-")</f>
        <v>-</v>
      </c>
      <c r="D3280" t="s">
        <v>539</v>
      </c>
      <c r="E3280">
        <v>58.411946999999998</v>
      </c>
      <c r="F3280">
        <v>194.7</v>
      </c>
      <c r="G3280">
        <v>215.98675853013501</v>
      </c>
      <c r="H3280">
        <v>-8.5406911715516802</v>
      </c>
      <c r="I3280">
        <v>72.610082879922899</v>
      </c>
      <c r="J3280">
        <v>-11.8277205559572</v>
      </c>
      <c r="K3280">
        <v>187.98806753312999</v>
      </c>
      <c r="L3280">
        <v>143.53564529765899</v>
      </c>
      <c r="M3280">
        <v>40.162307308063497</v>
      </c>
      <c r="N3280">
        <v>0.67712792648821396</v>
      </c>
      <c r="O3280">
        <v>36.800205444273203</v>
      </c>
      <c r="P3280">
        <v>252.334419109663</v>
      </c>
      <c r="Q3280">
        <v>0.104847870927674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Row],[Ticker]],[1]!Table1[[Symbol]:[Industry]],2,FALSE),"-")</f>
        <v>-</v>
      </c>
      <c r="D3281" t="s">
        <v>386</v>
      </c>
      <c r="E3281">
        <v>58.371839999999999</v>
      </c>
      <c r="F3281">
        <v>54</v>
      </c>
      <c r="G3281">
        <v>-61.382807679563001</v>
      </c>
      <c r="H3281">
        <v>-9.0773212081817203</v>
      </c>
      <c r="I3281">
        <v>-19.963444666419399</v>
      </c>
      <c r="J3281">
        <v>-5.4670831437944898</v>
      </c>
      <c r="K3281">
        <v>58.205612167029003</v>
      </c>
      <c r="M3281">
        <v>29.751075681108802</v>
      </c>
      <c r="N3281">
        <v>0.90249999999999997</v>
      </c>
      <c r="O3281">
        <v>61.1111111111111</v>
      </c>
      <c r="P3281">
        <v>9.8677517802644807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Row],[Ticker]],[1]!Table1[[Symbol]:[Industry]],2,FALSE),"-")</f>
        <v>-</v>
      </c>
      <c r="D3282" t="s">
        <v>404</v>
      </c>
      <c r="E3282">
        <v>58.352152500000003</v>
      </c>
      <c r="F3282">
        <v>139.94999999999999</v>
      </c>
      <c r="G3282">
        <v>-47.204973318801798</v>
      </c>
      <c r="H3282">
        <v>-10.4201783510388</v>
      </c>
      <c r="I3282">
        <v>-26.923387198781299</v>
      </c>
      <c r="J3282">
        <v>3.4131865679546198</v>
      </c>
      <c r="K3282">
        <v>138.83506298826899</v>
      </c>
      <c r="L3282">
        <v>143.56727864562299</v>
      </c>
      <c r="M3282">
        <v>63.297885729378201</v>
      </c>
      <c r="N3282">
        <v>1.5212418300653501</v>
      </c>
      <c r="O3282">
        <v>50.053590568060002</v>
      </c>
      <c r="P3282">
        <v>20.5945713054717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Row],[Ticker]],[1]!Table1[[Symbol]:[Industry]],2,FALSE),"-")</f>
        <v>-</v>
      </c>
      <c r="D3283" t="s">
        <v>138</v>
      </c>
      <c r="E3283">
        <v>58.243425000000002</v>
      </c>
      <c r="F3283">
        <v>87.65</v>
      </c>
      <c r="G3283">
        <v>-12.6927197488831</v>
      </c>
      <c r="H3283">
        <v>1.5519716245500199</v>
      </c>
      <c r="I3283">
        <v>-10.870979564353901</v>
      </c>
      <c r="J3283">
        <v>0.64134879291996105</v>
      </c>
      <c r="M3283">
        <v>100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Row],[Ticker]],[1]!Table1[[Symbol]:[Industry]],2,FALSE),"-")</f>
        <v>-</v>
      </c>
      <c r="D3284" t="s">
        <v>46</v>
      </c>
      <c r="E3284">
        <v>58.243192436000001</v>
      </c>
      <c r="F3284">
        <v>34.54</v>
      </c>
      <c r="G3284">
        <v>5.7490463457440901</v>
      </c>
      <c r="H3284">
        <v>-1.6898753207358199</v>
      </c>
      <c r="I3284">
        <v>-27.660232237023699</v>
      </c>
      <c r="J3284">
        <v>-4.0764583779505497</v>
      </c>
      <c r="K3284">
        <v>35.305545940321899</v>
      </c>
      <c r="L3284">
        <v>35.4346556833612</v>
      </c>
      <c r="M3284">
        <v>46.444178326321001</v>
      </c>
      <c r="N3284">
        <v>1.02457717488821</v>
      </c>
      <c r="O3284">
        <v>46.496815286624198</v>
      </c>
      <c r="P3284">
        <v>36.521739130434703</v>
      </c>
      <c r="Q3284">
        <v>-8.8692748557136006E-2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Row],[Ticker]],[1]!Table1[[Symbol]:[Industry]],2,FALSE),"-")</f>
        <v>-</v>
      </c>
      <c r="D3285" t="s">
        <v>631</v>
      </c>
      <c r="E3285">
        <v>58.192889999999998</v>
      </c>
      <c r="F3285">
        <v>147</v>
      </c>
      <c r="G3285">
        <v>11.5708574494146</v>
      </c>
      <c r="H3285">
        <v>-10.6425052928653</v>
      </c>
      <c r="I3285">
        <v>-3.6825360281078598</v>
      </c>
      <c r="J3285">
        <v>-4.3550156421403399</v>
      </c>
      <c r="K3285">
        <v>152.97909630573699</v>
      </c>
      <c r="L3285">
        <v>144.52371238449001</v>
      </c>
      <c r="M3285">
        <v>44.9565316850654</v>
      </c>
      <c r="N3285">
        <v>0.52651085012055598</v>
      </c>
      <c r="O3285">
        <v>65.986394557823104</v>
      </c>
      <c r="P3285">
        <v>37.898686679174403</v>
      </c>
      <c r="Q3285">
        <v>2.5214985245645999E-2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Row],[Ticker]],[1]!Table1[[Symbol]:[Industry]],2,FALSE),"-")</f>
        <v>-</v>
      </c>
      <c r="E3286">
        <v>58.091549999999998</v>
      </c>
      <c r="F3286">
        <v>103.55</v>
      </c>
      <c r="G3286">
        <v>64.515087130766702</v>
      </c>
      <c r="H3286">
        <v>-28.985329866190298</v>
      </c>
      <c r="I3286">
        <v>-7.26197376797007</v>
      </c>
      <c r="J3286">
        <v>-12.919229728670199</v>
      </c>
      <c r="K3286">
        <v>109.296032890557</v>
      </c>
      <c r="L3286">
        <v>97.487036637263202</v>
      </c>
      <c r="M3286">
        <v>33.252177725388798</v>
      </c>
      <c r="N3286">
        <v>0.46811588978879898</v>
      </c>
      <c r="O3286">
        <v>54.495412844036601</v>
      </c>
      <c r="P3286">
        <v>88.615664845173001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Row],[Ticker]],[1]!Table1[[Symbol]:[Industry]],2,FALSE),"-")</f>
        <v>-</v>
      </c>
      <c r="D3287" t="s">
        <v>130</v>
      </c>
      <c r="E3287">
        <v>57.996415499999998</v>
      </c>
      <c r="F3287">
        <v>4.1100000000000003</v>
      </c>
      <c r="G3287">
        <v>28.121644507815901</v>
      </c>
      <c r="H3287">
        <v>1.4907397631050501</v>
      </c>
      <c r="I3287">
        <v>-23.4652252489993</v>
      </c>
      <c r="J3287">
        <v>7.3432105883498702</v>
      </c>
      <c r="K3287">
        <v>4.0254495558237</v>
      </c>
      <c r="L3287">
        <v>4.2592987964828897</v>
      </c>
      <c r="M3287">
        <v>50.4242918729731</v>
      </c>
      <c r="N3287">
        <v>1.4587561629499</v>
      </c>
      <c r="O3287">
        <v>41.1192214111922</v>
      </c>
      <c r="Q3287">
        <v>6.4228392151265995E-2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Row],[Ticker]],[1]!Table1[[Symbol]:[Industry]],2,FALSE),"-")</f>
        <v>-</v>
      </c>
      <c r="E3288">
        <v>57.987323515</v>
      </c>
      <c r="F3288">
        <v>126.05</v>
      </c>
      <c r="G3288">
        <v>-15.828803105232501</v>
      </c>
      <c r="H3288">
        <v>-17.747023988622701</v>
      </c>
      <c r="I3288">
        <v>-49.516466205900599</v>
      </c>
      <c r="J3288">
        <v>-3.30621919529891</v>
      </c>
      <c r="K3288">
        <v>127.293362527163</v>
      </c>
      <c r="L3288">
        <v>125.988886535079</v>
      </c>
      <c r="M3288">
        <v>31.161184429462899</v>
      </c>
      <c r="N3288">
        <v>0.73285864219126196</v>
      </c>
      <c r="O3288">
        <v>71.677905593018593</v>
      </c>
      <c r="P3288">
        <v>48.294117647058798</v>
      </c>
      <c r="Q3288">
        <v>9.7494888106010001E-3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Row],[Ticker]],[1]!Table1[[Symbol]:[Industry]],2,FALSE),"-")</f>
        <v>-</v>
      </c>
      <c r="D3289" t="s">
        <v>21</v>
      </c>
      <c r="E3289">
        <v>57.983718000000003</v>
      </c>
      <c r="F3289">
        <v>1.73</v>
      </c>
      <c r="G3289">
        <v>-68.113522698224997</v>
      </c>
      <c r="H3289">
        <v>-23.623090972398</v>
      </c>
      <c r="I3289">
        <v>-76.510412820048899</v>
      </c>
      <c r="J3289">
        <v>2.6623991236187901</v>
      </c>
      <c r="K3289">
        <v>2.0615592707921402</v>
      </c>
      <c r="L3289">
        <v>2.9035891497486301</v>
      </c>
      <c r="M3289">
        <v>53.472225128298597</v>
      </c>
      <c r="N3289">
        <v>0.39094906795282103</v>
      </c>
      <c r="O3289">
        <v>206.35838150289001</v>
      </c>
      <c r="P3289">
        <v>14.569536423841001</v>
      </c>
      <c r="Q3289">
        <v>0.12555263092966101</v>
      </c>
    </row>
    <row r="3290" spans="1:17" hidden="1" x14ac:dyDescent="0.3">
      <c r="A3290" t="s">
        <v>5930</v>
      </c>
      <c r="B3290" t="s">
        <v>6744</v>
      </c>
      <c r="C3290" t="str">
        <f>IFERROR(VLOOKUP(Table1[[#This Row],[Ticker]],[1]!Table1[[Symbol]:[Industry]],2,FALSE),"-")</f>
        <v>-</v>
      </c>
      <c r="D3290" t="s">
        <v>122</v>
      </c>
      <c r="E3290">
        <v>57.696133418999999</v>
      </c>
      <c r="F3290">
        <v>0.8</v>
      </c>
      <c r="G3290">
        <v>-39.890051398616698</v>
      </c>
      <c r="H3290">
        <v>-3.72017835103886</v>
      </c>
      <c r="I3290">
        <v>-19.677248519846099</v>
      </c>
      <c r="J3290">
        <v>-7.23542973972729</v>
      </c>
      <c r="K3290">
        <v>0.79288675066279701</v>
      </c>
      <c r="L3290">
        <v>1.0081321601137001</v>
      </c>
      <c r="M3290">
        <v>32.9524157929526</v>
      </c>
      <c r="N3290">
        <v>0.67825534169304302</v>
      </c>
      <c r="O3290">
        <v>37.5</v>
      </c>
      <c r="P3290">
        <v>33.3333333333333</v>
      </c>
      <c r="Q3290">
        <v>-0.15495257645661401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D3291" t="s">
        <v>422</v>
      </c>
      <c r="E3291">
        <v>57.66738471</v>
      </c>
      <c r="F3291">
        <v>3.87</v>
      </c>
      <c r="G3291">
        <v>-79.281020089260707</v>
      </c>
      <c r="H3291">
        <v>-6.22017835103886</v>
      </c>
      <c r="I3291">
        <v>-47.300050217844898</v>
      </c>
      <c r="J3291">
        <v>-0.45527551304317998</v>
      </c>
      <c r="K3291">
        <v>4.0345429715846501</v>
      </c>
      <c r="L3291">
        <v>5.1331660008768196</v>
      </c>
      <c r="M3291">
        <v>22.283487571516801</v>
      </c>
      <c r="N3291">
        <v>0.90655093063028602</v>
      </c>
      <c r="O3291">
        <v>121.963824289405</v>
      </c>
      <c r="P3291">
        <v>19.076923076922998</v>
      </c>
      <c r="Q3291">
        <v>3.7585638245655001E-2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D3292" t="s">
        <v>46</v>
      </c>
      <c r="E3292">
        <v>57.605728159999998</v>
      </c>
      <c r="F3292">
        <v>51.98</v>
      </c>
      <c r="G3292">
        <v>57.6537611478537</v>
      </c>
      <c r="H3292">
        <v>-11.3925921441423</v>
      </c>
      <c r="I3292">
        <v>35.510421120886697</v>
      </c>
      <c r="J3292">
        <v>1.1102288600793599</v>
      </c>
      <c r="K3292">
        <v>53.387623646827102</v>
      </c>
      <c r="L3292">
        <v>44.927437089657403</v>
      </c>
      <c r="M3292">
        <v>41.377986622613598</v>
      </c>
      <c r="N3292">
        <v>0.375662050030314</v>
      </c>
      <c r="O3292">
        <v>59.1381300500192</v>
      </c>
      <c r="P3292">
        <v>102.549411807867</v>
      </c>
      <c r="Q3292">
        <v>0.14072934297384199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D3293" t="s">
        <v>539</v>
      </c>
      <c r="E3293">
        <v>57.564300000000003</v>
      </c>
      <c r="F3293">
        <v>1.1399999999999999</v>
      </c>
      <c r="G3293">
        <v>62.784668187233002</v>
      </c>
      <c r="H3293">
        <v>-5.4295800604405704</v>
      </c>
      <c r="I3293">
        <v>-5.2234670072410996</v>
      </c>
      <c r="J3293">
        <v>-4.1481304141834601</v>
      </c>
      <c r="K3293">
        <v>1.1102426813511299</v>
      </c>
      <c r="L3293">
        <v>0.96346299923647905</v>
      </c>
      <c r="M3293">
        <v>38.445991834513897</v>
      </c>
      <c r="N3293">
        <v>0.951268606280671</v>
      </c>
      <c r="O3293">
        <v>23.684210526315699</v>
      </c>
      <c r="P3293">
        <v>96.551724137931004</v>
      </c>
      <c r="Q3293">
        <v>6.9041023381617994E-2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D3294" t="s">
        <v>46</v>
      </c>
      <c r="E3294">
        <v>57.3091036</v>
      </c>
      <c r="F3294">
        <v>29.86</v>
      </c>
      <c r="G3294">
        <v>27.704201136635898</v>
      </c>
      <c r="H3294">
        <v>18.3566818288466</v>
      </c>
      <c r="I3294">
        <v>-11.253686787460801</v>
      </c>
      <c r="J3294">
        <v>-6.8865160976302704</v>
      </c>
      <c r="K3294">
        <v>28.2251331027657</v>
      </c>
      <c r="L3294">
        <v>26.0924754115578</v>
      </c>
      <c r="M3294">
        <v>37.711766882069803</v>
      </c>
      <c r="N3294">
        <v>0.79852451370047495</v>
      </c>
      <c r="O3294">
        <v>54.018754186202202</v>
      </c>
      <c r="P3294">
        <v>58.324496288441097</v>
      </c>
      <c r="Q3294">
        <v>5.1286948034391003E-2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E3295">
        <v>57.304177600000003</v>
      </c>
      <c r="F3295">
        <v>1.0900000000000001</v>
      </c>
      <c r="G3295">
        <v>51.705873898496897</v>
      </c>
      <c r="H3295">
        <v>-3.72017835103886</v>
      </c>
      <c r="I3295">
        <v>-19.012286883017399</v>
      </c>
      <c r="J3295">
        <v>-3.7349072736875901</v>
      </c>
      <c r="K3295">
        <v>1.04679660363425</v>
      </c>
      <c r="L3295">
        <v>0.95616176644425499</v>
      </c>
      <c r="M3295">
        <v>50.630548580350798</v>
      </c>
      <c r="N3295">
        <v>1.1933755052172501</v>
      </c>
      <c r="O3295">
        <v>41.284403669724703</v>
      </c>
      <c r="P3295">
        <v>81.6666666666666</v>
      </c>
      <c r="Q3295">
        <v>1.241226472493E-3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D3296" t="s">
        <v>176</v>
      </c>
      <c r="E3296">
        <v>57.299331689999903</v>
      </c>
      <c r="F3296">
        <v>59.31</v>
      </c>
      <c r="G3296">
        <v>-9.8010980458766799</v>
      </c>
      <c r="H3296">
        <v>-3.7717779382421601</v>
      </c>
      <c r="I3296">
        <v>-29.667236004201499</v>
      </c>
      <c r="J3296">
        <v>-7.7640279327641997</v>
      </c>
      <c r="K3296">
        <v>60.563746923092303</v>
      </c>
      <c r="L3296">
        <v>62.8881445658159</v>
      </c>
      <c r="M3296">
        <v>43.737559613007697</v>
      </c>
      <c r="N3296">
        <v>1.58054838636704</v>
      </c>
      <c r="O3296">
        <v>43.314786713876202</v>
      </c>
      <c r="P3296">
        <v>18.383233532934099</v>
      </c>
      <c r="Q3296">
        <v>-1.8531723430019E-2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D3297" t="s">
        <v>1538</v>
      </c>
      <c r="E3297">
        <v>56.990622377999998</v>
      </c>
      <c r="F3297">
        <v>3.66</v>
      </c>
      <c r="G3297">
        <v>31.7228779625888</v>
      </c>
      <c r="H3297">
        <v>20.0386868971881</v>
      </c>
      <c r="I3297">
        <v>-29.008603519128101</v>
      </c>
      <c r="J3297">
        <v>-4.8651284039087201</v>
      </c>
      <c r="K3297">
        <v>3.1910629907933901</v>
      </c>
      <c r="L3297">
        <v>3.0385595772009402</v>
      </c>
      <c r="M3297">
        <v>75.032560261106099</v>
      </c>
      <c r="N3297">
        <v>1.589891358806</v>
      </c>
      <c r="O3297">
        <v>23.1469877613692</v>
      </c>
      <c r="Q3297">
        <v>0.11010985149102601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D3298" t="s">
        <v>130</v>
      </c>
      <c r="E3298">
        <v>56.91406095</v>
      </c>
      <c r="F3298">
        <v>5.58</v>
      </c>
      <c r="G3298">
        <v>32.640995319301503</v>
      </c>
      <c r="H3298">
        <v>-5.8274580445254403</v>
      </c>
      <c r="I3298">
        <v>-2.1948955786696498</v>
      </c>
      <c r="J3298">
        <v>1.0066257031395101</v>
      </c>
      <c r="K3298">
        <v>5.1377569963674699</v>
      </c>
      <c r="L3298">
        <v>4.91604719623846</v>
      </c>
      <c r="M3298">
        <v>76.654923435077905</v>
      </c>
      <c r="N3298">
        <v>1.1015258760915301</v>
      </c>
      <c r="O3298">
        <v>18.817204301075201</v>
      </c>
      <c r="P3298">
        <v>69.090909090909093</v>
      </c>
      <c r="Q3298">
        <v>0.111692665344603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138</v>
      </c>
      <c r="E3299">
        <v>56.798490000000001</v>
      </c>
      <c r="F3299">
        <v>15.11</v>
      </c>
      <c r="G3299">
        <v>-31.530541173602298</v>
      </c>
      <c r="H3299">
        <v>-7.5936451037825599</v>
      </c>
      <c r="I3299">
        <v>-38.169269953044001</v>
      </c>
      <c r="J3299">
        <v>-4.4090580751458397</v>
      </c>
      <c r="K3299">
        <v>15.4476865156145</v>
      </c>
      <c r="L3299">
        <v>16.375207243676101</v>
      </c>
      <c r="M3299">
        <v>41.312147564902901</v>
      </c>
      <c r="N3299">
        <v>0.45919596824922299</v>
      </c>
      <c r="O3299">
        <v>70.747849106551897</v>
      </c>
      <c r="P3299">
        <v>21.365461847389501</v>
      </c>
      <c r="Q3299">
        <v>-2.0764332731679999E-3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D3300" t="s">
        <v>682</v>
      </c>
      <c r="E3300">
        <v>56.791055999999998</v>
      </c>
      <c r="F3300">
        <v>42</v>
      </c>
      <c r="G3300">
        <v>82.6941047080457</v>
      </c>
      <c r="H3300">
        <v>-10.1379146404204</v>
      </c>
      <c r="I3300">
        <v>-24.051305835079901</v>
      </c>
      <c r="J3300">
        <v>-2.1889689352964199</v>
      </c>
      <c r="K3300">
        <v>41.859005024235501</v>
      </c>
      <c r="L3300">
        <v>38.570310459898899</v>
      </c>
      <c r="M3300">
        <v>62.428249688326403</v>
      </c>
      <c r="N3300">
        <v>0.302768619433606</v>
      </c>
      <c r="O3300">
        <v>44.142857142857103</v>
      </c>
      <c r="P3300">
        <v>110</v>
      </c>
      <c r="Q3300">
        <v>7.5768603284590993E-2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21</v>
      </c>
      <c r="E3301">
        <v>56.629666350000001</v>
      </c>
      <c r="F3301">
        <v>17.55</v>
      </c>
      <c r="G3301">
        <v>11.075255026105101</v>
      </c>
      <c r="H3301">
        <v>-8.7095626397862098</v>
      </c>
      <c r="I3301">
        <v>-23.563533110803299</v>
      </c>
      <c r="J3301">
        <v>1.7124638444839699</v>
      </c>
      <c r="K3301">
        <v>18.356357200506299</v>
      </c>
      <c r="L3301">
        <v>17.574032699226901</v>
      </c>
      <c r="M3301">
        <v>44.858223708992199</v>
      </c>
      <c r="N3301">
        <v>0.43111679328906399</v>
      </c>
      <c r="O3301">
        <v>42.125675368459703</v>
      </c>
      <c r="P3301">
        <v>42.944558760080902</v>
      </c>
      <c r="Q3301">
        <v>8.9009626414892004E-2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404</v>
      </c>
      <c r="E3302">
        <v>56.627713694999997</v>
      </c>
      <c r="F3302">
        <v>17.79</v>
      </c>
      <c r="G3302">
        <v>-76.910757990121994</v>
      </c>
      <c r="H3302">
        <v>-50.703610673639602</v>
      </c>
      <c r="I3302">
        <v>-63.949000369927703</v>
      </c>
      <c r="J3302">
        <v>-13.7916682367929</v>
      </c>
      <c r="K3302">
        <v>23.9363457368887</v>
      </c>
      <c r="L3302">
        <v>30.149279558995499</v>
      </c>
      <c r="M3302">
        <v>30.073180290879701</v>
      </c>
      <c r="N3302">
        <v>0.50497899078678499</v>
      </c>
      <c r="O3302">
        <v>154.86228218100001</v>
      </c>
      <c r="P3302">
        <v>6.7186562687462299</v>
      </c>
      <c r="Q3302">
        <v>8.7393015910238001E-2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D3303" t="s">
        <v>404</v>
      </c>
      <c r="E3303">
        <v>56.624353200000002</v>
      </c>
      <c r="F3303">
        <v>120.6</v>
      </c>
      <c r="G3303">
        <v>28.654330455321301</v>
      </c>
      <c r="H3303">
        <v>11.5527310130072</v>
      </c>
      <c r="I3303">
        <v>-27.250223888680399</v>
      </c>
      <c r="J3303">
        <v>5.4469109081305804</v>
      </c>
      <c r="K3303">
        <v>114.507068251223</v>
      </c>
      <c r="L3303">
        <v>102.687115215925</v>
      </c>
      <c r="M3303">
        <v>67.080146444367998</v>
      </c>
      <c r="N3303">
        <v>0.60635857096033996</v>
      </c>
      <c r="O3303">
        <v>27.653399668325001</v>
      </c>
      <c r="P3303">
        <v>54.615384615384599</v>
      </c>
      <c r="Q3303">
        <v>8.0976285932516004E-2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404</v>
      </c>
      <c r="E3304">
        <v>56.617842400000001</v>
      </c>
      <c r="F3304">
        <v>12.56</v>
      </c>
      <c r="G3304">
        <v>48.480067446884</v>
      </c>
      <c r="H3304">
        <v>-30.471039430258099</v>
      </c>
      <c r="I3304">
        <v>81.539474561299201</v>
      </c>
      <c r="J3304">
        <v>-11.067905766907</v>
      </c>
      <c r="K3304">
        <v>14.640341385746799</v>
      </c>
      <c r="L3304">
        <v>11.732643432052701</v>
      </c>
      <c r="M3304">
        <v>23.178384646122002</v>
      </c>
      <c r="N3304">
        <v>0.32115124348130197</v>
      </c>
      <c r="O3304">
        <v>44.506369426751498</v>
      </c>
      <c r="P3304">
        <v>151.19999999999999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500</v>
      </c>
      <c r="E3305">
        <v>56.558858399999998</v>
      </c>
      <c r="F3305">
        <v>37.950000000000003</v>
      </c>
      <c r="G3305">
        <v>16.7680191675536</v>
      </c>
      <c r="H3305">
        <v>-8.0602798738815</v>
      </c>
      <c r="I3305">
        <v>-16.0108193096668</v>
      </c>
      <c r="J3305">
        <v>2.18225248962601</v>
      </c>
      <c r="K3305">
        <v>39.8536942967973</v>
      </c>
      <c r="L3305">
        <v>39.179985985714197</v>
      </c>
      <c r="M3305">
        <v>45.773676796107097</v>
      </c>
      <c r="N3305">
        <v>1.1983516083291199</v>
      </c>
      <c r="O3305">
        <v>47.562582345190997</v>
      </c>
      <c r="P3305">
        <v>44.847328244274799</v>
      </c>
      <c r="Q3305">
        <v>-6.8491383176389004E-2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119</v>
      </c>
      <c r="E3306">
        <v>56.340479999999999</v>
      </c>
      <c r="F3306">
        <v>8.9600000000000009</v>
      </c>
      <c r="G3306">
        <v>-13.755750128199301</v>
      </c>
      <c r="H3306">
        <v>-9.8577444886050003</v>
      </c>
      <c r="I3306">
        <v>-24.6406667229482</v>
      </c>
      <c r="J3306">
        <v>-0.41439704894575502</v>
      </c>
      <c r="K3306">
        <v>9.3620353578565396</v>
      </c>
      <c r="L3306">
        <v>10.015658175195099</v>
      </c>
      <c r="M3306">
        <v>51.799023461759099</v>
      </c>
      <c r="N3306">
        <v>0.74821301431350595</v>
      </c>
      <c r="O3306">
        <v>70.758928571428498</v>
      </c>
      <c r="P3306">
        <v>20.268456375838898</v>
      </c>
      <c r="Q3306">
        <v>-1.6549890499449999E-3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D3307" t="s">
        <v>1429</v>
      </c>
      <c r="E3307">
        <v>56.31</v>
      </c>
      <c r="F3307">
        <v>75</v>
      </c>
      <c r="G3307">
        <v>-36.992563777123998</v>
      </c>
      <c r="H3307">
        <v>3.7062922371964202</v>
      </c>
      <c r="I3307">
        <v>-10.914237142455599</v>
      </c>
      <c r="J3307">
        <v>-5.5356065743868896</v>
      </c>
      <c r="K3307">
        <v>71.539605950074105</v>
      </c>
      <c r="L3307">
        <v>70.045975270295799</v>
      </c>
      <c r="M3307">
        <v>41.579443495813003</v>
      </c>
      <c r="N3307">
        <v>1.3125</v>
      </c>
      <c r="O3307">
        <v>39.6</v>
      </c>
      <c r="P3307">
        <v>39.146567717996199</v>
      </c>
      <c r="Q3307">
        <v>6.3008806678397006E-2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119</v>
      </c>
      <c r="E3308">
        <v>56.303026500000001</v>
      </c>
      <c r="F3308">
        <v>146.5</v>
      </c>
      <c r="G3308">
        <v>-19.1954577716923</v>
      </c>
      <c r="H3308">
        <v>-29.013396097086702</v>
      </c>
      <c r="I3308">
        <v>-8.8897756359557292</v>
      </c>
      <c r="J3308">
        <v>-3.4378187413049401</v>
      </c>
      <c r="M3308">
        <v>26.016757626697601</v>
      </c>
      <c r="O3308">
        <v>45.938566552901001</v>
      </c>
      <c r="P3308">
        <v>16.826156299840498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72</v>
      </c>
      <c r="E3309">
        <v>56.174942700000003</v>
      </c>
      <c r="F3309">
        <v>54.84</v>
      </c>
      <c r="G3309">
        <v>-63.2686309589986</v>
      </c>
      <c r="H3309">
        <v>-4.0680999771146702</v>
      </c>
      <c r="I3309">
        <v>-37.670520231640197</v>
      </c>
      <c r="J3309">
        <v>1.10542379222401</v>
      </c>
      <c r="K3309">
        <v>55.318405477176</v>
      </c>
      <c r="L3309">
        <v>61.743372882057599</v>
      </c>
      <c r="M3309">
        <v>57.805392929870699</v>
      </c>
      <c r="N3309">
        <v>1.2702185878282699</v>
      </c>
      <c r="O3309">
        <v>81.436907366885407</v>
      </c>
      <c r="P3309">
        <v>11.9183673469387</v>
      </c>
      <c r="Q3309">
        <v>1.7287463306466001E-2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179</v>
      </c>
      <c r="E3310">
        <v>56.073692999999999</v>
      </c>
      <c r="F3310">
        <v>32.11</v>
      </c>
      <c r="G3310">
        <v>192.56608895226</v>
      </c>
      <c r="H3310">
        <v>15.212233323308199</v>
      </c>
      <c r="I3310">
        <v>34.041200185602897</v>
      </c>
      <c r="J3310">
        <v>-9.6031061849874604</v>
      </c>
      <c r="K3310">
        <v>25.4217632379344</v>
      </c>
      <c r="L3310">
        <v>20.3925878544106</v>
      </c>
      <c r="M3310">
        <v>59.696013141421901</v>
      </c>
      <c r="N3310">
        <v>1.9516377815953001</v>
      </c>
      <c r="O3310">
        <v>23.9489255683587</v>
      </c>
      <c r="P3310">
        <v>237.64458464773901</v>
      </c>
      <c r="Q3310">
        <v>0.104869104386834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293</v>
      </c>
      <c r="E3311">
        <v>56.070617499999997</v>
      </c>
      <c r="F3311">
        <v>167.35</v>
      </c>
      <c r="G3311">
        <v>3.5500706456242401</v>
      </c>
      <c r="H3311">
        <v>-15.7946464361452</v>
      </c>
      <c r="I3311">
        <v>-22.296809192666299</v>
      </c>
      <c r="J3311">
        <v>-1.8109549373641101</v>
      </c>
      <c r="K3311">
        <v>166.72752791374</v>
      </c>
      <c r="L3311">
        <v>158.123617375999</v>
      </c>
      <c r="M3311">
        <v>49.231775587055402</v>
      </c>
      <c r="N3311">
        <v>0.463636838731255</v>
      </c>
      <c r="O3311">
        <v>37.436510307738203</v>
      </c>
      <c r="P3311">
        <v>54.7387887193712</v>
      </c>
      <c r="Q3311">
        <v>0.10591011574105801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200</v>
      </c>
      <c r="E3312">
        <v>55.69244346</v>
      </c>
      <c r="F3312">
        <v>38.369999999999997</v>
      </c>
      <c r="G3312">
        <v>80.867371003542402</v>
      </c>
      <c r="H3312">
        <v>1.9318756881119299</v>
      </c>
      <c r="I3312">
        <v>-0.742450086624872</v>
      </c>
      <c r="J3312">
        <v>0.44653271118452698</v>
      </c>
      <c r="K3312">
        <v>38.093451168773697</v>
      </c>
      <c r="L3312">
        <v>32.864585132538998</v>
      </c>
      <c r="M3312">
        <v>45.128764653251402</v>
      </c>
      <c r="N3312">
        <v>0.68678090088657395</v>
      </c>
      <c r="O3312">
        <v>21.084180349231101</v>
      </c>
      <c r="P3312">
        <v>120.51724137930999</v>
      </c>
      <c r="Q3312">
        <v>9.2836072560927005E-2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422</v>
      </c>
      <c r="E3313">
        <v>55.454749999999997</v>
      </c>
      <c r="F3313">
        <v>14.69</v>
      </c>
      <c r="G3313">
        <v>-89.535871832053303</v>
      </c>
      <c r="H3313">
        <v>16.1198216489611</v>
      </c>
      <c r="I3313">
        <v>-23.616872251475002</v>
      </c>
      <c r="J3313">
        <v>-6.8343355888988802</v>
      </c>
      <c r="K3313">
        <v>13.210581692537801</v>
      </c>
      <c r="L3313">
        <v>18.139463246745098</v>
      </c>
      <c r="M3313">
        <v>53.866461466441898</v>
      </c>
      <c r="N3313">
        <v>2.1567924565388901</v>
      </c>
      <c r="O3313">
        <v>213.54663036078901</v>
      </c>
      <c r="P3313">
        <v>76.987951807228896</v>
      </c>
      <c r="Q3313">
        <v>1.9948338232736E-2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E3314">
        <v>55.412182999999999</v>
      </c>
      <c r="F3314">
        <v>271</v>
      </c>
      <c r="G3314">
        <v>121.259313639147</v>
      </c>
      <c r="H3314">
        <v>-23.778444920594499</v>
      </c>
      <c r="I3314">
        <v>-84.233946574033695</v>
      </c>
      <c r="J3314">
        <v>-6.9076299604509801</v>
      </c>
      <c r="K3314">
        <v>338.490554751898</v>
      </c>
      <c r="L3314">
        <v>435.70337586568797</v>
      </c>
      <c r="M3314">
        <v>25.490595191033101</v>
      </c>
      <c r="N3314">
        <v>0.61039741219962995</v>
      </c>
      <c r="O3314">
        <v>419.61254612546099</v>
      </c>
      <c r="P3314">
        <v>145.359891353553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286</v>
      </c>
      <c r="E3315">
        <v>55.358420000000002</v>
      </c>
      <c r="F3315">
        <v>65</v>
      </c>
      <c r="G3315">
        <v>20.375972630114699</v>
      </c>
      <c r="H3315">
        <v>-10.806907105404401</v>
      </c>
      <c r="I3315">
        <v>-21.909116669989899</v>
      </c>
      <c r="J3315">
        <v>0.15705419568169501</v>
      </c>
      <c r="K3315">
        <v>66.425903932327401</v>
      </c>
      <c r="L3315">
        <v>61.801429828476103</v>
      </c>
      <c r="M3315">
        <v>49.615645437932102</v>
      </c>
      <c r="N3315">
        <v>0.56006273104066295</v>
      </c>
      <c r="O3315">
        <v>16.923076923076898</v>
      </c>
      <c r="P3315">
        <v>54.284357939710397</v>
      </c>
      <c r="Q3315">
        <v>0.106862309256697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72</v>
      </c>
      <c r="E3316">
        <v>55.216163999999999</v>
      </c>
      <c r="F3316">
        <v>19.43</v>
      </c>
      <c r="G3316">
        <v>-36.970532871356902</v>
      </c>
      <c r="H3316">
        <v>-7.7181793505391099</v>
      </c>
      <c r="I3316">
        <v>-36.074895578669597</v>
      </c>
      <c r="J3316">
        <v>-2.5596740562008402</v>
      </c>
      <c r="K3316">
        <v>20.346166973188001</v>
      </c>
      <c r="L3316">
        <v>20.941264659307699</v>
      </c>
      <c r="M3316">
        <v>66.913029405751701</v>
      </c>
      <c r="N3316">
        <v>0.30803070533320598</v>
      </c>
      <c r="O3316">
        <v>83.736489963973199</v>
      </c>
      <c r="P3316">
        <v>14.294117647058799</v>
      </c>
      <c r="Q3316">
        <v>0.13190347644206399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278</v>
      </c>
      <c r="E3317">
        <v>55.210577000000001</v>
      </c>
      <c r="F3317">
        <v>53</v>
      </c>
      <c r="G3317">
        <v>119.018688340639</v>
      </c>
      <c r="I3317">
        <v>-11.9697274710807</v>
      </c>
      <c r="K3317">
        <v>53.706138190125102</v>
      </c>
      <c r="L3317">
        <v>38.513103008389599</v>
      </c>
      <c r="M3317">
        <v>19.721633824694301</v>
      </c>
      <c r="N3317">
        <v>3.47003154574132E-2</v>
      </c>
      <c r="O3317">
        <v>50.943396226415103</v>
      </c>
      <c r="P3317">
        <v>218.31831831831801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138</v>
      </c>
      <c r="E3318">
        <v>55.176257999999997</v>
      </c>
      <c r="F3318">
        <v>50.91</v>
      </c>
      <c r="G3318">
        <v>46.566535929576297</v>
      </c>
      <c r="H3318">
        <v>24.9275516805222</v>
      </c>
      <c r="I3318">
        <v>20.887644103869999</v>
      </c>
      <c r="J3318">
        <v>5.45114758772272</v>
      </c>
      <c r="K3318">
        <v>45.929626615799897</v>
      </c>
      <c r="L3318">
        <v>39.852874400492297</v>
      </c>
      <c r="M3318">
        <v>53.282664489766603</v>
      </c>
      <c r="N3318">
        <v>0.58697955348075803</v>
      </c>
      <c r="O3318">
        <v>18.228245924179902</v>
      </c>
      <c r="P3318">
        <v>81.497326203208502</v>
      </c>
      <c r="Q3318">
        <v>3.5678182537134E-2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E3319">
        <v>55.132154</v>
      </c>
      <c r="F3319">
        <v>27.86</v>
      </c>
      <c r="G3319">
        <v>97.010533396704801</v>
      </c>
      <c r="H3319">
        <v>-8.4098335234526491</v>
      </c>
      <c r="I3319">
        <v>-4.88168213066339</v>
      </c>
      <c r="J3319">
        <v>-1.2447326715356599</v>
      </c>
      <c r="K3319">
        <v>28.221837311743201</v>
      </c>
      <c r="L3319">
        <v>26.556700180139</v>
      </c>
      <c r="M3319">
        <v>51.829696068213202</v>
      </c>
      <c r="N3319">
        <v>0.98425669611397903</v>
      </c>
      <c r="O3319">
        <v>22.0387652548456</v>
      </c>
      <c r="P3319">
        <v>132.166666666666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D3320" t="s">
        <v>1438</v>
      </c>
      <c r="E3320">
        <v>55.100879999999997</v>
      </c>
      <c r="F3320">
        <v>30.9</v>
      </c>
      <c r="G3320">
        <v>18.0337369130086</v>
      </c>
      <c r="H3320">
        <v>-0.59517835103886796</v>
      </c>
      <c r="I3320">
        <v>-10.346619716600699</v>
      </c>
      <c r="J3320">
        <v>4.2688536712498104</v>
      </c>
      <c r="K3320">
        <v>32.246246936348399</v>
      </c>
      <c r="L3320">
        <v>30.4626328278557</v>
      </c>
      <c r="M3320">
        <v>45.805941213653803</v>
      </c>
      <c r="N3320">
        <v>0.57658967561123298</v>
      </c>
      <c r="O3320">
        <v>50.679611650485398</v>
      </c>
      <c r="P3320">
        <v>90.153846153846104</v>
      </c>
      <c r="Q3320">
        <v>0.10489442850910299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359</v>
      </c>
      <c r="E3321">
        <v>55.083840000000002</v>
      </c>
      <c r="F3321">
        <v>58.55</v>
      </c>
      <c r="G3321">
        <v>-7.00057771440627</v>
      </c>
      <c r="H3321">
        <v>-14.831289462149901</v>
      </c>
      <c r="I3321">
        <v>-12.409614193388199</v>
      </c>
      <c r="J3321">
        <v>-9.3156454029021791</v>
      </c>
      <c r="K3321">
        <v>64.112528494963399</v>
      </c>
      <c r="L3321">
        <v>59.441752160199997</v>
      </c>
      <c r="M3321">
        <v>34.594415679275798</v>
      </c>
      <c r="N3321">
        <v>0.208192219115998</v>
      </c>
      <c r="O3321">
        <v>37.916310845431198</v>
      </c>
      <c r="P3321">
        <v>86.762360446570895</v>
      </c>
      <c r="Q3321">
        <v>-1.4647314700703001E-2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714</v>
      </c>
      <c r="E3322">
        <v>54.986265107999998</v>
      </c>
      <c r="F3322">
        <v>417.75</v>
      </c>
      <c r="G3322">
        <v>10.103354436711699</v>
      </c>
      <c r="H3322">
        <v>10.6352824964781</v>
      </c>
      <c r="I3322">
        <v>-6.2742408029766503</v>
      </c>
      <c r="J3322">
        <v>1.75823401129595</v>
      </c>
      <c r="K3322">
        <v>386.40215584680601</v>
      </c>
      <c r="L3322">
        <v>364.75841258825199</v>
      </c>
      <c r="M3322">
        <v>51.557362812998498</v>
      </c>
      <c r="N3322">
        <v>1.1527115403964101</v>
      </c>
      <c r="O3322">
        <v>4.77558348294433</v>
      </c>
      <c r="P3322">
        <v>36.2969004893964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138</v>
      </c>
      <c r="E3323">
        <v>54.845418600000002</v>
      </c>
      <c r="F3323">
        <v>164.5</v>
      </c>
      <c r="G3323">
        <v>85.346837615361906</v>
      </c>
      <c r="H3323">
        <v>5.8688627448515396</v>
      </c>
      <c r="I3323">
        <v>43.621372363913999</v>
      </c>
      <c r="J3323">
        <v>-2.8039105595583398</v>
      </c>
      <c r="K3323">
        <v>148.42095160229201</v>
      </c>
      <c r="L3323">
        <v>119.0795553527</v>
      </c>
      <c r="M3323">
        <v>51.8824657095604</v>
      </c>
      <c r="N3323">
        <v>0.29927190270777698</v>
      </c>
      <c r="O3323">
        <v>9.4224924012157896</v>
      </c>
      <c r="P3323">
        <v>119.919786096256</v>
      </c>
      <c r="Q3323">
        <v>9.6913759031579005E-2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814</v>
      </c>
      <c r="E3324">
        <v>54.816307500000001</v>
      </c>
      <c r="F3324">
        <v>108.75</v>
      </c>
      <c r="G3324">
        <v>0.46986902098892702</v>
      </c>
      <c r="H3324">
        <v>2.18592967521051</v>
      </c>
      <c r="I3324">
        <v>-0.86654666901233401</v>
      </c>
      <c r="J3324">
        <v>0.71530917652886195</v>
      </c>
      <c r="K3324">
        <v>102.597506235243</v>
      </c>
      <c r="L3324">
        <v>99.343513164803198</v>
      </c>
      <c r="M3324">
        <v>58.675477518625001</v>
      </c>
      <c r="N3324">
        <v>0.62936427244894699</v>
      </c>
      <c r="O3324">
        <v>25.4252873563218</v>
      </c>
      <c r="P3324">
        <v>46.761133603238797</v>
      </c>
      <c r="Q3324">
        <v>1.7113172179862E-2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182</v>
      </c>
      <c r="E3325">
        <v>54.705741229999902</v>
      </c>
      <c r="F3325">
        <v>42.7</v>
      </c>
      <c r="G3325">
        <v>2.9827556189270599</v>
      </c>
      <c r="H3325">
        <v>-15.6956133561565</v>
      </c>
      <c r="I3325">
        <v>13.288437754663599</v>
      </c>
      <c r="J3325">
        <v>-1.57310766580398</v>
      </c>
      <c r="M3325">
        <v>31.180555992548101</v>
      </c>
      <c r="O3325">
        <v>52.927400468384</v>
      </c>
      <c r="P3325">
        <v>40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101</v>
      </c>
      <c r="E3326">
        <v>54.669587999999997</v>
      </c>
      <c r="F3326">
        <v>42.06</v>
      </c>
      <c r="G3326">
        <v>612.50187412447201</v>
      </c>
      <c r="H3326">
        <v>160.70226389318501</v>
      </c>
      <c r="I3326">
        <v>201.261284196611</v>
      </c>
      <c r="J3326">
        <v>22.278103366369699</v>
      </c>
      <c r="K3326">
        <v>23.798566693030899</v>
      </c>
      <c r="L3326">
        <v>15.693461906882201</v>
      </c>
      <c r="M3326">
        <v>86.556877176816101</v>
      </c>
      <c r="N3326">
        <v>1.32907702984038</v>
      </c>
      <c r="O3326">
        <v>0</v>
      </c>
      <c r="P3326">
        <v>701.142857142857</v>
      </c>
      <c r="Q3326">
        <v>8.1495671172936004E-2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539</v>
      </c>
      <c r="E3327">
        <v>54.667599359999997</v>
      </c>
      <c r="F3327">
        <v>47.68</v>
      </c>
      <c r="G3327">
        <v>-3.3917169549125901</v>
      </c>
      <c r="H3327">
        <v>-10.283446745213199</v>
      </c>
      <c r="I3327">
        <v>-5.4312592150332897</v>
      </c>
      <c r="J3327">
        <v>-0.38945272823304999</v>
      </c>
      <c r="K3327">
        <v>51.263218469223702</v>
      </c>
      <c r="L3327">
        <v>48.0656034235165</v>
      </c>
      <c r="M3327">
        <v>42.248891449676897</v>
      </c>
      <c r="N3327">
        <v>0.149871099278829</v>
      </c>
      <c r="O3327">
        <v>73.615771812080496</v>
      </c>
      <c r="P3327">
        <v>36.189660097115102</v>
      </c>
      <c r="Q3327">
        <v>0.16479132312602399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46</v>
      </c>
      <c r="E3328">
        <v>54.664349999999999</v>
      </c>
      <c r="F3328">
        <v>75.14</v>
      </c>
      <c r="G3328">
        <v>15.9292396542109</v>
      </c>
      <c r="H3328">
        <v>-8.3144191887352008</v>
      </c>
      <c r="I3328">
        <v>-34.924317222418999</v>
      </c>
      <c r="J3328">
        <v>-1.08716470669872</v>
      </c>
      <c r="K3328">
        <v>76.489122706935305</v>
      </c>
      <c r="L3328">
        <v>76.814634967668098</v>
      </c>
      <c r="M3328">
        <v>58.061768379707999</v>
      </c>
      <c r="N3328">
        <v>0.456455016372463</v>
      </c>
      <c r="O3328">
        <v>47.7242480702688</v>
      </c>
      <c r="P3328">
        <v>64.780701754385902</v>
      </c>
      <c r="Q3328">
        <v>3.6322690904104997E-2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399</v>
      </c>
      <c r="E3329">
        <v>54.6312225</v>
      </c>
      <c r="F3329">
        <v>22.35</v>
      </c>
      <c r="G3329">
        <v>-68.847178456062593</v>
      </c>
      <c r="H3329">
        <v>-16.523359265551701</v>
      </c>
      <c r="I3329">
        <v>-87.497684142029996</v>
      </c>
      <c r="J3329">
        <v>8.5217457000577195</v>
      </c>
      <c r="K3329">
        <v>31.361133273640899</v>
      </c>
      <c r="L3329">
        <v>46.646997077334397</v>
      </c>
      <c r="M3329">
        <v>53.580847330146199</v>
      </c>
      <c r="N3329">
        <v>2.5208099047639898</v>
      </c>
      <c r="O3329">
        <v>320</v>
      </c>
      <c r="P3329">
        <v>13.5670731707317</v>
      </c>
      <c r="Q3329">
        <v>0.10612087532325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D3330" t="s">
        <v>130</v>
      </c>
      <c r="E3330">
        <v>54.557396050000001</v>
      </c>
      <c r="F3330">
        <v>39.5</v>
      </c>
      <c r="G3330">
        <v>-40.6792471969828</v>
      </c>
      <c r="H3330">
        <v>-16.137029792280501</v>
      </c>
      <c r="I3330">
        <v>-30.3735650612462</v>
      </c>
      <c r="J3330">
        <v>-0.43945272823304699</v>
      </c>
      <c r="M3330">
        <v>37.1586333504791</v>
      </c>
      <c r="O3330">
        <v>23.4177215189873</v>
      </c>
      <c r="P3330">
        <v>5.0531914893616898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278</v>
      </c>
      <c r="E3331">
        <v>54.517881150000001</v>
      </c>
      <c r="F3331">
        <v>114.5</v>
      </c>
      <c r="G3331">
        <v>64.919748843407703</v>
      </c>
      <c r="H3331">
        <v>12.6061374384348</v>
      </c>
      <c r="I3331">
        <v>-34.115006921745497</v>
      </c>
      <c r="J3331">
        <v>-3.1021559714292901</v>
      </c>
      <c r="K3331">
        <v>109.32876109433199</v>
      </c>
      <c r="L3331">
        <v>105.06620837680499</v>
      </c>
      <c r="M3331">
        <v>54.468704721452703</v>
      </c>
      <c r="N3331">
        <v>1.01750730154563</v>
      </c>
      <c r="O3331">
        <v>42.183406113537103</v>
      </c>
      <c r="P3331">
        <v>107.803992740471</v>
      </c>
      <c r="Q3331">
        <v>5.8152711758873002E-2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101</v>
      </c>
      <c r="E3332">
        <v>54.397325000000002</v>
      </c>
      <c r="F3332">
        <v>959.6</v>
      </c>
      <c r="G3332">
        <v>35.566643583430597</v>
      </c>
      <c r="H3332">
        <v>-17.972702700962898</v>
      </c>
      <c r="I3332">
        <v>-6.0956812127886204</v>
      </c>
      <c r="K3332">
        <v>976.46109252052702</v>
      </c>
      <c r="M3332">
        <v>5.6022450359880004E-3</v>
      </c>
      <c r="N3332">
        <v>0.96969696969696895</v>
      </c>
      <c r="O3332">
        <v>42.246769487286301</v>
      </c>
      <c r="P3332">
        <v>76.868491383282603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138</v>
      </c>
      <c r="E3333">
        <v>54.257280000000002</v>
      </c>
      <c r="F3333">
        <v>5505</v>
      </c>
      <c r="G3333">
        <v>76.892521705068702</v>
      </c>
      <c r="H3333">
        <v>26.968072955843599</v>
      </c>
      <c r="I3333">
        <v>-8.5940967787805</v>
      </c>
      <c r="J3333">
        <v>3.7722379311962499</v>
      </c>
      <c r="K3333">
        <v>4851.7013003575803</v>
      </c>
      <c r="L3333">
        <v>4286.6520861318104</v>
      </c>
      <c r="M3333">
        <v>60.278789989571301</v>
      </c>
      <c r="N3333">
        <v>0.73247740797883998</v>
      </c>
      <c r="O3333">
        <v>17.620345140781101</v>
      </c>
      <c r="P3333">
        <v>103.813402443539</v>
      </c>
      <c r="Q3333">
        <v>2.6724384440419999E-2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539</v>
      </c>
      <c r="E3334">
        <v>54.225000000000001</v>
      </c>
      <c r="F3334">
        <v>3.75</v>
      </c>
      <c r="G3334">
        <v>387.26491875535999</v>
      </c>
      <c r="H3334">
        <v>-41.692686942104103</v>
      </c>
      <c r="I3334">
        <v>13.5309891270081</v>
      </c>
      <c r="J3334">
        <v>-2.4066109051767501</v>
      </c>
      <c r="K3334">
        <v>4.9375772339542197</v>
      </c>
      <c r="L3334">
        <v>3.8941775480089702</v>
      </c>
      <c r="M3334">
        <v>31.799866989968201</v>
      </c>
      <c r="N3334">
        <v>5.4102170719497904</v>
      </c>
      <c r="O3334">
        <v>120.266666666666</v>
      </c>
      <c r="P3334">
        <v>418.92883166816802</v>
      </c>
      <c r="Q3334">
        <v>0.12580163301288799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375</v>
      </c>
      <c r="E3335">
        <v>54.162260000000003</v>
      </c>
      <c r="F3335">
        <v>101</v>
      </c>
      <c r="G3335">
        <v>-41.007200503381902</v>
      </c>
      <c r="H3335">
        <v>-15.805594071166</v>
      </c>
      <c r="I3335">
        <v>-42.5426909931317</v>
      </c>
      <c r="J3335">
        <v>-8.3443823056978292</v>
      </c>
      <c r="K3335">
        <v>105.714397986485</v>
      </c>
      <c r="L3335">
        <v>122.19812454819299</v>
      </c>
      <c r="M3335">
        <v>45.929734327113998</v>
      </c>
      <c r="N3335">
        <v>2.1924441310479499</v>
      </c>
      <c r="O3335">
        <v>106.930693069306</v>
      </c>
      <c r="P3335">
        <v>16.3192445007485</v>
      </c>
      <c r="Q3335">
        <v>0.107584556419693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D3336" t="s">
        <v>72</v>
      </c>
      <c r="E3336">
        <v>54.134720000000002</v>
      </c>
      <c r="F3336">
        <v>26.72</v>
      </c>
      <c r="G3336">
        <v>125.852649600841</v>
      </c>
      <c r="H3336">
        <v>4.4544248235643096</v>
      </c>
      <c r="I3336">
        <v>53.100794614959298</v>
      </c>
      <c r="J3336">
        <v>-1.93650945317061</v>
      </c>
      <c r="K3336">
        <v>24.456520678312</v>
      </c>
      <c r="L3336">
        <v>19.3275347438138</v>
      </c>
      <c r="M3336">
        <v>52.077603375490099</v>
      </c>
      <c r="N3336">
        <v>1.22794089632838</v>
      </c>
      <c r="O3336">
        <v>10.404191616766401</v>
      </c>
      <c r="P3336">
        <v>181.263157894736</v>
      </c>
      <c r="Q3336">
        <v>6.1939524790257001E-2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631</v>
      </c>
      <c r="E3337">
        <v>54.061382100000003</v>
      </c>
      <c r="F3337">
        <v>106.59</v>
      </c>
      <c r="G3337">
        <v>191.25445187139201</v>
      </c>
      <c r="H3337">
        <v>77.565535934675395</v>
      </c>
      <c r="I3337">
        <v>108.731200454733</v>
      </c>
      <c r="J3337">
        <v>20.4006049935245</v>
      </c>
      <c r="K3337">
        <v>67.138581512165104</v>
      </c>
      <c r="L3337">
        <v>53.5187518981976</v>
      </c>
      <c r="M3337">
        <v>93.051184055574296</v>
      </c>
      <c r="N3337">
        <v>2.5916630591005898</v>
      </c>
      <c r="O3337">
        <v>0</v>
      </c>
      <c r="P3337">
        <v>233.09375</v>
      </c>
      <c r="Q3337">
        <v>7.5236447709016996E-2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714</v>
      </c>
      <c r="E3338">
        <v>53.792091599999999</v>
      </c>
      <c r="F3338">
        <v>903.08</v>
      </c>
      <c r="G3338">
        <v>-1.88271626984602</v>
      </c>
      <c r="H3338">
        <v>0.55401519734823401</v>
      </c>
      <c r="I3338">
        <v>0.47563459974361399</v>
      </c>
      <c r="J3338">
        <v>0.82270210220706896</v>
      </c>
      <c r="K3338">
        <v>874.52565746411994</v>
      </c>
      <c r="L3338">
        <v>814.79506725994804</v>
      </c>
      <c r="M3338">
        <v>58.819350865168801</v>
      </c>
      <c r="N3338">
        <v>0.56287409988150305</v>
      </c>
      <c r="O3338">
        <v>7.9638570226336398</v>
      </c>
      <c r="P3338">
        <v>28.2601903138758</v>
      </c>
      <c r="Q3338">
        <v>1.3226938830403E-2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46</v>
      </c>
      <c r="E3339">
        <v>53.772620099999997</v>
      </c>
      <c r="F3339">
        <v>89.3</v>
      </c>
      <c r="G3339">
        <v>130.31537670154799</v>
      </c>
      <c r="H3339">
        <v>40.312079713477203</v>
      </c>
      <c r="I3339">
        <v>183.376485452944</v>
      </c>
      <c r="J3339">
        <v>-7.4114465617376704</v>
      </c>
      <c r="K3339">
        <v>68.656371491137904</v>
      </c>
      <c r="L3339">
        <v>45.373544796353599</v>
      </c>
      <c r="M3339">
        <v>54.152196300055103</v>
      </c>
      <c r="N3339">
        <v>0.57531055900621098</v>
      </c>
      <c r="O3339">
        <v>8.9585666293393107</v>
      </c>
      <c r="P3339">
        <v>242.80230326295501</v>
      </c>
      <c r="Q3339">
        <v>0.16227805625657199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72</v>
      </c>
      <c r="E3340">
        <v>53.613152499999998</v>
      </c>
      <c r="F3340">
        <v>126.85</v>
      </c>
      <c r="G3340">
        <v>116.784344427637</v>
      </c>
      <c r="H3340">
        <v>-25.7073578382183</v>
      </c>
      <c r="I3340">
        <v>-43.008065221526799</v>
      </c>
      <c r="J3340">
        <v>-6.2177185800283103</v>
      </c>
      <c r="K3340">
        <v>137.16295207154201</v>
      </c>
      <c r="L3340">
        <v>113.807882663673</v>
      </c>
      <c r="M3340">
        <v>37.6998342436709</v>
      </c>
      <c r="N3340">
        <v>0.49187251453043701</v>
      </c>
      <c r="O3340">
        <v>55.892786756010999</v>
      </c>
      <c r="P3340">
        <v>140.884922142043</v>
      </c>
      <c r="Q3340">
        <v>0.29072632406920201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422</v>
      </c>
      <c r="E3341">
        <v>53.605261325000001</v>
      </c>
      <c r="F3341">
        <v>174.37</v>
      </c>
      <c r="G3341">
        <v>-24.100577714406199</v>
      </c>
      <c r="H3341">
        <v>199.32726690443499</v>
      </c>
      <c r="I3341">
        <v>204.39853507826399</v>
      </c>
      <c r="J3341">
        <v>22.348896217902698</v>
      </c>
      <c r="M3341">
        <v>100</v>
      </c>
      <c r="N3341">
        <v>1.45847255369928</v>
      </c>
      <c r="O3341">
        <v>0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D3342" t="s">
        <v>286</v>
      </c>
      <c r="E3342">
        <v>53.525499500000002</v>
      </c>
      <c r="F3342">
        <v>13.31</v>
      </c>
      <c r="G3342">
        <v>64.693748526728498</v>
      </c>
      <c r="H3342">
        <v>1.29912666826615</v>
      </c>
      <c r="I3342">
        <v>-49.526426240185799</v>
      </c>
      <c r="J3342">
        <v>-9.2423627811430897</v>
      </c>
      <c r="K3342">
        <v>13.2068357741318</v>
      </c>
      <c r="L3342">
        <v>13.029053934243899</v>
      </c>
      <c r="M3342">
        <v>51.004014731525601</v>
      </c>
      <c r="N3342">
        <v>2.2661208921778102</v>
      </c>
      <c r="O3342">
        <v>65.063861758076598</v>
      </c>
      <c r="P3342">
        <v>98.656716417910403</v>
      </c>
      <c r="Q3342">
        <v>4.6119087479105002E-2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116</v>
      </c>
      <c r="E3343">
        <v>53.4527</v>
      </c>
      <c r="F3343">
        <v>5.32</v>
      </c>
      <c r="G3343">
        <v>18.032755618926998</v>
      </c>
      <c r="H3343">
        <v>-13.5793332806163</v>
      </c>
      <c r="I3343">
        <v>-26.2948955786696</v>
      </c>
      <c r="J3343">
        <v>-1.85104968640794</v>
      </c>
      <c r="K3343">
        <v>5.2893790199986004</v>
      </c>
      <c r="L3343">
        <v>5.3594576297389702</v>
      </c>
      <c r="M3343">
        <v>59.1877441367552</v>
      </c>
      <c r="N3343">
        <v>0.67744893877213097</v>
      </c>
      <c r="O3343">
        <v>79.699248120300695</v>
      </c>
      <c r="P3343">
        <v>63.692307692307601</v>
      </c>
      <c r="Q3343">
        <v>6.7701944901870995E-2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404</v>
      </c>
      <c r="E3344">
        <v>53.444011500000002</v>
      </c>
      <c r="F3344">
        <v>140.94999999999999</v>
      </c>
      <c r="G3344">
        <v>-24.840014334124501</v>
      </c>
      <c r="H3344">
        <v>1.9299764477227499</v>
      </c>
      <c r="I3344">
        <v>-36.751987680336697</v>
      </c>
      <c r="J3344">
        <v>-1.5499677496922799</v>
      </c>
      <c r="K3344">
        <v>134.54640415031099</v>
      </c>
      <c r="L3344">
        <v>138.73385331833899</v>
      </c>
      <c r="M3344">
        <v>63.469485669567</v>
      </c>
      <c r="N3344">
        <v>0.79888944751952295</v>
      </c>
      <c r="O3344">
        <v>77.367860943596995</v>
      </c>
      <c r="P3344">
        <v>33.6018957345971</v>
      </c>
      <c r="Q3344">
        <v>2.6303130816696E-2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E3345">
        <v>53.310586899999997</v>
      </c>
      <c r="F3345">
        <v>60.53</v>
      </c>
      <c r="G3345">
        <v>41.825957373313003</v>
      </c>
      <c r="H3345">
        <v>-2.13397145448713</v>
      </c>
      <c r="I3345">
        <v>-6.6621522158377902</v>
      </c>
      <c r="J3345">
        <v>-3.5556270505833099</v>
      </c>
      <c r="K3345">
        <v>60.760802574909199</v>
      </c>
      <c r="L3345">
        <v>57.943993217168298</v>
      </c>
      <c r="M3345">
        <v>51.497192762168801</v>
      </c>
      <c r="N3345">
        <v>0.86036144677488302</v>
      </c>
      <c r="O3345">
        <v>32.909301172972</v>
      </c>
      <c r="P3345">
        <v>81.499250374812505</v>
      </c>
      <c r="Q3345">
        <v>3.7455348751138998E-2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60</v>
      </c>
      <c r="E3346">
        <v>53.115998500000003</v>
      </c>
      <c r="F3346">
        <v>21.25</v>
      </c>
      <c r="G3346">
        <v>-40.767244381072899</v>
      </c>
      <c r="H3346">
        <v>-20.2463166309714</v>
      </c>
      <c r="I3346">
        <v>-22.7494799831255</v>
      </c>
      <c r="J3346">
        <v>-3.6296071683874702</v>
      </c>
      <c r="K3346">
        <v>22.6020395981826</v>
      </c>
      <c r="L3346">
        <v>22.4463203699753</v>
      </c>
      <c r="M3346">
        <v>45.156472621343603</v>
      </c>
      <c r="N3346">
        <v>0.84390467461044905</v>
      </c>
      <c r="O3346">
        <v>26.823529411764699</v>
      </c>
      <c r="P3346">
        <v>32.398753894080997</v>
      </c>
      <c r="Q3346">
        <v>6.5844270406603997E-2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631</v>
      </c>
      <c r="E3347">
        <v>53.099081200000001</v>
      </c>
      <c r="F3347">
        <v>319</v>
      </c>
      <c r="G3347">
        <v>24.271515308849501</v>
      </c>
      <c r="H3347">
        <v>4.9995448323521297</v>
      </c>
      <c r="I3347">
        <v>-16.834409256481202</v>
      </c>
      <c r="J3347">
        <v>-10.2061618757833</v>
      </c>
      <c r="K3347">
        <v>311.50655313578</v>
      </c>
      <c r="L3347">
        <v>281.91526887454501</v>
      </c>
      <c r="M3347">
        <v>35.4821307222904</v>
      </c>
      <c r="N3347">
        <v>0.48473581213307199</v>
      </c>
      <c r="O3347">
        <v>28.840125391849501</v>
      </c>
      <c r="P3347">
        <v>52.631578947368403</v>
      </c>
      <c r="Q3347">
        <v>-4.9350953990837998E-2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D3348" t="s">
        <v>119</v>
      </c>
      <c r="E3348">
        <v>53.097964040000001</v>
      </c>
      <c r="F3348">
        <v>2.2000000000000002</v>
      </c>
      <c r="G3348">
        <v>-5.5931859894901201</v>
      </c>
      <c r="H3348">
        <v>-1.87035303188851</v>
      </c>
      <c r="I3348">
        <v>-12.2495918825592</v>
      </c>
      <c r="J3348">
        <v>1.0670674632677399</v>
      </c>
      <c r="K3348">
        <v>2.80531640952095</v>
      </c>
      <c r="L3348">
        <v>2.8492677430408602</v>
      </c>
      <c r="M3348">
        <v>15.3874106226971</v>
      </c>
      <c r="N3348">
        <v>1</v>
      </c>
      <c r="Q3348">
        <v>-0.13535727796024799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D3349" t="s">
        <v>138</v>
      </c>
      <c r="E3349">
        <v>53.024999999999999</v>
      </c>
      <c r="F3349">
        <v>21.21</v>
      </c>
      <c r="G3349">
        <v>-21.6862851021416</v>
      </c>
      <c r="H3349">
        <v>1.3838850780989</v>
      </c>
      <c r="I3349">
        <v>-52.741354991450301</v>
      </c>
      <c r="J3349">
        <v>10.479626899481501</v>
      </c>
      <c r="K3349">
        <v>21.035735927966002</v>
      </c>
      <c r="L3349">
        <v>22.608896890464798</v>
      </c>
      <c r="M3349">
        <v>55.869659243374201</v>
      </c>
      <c r="N3349">
        <v>1.61674838353813</v>
      </c>
      <c r="O3349">
        <v>76.520509193776505</v>
      </c>
      <c r="P3349">
        <v>16.2191780821917</v>
      </c>
      <c r="Q3349">
        <v>8.2123098483164E-2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472</v>
      </c>
      <c r="E3350">
        <v>52.996580000000002</v>
      </c>
      <c r="F3350">
        <v>120.25</v>
      </c>
      <c r="G3350">
        <v>48.424529889610902</v>
      </c>
      <c r="I3350">
        <v>-22.488897097272499</v>
      </c>
      <c r="K3350">
        <v>101.614352436579</v>
      </c>
      <c r="L3350">
        <v>65.979273510552801</v>
      </c>
      <c r="M3350">
        <v>99.464893626018295</v>
      </c>
      <c r="N3350">
        <v>0</v>
      </c>
      <c r="O3350">
        <v>15.2598752598752</v>
      </c>
      <c r="P3350">
        <v>72.525107604017194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E3351">
        <v>52.888764250000001</v>
      </c>
      <c r="F3351">
        <v>107.75</v>
      </c>
      <c r="G3351">
        <v>117.599736327765</v>
      </c>
      <c r="H3351">
        <v>-12.8553469798783</v>
      </c>
      <c r="I3351">
        <v>33.868527745984302</v>
      </c>
      <c r="J3351">
        <v>3.5118979471046199</v>
      </c>
      <c r="K3351">
        <v>97.836468657938397</v>
      </c>
      <c r="L3351">
        <v>76.978909153672603</v>
      </c>
      <c r="M3351">
        <v>67.812742239180494</v>
      </c>
      <c r="N3351">
        <v>0.40969528443084802</v>
      </c>
      <c r="O3351">
        <v>4.8723897911832896</v>
      </c>
      <c r="P3351">
        <v>146.90650779101699</v>
      </c>
      <c r="Q3351">
        <v>7.6455589060599002E-2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D3352" t="s">
        <v>278</v>
      </c>
      <c r="E3352">
        <v>52.873125000000002</v>
      </c>
      <c r="F3352">
        <v>173</v>
      </c>
      <c r="G3352">
        <v>-7.2876135010369101</v>
      </c>
      <c r="H3352">
        <v>7.81455508999505</v>
      </c>
      <c r="I3352">
        <v>7.18412540035132</v>
      </c>
      <c r="J3352">
        <v>-0.107937228807097</v>
      </c>
      <c r="K3352">
        <v>168.46390210057001</v>
      </c>
      <c r="L3352">
        <v>159.10952975100199</v>
      </c>
      <c r="M3352">
        <v>49.865795531167699</v>
      </c>
      <c r="N3352">
        <v>0.34711912812706203</v>
      </c>
      <c r="O3352">
        <v>45.635838150288997</v>
      </c>
      <c r="P3352">
        <v>36.975455265241401</v>
      </c>
      <c r="Q3352">
        <v>6.6116651513665997E-2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D3353" t="s">
        <v>46</v>
      </c>
      <c r="E3353">
        <v>52.843139999999998</v>
      </c>
      <c r="F3353">
        <v>7.14</v>
      </c>
      <c r="G3353">
        <v>-96.765202522981994</v>
      </c>
      <c r="H3353">
        <v>-18.768722040359201</v>
      </c>
      <c r="I3353">
        <v>-61.1011686414002</v>
      </c>
      <c r="J3353">
        <v>0.667893919413175</v>
      </c>
      <c r="K3353">
        <v>8.2212254651955003</v>
      </c>
      <c r="L3353">
        <v>12.113961282304</v>
      </c>
      <c r="M3353">
        <v>45.795010333541903</v>
      </c>
      <c r="N3353">
        <v>0.553724266384092</v>
      </c>
      <c r="O3353">
        <v>313.305322128851</v>
      </c>
      <c r="P3353">
        <v>6.4083457526080396</v>
      </c>
      <c r="Q3353">
        <v>3.2068937323536002E-2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E3354">
        <v>52.8</v>
      </c>
      <c r="F3354">
        <v>88</v>
      </c>
      <c r="G3354">
        <v>172.295515246186</v>
      </c>
      <c r="H3354">
        <v>-27.0285145910109</v>
      </c>
      <c r="I3354">
        <v>43.319905349735897</v>
      </c>
      <c r="J3354">
        <v>-3.9023454692947901</v>
      </c>
      <c r="K3354">
        <v>96.267629797143897</v>
      </c>
      <c r="L3354">
        <v>73.867166703489005</v>
      </c>
      <c r="M3354">
        <v>17.217753496977402</v>
      </c>
      <c r="N3354">
        <v>0.28302690238091999</v>
      </c>
      <c r="O3354">
        <v>43.977272727272698</v>
      </c>
      <c r="P3354">
        <v>203.44827586206799</v>
      </c>
      <c r="Q3354">
        <v>0.11887463004499101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D3355" t="s">
        <v>555</v>
      </c>
      <c r="E3355">
        <v>52.658973695999997</v>
      </c>
      <c r="F3355">
        <v>57.12</v>
      </c>
      <c r="G3355">
        <v>-12.6469191778209</v>
      </c>
      <c r="H3355">
        <v>-15.3109057691044</v>
      </c>
      <c r="I3355">
        <v>-33.400806908718899</v>
      </c>
      <c r="J3355">
        <v>-11.0057499695023</v>
      </c>
      <c r="K3355">
        <v>58.773456906117197</v>
      </c>
      <c r="L3355">
        <v>58.516844160583403</v>
      </c>
      <c r="M3355">
        <v>38.907348722922897</v>
      </c>
      <c r="N3355">
        <v>1.15607273612922</v>
      </c>
      <c r="O3355">
        <v>55.637254901960802</v>
      </c>
      <c r="P3355">
        <v>22.5751072961373</v>
      </c>
      <c r="Q3355">
        <v>-6.0809611425476001E-2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D3356" t="s">
        <v>422</v>
      </c>
      <c r="E3356">
        <v>52.654812980000003</v>
      </c>
      <c r="F3356">
        <v>83.3</v>
      </c>
      <c r="G3356">
        <v>-45.515672054028897</v>
      </c>
      <c r="H3356">
        <v>-2.3931288657356098</v>
      </c>
      <c r="I3356">
        <v>-34.385934663512302</v>
      </c>
      <c r="J3356">
        <v>-1.3451413509875301</v>
      </c>
      <c r="K3356">
        <v>84.315772275513297</v>
      </c>
      <c r="L3356">
        <v>92.533797496415701</v>
      </c>
      <c r="M3356">
        <v>64.827539844054499</v>
      </c>
      <c r="N3356">
        <v>0.298995916728027</v>
      </c>
      <c r="O3356">
        <v>93.277310924369701</v>
      </c>
      <c r="P3356">
        <v>18.492176386913201</v>
      </c>
      <c r="Q3356">
        <v>3.6216876539745001E-2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E3357">
        <v>52.65</v>
      </c>
      <c r="F3357">
        <v>42.12</v>
      </c>
      <c r="G3357">
        <v>8.0613300358290392</v>
      </c>
      <c r="H3357">
        <v>-17.8256592197048</v>
      </c>
      <c r="I3357">
        <v>-26.336423817872301</v>
      </c>
      <c r="J3357">
        <v>-0.16703975732221399</v>
      </c>
      <c r="K3357">
        <v>45.124219753046098</v>
      </c>
      <c r="L3357">
        <v>43.197618607055801</v>
      </c>
      <c r="M3357">
        <v>46.323442003539</v>
      </c>
      <c r="N3357">
        <v>0.33241261817318501</v>
      </c>
      <c r="O3357">
        <v>60.612535612535602</v>
      </c>
      <c r="P3357">
        <v>58.345864661654097</v>
      </c>
      <c r="Q3357">
        <v>8.4946312726541004E-2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E3358">
        <v>52.645029999999998</v>
      </c>
      <c r="F3358">
        <v>47.99</v>
      </c>
      <c r="G3358">
        <v>72.257851090830997</v>
      </c>
      <c r="H3358">
        <v>-19.3451783510388</v>
      </c>
      <c r="I3358">
        <v>22.501611095570599</v>
      </c>
      <c r="J3358">
        <v>-10.4570583620358</v>
      </c>
      <c r="K3358">
        <v>48.3643840766184</v>
      </c>
      <c r="L3358">
        <v>37.482527540062598</v>
      </c>
      <c r="M3358">
        <v>33.905419855860202</v>
      </c>
      <c r="N3358">
        <v>0.69668246445497595</v>
      </c>
      <c r="O3358">
        <v>43.675765784538399</v>
      </c>
      <c r="P3358">
        <v>109.471846355303</v>
      </c>
      <c r="Q3358">
        <v>0.103943634166464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D3359" t="s">
        <v>116</v>
      </c>
      <c r="E3359">
        <v>52.5</v>
      </c>
      <c r="F3359">
        <v>70</v>
      </c>
      <c r="G3359">
        <v>33.4506264269396</v>
      </c>
      <c r="H3359">
        <v>-6.9639622893069504</v>
      </c>
      <c r="I3359">
        <v>-16.841986991412</v>
      </c>
      <c r="J3359">
        <v>-3.8501116975374701</v>
      </c>
      <c r="K3359">
        <v>71.434916975773206</v>
      </c>
      <c r="L3359">
        <v>63.191079537884598</v>
      </c>
      <c r="M3359">
        <v>42.135989001434801</v>
      </c>
      <c r="N3359">
        <v>0.96374820187005505</v>
      </c>
      <c r="O3359">
        <v>39.285714285714199</v>
      </c>
      <c r="P3359">
        <v>74.781523096129803</v>
      </c>
      <c r="Q3359">
        <v>7.4731730739875005E-2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631</v>
      </c>
      <c r="E3360">
        <v>52.471870199999998</v>
      </c>
      <c r="F3360">
        <v>30.6</v>
      </c>
      <c r="G3360">
        <v>21.505482891654299</v>
      </c>
      <c r="H3360">
        <v>-11.787780391855099</v>
      </c>
      <c r="I3360">
        <v>-13.4670267262106</v>
      </c>
      <c r="J3360">
        <v>-4.2289784199326501</v>
      </c>
      <c r="K3360">
        <v>31.062753994100699</v>
      </c>
      <c r="L3360">
        <v>28.823713665652701</v>
      </c>
      <c r="M3360">
        <v>53.150023610008397</v>
      </c>
      <c r="N3360">
        <v>0.57109247666387997</v>
      </c>
      <c r="O3360">
        <v>26.797385620915001</v>
      </c>
      <c r="P3360">
        <v>65.405405405405403</v>
      </c>
      <c r="Q3360">
        <v>-1.5091651665487E-2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359</v>
      </c>
      <c r="E3361">
        <v>51.969435083999997</v>
      </c>
      <c r="F3361">
        <v>30.87</v>
      </c>
      <c r="G3361">
        <v>6.4279635118093799</v>
      </c>
      <c r="H3361">
        <v>-8.4908205528737302</v>
      </c>
      <c r="I3361">
        <v>-14.214250417379301</v>
      </c>
      <c r="J3361">
        <v>-0.332309871090188</v>
      </c>
      <c r="K3361">
        <v>33.2145408216128</v>
      </c>
      <c r="L3361">
        <v>32.467108317333199</v>
      </c>
      <c r="M3361">
        <v>40.244345834742902</v>
      </c>
      <c r="N3361">
        <v>0.18847435179191999</v>
      </c>
      <c r="O3361">
        <v>56.786524133462898</v>
      </c>
      <c r="P3361">
        <v>42.586605080831397</v>
      </c>
      <c r="Q3361">
        <v>4.3003419181946001E-2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D3362" t="s">
        <v>422</v>
      </c>
      <c r="E3362">
        <v>51.968492404999999</v>
      </c>
      <c r="F3362">
        <v>0.89</v>
      </c>
      <c r="G3362">
        <v>-48.676848900846899</v>
      </c>
      <c r="H3362">
        <v>7.5298216489611196</v>
      </c>
      <c r="I3362">
        <v>-11.496045003957001</v>
      </c>
      <c r="J3362">
        <v>-5.50524220191725</v>
      </c>
      <c r="K3362">
        <v>0.87880162626019998</v>
      </c>
      <c r="L3362">
        <v>0.86293272074706895</v>
      </c>
      <c r="M3362">
        <v>40.868472005956399</v>
      </c>
      <c r="N3362">
        <v>0.71669509873082804</v>
      </c>
      <c r="O3362">
        <v>51.685393258426899</v>
      </c>
      <c r="P3362">
        <v>34.848484848484802</v>
      </c>
      <c r="Q3362">
        <v>9.0402792074343E-2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D3363" t="s">
        <v>911</v>
      </c>
      <c r="E3363">
        <v>51.962060000000001</v>
      </c>
      <c r="F3363">
        <v>9.89</v>
      </c>
      <c r="G3363">
        <v>90.899422285593701</v>
      </c>
      <c r="H3363">
        <v>48.927325431109303</v>
      </c>
      <c r="I3363">
        <v>82.825382751350205</v>
      </c>
      <c r="J3363">
        <v>-6.7901853289656398</v>
      </c>
      <c r="K3363">
        <v>7.92293703054085</v>
      </c>
      <c r="L3363">
        <v>5.9983777181077702</v>
      </c>
      <c r="M3363">
        <v>43.275222275268597</v>
      </c>
      <c r="N3363">
        <v>1.79242901935072</v>
      </c>
      <c r="O3363">
        <v>19.514661274014099</v>
      </c>
      <c r="P3363">
        <v>147.25</v>
      </c>
      <c r="Q3363">
        <v>5.4800805734800005E-4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E3364">
        <v>51.909480000000002</v>
      </c>
      <c r="F3364">
        <v>105</v>
      </c>
      <c r="G3364">
        <v>117.834906156561</v>
      </c>
      <c r="H3364">
        <v>-23.750642935958901</v>
      </c>
      <c r="I3364">
        <v>432.22694529496499</v>
      </c>
      <c r="J3364">
        <v>-7.4062359450162596</v>
      </c>
      <c r="K3364">
        <v>107.41471191748001</v>
      </c>
      <c r="L3364">
        <v>67.233738658958202</v>
      </c>
      <c r="M3364">
        <v>8.2565975808703893</v>
      </c>
      <c r="N3364">
        <v>0.18834661201090999</v>
      </c>
      <c r="O3364">
        <v>27.571428571428498</v>
      </c>
      <c r="P3364">
        <v>446.02184087363401</v>
      </c>
      <c r="Q3364">
        <v>0.15666674126512001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D3365" t="s">
        <v>278</v>
      </c>
      <c r="E3365">
        <v>51.856233375999999</v>
      </c>
      <c r="F3365">
        <v>48.56</v>
      </c>
      <c r="G3365">
        <v>-16.585614291661798</v>
      </c>
      <c r="H3365">
        <v>-0.61596549072844697</v>
      </c>
      <c r="I3365">
        <v>-2.39319794159693</v>
      </c>
      <c r="J3365">
        <v>0.10587078233710299</v>
      </c>
      <c r="K3365">
        <v>46.955949125023302</v>
      </c>
      <c r="L3365">
        <v>46.046056982954497</v>
      </c>
      <c r="M3365">
        <v>58.326002556473902</v>
      </c>
      <c r="N3365">
        <v>0.78993723891719803</v>
      </c>
      <c r="O3365">
        <v>23.146622734761099</v>
      </c>
      <c r="P3365">
        <v>38.822184105202901</v>
      </c>
      <c r="Q3365">
        <v>-6.4629373503232002E-2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E3366">
        <v>51.845148348000002</v>
      </c>
      <c r="F3366">
        <v>48.02</v>
      </c>
      <c r="G3366">
        <v>9.2883111744826206</v>
      </c>
      <c r="H3366">
        <v>-9.4894091202696291</v>
      </c>
      <c r="I3366">
        <v>-21.978451984023302</v>
      </c>
      <c r="J3366">
        <v>0.91269231773221704</v>
      </c>
      <c r="K3366">
        <v>51.0933204062719</v>
      </c>
      <c r="L3366">
        <v>50.703458744077402</v>
      </c>
      <c r="M3366">
        <v>44.8055589442898</v>
      </c>
      <c r="N3366">
        <v>1.0123295188799799</v>
      </c>
      <c r="O3366">
        <v>47.188671386922103</v>
      </c>
      <c r="P3366">
        <v>47.255443115608699</v>
      </c>
      <c r="Q3366">
        <v>0.11999469491893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D3367" t="s">
        <v>138</v>
      </c>
      <c r="E3367">
        <v>51.834996400000001</v>
      </c>
      <c r="F3367">
        <v>6.68</v>
      </c>
      <c r="G3367">
        <v>16.531001232962101</v>
      </c>
      <c r="H3367">
        <v>9.6711259967872092</v>
      </c>
      <c r="I3367">
        <v>15.913842285408</v>
      </c>
      <c r="J3367">
        <v>-3.8678153013324601</v>
      </c>
      <c r="K3367">
        <v>6.1677884214276197</v>
      </c>
      <c r="L3367">
        <v>5.54629944068936</v>
      </c>
      <c r="M3367">
        <v>57.301993747933302</v>
      </c>
      <c r="N3367">
        <v>0.94188164973214406</v>
      </c>
      <c r="O3367">
        <v>9.7305389221556897</v>
      </c>
      <c r="P3367">
        <v>67</v>
      </c>
      <c r="Q3367">
        <v>6.2719563372438003E-2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E3368">
        <v>51.787439999999997</v>
      </c>
      <c r="F3368">
        <v>42.31</v>
      </c>
      <c r="G3368">
        <v>-56.361224528367202</v>
      </c>
      <c r="H3368">
        <v>-6.4558105349468997</v>
      </c>
      <c r="I3368">
        <v>-33.9647068994243</v>
      </c>
      <c r="J3368">
        <v>-3.0303618191421302</v>
      </c>
      <c r="K3368">
        <v>44.867925459014103</v>
      </c>
      <c r="L3368">
        <v>49.131922548094998</v>
      </c>
      <c r="M3368">
        <v>32.524149484746602</v>
      </c>
      <c r="N3368">
        <v>0.35117187499999902</v>
      </c>
      <c r="O3368">
        <v>81.871897896478302</v>
      </c>
      <c r="P3368">
        <v>3.8282208588957101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911</v>
      </c>
      <c r="E3369">
        <v>51.717120000000001</v>
      </c>
      <c r="F3369">
        <v>9.6199999999999992</v>
      </c>
      <c r="G3369">
        <v>-87.014995601838805</v>
      </c>
      <c r="H3369">
        <v>-36.343804724665198</v>
      </c>
      <c r="I3369">
        <v>-76.709313466102103</v>
      </c>
      <c r="J3369">
        <v>-6.8165713723008299</v>
      </c>
      <c r="K3369">
        <v>16.289119146260401</v>
      </c>
      <c r="M3369">
        <v>0.23803891465378499</v>
      </c>
      <c r="O3369">
        <v>197.920997920997</v>
      </c>
      <c r="P3369">
        <v>0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D3370" t="s">
        <v>908</v>
      </c>
      <c r="E3370">
        <v>51.58755</v>
      </c>
      <c r="F3370">
        <v>166.95</v>
      </c>
      <c r="G3370">
        <v>484.09614359706899</v>
      </c>
      <c r="H3370">
        <v>-22.271457337412201</v>
      </c>
      <c r="I3370">
        <v>278.75154222993598</v>
      </c>
      <c r="J3370">
        <v>-6.8838444919827104</v>
      </c>
      <c r="K3370">
        <v>179.03447920433999</v>
      </c>
      <c r="L3370">
        <v>111.31906299370701</v>
      </c>
      <c r="M3370">
        <v>23.378078989383098</v>
      </c>
      <c r="N3370">
        <v>0.215269670791501</v>
      </c>
      <c r="O3370">
        <v>41.239892183288397</v>
      </c>
      <c r="P3370">
        <v>508.19672131147502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E3371">
        <v>51.567838399999999</v>
      </c>
      <c r="F3371">
        <v>50.44</v>
      </c>
      <c r="G3371">
        <v>-88.276714078042602</v>
      </c>
      <c r="H3371">
        <v>9.8834252525647308</v>
      </c>
      <c r="I3371">
        <v>-62.845400629174698</v>
      </c>
      <c r="J3371">
        <v>-10.9922154489884</v>
      </c>
      <c r="K3371">
        <v>53.096101487192399</v>
      </c>
      <c r="L3371">
        <v>78.423644777555495</v>
      </c>
      <c r="M3371">
        <v>34.340479524996503</v>
      </c>
      <c r="N3371">
        <v>1.6977464788732299</v>
      </c>
      <c r="O3371">
        <v>238.22363203806501</v>
      </c>
      <c r="P3371">
        <v>23.024390243902399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404</v>
      </c>
      <c r="E3372">
        <v>51.424485480000001</v>
      </c>
      <c r="F3372">
        <v>34.799999999999997</v>
      </c>
      <c r="G3372">
        <v>-63.840837454666001</v>
      </c>
      <c r="H3372">
        <v>1.0918517241490999</v>
      </c>
      <c r="I3372">
        <v>-53.535155318929398</v>
      </c>
      <c r="J3372">
        <v>0.95422543268650495</v>
      </c>
      <c r="K3372">
        <v>34.788208962804603</v>
      </c>
      <c r="M3372">
        <v>58.623556902675297</v>
      </c>
      <c r="N3372">
        <v>0.94655172413793098</v>
      </c>
      <c r="O3372">
        <v>76.436781609195407</v>
      </c>
      <c r="P3372">
        <v>15.614617940199301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1429</v>
      </c>
      <c r="E3373">
        <v>51.410736539999903</v>
      </c>
      <c r="F3373">
        <v>9.77</v>
      </c>
      <c r="G3373">
        <v>-87.260457050756102</v>
      </c>
      <c r="H3373">
        <v>-13.467132427889799</v>
      </c>
      <c r="I3373">
        <v>-57.806356896721198</v>
      </c>
      <c r="J3373">
        <v>-1.7198171007026799</v>
      </c>
      <c r="K3373">
        <v>10.261291543806999</v>
      </c>
      <c r="L3373">
        <v>14.6896353385475</v>
      </c>
      <c r="M3373">
        <v>44.282331798914697</v>
      </c>
      <c r="N3373">
        <v>0.71716254113426303</v>
      </c>
      <c r="O3373">
        <v>178.91504605936501</v>
      </c>
      <c r="P3373">
        <v>9.1620111731843501</v>
      </c>
      <c r="Q3373">
        <v>0.20976899039805499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E3374">
        <v>51.403675200000002</v>
      </c>
      <c r="F3374">
        <v>62.22</v>
      </c>
      <c r="G3374">
        <v>-14.365127978956499</v>
      </c>
      <c r="H3374">
        <v>9.7681937419843905</v>
      </c>
      <c r="I3374">
        <v>-31.818610993689401</v>
      </c>
      <c r="J3374">
        <v>-8.78044603021395</v>
      </c>
      <c r="K3374">
        <v>60.644885137863199</v>
      </c>
      <c r="L3374">
        <v>63.4099417797486</v>
      </c>
      <c r="M3374">
        <v>48.124716236417399</v>
      </c>
      <c r="N3374">
        <v>2.10282646284434</v>
      </c>
      <c r="O3374">
        <v>48.521375763420103</v>
      </c>
      <c r="P3374">
        <v>26.979591836734599</v>
      </c>
      <c r="Q3374">
        <v>-4.0268832228128E-2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138</v>
      </c>
      <c r="E3375">
        <v>51.284513799999999</v>
      </c>
      <c r="F3375">
        <v>41</v>
      </c>
      <c r="G3375">
        <v>9.2761301580726006</v>
      </c>
      <c r="H3375">
        <v>-10.304821777787501</v>
      </c>
      <c r="I3375">
        <v>2.35241320320003</v>
      </c>
      <c r="J3375">
        <v>1.87044374699495</v>
      </c>
      <c r="K3375">
        <v>43.044041370343997</v>
      </c>
      <c r="L3375">
        <v>40.351691001789597</v>
      </c>
      <c r="M3375">
        <v>24.654844996630501</v>
      </c>
      <c r="N3375">
        <v>0.32313107609788799</v>
      </c>
      <c r="O3375">
        <v>29.999999999999901</v>
      </c>
      <c r="P3375">
        <v>36.6666666666666</v>
      </c>
      <c r="Q3375">
        <v>7.1709980939000002E-4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E3376">
        <v>51.159437709999999</v>
      </c>
      <c r="F3376">
        <v>71.87</v>
      </c>
      <c r="G3376">
        <v>141.839577438899</v>
      </c>
      <c r="H3376">
        <v>7.2306932812907698</v>
      </c>
      <c r="I3376">
        <v>45.916215532441399</v>
      </c>
      <c r="J3376">
        <v>5.0696686418339603</v>
      </c>
      <c r="K3376">
        <v>60.516755734015902</v>
      </c>
      <c r="L3376">
        <v>47.868552256224604</v>
      </c>
      <c r="M3376">
        <v>64.530030812739298</v>
      </c>
      <c r="N3376">
        <v>1.6999891192969701</v>
      </c>
      <c r="O3376">
        <v>12.4391262000834</v>
      </c>
      <c r="P3376">
        <v>184.63366336633601</v>
      </c>
      <c r="Q3376">
        <v>0.10615273967533401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60</v>
      </c>
      <c r="E3377">
        <v>51</v>
      </c>
      <c r="F3377">
        <v>4.08</v>
      </c>
      <c r="G3377">
        <v>-47.061302789934899</v>
      </c>
      <c r="H3377">
        <v>-3.4720393932224898</v>
      </c>
      <c r="I3377">
        <v>-29.147592674105301</v>
      </c>
      <c r="J3377">
        <v>-0.16984488509579301</v>
      </c>
      <c r="K3377">
        <v>4.0954600901284701</v>
      </c>
      <c r="L3377">
        <v>4.1769403553747901</v>
      </c>
      <c r="M3377">
        <v>55.538307465692398</v>
      </c>
      <c r="N3377">
        <v>0.80253760011814601</v>
      </c>
      <c r="O3377">
        <v>54.656862745098003</v>
      </c>
      <c r="P3377">
        <v>18.604651162790699</v>
      </c>
      <c r="Q3377">
        <v>7.9555337146388003E-2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E3378">
        <v>50.92794</v>
      </c>
      <c r="F3378">
        <v>388.8</v>
      </c>
      <c r="G3378">
        <v>296.31464719908797</v>
      </c>
      <c r="H3378">
        <v>161.52287720451599</v>
      </c>
      <c r="I3378">
        <v>284.93343997665801</v>
      </c>
      <c r="J3378">
        <v>22.295916228509899</v>
      </c>
      <c r="K3378">
        <v>210.74343354870601</v>
      </c>
      <c r="L3378">
        <v>138.12733882114901</v>
      </c>
      <c r="M3378">
        <v>99.795493574166898</v>
      </c>
      <c r="N3378">
        <v>2.3112426035502902</v>
      </c>
      <c r="O3378">
        <v>3.13786008230452</v>
      </c>
      <c r="P3378">
        <v>416.67774086378699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1412</v>
      </c>
      <c r="E3379">
        <v>50.924999999999997</v>
      </c>
      <c r="F3379">
        <v>20.37</v>
      </c>
      <c r="G3379">
        <v>-13.862224518306499</v>
      </c>
      <c r="H3379">
        <v>-8.5069082088587695</v>
      </c>
      <c r="I3379">
        <v>-29.236987733090501</v>
      </c>
      <c r="J3379">
        <v>-1.9013171350127001</v>
      </c>
      <c r="K3379">
        <v>20.725352819263499</v>
      </c>
      <c r="L3379">
        <v>20.9206457446031</v>
      </c>
      <c r="M3379">
        <v>42.337926449232299</v>
      </c>
      <c r="N3379">
        <v>0.73107410961946995</v>
      </c>
      <c r="O3379">
        <v>36.475208640157099</v>
      </c>
      <c r="P3379">
        <v>18.7062937062937</v>
      </c>
      <c r="Q3379">
        <v>9.8015547844980001E-3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E3380">
        <v>50.903424000000001</v>
      </c>
      <c r="F3380">
        <v>35.1</v>
      </c>
      <c r="G3380">
        <v>-25.227338277786501</v>
      </c>
      <c r="H3380">
        <v>-8.2228856750628196</v>
      </c>
      <c r="I3380">
        <v>-5.3946485125794803</v>
      </c>
      <c r="J3380">
        <v>-3.6104453123745301</v>
      </c>
      <c r="K3380">
        <v>34.4137042666786</v>
      </c>
      <c r="L3380">
        <v>32.904560047938702</v>
      </c>
      <c r="M3380">
        <v>58.9600538056795</v>
      </c>
      <c r="N3380">
        <v>1.2294388422356799</v>
      </c>
      <c r="O3380">
        <v>30.256410256410199</v>
      </c>
      <c r="P3380">
        <v>29.903774981495101</v>
      </c>
      <c r="Q3380">
        <v>0.128051575972017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E3381">
        <v>50.891402720000002</v>
      </c>
      <c r="F3381">
        <v>67.45</v>
      </c>
      <c r="G3381">
        <v>-68.586174422225199</v>
      </c>
      <c r="H3381">
        <v>-22.084884233391801</v>
      </c>
      <c r="I3381">
        <v>-57.773300894284198</v>
      </c>
      <c r="J3381">
        <v>6.6733797299785999E-2</v>
      </c>
      <c r="K3381">
        <v>87.328781150315606</v>
      </c>
      <c r="L3381">
        <v>106.168343105155</v>
      </c>
      <c r="M3381">
        <v>34.008511979334401</v>
      </c>
      <c r="N3381">
        <v>4.9065420560747599</v>
      </c>
      <c r="O3381">
        <v>137.21275018532199</v>
      </c>
      <c r="P3381">
        <v>7.0634920634920597</v>
      </c>
      <c r="Q3381">
        <v>4.2954421041029997E-3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422</v>
      </c>
      <c r="E3382">
        <v>50.700660884999998</v>
      </c>
      <c r="F3382">
        <v>166.05</v>
      </c>
      <c r="G3382">
        <v>-49.336957723411203</v>
      </c>
      <c r="H3382">
        <v>-23.190224433988099</v>
      </c>
      <c r="I3382">
        <v>-26.629541247960901</v>
      </c>
      <c r="J3382">
        <v>-17.6829228774867</v>
      </c>
      <c r="K3382">
        <v>213.50475788589401</v>
      </c>
      <c r="L3382">
        <v>209.61220837683899</v>
      </c>
      <c r="M3382">
        <v>15.6828975815692</v>
      </c>
      <c r="N3382">
        <v>5.23589497930978</v>
      </c>
      <c r="O3382">
        <v>64.649202047575997</v>
      </c>
      <c r="P3382">
        <v>19.460431654676199</v>
      </c>
      <c r="Q3382">
        <v>2.7763873905068001E-2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D3383" t="s">
        <v>72</v>
      </c>
      <c r="E3383">
        <v>50.575000000000003</v>
      </c>
      <c r="F3383">
        <v>35</v>
      </c>
      <c r="G3383">
        <v>-66.723528534078397</v>
      </c>
      <c r="H3383">
        <v>-1.04788580532859</v>
      </c>
      <c r="I3383">
        <v>-12.6388262145078</v>
      </c>
      <c r="J3383">
        <v>0.56457842782050904</v>
      </c>
      <c r="K3383">
        <v>36.339779206790197</v>
      </c>
      <c r="L3383">
        <v>37.643936413816903</v>
      </c>
      <c r="M3383">
        <v>43.126117891537596</v>
      </c>
      <c r="N3383">
        <v>0.80440332126137204</v>
      </c>
      <c r="O3383">
        <v>74.428571428571402</v>
      </c>
      <c r="P3383">
        <v>25</v>
      </c>
      <c r="Q3383">
        <v>-7.084786813565E-2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E3384">
        <v>50.538936</v>
      </c>
      <c r="F3384">
        <v>80.94</v>
      </c>
      <c r="G3384">
        <v>0.42249920867065399</v>
      </c>
      <c r="H3384">
        <v>-5.3821259073604297</v>
      </c>
      <c r="I3384">
        <v>-38.850451134225203</v>
      </c>
      <c r="J3384">
        <v>-3.5133238505231401</v>
      </c>
      <c r="K3384">
        <v>87.098743219416605</v>
      </c>
      <c r="L3384">
        <v>89.133948725557204</v>
      </c>
      <c r="M3384">
        <v>41.682019863201603</v>
      </c>
      <c r="N3384">
        <v>0.73985765124555103</v>
      </c>
      <c r="O3384">
        <v>65.937731653076298</v>
      </c>
      <c r="P3384">
        <v>31.098153547133101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D3385" t="s">
        <v>138</v>
      </c>
      <c r="E3385">
        <v>50.438049759999998</v>
      </c>
      <c r="F3385">
        <v>29.72</v>
      </c>
      <c r="G3385">
        <v>29.968888330176402</v>
      </c>
      <c r="H3385">
        <v>-3.5114826988649499</v>
      </c>
      <c r="I3385">
        <v>-3.96488818768665</v>
      </c>
      <c r="J3385">
        <v>-8.9890770237872193</v>
      </c>
      <c r="K3385">
        <v>30.203636253801001</v>
      </c>
      <c r="L3385">
        <v>28.263066235703398</v>
      </c>
      <c r="M3385">
        <v>43.516789898869398</v>
      </c>
      <c r="N3385">
        <v>2.3454261345139602</v>
      </c>
      <c r="O3385">
        <v>27.254374158815601</v>
      </c>
      <c r="P3385">
        <v>88.698412698412696</v>
      </c>
      <c r="Q3385">
        <v>5.7934838085760998E-2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709</v>
      </c>
      <c r="E3386">
        <v>50.417249607000002</v>
      </c>
      <c r="F3386">
        <v>5.13</v>
      </c>
      <c r="G3386">
        <v>-1.13407053737277</v>
      </c>
      <c r="H3386">
        <v>-7.9920230112330497</v>
      </c>
      <c r="I3386">
        <v>-9.3142438475087594</v>
      </c>
      <c r="J3386">
        <v>-8.8964124351927598</v>
      </c>
      <c r="K3386">
        <v>4.9215177990910801</v>
      </c>
      <c r="L3386">
        <v>4.4487953164838201</v>
      </c>
      <c r="M3386">
        <v>51.682939909459101</v>
      </c>
      <c r="N3386">
        <v>1.0816020613244</v>
      </c>
      <c r="O3386">
        <v>14.0350877192982</v>
      </c>
      <c r="P3386">
        <v>83.870967741935402</v>
      </c>
      <c r="Q3386">
        <v>7.5261742254271999E-2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E3387">
        <v>50.385599999999997</v>
      </c>
      <c r="F3387">
        <v>69.98</v>
      </c>
      <c r="G3387">
        <v>-48.479224785942897</v>
      </c>
      <c r="H3387">
        <v>-13.253511684372199</v>
      </c>
      <c r="I3387">
        <v>-28.129575466048699</v>
      </c>
      <c r="J3387">
        <v>-1.99707341294871</v>
      </c>
      <c r="K3387">
        <v>71.600328902379601</v>
      </c>
      <c r="L3387">
        <v>78.335123248782395</v>
      </c>
      <c r="M3387">
        <v>50.220225799270601</v>
      </c>
      <c r="N3387">
        <v>1.17331050450706</v>
      </c>
      <c r="O3387">
        <v>39.039725635895898</v>
      </c>
      <c r="P3387">
        <v>6.8396946564885397</v>
      </c>
      <c r="Q3387">
        <v>0.10780719201253899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D3388" t="s">
        <v>631</v>
      </c>
      <c r="E3388">
        <v>50.290533666000002</v>
      </c>
      <c r="F3388">
        <v>0.81</v>
      </c>
      <c r="G3388">
        <v>-53.047946135458801</v>
      </c>
      <c r="H3388">
        <v>0.12597549511498399</v>
      </c>
      <c r="I3388">
        <v>-62.529072793859498</v>
      </c>
      <c r="J3388">
        <v>-1.5990912824499</v>
      </c>
      <c r="K3388">
        <v>0.86212528743458605</v>
      </c>
      <c r="L3388">
        <v>1.12961056889583</v>
      </c>
      <c r="M3388">
        <v>45.391635865567501</v>
      </c>
      <c r="N3388">
        <v>0.81115245103091405</v>
      </c>
      <c r="O3388">
        <v>146.913580246913</v>
      </c>
      <c r="P3388">
        <v>10.958904109589</v>
      </c>
      <c r="Q3388">
        <v>5.4762842842629E-2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E3389">
        <v>49.963754999999999</v>
      </c>
      <c r="F3389">
        <v>219</v>
      </c>
      <c r="G3389">
        <v>106.183333957518</v>
      </c>
      <c r="H3389">
        <v>47.717321648961097</v>
      </c>
      <c r="I3389">
        <v>103.144183173187</v>
      </c>
      <c r="J3389">
        <v>49.460854020233199</v>
      </c>
      <c r="K3389">
        <v>153.01061775129099</v>
      </c>
      <c r="L3389">
        <v>121.025488448733</v>
      </c>
      <c r="M3389">
        <v>71.1876099681851</v>
      </c>
      <c r="N3389">
        <v>4.8205258213700697</v>
      </c>
      <c r="O3389">
        <v>20.662100456621001</v>
      </c>
      <c r="P3389">
        <v>157.64705882352899</v>
      </c>
      <c r="Q3389">
        <v>0.13692033341096299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D3390" t="s">
        <v>138</v>
      </c>
      <c r="E3390">
        <v>49.952759999999998</v>
      </c>
      <c r="F3390">
        <v>5.33</v>
      </c>
      <c r="G3390">
        <v>31.747375501968001</v>
      </c>
      <c r="H3390">
        <v>6.4457967526955597</v>
      </c>
      <c r="I3390">
        <v>-22.371224909715899</v>
      </c>
      <c r="J3390">
        <v>15.9949290505088</v>
      </c>
      <c r="K3390">
        <v>4.7064264239345999</v>
      </c>
      <c r="L3390">
        <v>4.6363682513026996</v>
      </c>
      <c r="M3390">
        <v>86.089274511146201</v>
      </c>
      <c r="N3390">
        <v>1.7515751649126401</v>
      </c>
      <c r="O3390">
        <v>26.078799249530899</v>
      </c>
      <c r="P3390">
        <v>71.935483870967701</v>
      </c>
      <c r="Q3390">
        <v>0.14392051755569199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422</v>
      </c>
      <c r="E3391">
        <v>49.892260999999998</v>
      </c>
      <c r="F3391">
        <v>38.299999999999997</v>
      </c>
      <c r="G3391">
        <v>20.700934572928301</v>
      </c>
      <c r="H3391">
        <v>3.0403850292428198</v>
      </c>
      <c r="I3391">
        <v>-18.992915380649801</v>
      </c>
      <c r="J3391">
        <v>-0.72231840763030197</v>
      </c>
      <c r="K3391">
        <v>38.340750284383901</v>
      </c>
      <c r="L3391">
        <v>38.309403548985401</v>
      </c>
      <c r="M3391">
        <v>43.404166327443001</v>
      </c>
      <c r="N3391">
        <v>0.491119260408519</v>
      </c>
      <c r="O3391">
        <v>65.665796344647504</v>
      </c>
      <c r="P3391">
        <v>65.800865800865694</v>
      </c>
      <c r="Q3391">
        <v>1.0830875025241E-2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60</v>
      </c>
      <c r="E3392">
        <v>49.776206764000001</v>
      </c>
      <c r="F3392">
        <v>24.89</v>
      </c>
      <c r="G3392">
        <v>12.208294136634199</v>
      </c>
      <c r="H3392">
        <v>3.44186283069793</v>
      </c>
      <c r="I3392">
        <v>14.04280344547</v>
      </c>
      <c r="J3392">
        <v>-0.38631612072169402</v>
      </c>
      <c r="K3392">
        <v>22.130631749459798</v>
      </c>
      <c r="L3392">
        <v>20.579869902062999</v>
      </c>
      <c r="M3392">
        <v>68.434655098348699</v>
      </c>
      <c r="N3392">
        <v>3.62088349847888</v>
      </c>
      <c r="O3392">
        <v>20.932101245480101</v>
      </c>
      <c r="P3392">
        <v>142.829268292682</v>
      </c>
      <c r="Q3392">
        <v>0.12226206995156701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E3393">
        <v>49.613386284000001</v>
      </c>
      <c r="F3393">
        <v>34.979999999999997</v>
      </c>
      <c r="G3393">
        <v>-5.9648127701306901</v>
      </c>
      <c r="H3393">
        <v>-16.4155961407962</v>
      </c>
      <c r="I3393">
        <v>-49.457945054483503</v>
      </c>
      <c r="J3393">
        <v>-7.6664236239662999</v>
      </c>
      <c r="K3393">
        <v>36.953442139374403</v>
      </c>
      <c r="L3393">
        <v>39.433062058457203</v>
      </c>
      <c r="M3393">
        <v>47.180731104194201</v>
      </c>
      <c r="N3393">
        <v>1.0095262079165801</v>
      </c>
      <c r="O3393">
        <v>60.034305317324097</v>
      </c>
      <c r="P3393">
        <v>32.650739476677998</v>
      </c>
      <c r="Q3393">
        <v>5.2428897633248997E-2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E3394">
        <v>49.579929649999997</v>
      </c>
      <c r="F3394">
        <v>20.75</v>
      </c>
      <c r="G3394">
        <v>206.84041112131899</v>
      </c>
      <c r="H3394">
        <v>2.5551252926858199</v>
      </c>
      <c r="I3394">
        <v>159.231420210804</v>
      </c>
      <c r="J3394">
        <v>0.667893919413166</v>
      </c>
      <c r="K3394">
        <v>20.880532729485601</v>
      </c>
      <c r="L3394">
        <v>13.7648584887193</v>
      </c>
      <c r="M3394">
        <v>44.729336129976197</v>
      </c>
      <c r="N3394">
        <v>0.46696164480936803</v>
      </c>
      <c r="O3394">
        <v>30.8433734939759</v>
      </c>
      <c r="P3394">
        <v>230.94098883572499</v>
      </c>
      <c r="Q3394">
        <v>0.157572531322478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E3395">
        <v>49.373123800000002</v>
      </c>
      <c r="F3395">
        <v>80.989999999999995</v>
      </c>
      <c r="G3395">
        <v>407.32986847981903</v>
      </c>
      <c r="H3395">
        <v>-10.2568341834693</v>
      </c>
      <c r="I3395">
        <v>6.7080057752955202</v>
      </c>
      <c r="J3395">
        <v>-0.786410903137996</v>
      </c>
      <c r="K3395">
        <v>82.252867637645593</v>
      </c>
      <c r="L3395">
        <v>64.171230656821706</v>
      </c>
      <c r="M3395">
        <v>53.123405925967703</v>
      </c>
      <c r="N3395">
        <v>0.90674556781601801</v>
      </c>
      <c r="O3395">
        <v>22.6077293493023</v>
      </c>
      <c r="P3395">
        <v>431.430446194225</v>
      </c>
      <c r="Q3395">
        <v>0.17632308528912299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E3396">
        <v>49.359446400000003</v>
      </c>
      <c r="F3396">
        <v>185.35</v>
      </c>
      <c r="G3396">
        <v>140.68513657130799</v>
      </c>
      <c r="H3396">
        <v>63.982524351663798</v>
      </c>
      <c r="I3396">
        <v>187.14681573810199</v>
      </c>
      <c r="J3396">
        <v>18.329486665706298</v>
      </c>
      <c r="K3396">
        <v>129.81715855282101</v>
      </c>
      <c r="L3396">
        <v>92.250215560302095</v>
      </c>
      <c r="M3396">
        <v>94.222261380472403</v>
      </c>
      <c r="N3396">
        <v>1.2103746397694499</v>
      </c>
      <c r="O3396">
        <v>3.10223900728352</v>
      </c>
      <c r="P3396">
        <v>270.7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D3397" t="s">
        <v>555</v>
      </c>
      <c r="E3397">
        <v>49.233502999999999</v>
      </c>
      <c r="F3397">
        <v>81.23</v>
      </c>
      <c r="G3397">
        <v>-5.7585031223316596</v>
      </c>
      <c r="H3397">
        <v>8.8214883156277999</v>
      </c>
      <c r="I3397">
        <v>-25.816990239126699</v>
      </c>
      <c r="J3397">
        <v>-3.9048807620994599</v>
      </c>
      <c r="K3397">
        <v>79.609257785823601</v>
      </c>
      <c r="L3397">
        <v>78.657268976985506</v>
      </c>
      <c r="M3397">
        <v>43.4756704697092</v>
      </c>
      <c r="N3397">
        <v>0.98532367022512801</v>
      </c>
      <c r="O3397">
        <v>40.219130862981601</v>
      </c>
      <c r="P3397">
        <v>45.053571428571402</v>
      </c>
      <c r="Q3397">
        <v>0.177310164820731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138</v>
      </c>
      <c r="E3398">
        <v>49.233053300000002</v>
      </c>
      <c r="F3398">
        <v>14.92</v>
      </c>
      <c r="G3398">
        <v>29.397364672424899</v>
      </c>
      <c r="H3398">
        <v>-13.403845232898099</v>
      </c>
      <c r="I3398">
        <v>-2.53464203653692</v>
      </c>
      <c r="J3398">
        <v>-6.4175694391083704</v>
      </c>
      <c r="K3398">
        <v>15.0052705708435</v>
      </c>
      <c r="L3398">
        <v>14.081014099381701</v>
      </c>
      <c r="M3398">
        <v>56.379973574582102</v>
      </c>
      <c r="N3398">
        <v>0.783864347888095</v>
      </c>
      <c r="O3398">
        <v>33.042895442359203</v>
      </c>
      <c r="P3398">
        <v>73.488372093023202</v>
      </c>
      <c r="Q3398">
        <v>6.5833805711992002E-2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D3399" t="s">
        <v>130</v>
      </c>
      <c r="E3399">
        <v>49.079735534999998</v>
      </c>
      <c r="F3399">
        <v>3.45</v>
      </c>
      <c r="K3399">
        <v>3.4677458506360201</v>
      </c>
      <c r="L3399">
        <v>4.1767796842679701</v>
      </c>
      <c r="M3399">
        <v>60.755946489344097</v>
      </c>
      <c r="N3399">
        <v>1</v>
      </c>
      <c r="Q3399">
        <v>-4.7233022382218999E-2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D3400" t="s">
        <v>908</v>
      </c>
      <c r="E3400">
        <v>49.030752</v>
      </c>
      <c r="F3400">
        <v>1.23</v>
      </c>
      <c r="G3400">
        <v>-5.8313469451754996</v>
      </c>
      <c r="H3400">
        <v>-0.27190248896989599</v>
      </c>
      <c r="I3400">
        <v>-25.305686945576099</v>
      </c>
      <c r="J3400">
        <v>-3.18945272823305</v>
      </c>
      <c r="K3400">
        <v>1.2090332271686901</v>
      </c>
      <c r="L3400">
        <v>1.2258257677501301</v>
      </c>
      <c r="M3400">
        <v>50.067247012907899</v>
      </c>
      <c r="N3400">
        <v>0.96982445197707501</v>
      </c>
      <c r="O3400">
        <v>53.658536585365802</v>
      </c>
      <c r="P3400">
        <v>75.714285714285694</v>
      </c>
      <c r="Q3400">
        <v>-0.14649111755432001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E3401">
        <v>48.998564999999999</v>
      </c>
      <c r="F3401">
        <v>49.5</v>
      </c>
      <c r="G3401">
        <v>35.525349405877499</v>
      </c>
      <c r="H3401">
        <v>-2.5625273302011302</v>
      </c>
      <c r="I3401">
        <v>1.4553954574187999</v>
      </c>
      <c r="J3401">
        <v>1.1445764993243699</v>
      </c>
      <c r="K3401">
        <v>48.836601684862998</v>
      </c>
      <c r="L3401">
        <v>45.049325029577702</v>
      </c>
      <c r="M3401">
        <v>54.424968712755799</v>
      </c>
      <c r="N3401">
        <v>1.2178406686106</v>
      </c>
      <c r="O3401">
        <v>35.3535353535353</v>
      </c>
      <c r="P3401">
        <v>64.451827242524899</v>
      </c>
      <c r="Q3401">
        <v>8.8866701767832998E-2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D3402" t="s">
        <v>293</v>
      </c>
      <c r="E3402">
        <v>48.997500000000002</v>
      </c>
      <c r="F3402">
        <v>35.25</v>
      </c>
      <c r="G3402">
        <v>-42.5976875409958</v>
      </c>
      <c r="H3402">
        <v>2.8927248747675698</v>
      </c>
      <c r="I3402">
        <v>-18.0068521004087</v>
      </c>
      <c r="J3402">
        <v>-2.1263102906412699</v>
      </c>
      <c r="K3402">
        <v>34.008802502593397</v>
      </c>
      <c r="L3402">
        <v>34.669321980157697</v>
      </c>
      <c r="M3402">
        <v>59.043576079192</v>
      </c>
      <c r="N3402">
        <v>0.40595930232558097</v>
      </c>
      <c r="O3402">
        <v>48.652482269503501</v>
      </c>
      <c r="P3402">
        <v>30.5555555555555</v>
      </c>
      <c r="Q3402">
        <v>-8.0816161541386003E-2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D3403" t="s">
        <v>682</v>
      </c>
      <c r="E3403">
        <v>48.96</v>
      </c>
      <c r="F3403">
        <v>0.8</v>
      </c>
      <c r="G3403">
        <v>-44.100577714406199</v>
      </c>
      <c r="H3403">
        <v>-25.148749779610199</v>
      </c>
      <c r="I3403">
        <v>-41.067622851396898</v>
      </c>
      <c r="J3403">
        <v>-8.6012174341153909</v>
      </c>
      <c r="K3403">
        <v>0.99688985438066202</v>
      </c>
      <c r="L3403">
        <v>1.0545744772758701</v>
      </c>
      <c r="M3403">
        <v>26.1590372378929</v>
      </c>
      <c r="N3403">
        <v>0.3264692254289</v>
      </c>
      <c r="O3403">
        <v>112.5</v>
      </c>
      <c r="P3403">
        <v>9.5890410958904209</v>
      </c>
      <c r="Q3403">
        <v>-2.9573340818609E-2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D3404" t="s">
        <v>116</v>
      </c>
      <c r="E3404">
        <v>48.96</v>
      </c>
      <c r="F3404">
        <v>45</v>
      </c>
      <c r="G3404">
        <v>25.899422285593701</v>
      </c>
      <c r="H3404">
        <v>-24.1706288014893</v>
      </c>
      <c r="I3404">
        <v>-7.9125426374931802</v>
      </c>
      <c r="J3404">
        <v>-8.1585248931815002</v>
      </c>
      <c r="K3404">
        <v>45.499019603790501</v>
      </c>
      <c r="L3404">
        <v>40.572241122076903</v>
      </c>
      <c r="M3404">
        <v>38.437090466314203</v>
      </c>
      <c r="N3404">
        <v>0.39590201872752501</v>
      </c>
      <c r="O3404">
        <v>31.1111111111111</v>
      </c>
      <c r="P3404">
        <v>73.076923076922995</v>
      </c>
      <c r="Q3404">
        <v>6.8960367279893006E-2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D3405" t="s">
        <v>46</v>
      </c>
      <c r="E3405">
        <v>48.863888933999903</v>
      </c>
      <c r="F3405">
        <v>21.49</v>
      </c>
      <c r="G3405">
        <v>-13.0411461898584</v>
      </c>
      <c r="H3405">
        <v>-6.8581571235354097</v>
      </c>
      <c r="I3405">
        <v>-17.427182574185299</v>
      </c>
      <c r="J3405">
        <v>7.1446252641088597E-3</v>
      </c>
      <c r="K3405">
        <v>21.833162806998001</v>
      </c>
      <c r="L3405">
        <v>21.299875383316198</v>
      </c>
      <c r="M3405">
        <v>48.304618851537903</v>
      </c>
      <c r="N3405">
        <v>0.50870775755416497</v>
      </c>
      <c r="O3405">
        <v>24.476500697999001</v>
      </c>
      <c r="P3405">
        <v>23.505747126436699</v>
      </c>
      <c r="Q3405">
        <v>-2.6301342611525998E-2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E3406">
        <v>48.848509999999997</v>
      </c>
      <c r="F3406">
        <v>124.55</v>
      </c>
      <c r="G3406">
        <v>7.1013605558981503</v>
      </c>
      <c r="H3406">
        <v>-6.9217593787068399</v>
      </c>
      <c r="I3406">
        <v>-33.980733451146399</v>
      </c>
      <c r="J3406">
        <v>-4.6334681722484898</v>
      </c>
      <c r="K3406">
        <v>130.15545608922801</v>
      </c>
      <c r="L3406">
        <v>129.79823879859299</v>
      </c>
      <c r="M3406">
        <v>37.596988361624902</v>
      </c>
      <c r="N3406">
        <v>1.7963653794301799</v>
      </c>
      <c r="O3406">
        <v>36.491368928141299</v>
      </c>
      <c r="P3406">
        <v>45.587375803623601</v>
      </c>
      <c r="Q3406">
        <v>2.0021471953458998E-2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D3407" t="s">
        <v>631</v>
      </c>
      <c r="E3407">
        <v>48.762</v>
      </c>
      <c r="F3407">
        <v>30.1</v>
      </c>
      <c r="G3407">
        <v>32.344328730500102</v>
      </c>
      <c r="H3407">
        <v>12.3418019966557</v>
      </c>
      <c r="I3407">
        <v>-21.774106829051799</v>
      </c>
      <c r="J3407">
        <v>-3.1606847482455498</v>
      </c>
      <c r="K3407">
        <v>29.4005921257125</v>
      </c>
      <c r="L3407">
        <v>31.7789000021025</v>
      </c>
      <c r="M3407">
        <v>46.103678215156698</v>
      </c>
      <c r="N3407">
        <v>1.30679262201625</v>
      </c>
      <c r="O3407">
        <v>158.60465116278999</v>
      </c>
      <c r="P3407">
        <v>56.444906444906401</v>
      </c>
      <c r="Q3407">
        <v>0.20882413453725299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298</v>
      </c>
      <c r="E3408">
        <v>48.761856000000002</v>
      </c>
      <c r="F3408">
        <v>16.649999999999999</v>
      </c>
      <c r="G3408">
        <v>52.089898476069898</v>
      </c>
      <c r="H3408">
        <v>-14.601313773865501</v>
      </c>
      <c r="I3408">
        <v>-11.6476563148659</v>
      </c>
      <c r="J3408">
        <v>-8.1320509155442302</v>
      </c>
      <c r="K3408">
        <v>15.975706872836</v>
      </c>
      <c r="L3408">
        <v>14.8626760954615</v>
      </c>
      <c r="M3408">
        <v>57.660284203184197</v>
      </c>
      <c r="N3408">
        <v>1.08016823615339</v>
      </c>
      <c r="O3408">
        <v>21.9219219219219</v>
      </c>
      <c r="P3408">
        <v>83.977900552486105</v>
      </c>
      <c r="Q3408">
        <v>6.2620713448365006E-2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D3409" t="s">
        <v>293</v>
      </c>
      <c r="E3409">
        <v>48.75264</v>
      </c>
      <c r="F3409">
        <v>24</v>
      </c>
      <c r="G3409">
        <v>-53.470795489568097</v>
      </c>
      <c r="H3409">
        <v>-6.6175293444163401</v>
      </c>
      <c r="I3409">
        <v>-32.686412983198203</v>
      </c>
      <c r="J3409">
        <v>6.2013828512817701</v>
      </c>
      <c r="K3409">
        <v>24.1646832120651</v>
      </c>
      <c r="L3409">
        <v>28.244985557661799</v>
      </c>
      <c r="M3409">
        <v>66.161253076182305</v>
      </c>
      <c r="N3409">
        <v>1.33687536337903</v>
      </c>
      <c r="O3409">
        <v>54.1666666666666</v>
      </c>
      <c r="P3409">
        <v>13.4751773049645</v>
      </c>
      <c r="Q3409">
        <v>-9.4551858430893004E-2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D3410" t="s">
        <v>937</v>
      </c>
      <c r="E3410">
        <v>48.71025375</v>
      </c>
      <c r="F3410">
        <v>87.51</v>
      </c>
      <c r="G3410">
        <v>-7.6534719259831103</v>
      </c>
      <c r="H3410">
        <v>-11.784694480071099</v>
      </c>
      <c r="I3410">
        <v>-13.3241722721254</v>
      </c>
      <c r="J3410">
        <v>-4.72475269508754</v>
      </c>
      <c r="K3410">
        <v>89.415264770118497</v>
      </c>
      <c r="L3410">
        <v>86.013935047726704</v>
      </c>
      <c r="M3410">
        <v>38.791346001801003</v>
      </c>
      <c r="N3410">
        <v>0.47227469018958801</v>
      </c>
      <c r="O3410">
        <v>20.100559936007301</v>
      </c>
      <c r="P3410">
        <v>26.734250543084698</v>
      </c>
      <c r="Q3410">
        <v>7.8656846184222001E-2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E3411">
        <v>48.550040000000003</v>
      </c>
      <c r="F3411">
        <v>15.4</v>
      </c>
      <c r="G3411">
        <v>-40.5411637154914</v>
      </c>
      <c r="H3411">
        <v>18.039821648961102</v>
      </c>
      <c r="I3411">
        <v>-20.743536062053298</v>
      </c>
      <c r="J3411">
        <v>0.41787711469889699</v>
      </c>
      <c r="K3411">
        <v>13.4862947167457</v>
      </c>
      <c r="L3411">
        <v>15.0233965418644</v>
      </c>
      <c r="M3411">
        <v>82.582459362297499</v>
      </c>
      <c r="N3411">
        <v>2.56593027018575</v>
      </c>
      <c r="O3411">
        <v>62.662337662337599</v>
      </c>
      <c r="P3411">
        <v>40</v>
      </c>
      <c r="Q3411">
        <v>0.113725846138124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D3412" t="s">
        <v>631</v>
      </c>
      <c r="E3412">
        <v>48.508885560000003</v>
      </c>
      <c r="F3412">
        <v>17.670000000000002</v>
      </c>
      <c r="G3412">
        <v>5.34997173614319</v>
      </c>
      <c r="H3412">
        <v>-4.4219327370037798</v>
      </c>
      <c r="I3412">
        <v>-7.6687694525435104</v>
      </c>
      <c r="J3412">
        <v>-0.92556383934416198</v>
      </c>
      <c r="K3412">
        <v>16.736794407643298</v>
      </c>
      <c r="L3412">
        <v>16.2876612364016</v>
      </c>
      <c r="M3412">
        <v>60.471089071179897</v>
      </c>
      <c r="N3412">
        <v>0.72081981238273896</v>
      </c>
      <c r="O3412">
        <v>28.466327108092798</v>
      </c>
      <c r="P3412">
        <v>34.885496183206101</v>
      </c>
      <c r="Q3412">
        <v>1.5634117938022999E-2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E3413">
        <v>48.491202969999897</v>
      </c>
      <c r="F3413">
        <v>16.850000000000001</v>
      </c>
      <c r="G3413">
        <v>21.053765429886599</v>
      </c>
      <c r="H3413">
        <v>-27.546115447118101</v>
      </c>
      <c r="I3413">
        <v>-12.7454203163008</v>
      </c>
      <c r="J3413">
        <v>-10.5234547342511</v>
      </c>
      <c r="K3413">
        <v>22.551710658664</v>
      </c>
      <c r="L3413">
        <v>21.360097251115899</v>
      </c>
      <c r="M3413">
        <v>11.977176762877599</v>
      </c>
      <c r="N3413">
        <v>0.89999875108682403</v>
      </c>
      <c r="O3413">
        <v>112.660731948565</v>
      </c>
      <c r="P3413">
        <v>68.3597002497918</v>
      </c>
      <c r="Q3413">
        <v>8.4748959296551005E-2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D3414" t="s">
        <v>2906</v>
      </c>
      <c r="E3414">
        <v>48.363572483999903</v>
      </c>
      <c r="F3414">
        <v>7.23</v>
      </c>
      <c r="G3414">
        <v>20.499422285593699</v>
      </c>
      <c r="H3414">
        <v>-8.5477645579354107</v>
      </c>
      <c r="I3414">
        <v>-9.7661186002523799</v>
      </c>
      <c r="J3414">
        <v>-5.9462094849898</v>
      </c>
      <c r="K3414">
        <v>6.9905839818239697</v>
      </c>
      <c r="L3414">
        <v>6.7290096694042001</v>
      </c>
      <c r="M3414">
        <v>57.6604173992081</v>
      </c>
      <c r="N3414">
        <v>0.57385875777360096</v>
      </c>
      <c r="O3414">
        <v>21.7150760719225</v>
      </c>
      <c r="P3414">
        <v>57.173913043478201</v>
      </c>
      <c r="Q3414">
        <v>3.9225875386454001E-2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825</v>
      </c>
      <c r="E3415">
        <v>48.361413599999999</v>
      </c>
      <c r="F3415">
        <v>22.28</v>
      </c>
      <c r="G3415">
        <v>78.444876831048205</v>
      </c>
      <c r="H3415">
        <v>26.941842554884399</v>
      </c>
      <c r="I3415">
        <v>-15.8177627730407</v>
      </c>
      <c r="J3415">
        <v>0.412140897264961</v>
      </c>
      <c r="K3415">
        <v>20.705692319595801</v>
      </c>
      <c r="L3415">
        <v>17.9941252238586</v>
      </c>
      <c r="M3415">
        <v>50.633231027515102</v>
      </c>
      <c r="N3415">
        <v>1.8945378509498101</v>
      </c>
      <c r="O3415">
        <v>18.6265709156193</v>
      </c>
      <c r="P3415">
        <v>110.188679245283</v>
      </c>
      <c r="Q3415">
        <v>6.2928261529637E-2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375</v>
      </c>
      <c r="E3416">
        <v>48.343218419999999</v>
      </c>
      <c r="F3416">
        <v>28.9</v>
      </c>
      <c r="G3416">
        <v>16.268418561944301</v>
      </c>
      <c r="H3416">
        <v>-24.9997332884519</v>
      </c>
      <c r="I3416">
        <v>-33.068638595429398</v>
      </c>
      <c r="J3416">
        <v>-6.5544281783148799</v>
      </c>
      <c r="K3416">
        <v>34.037207065733803</v>
      </c>
      <c r="L3416">
        <v>32.596811504687302</v>
      </c>
      <c r="M3416">
        <v>31.8917506568188</v>
      </c>
      <c r="N3416">
        <v>0.472913385826771</v>
      </c>
      <c r="O3416">
        <v>112.283737024221</v>
      </c>
      <c r="P3416">
        <v>92.026578073089695</v>
      </c>
      <c r="Q3416">
        <v>0.134942105057169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80</v>
      </c>
      <c r="E3417">
        <v>48.303909500000003</v>
      </c>
      <c r="F3417">
        <v>15.4</v>
      </c>
      <c r="G3417">
        <v>-20.396874010702501</v>
      </c>
      <c r="H3417">
        <v>-9.6273513468194594</v>
      </c>
      <c r="I3417">
        <v>-29.411333934834001</v>
      </c>
      <c r="J3417">
        <v>-1.62695272823305</v>
      </c>
      <c r="K3417">
        <v>16.055396015988201</v>
      </c>
      <c r="L3417">
        <v>16.759969413668198</v>
      </c>
      <c r="M3417">
        <v>40.855652749013103</v>
      </c>
      <c r="N3417">
        <v>0.68711038735740704</v>
      </c>
      <c r="O3417">
        <v>36.363636363636303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D3418" t="s">
        <v>472</v>
      </c>
      <c r="E3418">
        <v>48.143281500000001</v>
      </c>
      <c r="F3418">
        <v>4.5</v>
      </c>
      <c r="G3418">
        <v>72.405972503934294</v>
      </c>
      <c r="H3418">
        <v>-5.8940913945171101</v>
      </c>
      <c r="I3418">
        <v>58.618897524778603</v>
      </c>
      <c r="J3418">
        <v>4.7366442694574804</v>
      </c>
      <c r="K3418">
        <v>4.3996074180835398</v>
      </c>
      <c r="L3418">
        <v>3.4369283126797399</v>
      </c>
      <c r="M3418">
        <v>49.557185924868698</v>
      </c>
      <c r="N3418">
        <v>0.65900743848525301</v>
      </c>
      <c r="O3418">
        <v>21.7777777777777</v>
      </c>
      <c r="P3418">
        <v>152.80898876404399</v>
      </c>
      <c r="Q3418">
        <v>5.8677967769615001E-2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D3419" t="s">
        <v>146</v>
      </c>
      <c r="E3419">
        <v>48.137231389999997</v>
      </c>
      <c r="F3419">
        <v>2.39</v>
      </c>
      <c r="G3419">
        <v>-83.592103138135002</v>
      </c>
      <c r="H3419">
        <v>-6.5314233309585497</v>
      </c>
      <c r="I3419">
        <v>-28.437752721526699</v>
      </c>
      <c r="J3419">
        <v>-0.81546898839564996</v>
      </c>
      <c r="K3419">
        <v>2.3695105842284399</v>
      </c>
      <c r="L3419">
        <v>3.1488053278638999</v>
      </c>
      <c r="M3419">
        <v>41.566017132125197</v>
      </c>
      <c r="N3419">
        <v>0.70600162506566499</v>
      </c>
      <c r="O3419">
        <v>165.690376569037</v>
      </c>
      <c r="P3419">
        <v>32.7777777777777</v>
      </c>
      <c r="Q3419">
        <v>-0.191005171586524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491</v>
      </c>
      <c r="E3420">
        <v>48.129514350000001</v>
      </c>
      <c r="F3420">
        <v>33.700000000000003</v>
      </c>
      <c r="G3420">
        <v>6.2047953045345796</v>
      </c>
      <c r="H3420">
        <v>-0.381693034191884</v>
      </c>
      <c r="I3420">
        <v>-28.326977749605401</v>
      </c>
      <c r="J3420">
        <v>-0.69210446659485603</v>
      </c>
      <c r="K3420">
        <v>32.151918526810398</v>
      </c>
      <c r="L3420">
        <v>32.413268146214698</v>
      </c>
      <c r="M3420">
        <v>61.886447018270303</v>
      </c>
      <c r="N3420">
        <v>1.0035657049429501</v>
      </c>
      <c r="O3420">
        <v>40.949554896142402</v>
      </c>
      <c r="P3420">
        <v>46.521739130434803</v>
      </c>
      <c r="Q3420">
        <v>-6.3917890179531006E-2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D3421" t="s">
        <v>1157</v>
      </c>
      <c r="E3421">
        <v>48.122250000000001</v>
      </c>
      <c r="F3421">
        <v>9.2100000000000009</v>
      </c>
      <c r="G3421">
        <v>45.512681954102</v>
      </c>
      <c r="H3421">
        <v>4.5377402009973302</v>
      </c>
      <c r="I3421">
        <v>27.246452047670299</v>
      </c>
      <c r="J3421">
        <v>-1.7352775754835501</v>
      </c>
      <c r="K3421">
        <v>8.5813697214281106</v>
      </c>
      <c r="L3421">
        <v>7.6985046283484202</v>
      </c>
      <c r="M3421">
        <v>53.106583427834103</v>
      </c>
      <c r="N3421">
        <v>2.5180879490647499</v>
      </c>
      <c r="O3421">
        <v>17.806731813246401</v>
      </c>
      <c r="P3421">
        <v>92.677824267782398</v>
      </c>
      <c r="Q3421">
        <v>0.14846930509256401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E3422">
        <v>48.0834616</v>
      </c>
      <c r="F3422">
        <v>58</v>
      </c>
      <c r="G3422">
        <v>57.149422285593701</v>
      </c>
      <c r="H3422">
        <v>5.7137839131120698</v>
      </c>
      <c r="I3422">
        <v>-19.9892995896675</v>
      </c>
      <c r="J3422">
        <v>0.81054727176695196</v>
      </c>
      <c r="K3422">
        <v>53.122079067554701</v>
      </c>
      <c r="L3422">
        <v>50.065765929694798</v>
      </c>
      <c r="M3422">
        <v>95.794588890850207</v>
      </c>
      <c r="N3422">
        <v>0.28181818181818102</v>
      </c>
      <c r="O3422">
        <v>55.689655172413801</v>
      </c>
      <c r="P3422">
        <v>93.3333333333333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D3423" t="s">
        <v>386</v>
      </c>
      <c r="E3423">
        <v>48.048000000000002</v>
      </c>
      <c r="F3423">
        <v>26.4</v>
      </c>
      <c r="G3423">
        <v>105.864579080018</v>
      </c>
      <c r="H3423">
        <v>-5.5734029618616896</v>
      </c>
      <c r="I3423">
        <v>-4.0235858073598898</v>
      </c>
      <c r="J3423">
        <v>-1.34227656862269E-2</v>
      </c>
      <c r="K3423">
        <v>28.411098688228499</v>
      </c>
      <c r="L3423">
        <v>25.0118750294126</v>
      </c>
      <c r="M3423">
        <v>32.556651504828999</v>
      </c>
      <c r="N3423">
        <v>0.19876416160539501</v>
      </c>
      <c r="O3423">
        <v>47.689393939393902</v>
      </c>
      <c r="P3423">
        <v>140.218380345768</v>
      </c>
      <c r="Q3423">
        <v>8.4163849830124995E-2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D3424" t="s">
        <v>422</v>
      </c>
      <c r="E3424">
        <v>47.993456000000002</v>
      </c>
      <c r="F3424">
        <v>2.2400000000000002</v>
      </c>
      <c r="G3424">
        <v>-8.0384015486031402</v>
      </c>
      <c r="H3424">
        <v>-0.92948067662025702</v>
      </c>
      <c r="I3424">
        <v>-33.508157227415097</v>
      </c>
      <c r="J3424">
        <v>-10.0765495024265</v>
      </c>
      <c r="K3424">
        <v>2.34945753258586</v>
      </c>
      <c r="L3424">
        <v>2.3457883387132199</v>
      </c>
      <c r="M3424">
        <v>32.785045919185002</v>
      </c>
      <c r="N3424">
        <v>0.84471706043314998</v>
      </c>
      <c r="O3424">
        <v>58.482142857142797</v>
      </c>
      <c r="P3424">
        <v>20.430107526881699</v>
      </c>
      <c r="Q3424">
        <v>4.9746772004096003E-2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E3425">
        <v>47.903190336000002</v>
      </c>
      <c r="F3425">
        <v>6.08</v>
      </c>
      <c r="G3425">
        <v>-67.1183846497389</v>
      </c>
      <c r="H3425">
        <v>-16.148749779610199</v>
      </c>
      <c r="I3425">
        <v>-37.794895578669603</v>
      </c>
      <c r="J3425">
        <v>-0.63639806585362402</v>
      </c>
      <c r="K3425">
        <v>6.0977267899405003</v>
      </c>
      <c r="L3425">
        <v>7.1201314379961103</v>
      </c>
      <c r="M3425">
        <v>38.7460427457818</v>
      </c>
      <c r="N3425">
        <v>0.79787766442953001</v>
      </c>
      <c r="O3425">
        <v>94.078947368420998</v>
      </c>
      <c r="P3425">
        <v>28</v>
      </c>
      <c r="Q3425">
        <v>-3.7676999642344999E-2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E3426">
        <v>47.682423249999999</v>
      </c>
      <c r="F3426">
        <v>951.65</v>
      </c>
      <c r="G3426">
        <v>550.35016643867596</v>
      </c>
      <c r="H3426">
        <v>1.2116398307793099</v>
      </c>
      <c r="I3426">
        <v>131.475722978031</v>
      </c>
      <c r="J3426">
        <v>-12.789452728233</v>
      </c>
      <c r="K3426">
        <v>890.41122087503595</v>
      </c>
      <c r="L3426">
        <v>602.94762891170205</v>
      </c>
      <c r="M3426">
        <v>40.554035795838999</v>
      </c>
      <c r="N3426">
        <v>1.4071540880503099</v>
      </c>
      <c r="O3426">
        <v>26.096779278095902</v>
      </c>
      <c r="P3426">
        <v>723.582864560796</v>
      </c>
      <c r="Q3426">
        <v>0.44304169822658701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D3427" t="s">
        <v>422</v>
      </c>
      <c r="E3427">
        <v>47.637206999999997</v>
      </c>
      <c r="F3427">
        <v>8.7799999999999994</v>
      </c>
      <c r="G3427">
        <v>6.9083243627450601</v>
      </c>
      <c r="H3427">
        <v>-3.3721505088114698</v>
      </c>
      <c r="I3427">
        <v>-34.049209838433498</v>
      </c>
      <c r="J3427">
        <v>-1.1168903699563999</v>
      </c>
      <c r="K3427">
        <v>8.9064008636590195</v>
      </c>
      <c r="L3427">
        <v>9.2918206447159992</v>
      </c>
      <c r="M3427">
        <v>47.8125367696002</v>
      </c>
      <c r="N3427">
        <v>0.85072325735385401</v>
      </c>
      <c r="O3427">
        <v>36.560364464692398</v>
      </c>
      <c r="P3427">
        <v>34.045801526717497</v>
      </c>
      <c r="Q3427">
        <v>6.0709174518973001E-2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D3428" t="s">
        <v>555</v>
      </c>
      <c r="E3428">
        <v>47.584162800000001</v>
      </c>
      <c r="F3428">
        <v>24.65</v>
      </c>
      <c r="G3428">
        <v>-50.737482476311001</v>
      </c>
      <c r="H3428">
        <v>-6.0823830754483001</v>
      </c>
      <c r="I3428">
        <v>-31.353424006763301</v>
      </c>
      <c r="J3428">
        <v>3.7151115871196398</v>
      </c>
      <c r="K3428">
        <v>25.883764536704302</v>
      </c>
      <c r="L3428">
        <v>29.3983941642642</v>
      </c>
      <c r="M3428">
        <v>41.0612951544298</v>
      </c>
      <c r="N3428">
        <v>0.89922480620154999</v>
      </c>
      <c r="O3428">
        <v>74.4421906693712</v>
      </c>
      <c r="P3428">
        <v>2.4948024948024901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60</v>
      </c>
      <c r="E3429">
        <v>47.454479999999997</v>
      </c>
      <c r="F3429">
        <v>38.770000000000003</v>
      </c>
      <c r="G3429">
        <v>50.696536803177104</v>
      </c>
      <c r="H3429">
        <v>-9.8930178572116994</v>
      </c>
      <c r="I3429">
        <v>24.078504136835299</v>
      </c>
      <c r="J3429">
        <v>3.5410149657382899</v>
      </c>
      <c r="K3429">
        <v>37.528198526566797</v>
      </c>
      <c r="L3429">
        <v>33.754669837073202</v>
      </c>
      <c r="M3429">
        <v>64.034423639973895</v>
      </c>
      <c r="N3429">
        <v>0.931927223861166</v>
      </c>
      <c r="O3429">
        <v>30.745421717823</v>
      </c>
      <c r="P3429">
        <v>84.619047619047606</v>
      </c>
      <c r="Q3429">
        <v>2.6009797972640001E-2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D3430" t="s">
        <v>631</v>
      </c>
      <c r="E3430">
        <v>47.354999999999997</v>
      </c>
      <c r="F3430">
        <v>8.61</v>
      </c>
      <c r="G3430">
        <v>9.3877943786169702</v>
      </c>
      <c r="H3430">
        <v>-6.4693192445096503</v>
      </c>
      <c r="I3430">
        <v>-9.4312592150333003</v>
      </c>
      <c r="J3430">
        <v>7.0683695496142596</v>
      </c>
      <c r="K3430">
        <v>8.1839177453149095</v>
      </c>
      <c r="L3430">
        <v>8.0828002152738794</v>
      </c>
      <c r="M3430">
        <v>59.572657691966697</v>
      </c>
      <c r="N3430">
        <v>0.56908197072274902</v>
      </c>
      <c r="O3430">
        <v>36.120789779326302</v>
      </c>
      <c r="P3430">
        <v>42.314049586776797</v>
      </c>
      <c r="Q3430">
        <v>-2.8422033902241E-2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D3431" t="s">
        <v>130</v>
      </c>
      <c r="E3431">
        <v>47.254006799999999</v>
      </c>
      <c r="F3431">
        <v>23.25</v>
      </c>
      <c r="G3431">
        <v>120.636264390856</v>
      </c>
      <c r="H3431">
        <v>4.5419299110694</v>
      </c>
      <c r="I3431">
        <v>68.558045597800898</v>
      </c>
      <c r="J3431">
        <v>-6.8817604205407301</v>
      </c>
      <c r="K3431">
        <v>21.294196892593199</v>
      </c>
      <c r="L3431">
        <v>16.071150352204199</v>
      </c>
      <c r="M3431">
        <v>47.300505294620599</v>
      </c>
      <c r="N3431">
        <v>1.6808965077574001</v>
      </c>
      <c r="O3431">
        <v>22.9247311827957</v>
      </c>
      <c r="P3431">
        <v>157.190265486725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156</v>
      </c>
      <c r="E3432">
        <v>47.194699991999997</v>
      </c>
      <c r="F3432">
        <v>117.48</v>
      </c>
      <c r="G3432">
        <v>256.216677060601</v>
      </c>
      <c r="H3432">
        <v>88.896644078867595</v>
      </c>
      <c r="I3432">
        <v>100.780446887083</v>
      </c>
      <c r="J3432">
        <v>16.0145718665126</v>
      </c>
      <c r="K3432">
        <v>77.251598232461404</v>
      </c>
      <c r="L3432">
        <v>60.791293973673</v>
      </c>
      <c r="M3432">
        <v>71.007696497769402</v>
      </c>
      <c r="N3432">
        <v>4.70755586866182</v>
      </c>
      <c r="O3432">
        <v>16.326183180115699</v>
      </c>
      <c r="P3432">
        <v>304.82425913163303</v>
      </c>
      <c r="Q3432">
        <v>0.12640375953538099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D3433" t="s">
        <v>472</v>
      </c>
      <c r="E3433">
        <v>47.156798199999997</v>
      </c>
      <c r="F3433">
        <v>17.899999999999999</v>
      </c>
      <c r="G3433">
        <v>8.9849241443297903</v>
      </c>
      <c r="H3433">
        <v>-6.4424005732610699</v>
      </c>
      <c r="I3433">
        <v>-15.980687928396399</v>
      </c>
      <c r="J3433">
        <v>1.4427311798129401</v>
      </c>
      <c r="K3433">
        <v>18.055693930058599</v>
      </c>
      <c r="L3433">
        <v>18.1355704800702</v>
      </c>
      <c r="M3433">
        <v>60.928207293091901</v>
      </c>
      <c r="N3433">
        <v>0.90545762523007201</v>
      </c>
      <c r="O3433">
        <v>52.7932960893855</v>
      </c>
      <c r="P3433">
        <v>61.990950226244301</v>
      </c>
      <c r="Q3433">
        <v>-0.12890639605467999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D3434" t="s">
        <v>1102</v>
      </c>
      <c r="E3434">
        <v>47.132865000000002</v>
      </c>
      <c r="F3434">
        <v>106.95</v>
      </c>
      <c r="G3434">
        <v>-5.6358014627447597</v>
      </c>
      <c r="H3434">
        <v>17.212636751681799</v>
      </c>
      <c r="I3434">
        <v>12.028633833095</v>
      </c>
      <c r="J3434">
        <v>-12.7608812996616</v>
      </c>
      <c r="K3434">
        <v>100.85618862706301</v>
      </c>
      <c r="L3434">
        <v>87.291532576470203</v>
      </c>
      <c r="M3434">
        <v>33.1330029713614</v>
      </c>
      <c r="N3434">
        <v>1.81361122537593</v>
      </c>
      <c r="O3434">
        <v>29.107059373538998</v>
      </c>
      <c r="P3434">
        <v>52.742073693230502</v>
      </c>
      <c r="Q3434">
        <v>1.844826691369E-2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D3435" t="s">
        <v>138</v>
      </c>
      <c r="E3435">
        <v>47.02452504</v>
      </c>
      <c r="F3435">
        <v>157.19999999999999</v>
      </c>
      <c r="G3435">
        <v>59.7375698706714</v>
      </c>
      <c r="H3435">
        <v>-10.0153590739304</v>
      </c>
      <c r="I3435">
        <v>-0.78267415523328399</v>
      </c>
      <c r="J3435">
        <v>-4.8881493029526402</v>
      </c>
      <c r="K3435">
        <v>159.74000871855301</v>
      </c>
      <c r="L3435">
        <v>141.16982356761301</v>
      </c>
      <c r="M3435">
        <v>43.544220330300298</v>
      </c>
      <c r="N3435">
        <v>0.68883722951246995</v>
      </c>
      <c r="O3435">
        <v>17.6844783715012</v>
      </c>
      <c r="P3435">
        <v>90.430042398546306</v>
      </c>
      <c r="Q3435">
        <v>5.3252869233850003E-2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D3436" t="s">
        <v>539</v>
      </c>
      <c r="E3436">
        <v>46.965960600000003</v>
      </c>
      <c r="F3436">
        <v>40.17</v>
      </c>
      <c r="G3436">
        <v>-53.465796634750902</v>
      </c>
      <c r="H3436">
        <v>-5.9475565412940803</v>
      </c>
      <c r="I3436">
        <v>-7.8054496683794099</v>
      </c>
      <c r="J3436">
        <v>9.3069427403560194</v>
      </c>
      <c r="K3436">
        <v>48.081985271941299</v>
      </c>
      <c r="L3436">
        <v>50.079098754168399</v>
      </c>
      <c r="M3436">
        <v>44.009218893992198</v>
      </c>
      <c r="N3436">
        <v>1.6343230342403099</v>
      </c>
      <c r="O3436">
        <v>100.34851879512</v>
      </c>
      <c r="P3436">
        <v>34.843907351460203</v>
      </c>
      <c r="Q3436">
        <v>0.17872512509954699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E3437">
        <v>46.814516189999999</v>
      </c>
      <c r="F3437">
        <v>45.9</v>
      </c>
      <c r="G3437">
        <v>-30.1202337340622</v>
      </c>
      <c r="H3437">
        <v>5.3211664922141901</v>
      </c>
      <c r="I3437">
        <v>-14.444246228020299</v>
      </c>
      <c r="J3437">
        <v>1.1240268955913999</v>
      </c>
      <c r="K3437">
        <v>47.395021642116902</v>
      </c>
      <c r="L3437">
        <v>48.350211143072102</v>
      </c>
      <c r="M3437">
        <v>42.8369510800337</v>
      </c>
      <c r="N3437">
        <v>0.504</v>
      </c>
      <c r="O3437">
        <v>40.740740740740698</v>
      </c>
      <c r="P3437">
        <v>14.749999999999901</v>
      </c>
      <c r="Q3437">
        <v>1.1956343025E-3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386</v>
      </c>
      <c r="E3438">
        <v>46.702579999999998</v>
      </c>
      <c r="F3438">
        <v>30.35</v>
      </c>
      <c r="G3438">
        <v>45.452494911292</v>
      </c>
      <c r="H3438">
        <v>4.0369885966845702</v>
      </c>
      <c r="I3438">
        <v>-33.926474526038</v>
      </c>
      <c r="J3438">
        <v>1.4404685316094601</v>
      </c>
      <c r="K3438">
        <v>33.381091375015998</v>
      </c>
      <c r="L3438">
        <v>31.750167395472499</v>
      </c>
      <c r="M3438">
        <v>34.244152495910598</v>
      </c>
      <c r="N3438">
        <v>2.5593175853018302</v>
      </c>
      <c r="O3438">
        <v>85.667215815486003</v>
      </c>
      <c r="P3438">
        <v>80.118694362017706</v>
      </c>
      <c r="Q3438">
        <v>0.123328432636817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E3439">
        <v>46.627679069999999</v>
      </c>
      <c r="F3439">
        <v>6.3</v>
      </c>
      <c r="G3439">
        <v>110.10016578001699</v>
      </c>
      <c r="H3439">
        <v>25.976791345930799</v>
      </c>
      <c r="I3439">
        <v>64.675359378837399</v>
      </c>
      <c r="J3439">
        <v>-6.6822481172820396</v>
      </c>
      <c r="K3439">
        <v>5.5819092842321503</v>
      </c>
      <c r="L3439">
        <v>4.3761975774882096</v>
      </c>
      <c r="M3439">
        <v>40.6467759282556</v>
      </c>
      <c r="N3439">
        <v>0.88984400515923301</v>
      </c>
      <c r="O3439">
        <v>16.825396825396801</v>
      </c>
      <c r="P3439">
        <v>156.09756097560901</v>
      </c>
      <c r="Q3439">
        <v>8.5178077528356003E-2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E3440">
        <v>46.60964208</v>
      </c>
      <c r="F3440">
        <v>43.2</v>
      </c>
      <c r="G3440">
        <v>-26.774521880476399</v>
      </c>
      <c r="H3440">
        <v>13.7798216489611</v>
      </c>
      <c r="I3440">
        <v>-41.245099070359103</v>
      </c>
      <c r="J3440">
        <v>4.4362209611349002</v>
      </c>
      <c r="K3440">
        <v>40.064997702231402</v>
      </c>
      <c r="L3440">
        <v>43.7418791098901</v>
      </c>
      <c r="M3440">
        <v>73.567051076909195</v>
      </c>
      <c r="N3440">
        <v>0.36433734939758999</v>
      </c>
      <c r="O3440">
        <v>80.521488247953599</v>
      </c>
      <c r="P3440">
        <v>33.622022888957602</v>
      </c>
      <c r="Q3440">
        <v>0.178744408306898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D3441" t="s">
        <v>278</v>
      </c>
      <c r="E3441">
        <v>46.534593119999997</v>
      </c>
      <c r="F3441">
        <v>102.45</v>
      </c>
      <c r="G3441">
        <v>51.869879173261197</v>
      </c>
      <c r="H3441">
        <v>-11.481231972863799</v>
      </c>
      <c r="I3441">
        <v>8.4458871441557708</v>
      </c>
      <c r="J3441">
        <v>-3.0620017478408901</v>
      </c>
      <c r="K3441">
        <v>97.581973151410196</v>
      </c>
      <c r="L3441">
        <v>82.395316234880895</v>
      </c>
      <c r="M3441">
        <v>49.397094376554897</v>
      </c>
      <c r="N3441">
        <v>0.229540832784034</v>
      </c>
      <c r="O3441">
        <v>19.7657393850658</v>
      </c>
      <c r="P3441">
        <v>96.189199540405994</v>
      </c>
      <c r="Q3441">
        <v>6.1194168443017997E-2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D3442" t="s">
        <v>138</v>
      </c>
      <c r="E3442">
        <v>46.53</v>
      </c>
      <c r="F3442">
        <v>5.17</v>
      </c>
      <c r="G3442">
        <v>68.121644507815901</v>
      </c>
      <c r="H3442">
        <v>20.551666309155301</v>
      </c>
      <c r="I3442">
        <v>-11.822508990898401</v>
      </c>
      <c r="J3442">
        <v>3.53534733173392E-2</v>
      </c>
      <c r="K3442">
        <v>4.5822456582752196</v>
      </c>
      <c r="L3442">
        <v>4.2009900557137501</v>
      </c>
      <c r="M3442">
        <v>66.033364439195495</v>
      </c>
      <c r="N3442">
        <v>1.3195332506328299</v>
      </c>
      <c r="O3442">
        <v>15.2804642166344</v>
      </c>
      <c r="P3442">
        <v>97.328244274809094</v>
      </c>
      <c r="Q3442">
        <v>7.4652886650773007E-2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D3443" t="s">
        <v>278</v>
      </c>
      <c r="E3443">
        <v>46.516680000000001</v>
      </c>
      <c r="F3443">
        <v>615.29999999999995</v>
      </c>
      <c r="G3443">
        <v>-22.339228173349401</v>
      </c>
      <c r="H3443">
        <v>5.3842714720853104</v>
      </c>
      <c r="I3443">
        <v>-10.3831308727873</v>
      </c>
      <c r="J3443">
        <v>8.92862845257876</v>
      </c>
      <c r="K3443">
        <v>575.09681843882004</v>
      </c>
      <c r="L3443">
        <v>564.48024844130896</v>
      </c>
      <c r="M3443">
        <v>66.750669701841801</v>
      </c>
      <c r="N3443">
        <v>1.0763819095477301</v>
      </c>
      <c r="O3443">
        <v>42.540224280838601</v>
      </c>
      <c r="P3443">
        <v>60.130123617436503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D3444" t="s">
        <v>278</v>
      </c>
      <c r="E3444">
        <v>46.490587349999998</v>
      </c>
      <c r="F3444">
        <v>2.15</v>
      </c>
      <c r="G3444">
        <v>137.56270828965</v>
      </c>
      <c r="H3444">
        <v>-12.230816648911199</v>
      </c>
      <c r="I3444">
        <v>-70.794895578669596</v>
      </c>
      <c r="J3444">
        <v>-7.7000910261053903</v>
      </c>
      <c r="K3444">
        <v>2.34323224201807</v>
      </c>
      <c r="L3444">
        <v>2.4195208929073102</v>
      </c>
      <c r="M3444">
        <v>38.356377070310302</v>
      </c>
      <c r="N3444">
        <v>2.27599451303155</v>
      </c>
      <c r="O3444">
        <v>183.720930232558</v>
      </c>
      <c r="P3444">
        <v>176.23126338329701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D3445" t="s">
        <v>60</v>
      </c>
      <c r="E3445">
        <v>46.39</v>
      </c>
      <c r="F3445">
        <v>46.39</v>
      </c>
      <c r="G3445">
        <v>-58.918619023946803</v>
      </c>
      <c r="H3445">
        <v>-3.7421563730168801</v>
      </c>
      <c r="I3445">
        <v>-73.606036529895505</v>
      </c>
      <c r="J3445">
        <v>-0.29814838040695602</v>
      </c>
      <c r="K3445">
        <v>47.195807305214799</v>
      </c>
      <c r="L3445">
        <v>61.842593383418098</v>
      </c>
      <c r="M3445">
        <v>54.458195584916602</v>
      </c>
      <c r="N3445">
        <v>1.08751159265648</v>
      </c>
      <c r="O3445">
        <v>162.98771286915201</v>
      </c>
      <c r="P3445">
        <v>18.948717948717899</v>
      </c>
      <c r="Q3445">
        <v>9.6844418209010002E-3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631</v>
      </c>
      <c r="E3446">
        <v>46.38</v>
      </c>
      <c r="F3446">
        <v>15</v>
      </c>
      <c r="G3446">
        <v>1.1081034208191001</v>
      </c>
      <c r="H3446">
        <v>19.333256763464899</v>
      </c>
      <c r="I3446">
        <v>11.205104421330301</v>
      </c>
      <c r="J3446">
        <v>21.288873131258701</v>
      </c>
      <c r="K3446">
        <v>13.6250291048907</v>
      </c>
      <c r="L3446">
        <v>12.917446371329801</v>
      </c>
      <c r="M3446">
        <v>62.663490536098102</v>
      </c>
      <c r="N3446">
        <v>3.9292405678258899</v>
      </c>
      <c r="O3446">
        <v>23.799999999999901</v>
      </c>
      <c r="P3446">
        <v>46.914789422135101</v>
      </c>
      <c r="Q3446">
        <v>2.4387875734715E-2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21</v>
      </c>
      <c r="E3447">
        <v>46.37</v>
      </c>
      <c r="F3447">
        <v>46.37</v>
      </c>
      <c r="G3447">
        <v>123.73480443417699</v>
      </c>
      <c r="H3447">
        <v>66.820362189501594</v>
      </c>
      <c r="I3447">
        <v>78.213385994829295</v>
      </c>
      <c r="J3447">
        <v>21.9902454885022</v>
      </c>
      <c r="K3447">
        <v>30.003021606870501</v>
      </c>
      <c r="L3447">
        <v>26.885700462502001</v>
      </c>
      <c r="M3447">
        <v>92.554586746219698</v>
      </c>
      <c r="N3447">
        <v>2.3623201971790699</v>
      </c>
      <c r="O3447">
        <v>0</v>
      </c>
      <c r="P3447">
        <v>152.28509249183799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E3448">
        <v>46.238280000000003</v>
      </c>
      <c r="F3448">
        <v>101.2</v>
      </c>
      <c r="G3448">
        <v>-12.891786505615</v>
      </c>
      <c r="H3448">
        <v>-1.7246129408393001</v>
      </c>
      <c r="I3448">
        <v>-7.2685797891959698</v>
      </c>
      <c r="J3448">
        <v>0.81054727176695196</v>
      </c>
      <c r="K3448">
        <v>97.445698533660305</v>
      </c>
      <c r="L3448">
        <v>95.201995891110201</v>
      </c>
      <c r="M3448">
        <v>99.999584312757506</v>
      </c>
      <c r="N3448">
        <v>4.8390243902438996</v>
      </c>
      <c r="O3448">
        <v>0</v>
      </c>
      <c r="P3448">
        <v>12.132963988919601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D3449" t="s">
        <v>619</v>
      </c>
      <c r="E3449">
        <v>46.183490999999997</v>
      </c>
      <c r="F3449">
        <v>10.11</v>
      </c>
      <c r="G3449">
        <v>40.289666188032697</v>
      </c>
      <c r="H3449">
        <v>-14.9003025746413</v>
      </c>
      <c r="I3449">
        <v>-27.013779698841301</v>
      </c>
      <c r="J3449">
        <v>0.51174249089046397</v>
      </c>
      <c r="K3449">
        <v>10.2610590326302</v>
      </c>
      <c r="L3449">
        <v>10.063990370854601</v>
      </c>
      <c r="M3449">
        <v>55.757969268346201</v>
      </c>
      <c r="N3449">
        <v>0.70678435586444599</v>
      </c>
      <c r="O3449">
        <v>69.139465875370902</v>
      </c>
      <c r="P3449">
        <v>71.355932203389798</v>
      </c>
      <c r="Q3449">
        <v>-4.0790721772912999E-2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D3450" t="s">
        <v>80</v>
      </c>
      <c r="E3450">
        <v>46.079625</v>
      </c>
      <c r="F3450">
        <v>257.5</v>
      </c>
      <c r="G3450">
        <v>197.774422285593</v>
      </c>
      <c r="H3450">
        <v>-34.677924829912101</v>
      </c>
      <c r="I3450">
        <v>135.59977754481699</v>
      </c>
      <c r="J3450">
        <v>-3.4472652282330398</v>
      </c>
      <c r="K3450">
        <v>263.55922047108902</v>
      </c>
      <c r="M3450">
        <v>47.264580705689099</v>
      </c>
      <c r="N3450">
        <v>1.6598901098901</v>
      </c>
      <c r="O3450">
        <v>47.572815533980503</v>
      </c>
      <c r="P3450">
        <v>221.875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D3451" t="s">
        <v>555</v>
      </c>
      <c r="E3451">
        <v>45.863847119999903</v>
      </c>
      <c r="F3451">
        <v>58.31</v>
      </c>
      <c r="G3451">
        <v>5.4772000633715097</v>
      </c>
      <c r="H3451">
        <v>-3.0359678247230701</v>
      </c>
      <c r="I3451">
        <v>-16.1068406280916</v>
      </c>
      <c r="J3451">
        <v>-1.7365744806528101</v>
      </c>
      <c r="K3451">
        <v>58.112699642350798</v>
      </c>
      <c r="L3451">
        <v>55.575115688320302</v>
      </c>
      <c r="M3451">
        <v>51.783497204324703</v>
      </c>
      <c r="N3451">
        <v>0.820244160338364</v>
      </c>
      <c r="O3451">
        <v>25.535928657177099</v>
      </c>
      <c r="P3451">
        <v>55.909090909090899</v>
      </c>
      <c r="Q3451">
        <v>0.10708141352099899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631</v>
      </c>
      <c r="E3452">
        <v>45.838982000000001</v>
      </c>
      <c r="F3452">
        <v>62.02</v>
      </c>
      <c r="G3452">
        <v>113.432934349936</v>
      </c>
      <c r="H3452">
        <v>7.8681091378697401</v>
      </c>
      <c r="I3452">
        <v>51.591771087997003</v>
      </c>
      <c r="J3452">
        <v>6.3316078524012802</v>
      </c>
      <c r="K3452">
        <v>56.924357446110101</v>
      </c>
      <c r="L3452">
        <v>47.2425719901116</v>
      </c>
      <c r="M3452">
        <v>57.339930230110298</v>
      </c>
      <c r="N3452">
        <v>2.7405703095388501</v>
      </c>
      <c r="O3452">
        <v>12.8506933247339</v>
      </c>
      <c r="P3452">
        <v>161.13684210526301</v>
      </c>
      <c r="Q3452">
        <v>5.3930565637504001E-2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E3453">
        <v>45.781239999999997</v>
      </c>
      <c r="F3453">
        <v>24.76</v>
      </c>
      <c r="G3453">
        <v>-25.729501035820601</v>
      </c>
      <c r="H3453">
        <v>-4.8487555376571496</v>
      </c>
      <c r="I3453">
        <v>-42.481531523370101</v>
      </c>
      <c r="J3453">
        <v>0.68839743463341097</v>
      </c>
      <c r="K3453">
        <v>25.537569523082301</v>
      </c>
      <c r="L3453">
        <v>27.3253541261785</v>
      </c>
      <c r="M3453">
        <v>62.462809717399502</v>
      </c>
      <c r="N3453">
        <v>0.58028300565604696</v>
      </c>
      <c r="O3453">
        <v>65.589660743134004</v>
      </c>
      <c r="P3453">
        <v>9.5575221238938006</v>
      </c>
      <c r="Q3453">
        <v>2.4433082512030002E-3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D3454" t="s">
        <v>1538</v>
      </c>
      <c r="E3454">
        <v>45.654343187999999</v>
      </c>
      <c r="F3454">
        <v>29.14</v>
      </c>
      <c r="G3454">
        <v>62.097505352686298</v>
      </c>
      <c r="H3454">
        <v>8.8319484212713792</v>
      </c>
      <c r="I3454">
        <v>-24.817796342028402</v>
      </c>
      <c r="J3454">
        <v>-2.2774240029188699</v>
      </c>
      <c r="K3454">
        <v>25.164162026797602</v>
      </c>
      <c r="L3454">
        <v>24.590338612465999</v>
      </c>
      <c r="M3454">
        <v>68.083640066269894</v>
      </c>
      <c r="N3454">
        <v>3.4395318321773001</v>
      </c>
      <c r="O3454">
        <v>50.995195607412398</v>
      </c>
      <c r="P3454">
        <v>92.980132450331098</v>
      </c>
      <c r="Q3454">
        <v>7.2925657056308005E-2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D3455" t="s">
        <v>422</v>
      </c>
      <c r="E3455">
        <v>45.63</v>
      </c>
      <c r="F3455">
        <v>5.07</v>
      </c>
      <c r="G3455">
        <v>85.982295213770499</v>
      </c>
      <c r="H3455">
        <v>-24.917589354275101</v>
      </c>
      <c r="I3455">
        <v>33.019776236002102</v>
      </c>
      <c r="J3455">
        <v>-2.3703672411555101</v>
      </c>
      <c r="K3455">
        <v>4.9298263577305397</v>
      </c>
      <c r="L3455">
        <v>3.97902118196623</v>
      </c>
      <c r="M3455">
        <v>46.934779999089699</v>
      </c>
      <c r="N3455">
        <v>0.53186026132757203</v>
      </c>
      <c r="O3455">
        <v>28.7310979618671</v>
      </c>
      <c r="P3455">
        <v>117.28571428571399</v>
      </c>
      <c r="Q3455">
        <v>6.7948624590064996E-2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D3456" t="s">
        <v>1412</v>
      </c>
      <c r="E3456">
        <v>45.579745000000003</v>
      </c>
      <c r="F3456">
        <v>28.45</v>
      </c>
      <c r="G3456">
        <v>0.46159391431527202</v>
      </c>
      <c r="H3456">
        <v>-25.557315572791399</v>
      </c>
      <c r="I3456">
        <v>9.5789118801334592</v>
      </c>
      <c r="J3456">
        <v>-4.9318924156268604</v>
      </c>
      <c r="K3456">
        <v>28.222033708181399</v>
      </c>
      <c r="L3456">
        <v>24.8955111480997</v>
      </c>
      <c r="M3456">
        <v>38.551790527368702</v>
      </c>
      <c r="N3456">
        <v>0.23024680140861201</v>
      </c>
      <c r="O3456">
        <v>29.349736379613301</v>
      </c>
      <c r="P3456">
        <v>48.1770833333333</v>
      </c>
      <c r="Q3456">
        <v>6.5789609977964E-2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Row],[Ticker]],[1]!Table1[[Symbol]:[Industry]],2,FALSE),"-")</f>
        <v>-</v>
      </c>
      <c r="D3457" t="s">
        <v>404</v>
      </c>
      <c r="E3457">
        <v>45.5456</v>
      </c>
      <c r="F3457">
        <v>86</v>
      </c>
      <c r="G3457">
        <v>-29.595083208911699</v>
      </c>
      <c r="H3457">
        <v>-1.0336111868597599</v>
      </c>
      <c r="I3457">
        <v>-39.656964544186899</v>
      </c>
      <c r="J3457">
        <v>3.4971144359460502</v>
      </c>
      <c r="K3457">
        <v>85.784169192338297</v>
      </c>
      <c r="L3457">
        <v>98.695294053735907</v>
      </c>
      <c r="M3457">
        <v>99.534198706943997</v>
      </c>
      <c r="N3457">
        <v>0.26360544217686999</v>
      </c>
      <c r="O3457">
        <v>56.279069767441797</v>
      </c>
      <c r="P3457">
        <v>7.4999999999999902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Row],[Ticker]],[1]!Table1[[Symbol]:[Industry]],2,FALSE),"-")</f>
        <v>-</v>
      </c>
      <c r="D3458" t="s">
        <v>1429</v>
      </c>
      <c r="E3458">
        <v>45.38</v>
      </c>
      <c r="F3458">
        <v>45.38</v>
      </c>
      <c r="G3458">
        <v>-34.857706524632398</v>
      </c>
      <c r="H3458">
        <v>-13.982804613665101</v>
      </c>
      <c r="I3458">
        <v>-27.1256824388682</v>
      </c>
      <c r="J3458">
        <v>-2.6242353369286899</v>
      </c>
      <c r="K3458">
        <v>47.7072088839966</v>
      </c>
      <c r="L3458">
        <v>50.302629722918297</v>
      </c>
      <c r="M3458">
        <v>41.006864168876199</v>
      </c>
      <c r="N3458">
        <v>1.9704049382716</v>
      </c>
      <c r="O3458">
        <v>55.464962538563199</v>
      </c>
      <c r="P3458">
        <v>7.5355450236966801</v>
      </c>
      <c r="Q3458">
        <v>-0.120395374597893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Row],[Ticker]],[1]!Table1[[Symbol]:[Industry]],2,FALSE),"-")</f>
        <v>-</v>
      </c>
      <c r="E3459">
        <v>45.242989999999999</v>
      </c>
      <c r="F3459">
        <v>169</v>
      </c>
      <c r="G3459">
        <v>-32.501661725246301</v>
      </c>
      <c r="H3459">
        <v>-3.72017835103886</v>
      </c>
      <c r="I3459">
        <v>-50.021310673009197</v>
      </c>
      <c r="J3459">
        <v>7.6287290899487701</v>
      </c>
      <c r="K3459">
        <v>158.779455835259</v>
      </c>
      <c r="L3459">
        <v>199.94748705197901</v>
      </c>
      <c r="M3459">
        <v>75.457992005321699</v>
      </c>
      <c r="N3459">
        <v>0.342746113989637</v>
      </c>
      <c r="O3459">
        <v>94.674556213017695</v>
      </c>
      <c r="P3459">
        <v>35.9067149175713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Row],[Ticker]],[1]!Table1[[Symbol]:[Industry]],2,FALSE),"-")</f>
        <v>-</v>
      </c>
      <c r="D3460" t="s">
        <v>46</v>
      </c>
      <c r="E3460">
        <v>45.175368374999998</v>
      </c>
      <c r="F3460">
        <v>37.75</v>
      </c>
      <c r="G3460">
        <v>-0.12685029240297699</v>
      </c>
      <c r="H3460">
        <v>-8.0184006911821299</v>
      </c>
      <c r="I3460">
        <v>-11.2690943836669</v>
      </c>
      <c r="J3460">
        <v>0.97716765499383995</v>
      </c>
      <c r="K3460">
        <v>36.978931415813598</v>
      </c>
      <c r="L3460">
        <v>36.259459839215801</v>
      </c>
      <c r="M3460">
        <v>66.383878536956601</v>
      </c>
      <c r="N3460">
        <v>0.94537306524728004</v>
      </c>
      <c r="O3460">
        <v>48.7417218543046</v>
      </c>
      <c r="P3460">
        <v>59.282700421940902</v>
      </c>
      <c r="Q3460">
        <v>0.102610888929466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Row],[Ticker]],[1]!Table1[[Symbol]:[Industry]],2,FALSE),"-")</f>
        <v>-</v>
      </c>
      <c r="D3461" t="s">
        <v>122</v>
      </c>
      <c r="E3461">
        <v>45.15</v>
      </c>
      <c r="F3461">
        <v>15.05</v>
      </c>
      <c r="G3461">
        <v>-41.6348242897487</v>
      </c>
      <c r="H3461">
        <v>-14.7260955108021</v>
      </c>
      <c r="I3461">
        <v>-51.630500700520102</v>
      </c>
      <c r="J3461">
        <v>-5.7733036599100798</v>
      </c>
      <c r="K3461">
        <v>16.3137690366122</v>
      </c>
      <c r="L3461">
        <v>17.932804843591601</v>
      </c>
      <c r="M3461">
        <v>32.1858769627745</v>
      </c>
      <c r="N3461">
        <v>0.64609298011709404</v>
      </c>
      <c r="O3461">
        <v>84.651162790697597</v>
      </c>
      <c r="P3461">
        <v>3.0821917808219101</v>
      </c>
      <c r="Q3461">
        <v>-1.6642540210395001E-2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Row],[Ticker]],[1]!Table1[[Symbol]:[Industry]],2,FALSE),"-")</f>
        <v>-</v>
      </c>
      <c r="D3462" t="s">
        <v>714</v>
      </c>
      <c r="E3462">
        <v>45.057158311999999</v>
      </c>
      <c r="F3462">
        <v>21.28</v>
      </c>
      <c r="G3462">
        <v>22.355031370246099</v>
      </c>
      <c r="H3462">
        <v>2.5580737835668601</v>
      </c>
      <c r="I3462">
        <v>4.0998412634356001</v>
      </c>
      <c r="J3462">
        <v>0.99994121116088697</v>
      </c>
      <c r="K3462">
        <v>20.217582611122602</v>
      </c>
      <c r="L3462">
        <v>18.394247485021499</v>
      </c>
      <c r="M3462">
        <v>37.579943371070499</v>
      </c>
      <c r="N3462">
        <v>1.1807402016042099</v>
      </c>
      <c r="O3462">
        <v>2.77255639097744</v>
      </c>
      <c r="P3462">
        <v>47.572815533980503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Row],[Ticker]],[1]!Table1[[Symbol]:[Industry]],2,FALSE),"-")</f>
        <v>-</v>
      </c>
      <c r="E3463">
        <v>45</v>
      </c>
      <c r="F3463">
        <v>300</v>
      </c>
      <c r="G3463">
        <v>-18.093510576597001</v>
      </c>
      <c r="H3463">
        <v>41.207357880845102</v>
      </c>
      <c r="I3463">
        <v>-25.559601461022599</v>
      </c>
      <c r="J3463">
        <v>-0.80098792755450599</v>
      </c>
      <c r="K3463">
        <v>271.35845449724297</v>
      </c>
      <c r="L3463">
        <v>266.637987580909</v>
      </c>
      <c r="M3463">
        <v>59.4404085201027</v>
      </c>
      <c r="N3463">
        <v>0.854430379746835</v>
      </c>
      <c r="O3463">
        <v>29.6</v>
      </c>
      <c r="P3463">
        <v>49.925037481259302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Row],[Ticker]],[1]!Table1[[Symbol]:[Industry]],2,FALSE),"-")</f>
        <v>-</v>
      </c>
      <c r="D3464" t="s">
        <v>908</v>
      </c>
      <c r="E3464">
        <v>44.981999999999999</v>
      </c>
      <c r="F3464">
        <v>1.05</v>
      </c>
      <c r="G3464">
        <v>-80.350577714406199</v>
      </c>
      <c r="H3464">
        <v>-1.7971014279619399</v>
      </c>
      <c r="I3464">
        <v>-52.030189696316697</v>
      </c>
      <c r="J3464">
        <v>0.81054727176695196</v>
      </c>
      <c r="K3464">
        <v>1.1020764009806601</v>
      </c>
      <c r="L3464">
        <v>1.4711030406886301</v>
      </c>
      <c r="M3464">
        <v>39.497641386507901</v>
      </c>
      <c r="N3464">
        <v>0.39232150255444698</v>
      </c>
      <c r="O3464">
        <v>176.19047619047601</v>
      </c>
      <c r="P3464">
        <v>10.5263157894736</v>
      </c>
      <c r="Q3464">
        <v>-4.1771263716415999E-2</v>
      </c>
    </row>
    <row r="3465" spans="1:17" hidden="1" x14ac:dyDescent="0.3">
      <c r="A3465" t="s">
        <v>7093</v>
      </c>
      <c r="B3465" t="s">
        <v>7094</v>
      </c>
      <c r="C3465" t="str">
        <f>IFERROR(VLOOKUP(Table1[[#This Row],[Ticker]],[1]!Table1[[Symbol]:[Industry]],2,FALSE),"-")</f>
        <v>-</v>
      </c>
      <c r="D3465" t="s">
        <v>176</v>
      </c>
      <c r="E3465">
        <v>44.944009439999903</v>
      </c>
      <c r="F3465">
        <v>67.099999999999994</v>
      </c>
      <c r="G3465">
        <v>-59.300964001224202</v>
      </c>
      <c r="H3465">
        <v>-4.1652822086056398</v>
      </c>
      <c r="I3465">
        <v>-42.411916855265403</v>
      </c>
      <c r="J3465">
        <v>-0.51298213999776099</v>
      </c>
      <c r="K3465">
        <v>74.2585593090038</v>
      </c>
      <c r="M3465">
        <v>38.599106892837497</v>
      </c>
      <c r="N3465">
        <v>0.580929487179487</v>
      </c>
      <c r="O3465">
        <v>116.09538002980599</v>
      </c>
      <c r="P3465">
        <v>15.689655172413699</v>
      </c>
    </row>
    <row r="3466" spans="1:17" hidden="1" x14ac:dyDescent="0.3">
      <c r="A3466" t="s">
        <v>7095</v>
      </c>
      <c r="B3466" t="s">
        <v>7096</v>
      </c>
      <c r="C3466" t="str">
        <f>IFERROR(VLOOKUP(Table1[[#This Row],[Ticker]],[1]!Table1[[Symbol]:[Industry]],2,FALSE),"-")</f>
        <v>-</v>
      </c>
      <c r="D3466" t="s">
        <v>407</v>
      </c>
      <c r="E3466">
        <v>44.743342976999998</v>
      </c>
      <c r="F3466">
        <v>15.63</v>
      </c>
      <c r="G3466">
        <v>155.00656514273601</v>
      </c>
      <c r="H3466">
        <v>-19.8328544073768</v>
      </c>
      <c r="I3466">
        <v>132.34683670479399</v>
      </c>
      <c r="J3466">
        <v>-8.2859118246921302</v>
      </c>
      <c r="K3466">
        <v>18.3346297564756</v>
      </c>
      <c r="L3466">
        <v>14.179019008986501</v>
      </c>
      <c r="M3466">
        <v>41.285748153706699</v>
      </c>
      <c r="N3466">
        <v>0.47680937192154998</v>
      </c>
      <c r="O3466">
        <v>85.220729366602598</v>
      </c>
      <c r="P3466">
        <v>209.504950495049</v>
      </c>
      <c r="Q3466">
        <v>6.2520316141307E-2</v>
      </c>
    </row>
    <row r="3467" spans="1:17" hidden="1" x14ac:dyDescent="0.3">
      <c r="A3467" t="s">
        <v>7097</v>
      </c>
      <c r="B3467" t="s">
        <v>7098</v>
      </c>
      <c r="C3467" t="str">
        <f>IFERROR(VLOOKUP(Table1[[#This Row],[Ticker]],[1]!Table1[[Symbol]:[Industry]],2,FALSE),"-")</f>
        <v>-</v>
      </c>
      <c r="D3467" t="s">
        <v>278</v>
      </c>
      <c r="E3467">
        <v>44.729599999999998</v>
      </c>
      <c r="F3467">
        <v>698.9</v>
      </c>
      <c r="G3467">
        <v>-39.8957584372978</v>
      </c>
      <c r="H3467">
        <v>-9.4124753766229894</v>
      </c>
      <c r="I3467">
        <v>-26.202465449580799</v>
      </c>
      <c r="J3467">
        <v>-1.6840763841470201</v>
      </c>
      <c r="K3467">
        <v>747.64179650276503</v>
      </c>
      <c r="L3467">
        <v>762.38052453651505</v>
      </c>
      <c r="M3467">
        <v>39.665068721211703</v>
      </c>
      <c r="N3467">
        <v>0.78788927335640102</v>
      </c>
      <c r="O3467">
        <v>35.212476749177199</v>
      </c>
      <c r="P3467">
        <v>16.483333333333299</v>
      </c>
      <c r="Q3467">
        <v>9.9144808841651999E-2</v>
      </c>
    </row>
    <row r="3468" spans="1:17" hidden="1" x14ac:dyDescent="0.3">
      <c r="A3468" t="s">
        <v>7099</v>
      </c>
      <c r="B3468" t="s">
        <v>7100</v>
      </c>
      <c r="C3468" t="str">
        <f>IFERROR(VLOOKUP(Table1[[#This Row],[Ticker]],[1]!Table1[[Symbol]:[Industry]],2,FALSE),"-")</f>
        <v>-</v>
      </c>
      <c r="D3468" t="s">
        <v>286</v>
      </c>
      <c r="E3468">
        <v>44.706075300000002</v>
      </c>
      <c r="F3468">
        <v>17.260000000000002</v>
      </c>
      <c r="G3468">
        <v>-18.449804518529898</v>
      </c>
      <c r="H3468">
        <v>-10.3509061138421</v>
      </c>
      <c r="I3468">
        <v>-45.587740836573097</v>
      </c>
      <c r="J3468">
        <v>-3.0740254252363699</v>
      </c>
      <c r="K3468">
        <v>19.101460279056301</v>
      </c>
      <c r="L3468">
        <v>20.598285397051299</v>
      </c>
      <c r="M3468">
        <v>27.072540888316901</v>
      </c>
      <c r="N3468">
        <v>0.244670755318047</v>
      </c>
      <c r="O3468">
        <v>116.86893944014101</v>
      </c>
      <c r="P3468">
        <v>18.134005763688702</v>
      </c>
      <c r="Q3468">
        <v>-4.9448734820886998E-2</v>
      </c>
    </row>
    <row r="3469" spans="1:17" hidden="1" x14ac:dyDescent="0.3">
      <c r="A3469" t="s">
        <v>7101</v>
      </c>
      <c r="B3469" t="s">
        <v>7102</v>
      </c>
      <c r="C3469" t="str">
        <f>IFERROR(VLOOKUP(Table1[[#This Row],[Ticker]],[1]!Table1[[Symbol]:[Industry]],2,FALSE),"-")</f>
        <v>-</v>
      </c>
      <c r="D3469" t="s">
        <v>1157</v>
      </c>
      <c r="E3469">
        <v>44.638500719999897</v>
      </c>
      <c r="F3469">
        <v>32.799999999999997</v>
      </c>
      <c r="G3469">
        <v>-75.758646984855702</v>
      </c>
      <c r="H3469">
        <v>-5.0900413647375</v>
      </c>
      <c r="I3469">
        <v>-59.128228912003003</v>
      </c>
      <c r="J3469">
        <v>-0.70920956713882199</v>
      </c>
      <c r="K3469">
        <v>35.223868835051803</v>
      </c>
      <c r="M3469">
        <v>48.403975448006598</v>
      </c>
      <c r="N3469">
        <v>0.379336124401913</v>
      </c>
      <c r="O3469">
        <v>119.81707317073101</v>
      </c>
      <c r="P3469">
        <v>12.7147766323023</v>
      </c>
    </row>
    <row r="3470" spans="1:17" hidden="1" x14ac:dyDescent="0.3">
      <c r="A3470" t="s">
        <v>7103</v>
      </c>
      <c r="B3470" t="s">
        <v>7104</v>
      </c>
      <c r="C3470" t="str">
        <f>IFERROR(VLOOKUP(Table1[[#This Row],[Ticker]],[1]!Table1[[Symbol]:[Industry]],2,FALSE),"-")</f>
        <v>-</v>
      </c>
      <c r="E3470">
        <v>44.606760000000001</v>
      </c>
      <c r="F3470">
        <v>77.55</v>
      </c>
      <c r="G3470">
        <v>91.316088952260401</v>
      </c>
      <c r="H3470">
        <v>1.0488030053513</v>
      </c>
      <c r="I3470">
        <v>8.9496438325364096</v>
      </c>
      <c r="J3470">
        <v>0.81054727176695196</v>
      </c>
      <c r="K3470">
        <v>72.071498553988903</v>
      </c>
      <c r="L3470">
        <v>63.098927815009901</v>
      </c>
      <c r="M3470">
        <v>86.011706119723598</v>
      </c>
      <c r="N3470">
        <v>0.47692307692307601</v>
      </c>
      <c r="O3470">
        <v>0</v>
      </c>
      <c r="P3470">
        <v>169.270833333333</v>
      </c>
    </row>
    <row r="3471" spans="1:17" hidden="1" x14ac:dyDescent="0.3">
      <c r="A3471" t="s">
        <v>7105</v>
      </c>
      <c r="B3471" t="s">
        <v>7106</v>
      </c>
      <c r="C3471" t="str">
        <f>IFERROR(VLOOKUP(Table1[[#This Row],[Ticker]],[1]!Table1[[Symbol]:[Industry]],2,FALSE),"-")</f>
        <v>-</v>
      </c>
      <c r="D3471" t="s">
        <v>156</v>
      </c>
      <c r="E3471">
        <v>44.604515999999997</v>
      </c>
      <c r="F3471">
        <v>43.98</v>
      </c>
      <c r="G3471">
        <v>17.4058325420039</v>
      </c>
      <c r="H3471">
        <v>-7.3609550500679797</v>
      </c>
      <c r="I3471">
        <v>14.6513661035733</v>
      </c>
      <c r="J3471">
        <v>3.7995578969869097E-2</v>
      </c>
      <c r="K3471">
        <v>45.534823073021101</v>
      </c>
      <c r="L3471">
        <v>42.350967050070103</v>
      </c>
      <c r="M3471">
        <v>50.481481578975298</v>
      </c>
      <c r="N3471">
        <v>0.28475791839598102</v>
      </c>
      <c r="O3471">
        <v>50.409276944065503</v>
      </c>
      <c r="P3471">
        <v>67.2243346007604</v>
      </c>
      <c r="Q3471">
        <v>6.5861284629073993E-2</v>
      </c>
    </row>
    <row r="3472" spans="1:17" hidden="1" x14ac:dyDescent="0.3">
      <c r="A3472" t="s">
        <v>7107</v>
      </c>
      <c r="B3472" t="s">
        <v>7108</v>
      </c>
      <c r="C3472" t="str">
        <f>IFERROR(VLOOKUP(Table1[[#This Row],[Ticker]],[1]!Table1[[Symbol]:[Industry]],2,FALSE),"-")</f>
        <v>-</v>
      </c>
      <c r="E3472">
        <v>44.442920000000001</v>
      </c>
      <c r="F3472">
        <v>148</v>
      </c>
      <c r="G3472">
        <v>-43.159915969806796</v>
      </c>
      <c r="H3472">
        <v>-1.0535116843721899</v>
      </c>
      <c r="I3472">
        <v>-46.338195487511904</v>
      </c>
      <c r="J3472">
        <v>0.87552452972666195</v>
      </c>
      <c r="K3472">
        <v>154.32745528785699</v>
      </c>
      <c r="L3472">
        <v>167.646130593051</v>
      </c>
      <c r="M3472">
        <v>40.455241567123799</v>
      </c>
      <c r="N3472">
        <v>0.95987166986443495</v>
      </c>
      <c r="O3472">
        <v>83.108108108108098</v>
      </c>
      <c r="P3472">
        <v>11.027756939234701</v>
      </c>
      <c r="Q3472">
        <v>7.7859641460300999E-2</v>
      </c>
    </row>
    <row r="3473" spans="1:17" hidden="1" x14ac:dyDescent="0.3">
      <c r="A3473" t="s">
        <v>7109</v>
      </c>
      <c r="B3473" t="s">
        <v>7110</v>
      </c>
      <c r="C3473" t="str">
        <f>IFERROR(VLOOKUP(Table1[[#This Row],[Ticker]],[1]!Table1[[Symbol]:[Industry]],2,FALSE),"-")</f>
        <v>-</v>
      </c>
      <c r="D3473" t="s">
        <v>7111</v>
      </c>
      <c r="E3473">
        <v>44.32418397</v>
      </c>
      <c r="F3473">
        <v>48.15</v>
      </c>
      <c r="G3473">
        <v>-12.2538878189358</v>
      </c>
      <c r="H3473">
        <v>26.073331973444901</v>
      </c>
      <c r="I3473">
        <v>-3.1052404062558598</v>
      </c>
      <c r="J3473">
        <v>-8.4678032436969595</v>
      </c>
      <c r="K3473">
        <v>39.140147197646399</v>
      </c>
      <c r="M3473">
        <v>66.259314578011796</v>
      </c>
      <c r="N3473">
        <v>1.9349586016559299</v>
      </c>
      <c r="O3473">
        <v>19.522326064382099</v>
      </c>
      <c r="P3473">
        <v>79.664179104477597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D3474" t="s">
        <v>631</v>
      </c>
      <c r="E3474">
        <v>44.14041692</v>
      </c>
      <c r="F3474">
        <v>150.55000000000001</v>
      </c>
      <c r="G3474">
        <v>-41.787838512656599</v>
      </c>
      <c r="H3474">
        <v>-3.0828083409751299</v>
      </c>
      <c r="I3474">
        <v>-24.3149550140336</v>
      </c>
      <c r="J3474">
        <v>-2.4464665947277302</v>
      </c>
      <c r="K3474">
        <v>155.18677293977399</v>
      </c>
      <c r="L3474">
        <v>165.37794894792199</v>
      </c>
      <c r="M3474">
        <v>38.715445716202701</v>
      </c>
      <c r="N3474">
        <v>1.6046986089644499</v>
      </c>
      <c r="O3474">
        <v>37.960810362005901</v>
      </c>
      <c r="P3474">
        <v>9.89051094890511</v>
      </c>
      <c r="Q3474">
        <v>-2.9753290373893002E-2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130</v>
      </c>
      <c r="E3475">
        <v>43.991199999999999</v>
      </c>
      <c r="F3475">
        <v>1.76</v>
      </c>
      <c r="G3475">
        <v>195.899422285593</v>
      </c>
      <c r="H3475">
        <v>46.714604257656703</v>
      </c>
      <c r="I3475">
        <v>62.205104421330297</v>
      </c>
      <c r="J3475">
        <v>6.29835214981573</v>
      </c>
      <c r="K3475">
        <v>1.29244456478337</v>
      </c>
      <c r="L3475">
        <v>1.1181008988101799</v>
      </c>
      <c r="M3475">
        <v>97.440231576482603</v>
      </c>
      <c r="N3475">
        <v>1.80978931859732</v>
      </c>
      <c r="O3475">
        <v>0</v>
      </c>
      <c r="P3475">
        <v>252</v>
      </c>
      <c r="Q3475">
        <v>-7.5528434805030003E-3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D3476" t="s">
        <v>370</v>
      </c>
      <c r="E3476">
        <v>43.859276999999999</v>
      </c>
      <c r="F3476">
        <v>43.89</v>
      </c>
      <c r="G3476">
        <v>-52.232229916796904</v>
      </c>
      <c r="H3476">
        <v>-14.903060870215199</v>
      </c>
      <c r="I3476">
        <v>-43.0616159654545</v>
      </c>
      <c r="J3476">
        <v>-3.49567282392682</v>
      </c>
      <c r="K3476">
        <v>45.403815656701397</v>
      </c>
      <c r="L3476">
        <v>54.364512462935203</v>
      </c>
      <c r="M3476">
        <v>31.732279536319702</v>
      </c>
      <c r="N3476">
        <v>0.29390948210325102</v>
      </c>
      <c r="O3476">
        <v>85.463659147869606</v>
      </c>
      <c r="P3476">
        <v>18.4615384615384</v>
      </c>
      <c r="Q3476">
        <v>-2.9321879712346E-2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D3477" t="s">
        <v>386</v>
      </c>
      <c r="E3477">
        <v>43.849699999999999</v>
      </c>
      <c r="F3477">
        <v>62.75</v>
      </c>
      <c r="G3477">
        <v>-38.726428054542303</v>
      </c>
      <c r="H3477">
        <v>-12.8651597636782</v>
      </c>
      <c r="I3477">
        <v>-32.089166412002903</v>
      </c>
      <c r="J3477">
        <v>-11.1491069069074</v>
      </c>
      <c r="K3477">
        <v>65.930184539046607</v>
      </c>
      <c r="L3477">
        <v>69.217009379300194</v>
      </c>
      <c r="M3477">
        <v>37.001037773547402</v>
      </c>
      <c r="N3477">
        <v>0.87674961119751105</v>
      </c>
      <c r="O3477">
        <v>62.310756972111498</v>
      </c>
      <c r="P3477">
        <v>18.9573459715639</v>
      </c>
      <c r="Q3477">
        <v>4.4987433862869998E-2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130</v>
      </c>
      <c r="E3478">
        <v>43.776761805</v>
      </c>
      <c r="F3478">
        <v>121.45</v>
      </c>
      <c r="G3478">
        <v>-30.677500791329301</v>
      </c>
      <c r="H3478">
        <v>-3.6790260876643801</v>
      </c>
      <c r="I3478">
        <v>-18.277789798095501</v>
      </c>
      <c r="J3478">
        <v>-8.6156822364297607</v>
      </c>
      <c r="K3478">
        <v>122.01868261450799</v>
      </c>
      <c r="L3478">
        <v>126.10956366425199</v>
      </c>
      <c r="M3478">
        <v>44.957279513676802</v>
      </c>
      <c r="N3478">
        <v>1.8697508886537699</v>
      </c>
      <c r="O3478">
        <v>34.211609715932397</v>
      </c>
      <c r="P3478">
        <v>17.912621359223301</v>
      </c>
      <c r="Q3478">
        <v>0.15853918331153999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D3479" t="s">
        <v>555</v>
      </c>
      <c r="E3479">
        <v>43.768015200000001</v>
      </c>
      <c r="F3479">
        <v>25.48</v>
      </c>
      <c r="G3479">
        <v>-53.125647352289199</v>
      </c>
      <c r="H3479">
        <v>-8.6520885461069597</v>
      </c>
      <c r="I3479">
        <v>-27.1282289120029</v>
      </c>
      <c r="J3479">
        <v>-0.78945272823305401</v>
      </c>
      <c r="K3479">
        <v>26.726219859555201</v>
      </c>
      <c r="L3479">
        <v>29.158602359816001</v>
      </c>
      <c r="M3479">
        <v>32.385681897007302</v>
      </c>
      <c r="N3479">
        <v>0.64524988028964103</v>
      </c>
      <c r="O3479">
        <v>69.5447409733124</v>
      </c>
      <c r="Q3479">
        <v>3.1109964464858E-2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235</v>
      </c>
      <c r="E3480">
        <v>43.619829099999997</v>
      </c>
      <c r="F3480">
        <v>62.9</v>
      </c>
      <c r="G3480">
        <v>100.141846528017</v>
      </c>
      <c r="H3480">
        <v>-12.3621536596808</v>
      </c>
      <c r="I3480">
        <v>-34.575752001843398</v>
      </c>
      <c r="J3480">
        <v>11.1614244647494</v>
      </c>
      <c r="K3480">
        <v>65.187038453735596</v>
      </c>
      <c r="L3480">
        <v>64.068399391847294</v>
      </c>
      <c r="M3480">
        <v>44.191891299411502</v>
      </c>
      <c r="N3480">
        <v>0.62307692307692297</v>
      </c>
      <c r="O3480">
        <v>87.599364069952301</v>
      </c>
      <c r="P3480">
        <v>124.24242424242399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D3481" t="s">
        <v>218</v>
      </c>
      <c r="E3481">
        <v>43.578837</v>
      </c>
      <c r="F3481">
        <v>29.07</v>
      </c>
      <c r="G3481">
        <v>-1.7005777144062599</v>
      </c>
      <c r="H3481">
        <v>-7.3058357215568002</v>
      </c>
      <c r="I3481">
        <v>-20.1113635129268</v>
      </c>
      <c r="J3481">
        <v>-3.4742253056885501</v>
      </c>
      <c r="K3481">
        <v>28.394447124657098</v>
      </c>
      <c r="L3481">
        <v>28.165900677814601</v>
      </c>
      <c r="M3481">
        <v>50.057058102608899</v>
      </c>
      <c r="N3481">
        <v>1.3027425547939999</v>
      </c>
      <c r="O3481">
        <v>22.119023047815599</v>
      </c>
      <c r="P3481">
        <v>28.061674008810499</v>
      </c>
      <c r="Q3481">
        <v>-2.214385466389E-3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E3482">
        <v>43.496055900000002</v>
      </c>
      <c r="F3482">
        <v>302.10000000000002</v>
      </c>
      <c r="G3482">
        <v>-29.694327714406199</v>
      </c>
      <c r="H3482">
        <v>-13.338727341315501</v>
      </c>
      <c r="I3482">
        <v>-20.381166450654799</v>
      </c>
      <c r="J3482">
        <v>-4.1894527282330403</v>
      </c>
      <c r="K3482">
        <v>361.17363133992802</v>
      </c>
      <c r="L3482">
        <v>398.09959563398598</v>
      </c>
      <c r="M3482">
        <v>16.112889107228</v>
      </c>
      <c r="N3482">
        <v>0.277611940298507</v>
      </c>
      <c r="O3482">
        <v>131.694803045349</v>
      </c>
      <c r="P3482">
        <v>13.528748590755299</v>
      </c>
      <c r="Q3482">
        <v>-3.3823820991243002E-2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E3483">
        <v>43.41889836</v>
      </c>
      <c r="F3483">
        <v>26.61</v>
      </c>
      <c r="G3483">
        <v>-19.4192244492607</v>
      </c>
      <c r="H3483">
        <v>-19.217161520298902</v>
      </c>
      <c r="I3483">
        <v>-6.0621020564024501</v>
      </c>
      <c r="J3483">
        <v>-4.18766765147475</v>
      </c>
      <c r="K3483">
        <v>26.238724522589202</v>
      </c>
      <c r="M3483">
        <v>29.027717339307198</v>
      </c>
      <c r="N3483">
        <v>0.82300884955752196</v>
      </c>
      <c r="O3483">
        <v>29.951146185644401</v>
      </c>
      <c r="P3483">
        <v>47.8333333333333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D3484" t="s">
        <v>631</v>
      </c>
      <c r="E3484">
        <v>43.31595798</v>
      </c>
      <c r="F3484">
        <v>73.8</v>
      </c>
      <c r="G3484">
        <v>-50.330085911127497</v>
      </c>
      <c r="H3484">
        <v>0.61846089392521097</v>
      </c>
      <c r="I3484">
        <v>-11.931541541402501</v>
      </c>
      <c r="J3484">
        <v>5.1932981173137298</v>
      </c>
      <c r="K3484">
        <v>73.553655569127201</v>
      </c>
      <c r="L3484">
        <v>81.570854857527294</v>
      </c>
      <c r="M3484">
        <v>56.532865998230101</v>
      </c>
      <c r="N3484">
        <v>0.100823515442563</v>
      </c>
      <c r="O3484">
        <v>88.279132791327896</v>
      </c>
      <c r="P3484">
        <v>20.293398533007299</v>
      </c>
      <c r="Q3484">
        <v>4.1155693164435E-2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E3485">
        <v>43.136648999999998</v>
      </c>
      <c r="F3485">
        <v>10.95</v>
      </c>
      <c r="G3485">
        <v>58.399422285593701</v>
      </c>
      <c r="H3485">
        <v>-6.0292369656036904</v>
      </c>
      <c r="I3485">
        <v>14.275279859926799</v>
      </c>
      <c r="J3485">
        <v>-1.0627801144953199</v>
      </c>
      <c r="K3485">
        <v>10.5060348978308</v>
      </c>
      <c r="L3485">
        <v>9.1746227813500205</v>
      </c>
      <c r="M3485">
        <v>47.799230209086303</v>
      </c>
      <c r="N3485">
        <v>0.23595458374085099</v>
      </c>
      <c r="O3485">
        <v>33.150684931506802</v>
      </c>
      <c r="P3485">
        <v>99.090909090908994</v>
      </c>
      <c r="Q3485">
        <v>8.1472613626110996E-2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E3486">
        <v>43.106607760000003</v>
      </c>
      <c r="F3486">
        <v>68.989999999999995</v>
      </c>
      <c r="G3486">
        <v>-25.824224438053001</v>
      </c>
      <c r="H3486">
        <v>-14.3868450177055</v>
      </c>
      <c r="I3486">
        <v>2.0962517420089699</v>
      </c>
      <c r="J3486">
        <v>-4.8232555451344501</v>
      </c>
      <c r="K3486">
        <v>75.508794050165406</v>
      </c>
      <c r="L3486">
        <v>72.557898134010699</v>
      </c>
      <c r="M3486">
        <v>42.4401822643499</v>
      </c>
      <c r="N3486">
        <v>0.51551519749632502</v>
      </c>
      <c r="O3486">
        <v>69.589795622554007</v>
      </c>
      <c r="P3486">
        <v>91.108033240997202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D3487" t="s">
        <v>714</v>
      </c>
      <c r="E3487">
        <v>43.024297066000003</v>
      </c>
      <c r="F3487">
        <v>82.91</v>
      </c>
      <c r="G3487">
        <v>-10.881951468332201</v>
      </c>
      <c r="H3487">
        <v>-7.7206381740070098</v>
      </c>
      <c r="I3487">
        <v>4.4284040078125901</v>
      </c>
      <c r="J3487">
        <v>-5.4527819458781197</v>
      </c>
      <c r="K3487">
        <v>86.1120536580368</v>
      </c>
      <c r="L3487">
        <v>78.536671070112803</v>
      </c>
      <c r="M3487">
        <v>57.290049328383198</v>
      </c>
      <c r="N3487">
        <v>1.21847956245384</v>
      </c>
      <c r="O3487">
        <v>20.612712579905899</v>
      </c>
      <c r="P3487">
        <v>25.431164901664101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631</v>
      </c>
      <c r="E3488">
        <v>43.003138425000003</v>
      </c>
      <c r="F3488">
        <v>12.35</v>
      </c>
      <c r="G3488">
        <v>-57.162908337712402</v>
      </c>
      <c r="H3488">
        <v>-22.363129602685699</v>
      </c>
      <c r="I3488">
        <v>-66.567362117866594</v>
      </c>
      <c r="J3488">
        <v>0.81054727176695196</v>
      </c>
      <c r="K3488">
        <v>17.503081642687398</v>
      </c>
      <c r="L3488">
        <v>20.906297940538</v>
      </c>
      <c r="M3488">
        <v>7.1072649696036301</v>
      </c>
      <c r="N3488">
        <v>0.26256649182559</v>
      </c>
      <c r="O3488">
        <v>165.587044534412</v>
      </c>
      <c r="P3488">
        <v>7.8602620087336197</v>
      </c>
      <c r="Q3488">
        <v>-2.9903090363701999E-2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631</v>
      </c>
      <c r="E3489">
        <v>42.999327000000001</v>
      </c>
      <c r="F3489">
        <v>42.7</v>
      </c>
      <c r="G3489">
        <v>-56.483792282893901</v>
      </c>
      <c r="H3489">
        <v>-13.068244649381301</v>
      </c>
      <c r="I3489">
        <v>-47.055289451754902</v>
      </c>
      <c r="J3489">
        <v>5.80158899175672</v>
      </c>
      <c r="K3489">
        <v>44.118321877800597</v>
      </c>
      <c r="L3489">
        <v>54.110314540507702</v>
      </c>
      <c r="M3489">
        <v>67.230145363150797</v>
      </c>
      <c r="N3489">
        <v>1.4828090759302801</v>
      </c>
      <c r="O3489">
        <v>78.220140515222397</v>
      </c>
      <c r="P3489">
        <v>18.118948824343001</v>
      </c>
      <c r="Q3489">
        <v>1.2058298527071E-2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539</v>
      </c>
      <c r="E3490">
        <v>42.90157</v>
      </c>
      <c r="F3490">
        <v>149</v>
      </c>
      <c r="G3490">
        <v>1.4788575995423101</v>
      </c>
      <c r="H3490">
        <v>-5.8869544508418903</v>
      </c>
      <c r="I3490">
        <v>-0.74481970613552395</v>
      </c>
      <c r="J3490">
        <v>-4.8259315122735797</v>
      </c>
      <c r="K3490">
        <v>156.95581047831999</v>
      </c>
      <c r="L3490">
        <v>145.382357731952</v>
      </c>
      <c r="M3490">
        <v>35.950079637302302</v>
      </c>
      <c r="N3490">
        <v>0.25722327260226802</v>
      </c>
      <c r="O3490">
        <v>40.671140939597301</v>
      </c>
      <c r="P3490">
        <v>35.763097949886102</v>
      </c>
      <c r="Q3490">
        <v>0.16016706181832499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422</v>
      </c>
      <c r="E3491">
        <v>42.877612954</v>
      </c>
      <c r="F3491">
        <v>25.58</v>
      </c>
      <c r="G3491">
        <v>482.06055972635198</v>
      </c>
      <c r="H3491">
        <v>49.628822824049202</v>
      </c>
      <c r="I3491">
        <v>4.3029806909517498</v>
      </c>
      <c r="J3491">
        <v>-6.8980807338907502</v>
      </c>
      <c r="K3491">
        <v>23.613474282168401</v>
      </c>
      <c r="L3491">
        <v>19.724350468038299</v>
      </c>
      <c r="M3491">
        <v>42.3539716883175</v>
      </c>
      <c r="N3491">
        <v>1.24507548451039</v>
      </c>
      <c r="O3491">
        <v>58.639562157935799</v>
      </c>
      <c r="P3491">
        <v>722.50803858520896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E3492">
        <v>42.829599999999999</v>
      </c>
      <c r="F3492">
        <v>136.4</v>
      </c>
      <c r="G3492">
        <v>200.66132704749799</v>
      </c>
      <c r="H3492">
        <v>-25.8591837434894</v>
      </c>
      <c r="I3492">
        <v>91.009909226135093</v>
      </c>
      <c r="J3492">
        <v>-12.0331817691451</v>
      </c>
      <c r="K3492">
        <v>140.38867354671899</v>
      </c>
      <c r="L3492">
        <v>105.79937051552299</v>
      </c>
      <c r="M3492">
        <v>34.946266016501198</v>
      </c>
      <c r="N3492">
        <v>0.88779543370691105</v>
      </c>
      <c r="O3492">
        <v>26.4296187683284</v>
      </c>
      <c r="P3492">
        <v>239.72602739726</v>
      </c>
      <c r="Q3492">
        <v>9.8792331983227996E-2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E3493">
        <v>42.66903662</v>
      </c>
      <c r="F3493">
        <v>104.45</v>
      </c>
      <c r="G3493">
        <v>148.11730083654501</v>
      </c>
      <c r="H3493">
        <v>39.362013429782998</v>
      </c>
      <c r="I3493">
        <v>48.394545415119097</v>
      </c>
      <c r="J3493">
        <v>3.51457873686036</v>
      </c>
      <c r="K3493">
        <v>80.065348589015599</v>
      </c>
      <c r="L3493">
        <v>63.003510516197103</v>
      </c>
      <c r="M3493">
        <v>67.717633965936599</v>
      </c>
      <c r="N3493">
        <v>2.5289786223277901</v>
      </c>
      <c r="O3493">
        <v>11.632359980852</v>
      </c>
      <c r="P3493">
        <v>193.39887640449399</v>
      </c>
      <c r="Q3493">
        <v>0.153981284100532</v>
      </c>
    </row>
    <row r="3494" spans="1:17" hidden="1" x14ac:dyDescent="0.3">
      <c r="A3494" t="s">
        <v>7152</v>
      </c>
      <c r="B3494" t="s">
        <v>3177</v>
      </c>
      <c r="C3494" t="str">
        <f>IFERROR(VLOOKUP(Table1[[#This Row],[Ticker]],[1]!Table1[[Symbol]:[Industry]],2,FALSE),"-")</f>
        <v>-</v>
      </c>
      <c r="E3494">
        <v>42.440509200000001</v>
      </c>
      <c r="F3494">
        <v>92.27</v>
      </c>
      <c r="G3494">
        <v>48.905672285593702</v>
      </c>
      <c r="H3494">
        <v>29.466668140853798</v>
      </c>
      <c r="I3494">
        <v>25.691121050204</v>
      </c>
      <c r="J3494">
        <v>22.239118700338299</v>
      </c>
      <c r="K3494">
        <v>68.634794351535106</v>
      </c>
      <c r="L3494">
        <v>63.526923346984503</v>
      </c>
      <c r="M3494">
        <v>95.655932041714195</v>
      </c>
      <c r="N3494">
        <v>4.96</v>
      </c>
      <c r="O3494">
        <v>0.57440121382899001</v>
      </c>
      <c r="P3494">
        <v>182.02750891492599</v>
      </c>
    </row>
    <row r="3495" spans="1:17" hidden="1" x14ac:dyDescent="0.3">
      <c r="A3495" t="s">
        <v>7153</v>
      </c>
      <c r="B3495" t="s">
        <v>7154</v>
      </c>
      <c r="C3495" t="str">
        <f>IFERROR(VLOOKUP(Table1[[#This Row],[Ticker]],[1]!Table1[[Symbol]:[Industry]],2,FALSE),"-")</f>
        <v>-</v>
      </c>
      <c r="D3495" t="s">
        <v>631</v>
      </c>
      <c r="E3495">
        <v>42.389737101000001</v>
      </c>
      <c r="F3495">
        <v>4.09</v>
      </c>
      <c r="G3495">
        <v>39.499422285593702</v>
      </c>
      <c r="H3495">
        <v>74.362013429783005</v>
      </c>
      <c r="I3495">
        <v>-6.16331663130123</v>
      </c>
      <c r="J3495">
        <v>32.567304028523701</v>
      </c>
      <c r="K3495">
        <v>2.6620295582426601</v>
      </c>
      <c r="L3495">
        <v>3.3290199597310002</v>
      </c>
      <c r="M3495">
        <v>95.354773428715902</v>
      </c>
      <c r="N3495">
        <v>0.52894916834653505</v>
      </c>
      <c r="O3495">
        <v>29.584352078239601</v>
      </c>
      <c r="P3495">
        <v>115.263157894736</v>
      </c>
      <c r="Q3495">
        <v>-2.710907409024E-2</v>
      </c>
    </row>
    <row r="3496" spans="1:17" hidden="1" x14ac:dyDescent="0.3">
      <c r="A3496" t="s">
        <v>7155</v>
      </c>
      <c r="B3496" t="s">
        <v>7156</v>
      </c>
      <c r="C3496" t="str">
        <f>IFERROR(VLOOKUP(Table1[[#This Row],[Ticker]],[1]!Table1[[Symbol]:[Industry]],2,FALSE),"-")</f>
        <v>-</v>
      </c>
      <c r="D3496" t="s">
        <v>21</v>
      </c>
      <c r="E3496">
        <v>42.224257747000003</v>
      </c>
      <c r="F3496">
        <v>53.27</v>
      </c>
      <c r="G3496">
        <v>55.865638501809897</v>
      </c>
      <c r="H3496">
        <v>-9.4656328964933998</v>
      </c>
      <c r="I3496">
        <v>-5.6324590304462996</v>
      </c>
      <c r="J3496">
        <v>-1.72752379422288</v>
      </c>
      <c r="K3496">
        <v>54.494098019893897</v>
      </c>
      <c r="L3496">
        <v>51.475490195241797</v>
      </c>
      <c r="M3496">
        <v>56.221223415940003</v>
      </c>
      <c r="N3496">
        <v>1.5277403551745199</v>
      </c>
      <c r="O3496">
        <v>74.206870658907405</v>
      </c>
      <c r="P3496">
        <v>85.222531293463106</v>
      </c>
      <c r="Q3496">
        <v>0.16746009511555901</v>
      </c>
    </row>
    <row r="3497" spans="1:17" hidden="1" x14ac:dyDescent="0.3">
      <c r="A3497" t="s">
        <v>7157</v>
      </c>
      <c r="B3497" t="s">
        <v>7158</v>
      </c>
      <c r="C3497" t="str">
        <f>IFERROR(VLOOKUP(Table1[[#This Row],[Ticker]],[1]!Table1[[Symbol]:[Industry]],2,FALSE),"-")</f>
        <v>-</v>
      </c>
      <c r="E3497">
        <v>42.164142439999999</v>
      </c>
      <c r="F3497">
        <v>35.93</v>
      </c>
      <c r="G3497">
        <v>68.038459718748797</v>
      </c>
      <c r="H3497">
        <v>-37.059695976270703</v>
      </c>
      <c r="I3497">
        <v>162.165165865262</v>
      </c>
      <c r="J3497">
        <v>-4.4123490616543002</v>
      </c>
      <c r="K3497">
        <v>41.979417907561803</v>
      </c>
      <c r="L3497">
        <v>28.2174228903359</v>
      </c>
      <c r="M3497">
        <v>17.8403335927269</v>
      </c>
      <c r="N3497">
        <v>0.28748328017285701</v>
      </c>
      <c r="O3497">
        <v>53.075424436404099</v>
      </c>
      <c r="P3497">
        <v>190.460792239288</v>
      </c>
    </row>
    <row r="3498" spans="1:17" hidden="1" x14ac:dyDescent="0.3">
      <c r="A3498" t="s">
        <v>7159</v>
      </c>
      <c r="B3498" t="s">
        <v>7160</v>
      </c>
      <c r="C3498" t="str">
        <f>IFERROR(VLOOKUP(Table1[[#This Row],[Ticker]],[1]!Table1[[Symbol]:[Industry]],2,FALSE),"-")</f>
        <v>-</v>
      </c>
      <c r="D3498" t="s">
        <v>422</v>
      </c>
      <c r="E3498">
        <v>42.1343265</v>
      </c>
      <c r="F3498">
        <v>81.48</v>
      </c>
      <c r="G3498">
        <v>161.39346573338599</v>
      </c>
      <c r="H3498">
        <v>-5.45449569421229</v>
      </c>
      <c r="I3498">
        <v>39.622539932533499</v>
      </c>
      <c r="J3498">
        <v>-1.2129994537665301</v>
      </c>
      <c r="K3498">
        <v>89.9854845286836</v>
      </c>
      <c r="L3498">
        <v>72.109493543052096</v>
      </c>
      <c r="M3498">
        <v>40.643455613666902</v>
      </c>
      <c r="N3498">
        <v>0.61155975252360795</v>
      </c>
      <c r="O3498">
        <v>84.6465390279823</v>
      </c>
      <c r="P3498">
        <v>222.69306930693</v>
      </c>
      <c r="Q3498">
        <v>9.6086166283179994E-2</v>
      </c>
    </row>
    <row r="3499" spans="1:17" hidden="1" x14ac:dyDescent="0.3">
      <c r="A3499" t="s">
        <v>7161</v>
      </c>
      <c r="B3499" t="s">
        <v>7162</v>
      </c>
      <c r="C3499" t="str">
        <f>IFERROR(VLOOKUP(Table1[[#This Row],[Ticker]],[1]!Table1[[Symbol]:[Industry]],2,FALSE),"-")</f>
        <v>-</v>
      </c>
      <c r="E3499">
        <v>42.102899999999998</v>
      </c>
      <c r="F3499">
        <v>4.0999999999999996</v>
      </c>
      <c r="G3499">
        <v>63.114034157739802</v>
      </c>
      <c r="H3499">
        <v>-4.6910521374466301</v>
      </c>
      <c r="I3499">
        <v>8.9595954392944002</v>
      </c>
      <c r="J3499">
        <v>2.0512420608488302</v>
      </c>
      <c r="K3499">
        <v>4.1035782354287198</v>
      </c>
      <c r="L3499">
        <v>3.8394250748769099</v>
      </c>
      <c r="M3499">
        <v>49.108053928672298</v>
      </c>
      <c r="N3499">
        <v>0.29985848379784802</v>
      </c>
      <c r="O3499">
        <v>71.951219512195095</v>
      </c>
      <c r="P3499">
        <v>101.970443349753</v>
      </c>
      <c r="Q3499">
        <v>-3.3945861022426999E-2</v>
      </c>
    </row>
    <row r="3500" spans="1:17" hidden="1" x14ac:dyDescent="0.3">
      <c r="A3500" t="s">
        <v>7163</v>
      </c>
      <c r="B3500" t="s">
        <v>7164</v>
      </c>
      <c r="C3500" t="str">
        <f>IFERROR(VLOOKUP(Table1[[#This Row],[Ticker]],[1]!Table1[[Symbol]:[Industry]],2,FALSE),"-")</f>
        <v>-</v>
      </c>
      <c r="D3500" t="s">
        <v>286</v>
      </c>
      <c r="E3500">
        <v>42.080044688000001</v>
      </c>
      <c r="F3500">
        <v>39.11</v>
      </c>
      <c r="G3500">
        <v>-16.6555227693513</v>
      </c>
      <c r="H3500">
        <v>-3.8452408823044899</v>
      </c>
      <c r="I3500">
        <v>-31.3539175010979</v>
      </c>
      <c r="J3500">
        <v>0.63554727176695103</v>
      </c>
      <c r="K3500">
        <v>40.114927232990098</v>
      </c>
      <c r="L3500">
        <v>41.108593872283798</v>
      </c>
      <c r="M3500">
        <v>36.103542176631997</v>
      </c>
      <c r="N3500">
        <v>2.8095635007677102</v>
      </c>
      <c r="O3500">
        <v>66.172334441319293</v>
      </c>
      <c r="P3500">
        <v>15.470918216710899</v>
      </c>
      <c r="Q3500">
        <v>-1.5379217747476999E-2</v>
      </c>
    </row>
    <row r="3501" spans="1:17" hidden="1" x14ac:dyDescent="0.3">
      <c r="A3501" t="s">
        <v>7165</v>
      </c>
      <c r="B3501" t="s">
        <v>7166</v>
      </c>
      <c r="C3501" t="str">
        <f>IFERROR(VLOOKUP(Table1[[#This Row],[Ticker]],[1]!Table1[[Symbol]:[Industry]],2,FALSE),"-")</f>
        <v>-</v>
      </c>
      <c r="D3501" t="s">
        <v>176</v>
      </c>
      <c r="E3501">
        <v>42.073052615999998</v>
      </c>
      <c r="F3501">
        <v>14.86</v>
      </c>
      <c r="G3501">
        <v>-81.308946874624098</v>
      </c>
      <c r="H3501">
        <v>-13.708144656694699</v>
      </c>
      <c r="I3501">
        <v>-63.643022477083399</v>
      </c>
      <c r="J3501">
        <v>-3.23050468461533</v>
      </c>
      <c r="K3501">
        <v>17.044052957223801</v>
      </c>
      <c r="L3501">
        <v>25.1768424168874</v>
      </c>
      <c r="M3501">
        <v>25.526568057410099</v>
      </c>
      <c r="N3501">
        <v>0.44095821740833402</v>
      </c>
      <c r="O3501">
        <v>195.76043068640601</v>
      </c>
      <c r="P3501">
        <v>2.5534851621808099</v>
      </c>
      <c r="Q3501">
        <v>-0.113023579365925</v>
      </c>
    </row>
    <row r="3502" spans="1:17" hidden="1" x14ac:dyDescent="0.3">
      <c r="A3502" t="s">
        <v>7167</v>
      </c>
      <c r="B3502" t="s">
        <v>7168</v>
      </c>
      <c r="C3502" t="str">
        <f>IFERROR(VLOOKUP(Table1[[#This Row],[Ticker]],[1]!Table1[[Symbol]:[Industry]],2,FALSE),"-")</f>
        <v>-</v>
      </c>
      <c r="E3502">
        <v>41.975213400000001</v>
      </c>
      <c r="F3502">
        <v>38.21</v>
      </c>
      <c r="G3502">
        <v>12.656759436631599</v>
      </c>
      <c r="H3502">
        <v>32.219513093561403</v>
      </c>
      <c r="I3502">
        <v>-16.913556836276101</v>
      </c>
      <c r="J3502">
        <v>35.897655285704197</v>
      </c>
      <c r="K3502">
        <v>31.139188499518198</v>
      </c>
      <c r="L3502">
        <v>31.744613433108398</v>
      </c>
      <c r="M3502">
        <v>82.520087616016099</v>
      </c>
      <c r="N3502">
        <v>3.6037654953268601</v>
      </c>
      <c r="O3502">
        <v>19.000261711593801</v>
      </c>
      <c r="P3502">
        <v>53.453815261044099</v>
      </c>
      <c r="Q3502">
        <v>-1.0832263277479E-2</v>
      </c>
    </row>
    <row r="3503" spans="1:17" hidden="1" x14ac:dyDescent="0.3">
      <c r="A3503" t="s">
        <v>7169</v>
      </c>
      <c r="B3503" t="s">
        <v>7170</v>
      </c>
      <c r="C3503" t="str">
        <f>IFERROR(VLOOKUP(Table1[[#This Row],[Ticker]],[1]!Table1[[Symbol]:[Industry]],2,FALSE),"-")</f>
        <v>-</v>
      </c>
      <c r="D3503" t="s">
        <v>1379</v>
      </c>
      <c r="E3503">
        <v>41.898800999999999</v>
      </c>
      <c r="F3503">
        <v>46.83</v>
      </c>
      <c r="G3503">
        <v>-15.066817528143099</v>
      </c>
      <c r="H3503">
        <v>9.7586095277490195</v>
      </c>
      <c r="I3503">
        <v>-39.755369886970001</v>
      </c>
      <c r="J3503">
        <v>-7.0256409542617799</v>
      </c>
      <c r="K3503">
        <v>45.9330755322014</v>
      </c>
      <c r="L3503">
        <v>47.822336319477202</v>
      </c>
      <c r="M3503">
        <v>44.1922545449711</v>
      </c>
      <c r="N3503">
        <v>1.8830216343813799</v>
      </c>
      <c r="O3503">
        <v>95.921417894512004</v>
      </c>
      <c r="P3503">
        <v>26.567567567567501</v>
      </c>
      <c r="Q3503">
        <v>-5.6674592996289998E-2</v>
      </c>
    </row>
    <row r="3504" spans="1:17" hidden="1" x14ac:dyDescent="0.3">
      <c r="A3504" t="s">
        <v>7171</v>
      </c>
      <c r="B3504" t="s">
        <v>7172</v>
      </c>
      <c r="C3504" t="str">
        <f>IFERROR(VLOOKUP(Table1[[#This Row],[Ticker]],[1]!Table1[[Symbol]:[Industry]],2,FALSE),"-")</f>
        <v>-</v>
      </c>
      <c r="D3504" t="s">
        <v>130</v>
      </c>
      <c r="E3504">
        <v>41.892408609999997</v>
      </c>
      <c r="F3504">
        <v>4.42</v>
      </c>
      <c r="G3504">
        <v>96.899422285593701</v>
      </c>
      <c r="H3504">
        <v>-4.8722520837577497</v>
      </c>
      <c r="I3504">
        <v>-13.3403501241242</v>
      </c>
      <c r="J3504">
        <v>5.7005228218891997</v>
      </c>
      <c r="K3504">
        <v>4.2735021548204699</v>
      </c>
      <c r="L3504">
        <v>4.1028819475573801</v>
      </c>
      <c r="M3504">
        <v>62.654751017163697</v>
      </c>
      <c r="N3504">
        <v>1.2716715921635999</v>
      </c>
      <c r="O3504">
        <v>70.814479638009004</v>
      </c>
      <c r="Q3504">
        <v>1.3475021009447001E-2</v>
      </c>
    </row>
    <row r="3505" spans="1:17" hidden="1" x14ac:dyDescent="0.3">
      <c r="A3505" t="s">
        <v>7173</v>
      </c>
      <c r="B3505" t="s">
        <v>7174</v>
      </c>
      <c r="C3505" t="str">
        <f>IFERROR(VLOOKUP(Table1[[#This Row],[Ticker]],[1]!Table1[[Symbol]:[Industry]],2,FALSE),"-")</f>
        <v>-</v>
      </c>
      <c r="D3505" t="s">
        <v>130</v>
      </c>
      <c r="E3505">
        <v>41.831129599999997</v>
      </c>
      <c r="F3505">
        <v>52.52</v>
      </c>
      <c r="G3505">
        <v>47.758061029049202</v>
      </c>
      <c r="H3505">
        <v>11.105149159878099</v>
      </c>
      <c r="I3505">
        <v>23.047209684488202</v>
      </c>
      <c r="J3505">
        <v>14.3223107079853</v>
      </c>
      <c r="K3505">
        <v>46.794952221819699</v>
      </c>
      <c r="L3505">
        <v>41.7490529061551</v>
      </c>
      <c r="M3505">
        <v>68.950323251870202</v>
      </c>
      <c r="N3505">
        <v>1.6438067854396301</v>
      </c>
      <c r="O3505">
        <v>16.9078446306168</v>
      </c>
      <c r="P3505">
        <v>99.165718619643499</v>
      </c>
      <c r="Q3505">
        <v>8.7267443920859E-2</v>
      </c>
    </row>
    <row r="3506" spans="1:17" hidden="1" x14ac:dyDescent="0.3">
      <c r="A3506" t="s">
        <v>7175</v>
      </c>
      <c r="B3506" t="s">
        <v>7176</v>
      </c>
      <c r="C3506" t="str">
        <f>IFERROR(VLOOKUP(Table1[[#This Row],[Ticker]],[1]!Table1[[Symbol]:[Industry]],2,FALSE),"-")</f>
        <v>-</v>
      </c>
      <c r="E3506">
        <v>41.804113999999998</v>
      </c>
      <c r="F3506">
        <v>39.49</v>
      </c>
      <c r="G3506">
        <v>-2.59288540671395</v>
      </c>
      <c r="H3506">
        <v>-13.4605927354161</v>
      </c>
      <c r="I3506">
        <v>-13.0550996603023</v>
      </c>
      <c r="J3506">
        <v>-4.0828027909683096</v>
      </c>
      <c r="K3506">
        <v>39.378224321488297</v>
      </c>
      <c r="L3506">
        <v>37.815387983143196</v>
      </c>
      <c r="M3506">
        <v>48.528798973076299</v>
      </c>
      <c r="N3506">
        <v>1.34636628442904</v>
      </c>
      <c r="O3506">
        <v>33.957964041529401</v>
      </c>
      <c r="P3506">
        <v>46.205109218807799</v>
      </c>
      <c r="Q3506">
        <v>0.100219401656122</v>
      </c>
    </row>
    <row r="3507" spans="1:17" hidden="1" x14ac:dyDescent="0.3">
      <c r="A3507" t="s">
        <v>7177</v>
      </c>
      <c r="B3507" t="s">
        <v>7178</v>
      </c>
      <c r="C3507" t="str">
        <f>IFERROR(VLOOKUP(Table1[[#This Row],[Ticker]],[1]!Table1[[Symbol]:[Industry]],2,FALSE),"-")</f>
        <v>-</v>
      </c>
      <c r="D3507" t="s">
        <v>539</v>
      </c>
      <c r="E3507">
        <v>41.749664285000001</v>
      </c>
      <c r="F3507">
        <v>27.37</v>
      </c>
      <c r="G3507">
        <v>-24.933911047739599</v>
      </c>
      <c r="H3507">
        <v>-5.4412253212790898</v>
      </c>
      <c r="I3507">
        <v>-19.5780281087901</v>
      </c>
      <c r="J3507">
        <v>0.48327454449422502</v>
      </c>
      <c r="K3507">
        <v>28.624577434687001</v>
      </c>
      <c r="L3507">
        <v>28.662704301662401</v>
      </c>
      <c r="M3507">
        <v>41.516267172113203</v>
      </c>
      <c r="N3507">
        <v>1.4069575933561</v>
      </c>
      <c r="O3507">
        <v>31.165509682133699</v>
      </c>
      <c r="P3507">
        <v>22.4608501118568</v>
      </c>
      <c r="Q3507">
        <v>4.0860899913699997E-2</v>
      </c>
    </row>
    <row r="3508" spans="1:17" hidden="1" x14ac:dyDescent="0.3">
      <c r="A3508" t="s">
        <v>7179</v>
      </c>
      <c r="B3508" t="s">
        <v>7180</v>
      </c>
      <c r="C3508" t="str">
        <f>IFERROR(VLOOKUP(Table1[[#This Row],[Ticker]],[1]!Table1[[Symbol]:[Industry]],2,FALSE),"-")</f>
        <v>-</v>
      </c>
      <c r="D3508" t="s">
        <v>130</v>
      </c>
      <c r="E3508">
        <v>41.680137000000002</v>
      </c>
      <c r="F3508">
        <v>78.06</v>
      </c>
      <c r="G3508">
        <v>205.06608895226</v>
      </c>
      <c r="H3508">
        <v>4.6512502203897004</v>
      </c>
      <c r="I3508">
        <v>15.7007912162872</v>
      </c>
      <c r="J3508">
        <v>-4.2338888278700404</v>
      </c>
      <c r="K3508">
        <v>73.125095823985106</v>
      </c>
      <c r="L3508">
        <v>56.2731948675006</v>
      </c>
      <c r="M3508">
        <v>51.766997069844201</v>
      </c>
      <c r="N3508">
        <v>0.75260065616978</v>
      </c>
      <c r="O3508">
        <v>20.4073789392774</v>
      </c>
      <c r="P3508">
        <v>261.388888888888</v>
      </c>
      <c r="Q3508">
        <v>0.15584508686500001</v>
      </c>
    </row>
    <row r="3509" spans="1:17" hidden="1" x14ac:dyDescent="0.3">
      <c r="A3509" t="s">
        <v>7181</v>
      </c>
      <c r="B3509" t="s">
        <v>7182</v>
      </c>
      <c r="C3509" t="str">
        <f>IFERROR(VLOOKUP(Table1[[#This Row],[Ticker]],[1]!Table1[[Symbol]:[Industry]],2,FALSE),"-")</f>
        <v>-</v>
      </c>
      <c r="E3509">
        <v>41.645299999999999</v>
      </c>
      <c r="F3509">
        <v>79.400000000000006</v>
      </c>
      <c r="G3509">
        <v>-6.4535188908768299</v>
      </c>
      <c r="H3509">
        <v>-1.9253065561670599</v>
      </c>
      <c r="I3509">
        <v>-11.2506620774427</v>
      </c>
      <c r="J3509">
        <v>0.81054727176695196</v>
      </c>
      <c r="K3509">
        <v>78.825600637185801</v>
      </c>
      <c r="L3509">
        <v>74.993906169271</v>
      </c>
      <c r="M3509">
        <v>56.494979839340203</v>
      </c>
      <c r="N3509">
        <v>0</v>
      </c>
      <c r="O3509">
        <v>2.3929471032745502</v>
      </c>
      <c r="P3509">
        <v>17.647058823529399</v>
      </c>
    </row>
    <row r="3510" spans="1:17" hidden="1" x14ac:dyDescent="0.3">
      <c r="A3510" t="s">
        <v>7183</v>
      </c>
      <c r="B3510" t="s">
        <v>7184</v>
      </c>
      <c r="C3510" t="str">
        <f>IFERROR(VLOOKUP(Table1[[#This Row],[Ticker]],[1]!Table1[[Symbol]:[Industry]],2,FALSE),"-")</f>
        <v>-</v>
      </c>
      <c r="D3510" t="s">
        <v>714</v>
      </c>
      <c r="E3510">
        <v>41.638247819999997</v>
      </c>
      <c r="F3510">
        <v>159.22999999999999</v>
      </c>
      <c r="G3510">
        <v>16.960726325281801</v>
      </c>
      <c r="H3510">
        <v>4.7252370923966502</v>
      </c>
      <c r="I3510">
        <v>4.6886225402379997</v>
      </c>
      <c r="J3510">
        <v>1.1897181514433799</v>
      </c>
      <c r="K3510">
        <v>149.55300151636399</v>
      </c>
      <c r="L3510">
        <v>136.805989983552</v>
      </c>
      <c r="M3510">
        <v>54.966471854101101</v>
      </c>
      <c r="N3510">
        <v>0.44956507102486498</v>
      </c>
      <c r="O3510">
        <v>2.1478364629780899</v>
      </c>
      <c r="P3510">
        <v>43.982276878560398</v>
      </c>
      <c r="Q3510">
        <v>4.2502533627336997E-2</v>
      </c>
    </row>
    <row r="3511" spans="1:17" hidden="1" x14ac:dyDescent="0.3">
      <c r="A3511" t="s">
        <v>7185</v>
      </c>
      <c r="B3511" t="s">
        <v>7186</v>
      </c>
      <c r="C3511" t="str">
        <f>IFERROR(VLOOKUP(Table1[[#This Row],[Ticker]],[1]!Table1[[Symbol]:[Industry]],2,FALSE),"-")</f>
        <v>-</v>
      </c>
      <c r="D3511" t="s">
        <v>130</v>
      </c>
      <c r="E3511">
        <v>41.4769425</v>
      </c>
      <c r="F3511">
        <v>75</v>
      </c>
      <c r="G3511">
        <v>-26.811694590784501</v>
      </c>
      <c r="H3511">
        <v>-9.3576783510388708</v>
      </c>
      <c r="I3511">
        <v>-26.6362668744279</v>
      </c>
      <c r="J3511">
        <v>4.8629249423389602</v>
      </c>
      <c r="K3511">
        <v>75.964857893360403</v>
      </c>
      <c r="L3511">
        <v>81.836231107592297</v>
      </c>
      <c r="M3511">
        <v>54.202663709794798</v>
      </c>
      <c r="N3511">
        <v>0.73036615506033298</v>
      </c>
      <c r="O3511">
        <v>24.72</v>
      </c>
      <c r="P3511">
        <v>18.110236220472402</v>
      </c>
      <c r="Q3511">
        <v>8.2323403639446999E-2</v>
      </c>
    </row>
    <row r="3512" spans="1:17" hidden="1" x14ac:dyDescent="0.3">
      <c r="A3512" t="s">
        <v>7187</v>
      </c>
      <c r="B3512" t="s">
        <v>7188</v>
      </c>
      <c r="C3512" t="str">
        <f>IFERROR(VLOOKUP(Table1[[#This Row],[Ticker]],[1]!Table1[[Symbol]:[Industry]],2,FALSE),"-")</f>
        <v>-</v>
      </c>
      <c r="D3512" t="s">
        <v>555</v>
      </c>
      <c r="E3512">
        <v>41.4</v>
      </c>
      <c r="F3512">
        <v>138</v>
      </c>
      <c r="G3512">
        <v>100.98505268846399</v>
      </c>
      <c r="H3512">
        <v>-4.9610542634476102</v>
      </c>
      <c r="I3512">
        <v>62.675692656624399</v>
      </c>
      <c r="J3512">
        <v>-6.8975018414663198</v>
      </c>
      <c r="K3512">
        <v>131.95965488721899</v>
      </c>
      <c r="L3512">
        <v>109.144139973134</v>
      </c>
      <c r="M3512">
        <v>47.342308716124499</v>
      </c>
      <c r="N3512">
        <v>1.17745079491013</v>
      </c>
      <c r="O3512">
        <v>19.202898550724601</v>
      </c>
      <c r="P3512">
        <v>136.30136986301301</v>
      </c>
      <c r="Q3512">
        <v>6.3026666325581002E-2</v>
      </c>
    </row>
    <row r="3513" spans="1:17" hidden="1" x14ac:dyDescent="0.3">
      <c r="A3513" t="s">
        <v>7189</v>
      </c>
      <c r="B3513" t="s">
        <v>7190</v>
      </c>
      <c r="C3513" t="str">
        <f>IFERROR(VLOOKUP(Table1[[#This Row],[Ticker]],[1]!Table1[[Symbol]:[Industry]],2,FALSE),"-")</f>
        <v>-</v>
      </c>
      <c r="E3513">
        <v>41.33184</v>
      </c>
      <c r="F3513">
        <v>58.71</v>
      </c>
      <c r="G3513">
        <v>71.599422285593704</v>
      </c>
      <c r="H3513">
        <v>13.5473738311243</v>
      </c>
      <c r="I3513">
        <v>-37.049797539453898</v>
      </c>
      <c r="J3513">
        <v>5.0439761805205299</v>
      </c>
      <c r="K3513">
        <v>53.145485114893901</v>
      </c>
      <c r="L3513">
        <v>49.323993739398396</v>
      </c>
      <c r="M3513">
        <v>52.838631406205302</v>
      </c>
      <c r="N3513">
        <v>1.77334618646217</v>
      </c>
      <c r="O3513">
        <v>34.219042752512301</v>
      </c>
      <c r="P3513">
        <v>103.92497394928699</v>
      </c>
      <c r="Q3513">
        <v>1.5478834694514E-2</v>
      </c>
    </row>
    <row r="3514" spans="1:17" hidden="1" x14ac:dyDescent="0.3">
      <c r="A3514" t="s">
        <v>7191</v>
      </c>
      <c r="B3514" t="s">
        <v>7192</v>
      </c>
      <c r="C3514" t="str">
        <f>IFERROR(VLOOKUP(Table1[[#This Row],[Ticker]],[1]!Table1[[Symbol]:[Industry]],2,FALSE),"-")</f>
        <v>-</v>
      </c>
      <c r="E3514">
        <v>41.25</v>
      </c>
      <c r="F3514">
        <v>125</v>
      </c>
      <c r="G3514">
        <v>13.262059648231</v>
      </c>
      <c r="H3514">
        <v>-3.72017835103886</v>
      </c>
      <c r="I3514">
        <v>-11.2602388647003</v>
      </c>
      <c r="J3514">
        <v>0.81054727176695196</v>
      </c>
      <c r="K3514">
        <v>124.778530572268</v>
      </c>
      <c r="L3514">
        <v>115.28113041714199</v>
      </c>
      <c r="M3514">
        <v>99.999999993730199</v>
      </c>
      <c r="O3514">
        <v>0</v>
      </c>
      <c r="P3514">
        <v>37.362637362637301</v>
      </c>
    </row>
    <row r="3515" spans="1:17" hidden="1" x14ac:dyDescent="0.3">
      <c r="A3515" t="s">
        <v>7193</v>
      </c>
      <c r="B3515" t="s">
        <v>7194</v>
      </c>
      <c r="C3515" t="str">
        <f>IFERROR(VLOOKUP(Table1[[#This Row],[Ticker]],[1]!Table1[[Symbol]:[Industry]],2,FALSE),"-")</f>
        <v>-</v>
      </c>
      <c r="E3515">
        <v>41.183999999999997</v>
      </c>
      <c r="F3515">
        <v>60</v>
      </c>
      <c r="G3515">
        <v>-46.299747838887598</v>
      </c>
      <c r="H3515">
        <v>24.323299909830599</v>
      </c>
      <c r="I3515">
        <v>-26.775316173303398</v>
      </c>
      <c r="J3515">
        <v>-4.1894527282330403</v>
      </c>
      <c r="K3515">
        <v>55.2042847554549</v>
      </c>
      <c r="M3515">
        <v>50.072576654283601</v>
      </c>
      <c r="N3515">
        <v>1.59029126213592</v>
      </c>
      <c r="O3515">
        <v>48.4</v>
      </c>
      <c r="P3515">
        <v>38.7283236994219</v>
      </c>
    </row>
    <row r="3516" spans="1:17" hidden="1" x14ac:dyDescent="0.3">
      <c r="A3516" t="s">
        <v>7195</v>
      </c>
      <c r="B3516" t="s">
        <v>7196</v>
      </c>
      <c r="C3516" t="str">
        <f>IFERROR(VLOOKUP(Table1[[#This Row],[Ticker]],[1]!Table1[[Symbol]:[Industry]],2,FALSE),"-")</f>
        <v>-</v>
      </c>
      <c r="D3516" t="s">
        <v>21</v>
      </c>
      <c r="E3516">
        <v>41.035919999999997</v>
      </c>
      <c r="F3516">
        <v>140.15</v>
      </c>
      <c r="G3516">
        <v>-12.8704189842475</v>
      </c>
      <c r="H3516">
        <v>-32.641746978489799</v>
      </c>
      <c r="I3516">
        <v>-24.6125856836648</v>
      </c>
      <c r="J3516">
        <v>-1.7104611315943901</v>
      </c>
      <c r="K3516">
        <v>156.43105374067</v>
      </c>
      <c r="L3516">
        <v>154.44478428590801</v>
      </c>
      <c r="M3516">
        <v>34.041200027506797</v>
      </c>
      <c r="N3516">
        <v>0.96398891966759004</v>
      </c>
      <c r="O3516">
        <v>46.271851587584699</v>
      </c>
      <c r="P3516">
        <v>36.200194363459602</v>
      </c>
    </row>
    <row r="3517" spans="1:17" hidden="1" x14ac:dyDescent="0.3">
      <c r="A3517" t="s">
        <v>7197</v>
      </c>
      <c r="B3517" t="s">
        <v>7198</v>
      </c>
      <c r="C3517" t="str">
        <f>IFERROR(VLOOKUP(Table1[[#This Row],[Ticker]],[1]!Table1[[Symbol]:[Industry]],2,FALSE),"-")</f>
        <v>-</v>
      </c>
      <c r="E3517">
        <v>41.014870600000002</v>
      </c>
      <c r="F3517">
        <v>60.05</v>
      </c>
      <c r="G3517">
        <v>-57.563181592522596</v>
      </c>
      <c r="H3517">
        <v>-20.458009264787801</v>
      </c>
      <c r="I3517">
        <v>-47.257499456786</v>
      </c>
      <c r="J3517">
        <v>-7.7689182697239003</v>
      </c>
      <c r="K3517">
        <v>66.587787711203902</v>
      </c>
      <c r="M3517">
        <v>31.572861101565199</v>
      </c>
      <c r="O3517">
        <v>58.201498751040802</v>
      </c>
      <c r="P3517">
        <v>23.0532786885245</v>
      </c>
    </row>
    <row r="3518" spans="1:17" hidden="1" x14ac:dyDescent="0.3">
      <c r="A3518" t="s">
        <v>7199</v>
      </c>
      <c r="B3518" t="s">
        <v>7200</v>
      </c>
      <c r="C3518" t="str">
        <f>IFERROR(VLOOKUP(Table1[[#This Row],[Ticker]],[1]!Table1[[Symbol]:[Industry]],2,FALSE),"-")</f>
        <v>-</v>
      </c>
      <c r="D3518" t="s">
        <v>631</v>
      </c>
      <c r="E3518">
        <v>40.922035631999996</v>
      </c>
      <c r="F3518">
        <v>15.52</v>
      </c>
      <c r="G3518">
        <v>-20.218382265945699</v>
      </c>
      <c r="H3518">
        <v>-11.461205796499801</v>
      </c>
      <c r="I3518">
        <v>-23.7716937225211</v>
      </c>
      <c r="J3518">
        <v>-1.9342598498947701</v>
      </c>
      <c r="K3518">
        <v>14.326348017694301</v>
      </c>
      <c r="L3518">
        <v>15.991952373733501</v>
      </c>
      <c r="M3518">
        <v>73.460200543540196</v>
      </c>
      <c r="N3518">
        <v>1.28169874052473</v>
      </c>
      <c r="O3518">
        <v>41.752577319587601</v>
      </c>
      <c r="P3518">
        <v>33.218884120171602</v>
      </c>
      <c r="Q3518">
        <v>-8.8243173230880007E-3</v>
      </c>
    </row>
    <row r="3519" spans="1:17" hidden="1" x14ac:dyDescent="0.3">
      <c r="A3519" t="s">
        <v>7201</v>
      </c>
      <c r="B3519" t="s">
        <v>7202</v>
      </c>
      <c r="C3519" t="str">
        <f>IFERROR(VLOOKUP(Table1[[#This Row],[Ticker]],[1]!Table1[[Symbol]:[Industry]],2,FALSE),"-")</f>
        <v>-</v>
      </c>
      <c r="E3519">
        <v>40.89</v>
      </c>
      <c r="F3519">
        <v>13.63</v>
      </c>
      <c r="G3519">
        <v>51.997613500063999</v>
      </c>
      <c r="H3519">
        <v>-1.11765469173287</v>
      </c>
      <c r="I3519">
        <v>-34.917580763854801</v>
      </c>
      <c r="J3519">
        <v>-11.0458212919186</v>
      </c>
      <c r="K3519">
        <v>13.4374976212804</v>
      </c>
      <c r="L3519">
        <v>12.564191198744499</v>
      </c>
      <c r="M3519">
        <v>46.101511691559402</v>
      </c>
      <c r="N3519">
        <v>1.1924303524595601</v>
      </c>
      <c r="O3519">
        <v>64.269992663242803</v>
      </c>
      <c r="P3519">
        <v>100.441176470588</v>
      </c>
      <c r="Q3519">
        <v>7.3887006713932002E-2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138</v>
      </c>
      <c r="E3520">
        <v>40.868592720000002</v>
      </c>
      <c r="F3520">
        <v>27.38</v>
      </c>
      <c r="G3520">
        <v>69.534500079087294</v>
      </c>
      <c r="H3520">
        <v>35.401049812010299</v>
      </c>
      <c r="I3520">
        <v>74.772597534278006</v>
      </c>
      <c r="J3520">
        <v>32.9372441043461</v>
      </c>
      <c r="K3520">
        <v>19.365581392802799</v>
      </c>
      <c r="L3520">
        <v>17.4795950565927</v>
      </c>
      <c r="M3520">
        <v>88.868050135181306</v>
      </c>
      <c r="N3520">
        <v>3.28035005413208</v>
      </c>
      <c r="O3520">
        <v>0.76698319941563797</v>
      </c>
      <c r="P3520">
        <v>121.700404858299</v>
      </c>
      <c r="Q3520">
        <v>0.111158228466405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E3521">
        <v>40.828800000000001</v>
      </c>
      <c r="F3521">
        <v>80</v>
      </c>
      <c r="G3521">
        <v>-54.109326620792899</v>
      </c>
      <c r="H3521">
        <v>4.1170546496810102E-2</v>
      </c>
      <c r="I3521">
        <v>-43.803644485056303</v>
      </c>
      <c r="J3521">
        <v>3.3746498358695098</v>
      </c>
      <c r="M3521">
        <v>49.215358795645002</v>
      </c>
      <c r="O3521">
        <v>57.512500000000003</v>
      </c>
      <c r="P3521">
        <v>14.4492131616595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E3522">
        <v>40.827599999999997</v>
      </c>
      <c r="F3522">
        <v>30.93</v>
      </c>
      <c r="G3522">
        <v>-44.1780970942512</v>
      </c>
      <c r="H3522">
        <v>-11.1574543367019</v>
      </c>
      <c r="I3522">
        <v>-34.911957552655799</v>
      </c>
      <c r="J3522">
        <v>-2.1452728233052502E-2</v>
      </c>
      <c r="K3522">
        <v>32.693318468242602</v>
      </c>
      <c r="L3522">
        <v>36.109390126890403</v>
      </c>
      <c r="M3522">
        <v>40.070773642138903</v>
      </c>
      <c r="N3522">
        <v>0.64576245632318596</v>
      </c>
      <c r="O3522">
        <v>59.844810863239502</v>
      </c>
      <c r="P3522">
        <v>4.3170320404721796</v>
      </c>
      <c r="Q3522">
        <v>0.132936704760859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E3523">
        <v>40.795545390999997</v>
      </c>
      <c r="F3523">
        <v>58.57</v>
      </c>
      <c r="G3523">
        <v>-34.048302191650997</v>
      </c>
      <c r="H3523">
        <v>9.8086942429116402</v>
      </c>
      <c r="I3523">
        <v>-20.7823499220077</v>
      </c>
      <c r="J3523">
        <v>11.5382426052194</v>
      </c>
      <c r="K3523">
        <v>57.365952098947901</v>
      </c>
      <c r="L3523">
        <v>57.189823357801899</v>
      </c>
      <c r="M3523">
        <v>50.783954742157299</v>
      </c>
      <c r="N3523">
        <v>2.6717681707812102</v>
      </c>
      <c r="O3523">
        <v>46.832849581697097</v>
      </c>
      <c r="P3523">
        <v>52.844467640918502</v>
      </c>
      <c r="Q3523">
        <v>0.10075039556941601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D3524" t="s">
        <v>631</v>
      </c>
      <c r="E3524">
        <v>40.664999999999999</v>
      </c>
      <c r="F3524">
        <v>271.10000000000002</v>
      </c>
      <c r="G3524">
        <v>70.375749401806004</v>
      </c>
      <c r="H3524">
        <v>11.228959198717799</v>
      </c>
      <c r="I3524">
        <v>-23.065310571976202</v>
      </c>
      <c r="J3524">
        <v>6.5684313002511701</v>
      </c>
      <c r="K3524">
        <v>239.32729621064399</v>
      </c>
      <c r="L3524">
        <v>231.10743094364199</v>
      </c>
      <c r="M3524">
        <v>76.938995170425102</v>
      </c>
      <c r="N3524">
        <v>1.71742460149175</v>
      </c>
      <c r="O3524">
        <v>30.3762449280708</v>
      </c>
      <c r="P3524">
        <v>124.885939444214</v>
      </c>
      <c r="Q3524">
        <v>7.8081601404312001E-2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E3525">
        <v>40.62996313</v>
      </c>
      <c r="F3525">
        <v>23.95</v>
      </c>
      <c r="G3525">
        <v>160.34122751124599</v>
      </c>
      <c r="H3525">
        <v>-37.795322859709302</v>
      </c>
      <c r="I3525">
        <v>3.0343727140132599</v>
      </c>
      <c r="J3525">
        <v>-17.6669366453166</v>
      </c>
      <c r="K3525">
        <v>28.970085400408799</v>
      </c>
      <c r="L3525">
        <v>21.938101779801801</v>
      </c>
      <c r="M3525">
        <v>23.6763171649695</v>
      </c>
      <c r="N3525">
        <v>4.7374129673743202</v>
      </c>
      <c r="O3525">
        <v>58.246346555323498</v>
      </c>
      <c r="P3525">
        <v>197.88557213930301</v>
      </c>
      <c r="Q3525">
        <v>6.905427679685E-2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E3526">
        <v>40.619110048000003</v>
      </c>
      <c r="F3526">
        <v>7.52</v>
      </c>
      <c r="G3526">
        <v>-14.9568912122292</v>
      </c>
      <c r="H3526">
        <v>-7.2221238763306799</v>
      </c>
      <c r="I3526">
        <v>-35.7055913211411</v>
      </c>
      <c r="J3526">
        <v>-3.68239239447181</v>
      </c>
      <c r="K3526">
        <v>7.6544270519514797</v>
      </c>
      <c r="L3526">
        <v>8.3347601235300299</v>
      </c>
      <c r="M3526">
        <v>45.809501167765802</v>
      </c>
      <c r="N3526">
        <v>1.4739503964826399</v>
      </c>
      <c r="O3526">
        <v>38.1648936170212</v>
      </c>
      <c r="P3526">
        <v>14.8091603053435</v>
      </c>
      <c r="Q3526">
        <v>-4.6568033359269997E-2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D3527" t="s">
        <v>1429</v>
      </c>
      <c r="E3527">
        <v>40.537019559999997</v>
      </c>
      <c r="F3527">
        <v>26.9</v>
      </c>
      <c r="G3527">
        <v>64.671352110155098</v>
      </c>
      <c r="H3527">
        <v>22.284549781348801</v>
      </c>
      <c r="I3527">
        <v>18.717419692266201</v>
      </c>
      <c r="J3527">
        <v>-6.1702555205541598</v>
      </c>
      <c r="K3527">
        <v>22.737488833051302</v>
      </c>
      <c r="L3527">
        <v>20.536962284006002</v>
      </c>
      <c r="M3527">
        <v>64.943386573456493</v>
      </c>
      <c r="N3527">
        <v>2.8041072925398098</v>
      </c>
      <c r="O3527">
        <v>13.7546468401487</v>
      </c>
      <c r="P3527">
        <v>99.259259259259196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D3528" t="s">
        <v>235</v>
      </c>
      <c r="E3528">
        <v>40.515295999999999</v>
      </c>
      <c r="F3528">
        <v>140.6</v>
      </c>
      <c r="G3528">
        <v>2574.5558522280098</v>
      </c>
      <c r="H3528">
        <v>-24.390419637902099</v>
      </c>
      <c r="I3528">
        <v>242.51529195300699</v>
      </c>
      <c r="J3528">
        <v>-2.14124019953511</v>
      </c>
      <c r="K3528">
        <v>151.01545427977601</v>
      </c>
      <c r="L3528">
        <v>94.225989653499695</v>
      </c>
      <c r="M3528">
        <v>19.981819995071501</v>
      </c>
      <c r="N3528">
        <v>0.33062039167801599</v>
      </c>
      <c r="O3528">
        <v>43.705547652916003</v>
      </c>
      <c r="P3528">
        <v>2598.6564299424099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908</v>
      </c>
      <c r="E3529">
        <v>40.424056</v>
      </c>
      <c r="F3529">
        <v>70.819999999999993</v>
      </c>
      <c r="G3529">
        <v>14.998589583095599</v>
      </c>
      <c r="H3529">
        <v>2.3459423647633701</v>
      </c>
      <c r="I3529">
        <v>-1.75566128029915</v>
      </c>
      <c r="J3529">
        <v>-2.29280545752095</v>
      </c>
      <c r="K3529">
        <v>65.758286305366099</v>
      </c>
      <c r="L3529">
        <v>62.5620747296201</v>
      </c>
      <c r="M3529">
        <v>56.203259122068999</v>
      </c>
      <c r="N3529">
        <v>3.5796137219675099</v>
      </c>
      <c r="O3529">
        <v>19.853148828014699</v>
      </c>
      <c r="P3529">
        <v>41.329076032727997</v>
      </c>
      <c r="Q3529">
        <v>-9.1445133429069996E-3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E3530">
        <v>40.419173223999998</v>
      </c>
      <c r="F3530">
        <v>7.72</v>
      </c>
      <c r="G3530">
        <v>21.5597996440843</v>
      </c>
      <c r="H3530">
        <v>-14.5247760521882</v>
      </c>
      <c r="I3530">
        <v>-17.2948955786696</v>
      </c>
      <c r="J3530">
        <v>-1.33321060969584</v>
      </c>
      <c r="K3530">
        <v>8.3487935561122804</v>
      </c>
      <c r="L3530">
        <v>7.8931148587869897</v>
      </c>
      <c r="M3530">
        <v>25.471535669130901</v>
      </c>
      <c r="N3530">
        <v>0.407697483715591</v>
      </c>
      <c r="O3530">
        <v>53.497409326424801</v>
      </c>
      <c r="P3530">
        <v>58.847736625514301</v>
      </c>
      <c r="Q3530">
        <v>6.7655139398337005E-2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D3531" t="s">
        <v>1429</v>
      </c>
      <c r="E3531">
        <v>40.337602199999999</v>
      </c>
      <c r="F3531">
        <v>76.510000000000005</v>
      </c>
      <c r="G3531">
        <v>-46.2674139300725</v>
      </c>
      <c r="H3531">
        <v>-2.3503153373402301</v>
      </c>
      <c r="I3531">
        <v>-33.679712332596303</v>
      </c>
      <c r="J3531">
        <v>-2.52060883535257</v>
      </c>
      <c r="K3531">
        <v>78.133848692370805</v>
      </c>
      <c r="L3531">
        <v>87.095879301448605</v>
      </c>
      <c r="M3531">
        <v>53.698319203869197</v>
      </c>
      <c r="N3531">
        <v>0.59537914038217499</v>
      </c>
      <c r="O3531">
        <v>56.946804339301998</v>
      </c>
      <c r="P3531">
        <v>17.707692307692302</v>
      </c>
      <c r="Q3531">
        <v>9.8081482226406003E-2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631</v>
      </c>
      <c r="E3532">
        <v>40.294458806000002</v>
      </c>
      <c r="F3532">
        <v>7.63</v>
      </c>
      <c r="G3532">
        <v>-34.230141907574698</v>
      </c>
      <c r="H3532">
        <v>-2.66337518062935</v>
      </c>
      <c r="I3532">
        <v>-20.746115090864699</v>
      </c>
      <c r="J3532">
        <v>-2.9630376338934199</v>
      </c>
      <c r="K3532">
        <v>7.9843782314173897</v>
      </c>
      <c r="L3532">
        <v>8.3508146902763691</v>
      </c>
      <c r="M3532">
        <v>37.722290636207099</v>
      </c>
      <c r="N3532">
        <v>0.35018602629354101</v>
      </c>
      <c r="O3532">
        <v>65.792922673656605</v>
      </c>
      <c r="P3532">
        <v>45.3333333333333</v>
      </c>
      <c r="Q3532">
        <v>-9.5598669084072996E-2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D3533" t="s">
        <v>539</v>
      </c>
      <c r="E3533">
        <v>40.153668295999999</v>
      </c>
      <c r="F3533">
        <v>50.29</v>
      </c>
      <c r="G3533">
        <v>1.8763761934093499</v>
      </c>
      <c r="H3533">
        <v>-6.8222978115398201</v>
      </c>
      <c r="I3533">
        <v>-21.3330459739629</v>
      </c>
      <c r="J3533">
        <v>0.92999779934011995</v>
      </c>
      <c r="K3533">
        <v>51.001761806974201</v>
      </c>
      <c r="L3533">
        <v>50.957602052581699</v>
      </c>
      <c r="M3533">
        <v>46.478642738645199</v>
      </c>
      <c r="N3533">
        <v>0.50850221244890803</v>
      </c>
      <c r="O3533">
        <v>21.296480413601099</v>
      </c>
      <c r="P3533">
        <v>39.733259238677398</v>
      </c>
      <c r="Q3533">
        <v>3.9712433332271001E-2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D3534" t="s">
        <v>51</v>
      </c>
      <c r="E3534">
        <v>40.152419999999999</v>
      </c>
      <c r="F3534">
        <v>57.75</v>
      </c>
      <c r="G3534">
        <v>4.2327556189270599</v>
      </c>
      <c r="H3534">
        <v>-4.2295162118198402</v>
      </c>
      <c r="I3534">
        <v>-3.5849719145475101</v>
      </c>
      <c r="J3534">
        <v>4.2344794990878203</v>
      </c>
      <c r="K3534">
        <v>59.427192838147697</v>
      </c>
      <c r="L3534">
        <v>56.874167480359503</v>
      </c>
      <c r="M3534">
        <v>46.242364148260002</v>
      </c>
      <c r="N3534">
        <v>0.68116903185927302</v>
      </c>
      <c r="O3534">
        <v>35.930735930735899</v>
      </c>
      <c r="P3534">
        <v>42.592592592592503</v>
      </c>
      <c r="Q3534">
        <v>9.4090593909423995E-2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286</v>
      </c>
      <c r="E3535">
        <v>39.923366700000003</v>
      </c>
      <c r="F3535">
        <v>20.37</v>
      </c>
      <c r="G3535">
        <v>50.001986388157803</v>
      </c>
      <c r="H3535">
        <v>-1.7910855460336399</v>
      </c>
      <c r="I3535">
        <v>-3.98357482395267</v>
      </c>
      <c r="J3535">
        <v>-2.88403400902122</v>
      </c>
      <c r="K3535">
        <v>18.768688407293599</v>
      </c>
      <c r="L3535">
        <v>17.0525569889992</v>
      </c>
      <c r="M3535">
        <v>61.492337826432099</v>
      </c>
      <c r="N3535">
        <v>1.59866512180737</v>
      </c>
      <c r="O3535">
        <v>16.543937162493801</v>
      </c>
      <c r="P3535">
        <v>107.222787385554</v>
      </c>
      <c r="Q3535">
        <v>5.0422558313591E-2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E3536">
        <v>39.918599999999998</v>
      </c>
      <c r="F3536">
        <v>49.65</v>
      </c>
      <c r="G3536">
        <v>-35.676713066142597</v>
      </c>
      <c r="H3536">
        <v>-8.2022500641862699</v>
      </c>
      <c r="I3536">
        <v>-44.032355182435197</v>
      </c>
      <c r="J3536">
        <v>-3.0587390153220602</v>
      </c>
      <c r="K3536">
        <v>50.725775295259297</v>
      </c>
      <c r="L3536">
        <v>56.1091984748115</v>
      </c>
      <c r="M3536">
        <v>51.891428729434899</v>
      </c>
      <c r="N3536">
        <v>0.71958041958041896</v>
      </c>
      <c r="O3536">
        <v>67.170191339375606</v>
      </c>
      <c r="P3536">
        <v>15.170494084899101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1438</v>
      </c>
      <c r="E3537">
        <v>39.9</v>
      </c>
      <c r="F3537">
        <v>95</v>
      </c>
      <c r="G3537">
        <v>6.0007643836490603</v>
      </c>
      <c r="H3537">
        <v>-8.0504905363359391</v>
      </c>
      <c r="I3537">
        <v>18.149548865774701</v>
      </c>
      <c r="J3537">
        <v>-6.9564430194951798</v>
      </c>
      <c r="K3537">
        <v>96.923101970055299</v>
      </c>
      <c r="L3537">
        <v>82.687658144143796</v>
      </c>
      <c r="M3537">
        <v>28.832197204101099</v>
      </c>
      <c r="N3537">
        <v>0.58737360262533</v>
      </c>
      <c r="O3537">
        <v>28.421052631578899</v>
      </c>
      <c r="P3537">
        <v>65.5052264808362</v>
      </c>
      <c r="Q3537">
        <v>0.13267582439134001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D3538" t="s">
        <v>127</v>
      </c>
      <c r="E3538">
        <v>39.882856239320702</v>
      </c>
      <c r="F3538">
        <v>31.7</v>
      </c>
      <c r="M3538">
        <v>8.5813433096764804</v>
      </c>
      <c r="N3538">
        <v>1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D3539" t="s">
        <v>116</v>
      </c>
      <c r="E3539">
        <v>39.738717719999997</v>
      </c>
      <c r="F3539">
        <v>36.270000000000003</v>
      </c>
      <c r="G3539">
        <v>49.856256817967797</v>
      </c>
      <c r="H3539">
        <v>-12.8781534209956</v>
      </c>
      <c r="I3539">
        <v>-7.7422639997222804</v>
      </c>
      <c r="J3539">
        <v>-7.29547434429068</v>
      </c>
      <c r="K3539">
        <v>37.334688240562002</v>
      </c>
      <c r="L3539">
        <v>33.760030495483598</v>
      </c>
      <c r="M3539">
        <v>28.974075264798199</v>
      </c>
      <c r="N3539">
        <v>0.16263172429112199</v>
      </c>
      <c r="O3539">
        <v>36.200716845878098</v>
      </c>
      <c r="P3539">
        <v>85.524296675191806</v>
      </c>
      <c r="Q3539">
        <v>5.4631415778799E-2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E3540">
        <v>39.686421500000002</v>
      </c>
      <c r="F3540">
        <v>27.5</v>
      </c>
      <c r="G3540">
        <v>-21.4886374158988</v>
      </c>
      <c r="H3540">
        <v>-1.8683264991870101</v>
      </c>
      <c r="I3540">
        <v>-29.179510963285001</v>
      </c>
      <c r="J3540">
        <v>6.57977804099772</v>
      </c>
      <c r="K3540">
        <v>26.857196451347299</v>
      </c>
      <c r="L3540">
        <v>27.503532710499499</v>
      </c>
      <c r="M3540">
        <v>62.838484309156001</v>
      </c>
      <c r="N3540">
        <v>1.24</v>
      </c>
      <c r="O3540">
        <v>30.909090909090899</v>
      </c>
      <c r="P3540">
        <v>50.2732240437158</v>
      </c>
      <c r="Q3540">
        <v>2.4206570562449001E-2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E3541">
        <v>39.483330000000002</v>
      </c>
      <c r="F3541">
        <v>644.1</v>
      </c>
      <c r="G3541">
        <v>3.4439767410392799</v>
      </c>
      <c r="H3541">
        <v>-8.4791962352461905</v>
      </c>
      <c r="I3541">
        <v>14.1296327232171</v>
      </c>
      <c r="J3541">
        <v>11.0561613068546</v>
      </c>
      <c r="K3541">
        <v>572.75254620675105</v>
      </c>
      <c r="L3541">
        <v>522.51495878164098</v>
      </c>
      <c r="M3541">
        <v>91.844366883209801</v>
      </c>
      <c r="N3541">
        <v>0.66611570247933805</v>
      </c>
      <c r="O3541">
        <v>13.825492935879501</v>
      </c>
      <c r="P3541">
        <v>78.9166666666666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E3542">
        <v>39.207881999999998</v>
      </c>
      <c r="F3542">
        <v>90.78</v>
      </c>
      <c r="G3542">
        <v>-22.100577714406199</v>
      </c>
      <c r="H3542">
        <v>-12.1987837393114</v>
      </c>
      <c r="I3542">
        <v>-24.453295342472401</v>
      </c>
      <c r="J3542">
        <v>-1.4116749504552599</v>
      </c>
      <c r="K3542">
        <v>94.726920687755495</v>
      </c>
      <c r="L3542">
        <v>94.971047309921602</v>
      </c>
      <c r="M3542">
        <v>41.422700785751303</v>
      </c>
      <c r="N3542">
        <v>0.93237642537483201</v>
      </c>
      <c r="O3542">
        <v>57.413527208636197</v>
      </c>
      <c r="P3542">
        <v>19.447368421052602</v>
      </c>
      <c r="Q3542">
        <v>9.7400391273630996E-2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Row],[Ticker]],[1]!Table1[[Symbol]:[Industry]],2,FALSE),"-")</f>
        <v>-</v>
      </c>
      <c r="D3543" t="s">
        <v>714</v>
      </c>
      <c r="E3543">
        <v>39.201162959999998</v>
      </c>
      <c r="F3543">
        <v>52.47</v>
      </c>
      <c r="G3543">
        <v>-11.213314375335599</v>
      </c>
      <c r="H3543">
        <v>-1.9078929637821</v>
      </c>
      <c r="I3543">
        <v>0.79344248641005399</v>
      </c>
      <c r="J3543">
        <v>0.75436749648605095</v>
      </c>
      <c r="K3543">
        <v>51.955204063716103</v>
      </c>
      <c r="L3543">
        <v>48.7045303563945</v>
      </c>
      <c r="M3543">
        <v>73.375507359077204</v>
      </c>
      <c r="N3543">
        <v>0.37232194071352198</v>
      </c>
      <c r="O3543">
        <v>4.3262816847722396</v>
      </c>
      <c r="P3543">
        <v>27.975609756097501</v>
      </c>
      <c r="Q3543">
        <v>8.5918559496748995E-2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Row],[Ticker]],[1]!Table1[[Symbol]:[Industry]],2,FALSE),"-")</f>
        <v>-</v>
      </c>
      <c r="D3544" t="s">
        <v>631</v>
      </c>
      <c r="E3544">
        <v>39.103222150000001</v>
      </c>
      <c r="F3544">
        <v>27.62</v>
      </c>
      <c r="G3544">
        <v>80.492014878186296</v>
      </c>
      <c r="H3544">
        <v>2.2382693165424699</v>
      </c>
      <c r="I3544">
        <v>14.3721577855994</v>
      </c>
      <c r="J3544">
        <v>-5.9825561765088997</v>
      </c>
      <c r="K3544">
        <v>26.053242939865001</v>
      </c>
      <c r="L3544">
        <v>21.840750996919098</v>
      </c>
      <c r="M3544">
        <v>44.340594969422298</v>
      </c>
      <c r="N3544">
        <v>0.17086402292661901</v>
      </c>
      <c r="O3544">
        <v>33.055756698044803</v>
      </c>
      <c r="P3544">
        <v>110.83969465648801</v>
      </c>
      <c r="Q3544">
        <v>4.9292412247642997E-2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Row],[Ticker]],[1]!Table1[[Symbol]:[Industry]],2,FALSE),"-")</f>
        <v>-</v>
      </c>
      <c r="D3545" t="s">
        <v>807</v>
      </c>
      <c r="E3545">
        <v>39.098550000000003</v>
      </c>
      <c r="F3545">
        <v>138.5</v>
      </c>
      <c r="G3545">
        <v>-71.086223647420596</v>
      </c>
      <c r="H3545">
        <v>-1.3358367140281899</v>
      </c>
      <c r="I3545">
        <v>-60.780541511684</v>
      </c>
      <c r="J3545">
        <v>4.2997559048604703</v>
      </c>
      <c r="M3545">
        <v>45.139104538695598</v>
      </c>
      <c r="O3545">
        <v>108.483754512635</v>
      </c>
      <c r="P3545">
        <v>10.8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Row],[Ticker]],[1]!Table1[[Symbol]:[Industry]],2,FALSE),"-")</f>
        <v>-</v>
      </c>
      <c r="D3546" t="s">
        <v>472</v>
      </c>
      <c r="E3546">
        <v>39.059312939999998</v>
      </c>
      <c r="F3546">
        <v>5.8</v>
      </c>
      <c r="G3546">
        <v>-49.741603355431899</v>
      </c>
      <c r="H3546">
        <v>-13.874024504885</v>
      </c>
      <c r="I3546">
        <v>-50.058631842405902</v>
      </c>
      <c r="J3546">
        <v>-0.54080407958440002</v>
      </c>
      <c r="K3546">
        <v>6.64607299363644</v>
      </c>
      <c r="L3546">
        <v>9.2599084752623408</v>
      </c>
      <c r="M3546">
        <v>38.482878236360598</v>
      </c>
      <c r="N3546">
        <v>0.2147748562905</v>
      </c>
      <c r="O3546">
        <v>89.655172413793096</v>
      </c>
      <c r="P3546">
        <v>8.6142322097378194</v>
      </c>
      <c r="Q3546">
        <v>-0.21979388699265201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Row],[Ticker]],[1]!Table1[[Symbol]:[Industry]],2,FALSE),"-")</f>
        <v>-</v>
      </c>
      <c r="D3547" t="s">
        <v>814</v>
      </c>
      <c r="E3547">
        <v>39.055051499999998</v>
      </c>
      <c r="F3547">
        <v>107.05</v>
      </c>
      <c r="G3547">
        <v>7.99818771769249</v>
      </c>
      <c r="H3547">
        <v>1.05072386908396</v>
      </c>
      <c r="I3547">
        <v>-20.667448862706198</v>
      </c>
      <c r="J3547">
        <v>-5.2064018807754104</v>
      </c>
      <c r="K3547">
        <v>113.361761577444</v>
      </c>
      <c r="L3547">
        <v>104.363663650948</v>
      </c>
      <c r="M3547">
        <v>25.9683876565697</v>
      </c>
      <c r="N3547">
        <v>0.27096627164995402</v>
      </c>
      <c r="O3547">
        <v>49.462867818776203</v>
      </c>
      <c r="P3547">
        <v>45.725564933297001</v>
      </c>
      <c r="Q3547">
        <v>5.9880045335645997E-2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Row],[Ticker]],[1]!Table1[[Symbol]:[Industry]],2,FALSE),"-")</f>
        <v>-</v>
      </c>
      <c r="D3548" t="s">
        <v>1603</v>
      </c>
      <c r="E3548">
        <v>38.96093716</v>
      </c>
      <c r="F3548">
        <v>38.950000000000003</v>
      </c>
      <c r="G3548">
        <v>20.694961319051</v>
      </c>
      <c r="H3548">
        <v>43.260953724432802</v>
      </c>
      <c r="I3548">
        <v>59.701763664091999</v>
      </c>
      <c r="J3548">
        <v>22.150111134695301</v>
      </c>
      <c r="K3548">
        <v>27.877793782062302</v>
      </c>
      <c r="L3548">
        <v>24.1551377666535</v>
      </c>
      <c r="M3548">
        <v>91.4626316087314</v>
      </c>
      <c r="N3548">
        <v>1.4</v>
      </c>
      <c r="O3548">
        <v>0</v>
      </c>
      <c r="P3548">
        <v>116.99164345403899</v>
      </c>
      <c r="Q3548">
        <v>0.194514914908338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Row],[Ticker]],[1]!Table1[[Symbol]:[Industry]],2,FALSE),"-")</f>
        <v>-</v>
      </c>
      <c r="E3549">
        <v>38.889910344999997</v>
      </c>
      <c r="F3549">
        <v>74.650000000000006</v>
      </c>
      <c r="G3549">
        <v>14.576739766552301</v>
      </c>
      <c r="H3549">
        <v>-4.9868450177055301</v>
      </c>
      <c r="I3549">
        <v>16.031191377852</v>
      </c>
      <c r="J3549">
        <v>-4.8582425371502396</v>
      </c>
      <c r="K3549">
        <v>73.868048800850303</v>
      </c>
      <c r="L3549">
        <v>63.321735391143697</v>
      </c>
      <c r="M3549">
        <v>34.789878598517603</v>
      </c>
      <c r="N3549">
        <v>0.64739471822739103</v>
      </c>
      <c r="O3549">
        <v>63.322170127260499</v>
      </c>
      <c r="P3549">
        <v>126.212121212121</v>
      </c>
      <c r="Q3549">
        <v>4.1071658150987997E-2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Row],[Ticker]],[1]!Table1[[Symbol]:[Industry]],2,FALSE),"-")</f>
        <v>-</v>
      </c>
      <c r="E3550">
        <v>38.816699999999997</v>
      </c>
      <c r="F3550">
        <v>174.85</v>
      </c>
      <c r="G3550">
        <v>50.749422285593702</v>
      </c>
      <c r="H3550">
        <v>-4.8865210336270399</v>
      </c>
      <c r="I3550">
        <v>34.383070523025197</v>
      </c>
      <c r="J3550">
        <v>2.4962615574812301</v>
      </c>
      <c r="K3550">
        <v>157.49836540948499</v>
      </c>
      <c r="L3550">
        <v>129.79309163026099</v>
      </c>
      <c r="M3550">
        <v>51.18723639892</v>
      </c>
      <c r="N3550">
        <v>0.193146417445482</v>
      </c>
      <c r="O3550">
        <v>13.8404346582785</v>
      </c>
      <c r="P3550">
        <v>106.67848699763501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Row],[Ticker]],[1]!Table1[[Symbol]:[Industry]],2,FALSE),"-")</f>
        <v>-</v>
      </c>
      <c r="D3551" t="s">
        <v>631</v>
      </c>
      <c r="E3551">
        <v>38.781855</v>
      </c>
      <c r="F3551">
        <v>37.799999999999997</v>
      </c>
      <c r="G3551">
        <v>18.702595689447101</v>
      </c>
      <c r="H3551">
        <v>0.43712501974764201</v>
      </c>
      <c r="I3551">
        <v>6.9718775842696203</v>
      </c>
      <c r="J3551">
        <v>-1.9431899430245601</v>
      </c>
      <c r="K3551">
        <v>36.951327936898302</v>
      </c>
      <c r="L3551">
        <v>34.471764080132203</v>
      </c>
      <c r="M3551">
        <v>48.865910937837199</v>
      </c>
      <c r="N3551">
        <v>1.0169217950751099</v>
      </c>
      <c r="O3551">
        <v>15.873015873015801</v>
      </c>
      <c r="P3551">
        <v>71.040723981900399</v>
      </c>
      <c r="Q3551">
        <v>2.9633613777953999E-2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Row],[Ticker]],[1]!Table1[[Symbol]:[Industry]],2,FALSE),"-")</f>
        <v>-</v>
      </c>
      <c r="E3552">
        <v>38.701949999999997</v>
      </c>
      <c r="F3552">
        <v>215.25</v>
      </c>
      <c r="G3552">
        <v>133.683853423318</v>
      </c>
      <c r="H3552">
        <v>21.2798216489611</v>
      </c>
      <c r="I3552">
        <v>137.988938787922</v>
      </c>
      <c r="J3552">
        <v>16.466400586294402</v>
      </c>
      <c r="K3552">
        <v>153.618649529181</v>
      </c>
      <c r="L3552">
        <v>111.932438944994</v>
      </c>
      <c r="M3552">
        <v>98.565813973703897</v>
      </c>
      <c r="N3552">
        <v>0.69714285714285695</v>
      </c>
      <c r="O3552">
        <v>0</v>
      </c>
      <c r="P3552">
        <v>193.456032719836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Row],[Ticker]],[1]!Table1[[Symbol]:[Industry]],2,FALSE),"-")</f>
        <v>-</v>
      </c>
      <c r="D3553" t="s">
        <v>46</v>
      </c>
      <c r="E3553">
        <v>38.660129999999903</v>
      </c>
      <c r="F3553">
        <v>30.75</v>
      </c>
      <c r="K3553">
        <v>26.2695652130257</v>
      </c>
      <c r="L3553">
        <v>18.751713502708899</v>
      </c>
      <c r="M3553">
        <v>99.999990516182706</v>
      </c>
      <c r="N3553">
        <v>1</v>
      </c>
      <c r="Q3553">
        <v>6.2078155048784001E-2</v>
      </c>
    </row>
    <row r="3554" spans="1:17" hidden="1" x14ac:dyDescent="0.3">
      <c r="A3554" t="s">
        <v>7271</v>
      </c>
      <c r="B3554" t="s">
        <v>7272</v>
      </c>
      <c r="C3554" t="str">
        <f>IFERROR(VLOOKUP(Table1[[#This Row],[Ticker]],[1]!Table1[[Symbol]:[Industry]],2,FALSE),"-")</f>
        <v>-</v>
      </c>
      <c r="E3554">
        <v>38.658753179999998</v>
      </c>
      <c r="F3554">
        <v>107.35</v>
      </c>
      <c r="G3554">
        <v>-32.3484409622695</v>
      </c>
      <c r="H3554">
        <v>-20.8452241889559</v>
      </c>
      <c r="I3554">
        <v>-24.112355896129898</v>
      </c>
      <c r="J3554">
        <v>-2.5669644853942302</v>
      </c>
      <c r="K3554">
        <v>129.98965207760699</v>
      </c>
      <c r="L3554">
        <v>129.948089046034</v>
      </c>
      <c r="M3554">
        <v>8.2263220404684007E-2</v>
      </c>
      <c r="N3554">
        <v>1.55</v>
      </c>
      <c r="O3554">
        <v>48.113646949231502</v>
      </c>
      <c r="P3554">
        <v>0</v>
      </c>
    </row>
    <row r="3555" spans="1:17" hidden="1" x14ac:dyDescent="0.3">
      <c r="A3555" t="s">
        <v>7273</v>
      </c>
      <c r="B3555" t="s">
        <v>7274</v>
      </c>
      <c r="C3555" t="str">
        <f>IFERROR(VLOOKUP(Table1[[#This Row],[Ticker]],[1]!Table1[[Symbol]:[Industry]],2,FALSE),"-")</f>
        <v>-</v>
      </c>
      <c r="D3555" t="s">
        <v>714</v>
      </c>
      <c r="E3555">
        <v>38.618346535999997</v>
      </c>
      <c r="F3555">
        <v>147.15</v>
      </c>
      <c r="G3555">
        <v>29.309464126597899</v>
      </c>
      <c r="H3555">
        <v>-3.4604025785477499</v>
      </c>
      <c r="I3555">
        <v>18.012700265113899</v>
      </c>
      <c r="J3555">
        <v>-1.48776729754889</v>
      </c>
      <c r="K3555">
        <v>143.93989993009299</v>
      </c>
      <c r="L3555">
        <v>124.69669978422399</v>
      </c>
      <c r="M3555">
        <v>44.752496423100702</v>
      </c>
      <c r="N3555">
        <v>1.1714416277648001</v>
      </c>
      <c r="O3555">
        <v>5.5045871559632902</v>
      </c>
      <c r="P3555">
        <v>83.250311332503102</v>
      </c>
    </row>
    <row r="3556" spans="1:17" hidden="1" x14ac:dyDescent="0.3">
      <c r="A3556" t="s">
        <v>7275</v>
      </c>
      <c r="B3556" t="s">
        <v>7276</v>
      </c>
      <c r="C3556" t="str">
        <f>IFERROR(VLOOKUP(Table1[[#This Row],[Ticker]],[1]!Table1[[Symbol]:[Industry]],2,FALSE),"-")</f>
        <v>-</v>
      </c>
      <c r="E3556">
        <v>38.553396518</v>
      </c>
      <c r="F3556">
        <v>0.91</v>
      </c>
      <c r="G3556">
        <v>-11.754898702060499</v>
      </c>
      <c r="H3556">
        <v>-4.8829690487132797</v>
      </c>
      <c r="I3556">
        <v>-31.812913596687601</v>
      </c>
      <c r="J3556">
        <v>-2.5985436373239601</v>
      </c>
      <c r="K3556">
        <v>0.88476418816445801</v>
      </c>
      <c r="L3556">
        <v>0.93428230857743999</v>
      </c>
      <c r="M3556">
        <v>60.616333194278099</v>
      </c>
      <c r="N3556">
        <v>0.88337951153036698</v>
      </c>
      <c r="O3556">
        <v>48.351648351648301</v>
      </c>
      <c r="P3556">
        <v>15.1898734177215</v>
      </c>
      <c r="Q3556">
        <v>-1.673806862732E-2</v>
      </c>
    </row>
    <row r="3557" spans="1:17" hidden="1" x14ac:dyDescent="0.3">
      <c r="A3557" t="s">
        <v>7277</v>
      </c>
      <c r="B3557" t="s">
        <v>7278</v>
      </c>
      <c r="C3557" t="str">
        <f>IFERROR(VLOOKUP(Table1[[#This Row],[Ticker]],[1]!Table1[[Symbol]:[Industry]],2,FALSE),"-")</f>
        <v>-</v>
      </c>
      <c r="D3557" t="s">
        <v>714</v>
      </c>
      <c r="E3557">
        <v>38.500961535999998</v>
      </c>
      <c r="F3557">
        <v>21.39</v>
      </c>
      <c r="G3557">
        <v>28.637174446976999</v>
      </c>
      <c r="H3557">
        <v>-2.0415212766983402</v>
      </c>
      <c r="I3557">
        <v>7.3262822242748502</v>
      </c>
      <c r="J3557">
        <v>-1.40347486845445</v>
      </c>
      <c r="K3557">
        <v>20.597115772089001</v>
      </c>
      <c r="L3557">
        <v>18.224071121244801</v>
      </c>
      <c r="M3557">
        <v>45.204362990631097</v>
      </c>
      <c r="N3557">
        <v>1.2772305427985999</v>
      </c>
      <c r="O3557">
        <v>4.0205703599812903</v>
      </c>
      <c r="P3557">
        <v>55.224963715529697</v>
      </c>
    </row>
    <row r="3558" spans="1:17" hidden="1" x14ac:dyDescent="0.3">
      <c r="A3558" t="s">
        <v>7279</v>
      </c>
      <c r="B3558" t="s">
        <v>7280</v>
      </c>
      <c r="C3558" t="str">
        <f>IFERROR(VLOOKUP(Table1[[#This Row],[Ticker]],[1]!Table1[[Symbol]:[Industry]],2,FALSE),"-")</f>
        <v>-</v>
      </c>
      <c r="D3558" t="s">
        <v>908</v>
      </c>
      <c r="E3558">
        <v>38.431448154000002</v>
      </c>
      <c r="F3558">
        <v>75.02</v>
      </c>
      <c r="G3558">
        <v>-22.0047693311727</v>
      </c>
      <c r="H3558">
        <v>1.0470836374296999</v>
      </c>
      <c r="I3558">
        <v>-21.166175983657901</v>
      </c>
      <c r="J3558">
        <v>-4.5502250859566198</v>
      </c>
      <c r="K3558">
        <v>73.518877011283607</v>
      </c>
      <c r="L3558">
        <v>74.824168907891007</v>
      </c>
      <c r="M3558">
        <v>47.9189111569424</v>
      </c>
      <c r="N3558">
        <v>0.86476606109814202</v>
      </c>
      <c r="O3558">
        <v>16.702212743268401</v>
      </c>
      <c r="P3558">
        <v>20.999999999999901</v>
      </c>
      <c r="Q3558">
        <v>-3.8240954472861001E-2</v>
      </c>
    </row>
    <row r="3559" spans="1:17" hidden="1" x14ac:dyDescent="0.3">
      <c r="A3559" t="s">
        <v>7281</v>
      </c>
      <c r="B3559" t="s">
        <v>7282</v>
      </c>
      <c r="C3559" t="str">
        <f>IFERROR(VLOOKUP(Table1[[#This Row],[Ticker]],[1]!Table1[[Symbol]:[Industry]],2,FALSE),"-")</f>
        <v>-</v>
      </c>
      <c r="D3559" t="s">
        <v>472</v>
      </c>
      <c r="E3559">
        <v>38.392375199999996</v>
      </c>
      <c r="F3559">
        <v>8</v>
      </c>
      <c r="G3559">
        <v>21.089984899023801</v>
      </c>
      <c r="H3559">
        <v>-5.2883327539338998</v>
      </c>
      <c r="I3559">
        <v>-26.648926079758901</v>
      </c>
      <c r="J3559">
        <v>-6.6724459255119601</v>
      </c>
      <c r="K3559">
        <v>8.5919011323645993</v>
      </c>
      <c r="L3559">
        <v>8.1488737892406906</v>
      </c>
      <c r="M3559">
        <v>17.817976497332399</v>
      </c>
      <c r="N3559">
        <v>0.49019298637577302</v>
      </c>
      <c r="O3559">
        <v>66.875</v>
      </c>
      <c r="P3559">
        <v>50.659133709981099</v>
      </c>
      <c r="Q3559">
        <v>5.0884924420786001E-2</v>
      </c>
    </row>
    <row r="3560" spans="1:17" hidden="1" x14ac:dyDescent="0.3">
      <c r="A3560" t="s">
        <v>7283</v>
      </c>
      <c r="B3560" t="s">
        <v>7284</v>
      </c>
      <c r="C3560" t="str">
        <f>IFERROR(VLOOKUP(Table1[[#This Row],[Ticker]],[1]!Table1[[Symbol]:[Industry]],2,FALSE),"-")</f>
        <v>-</v>
      </c>
      <c r="E3560">
        <v>38.379179999999998</v>
      </c>
      <c r="F3560">
        <v>145</v>
      </c>
      <c r="G3560">
        <v>-4.0177619794166102</v>
      </c>
      <c r="H3560">
        <v>-6.3720749606393898</v>
      </c>
      <c r="I3560">
        <v>6.2879201563199896</v>
      </c>
      <c r="J3560">
        <v>-1.8740164866222999</v>
      </c>
      <c r="K3560">
        <v>145.85583807927699</v>
      </c>
      <c r="M3560">
        <v>30.6979464331441</v>
      </c>
      <c r="N3560">
        <v>0.36163141993957698</v>
      </c>
      <c r="O3560">
        <v>17.3448275862069</v>
      </c>
      <c r="P3560">
        <v>30.3956834532374</v>
      </c>
    </row>
    <row r="3561" spans="1:17" hidden="1" x14ac:dyDescent="0.3">
      <c r="A3561" t="s">
        <v>7285</v>
      </c>
      <c r="B3561" t="s">
        <v>7286</v>
      </c>
      <c r="C3561" t="str">
        <f>IFERROR(VLOOKUP(Table1[[#This Row],[Ticker]],[1]!Table1[[Symbol]:[Industry]],2,FALSE),"-")</f>
        <v>-</v>
      </c>
      <c r="D3561" t="s">
        <v>286</v>
      </c>
      <c r="E3561">
        <v>38.363565100000002</v>
      </c>
      <c r="F3561">
        <v>20.23</v>
      </c>
      <c r="G3561">
        <v>-19.009668623497099</v>
      </c>
      <c r="H3561">
        <v>-46.289662185411999</v>
      </c>
      <c r="I3561">
        <v>-12.136604121383201</v>
      </c>
      <c r="J3561">
        <v>-12.0926785346846</v>
      </c>
      <c r="K3561">
        <v>25.262249669328199</v>
      </c>
      <c r="L3561">
        <v>23.4767578744387</v>
      </c>
      <c r="M3561">
        <v>23.533849057770901</v>
      </c>
      <c r="N3561">
        <v>0.53928573579088701</v>
      </c>
      <c r="O3561">
        <v>93.178447849728101</v>
      </c>
    </row>
    <row r="3562" spans="1:17" hidden="1" x14ac:dyDescent="0.3">
      <c r="A3562" t="s">
        <v>7287</v>
      </c>
      <c r="B3562" t="s">
        <v>7288</v>
      </c>
      <c r="C3562" t="str">
        <f>IFERROR(VLOOKUP(Table1[[#This Row],[Ticker]],[1]!Table1[[Symbol]:[Industry]],2,FALSE),"-")</f>
        <v>-</v>
      </c>
      <c r="D3562" t="s">
        <v>1429</v>
      </c>
      <c r="E3562">
        <v>38.359739249999997</v>
      </c>
      <c r="F3562">
        <v>35.700000000000003</v>
      </c>
      <c r="G3562">
        <v>-23.253120087287598</v>
      </c>
      <c r="H3562">
        <v>-10.9929056237661</v>
      </c>
      <c r="I3562">
        <v>-28.7948955786696</v>
      </c>
      <c r="J3562">
        <v>-5.2420843071804004</v>
      </c>
      <c r="K3562">
        <v>36.229098977700602</v>
      </c>
      <c r="L3562">
        <v>37.634401350970101</v>
      </c>
      <c r="M3562">
        <v>19.865813958876601</v>
      </c>
      <c r="N3562">
        <v>0.78095238095238095</v>
      </c>
      <c r="O3562">
        <v>46.918767507002698</v>
      </c>
      <c r="P3562">
        <v>23.316062176165801</v>
      </c>
    </row>
    <row r="3563" spans="1:17" hidden="1" x14ac:dyDescent="0.3">
      <c r="A3563" t="s">
        <v>7289</v>
      </c>
      <c r="B3563" t="s">
        <v>7290</v>
      </c>
      <c r="C3563" t="str">
        <f>IFERROR(VLOOKUP(Table1[[#This Row],[Ticker]],[1]!Table1[[Symbol]:[Industry]],2,FALSE),"-")</f>
        <v>-</v>
      </c>
      <c r="D3563" t="s">
        <v>138</v>
      </c>
      <c r="E3563">
        <v>38.329458588000001</v>
      </c>
      <c r="F3563">
        <v>29.03</v>
      </c>
      <c r="G3563">
        <v>-27.333911047739502</v>
      </c>
      <c r="H3563">
        <v>-13.0014283510388</v>
      </c>
      <c r="I3563">
        <v>-30.828333703848202</v>
      </c>
      <c r="J3563">
        <v>4.4891187003383797</v>
      </c>
      <c r="K3563">
        <v>30.387281285768601</v>
      </c>
      <c r="L3563">
        <v>31.7594550949248</v>
      </c>
      <c r="M3563">
        <v>46.038323861153103</v>
      </c>
      <c r="N3563">
        <v>3.4394160583941602</v>
      </c>
      <c r="O3563">
        <v>39.510850843954501</v>
      </c>
      <c r="P3563">
        <v>20.456431535269701</v>
      </c>
    </row>
    <row r="3564" spans="1:17" hidden="1" x14ac:dyDescent="0.3">
      <c r="A3564" t="s">
        <v>7291</v>
      </c>
      <c r="B3564" t="s">
        <v>7292</v>
      </c>
      <c r="C3564" t="str">
        <f>IFERROR(VLOOKUP(Table1[[#This Row],[Ticker]],[1]!Table1[[Symbol]:[Industry]],2,FALSE),"-")</f>
        <v>-</v>
      </c>
      <c r="D3564" t="s">
        <v>21</v>
      </c>
      <c r="E3564">
        <v>38.316540000000003</v>
      </c>
      <c r="F3564">
        <v>122</v>
      </c>
      <c r="G3564">
        <v>5.4110995679716396</v>
      </c>
      <c r="H3564">
        <v>-7.3658075160721701</v>
      </c>
      <c r="I3564">
        <v>16.700344553964801</v>
      </c>
      <c r="J3564">
        <v>0.72924645875882699</v>
      </c>
      <c r="K3564">
        <v>123.791819472443</v>
      </c>
      <c r="L3564">
        <v>112.03776146001501</v>
      </c>
      <c r="M3564">
        <v>44.090596263378302</v>
      </c>
      <c r="N3564">
        <v>0.121136344628859</v>
      </c>
      <c r="O3564">
        <v>45.860655737704903</v>
      </c>
      <c r="P3564">
        <v>65.535956580732702</v>
      </c>
      <c r="Q3564">
        <v>4.5126451463314003E-2</v>
      </c>
    </row>
    <row r="3565" spans="1:17" hidden="1" x14ac:dyDescent="0.3">
      <c r="A3565" t="s">
        <v>7293</v>
      </c>
      <c r="B3565" t="s">
        <v>7294</v>
      </c>
      <c r="C3565" t="str">
        <f>IFERROR(VLOOKUP(Table1[[#This Row],[Ticker]],[1]!Table1[[Symbol]:[Industry]],2,FALSE),"-")</f>
        <v>-</v>
      </c>
      <c r="D3565" t="s">
        <v>60</v>
      </c>
      <c r="E3565">
        <v>38.229999999999997</v>
      </c>
      <c r="F3565">
        <v>38.229999999999997</v>
      </c>
      <c r="G3565">
        <v>20.710028346199699</v>
      </c>
      <c r="H3565">
        <v>-4.1304347612952599</v>
      </c>
      <c r="I3565">
        <v>-21.652210594336001</v>
      </c>
      <c r="J3565">
        <v>0.40029086151054999</v>
      </c>
      <c r="K3565">
        <v>38.663480367180597</v>
      </c>
      <c r="L3565">
        <v>37.920110503881801</v>
      </c>
      <c r="M3565">
        <v>41.519182158134697</v>
      </c>
      <c r="N3565">
        <v>0.31311365934632002</v>
      </c>
      <c r="O3565">
        <v>60.868427936175699</v>
      </c>
      <c r="P3565">
        <v>47.038461538461497</v>
      </c>
      <c r="Q3565">
        <v>1.8000230738311002E-2</v>
      </c>
    </row>
    <row r="3566" spans="1:17" hidden="1" x14ac:dyDescent="0.3">
      <c r="A3566" t="s">
        <v>7295</v>
      </c>
      <c r="B3566" t="s">
        <v>7296</v>
      </c>
      <c r="C3566" t="str">
        <f>IFERROR(VLOOKUP(Table1[[#This Row],[Ticker]],[1]!Table1[[Symbol]:[Industry]],2,FALSE),"-")</f>
        <v>-</v>
      </c>
      <c r="E3566">
        <v>38.211303000000001</v>
      </c>
      <c r="F3566">
        <v>5.98</v>
      </c>
      <c r="G3566">
        <v>-40.581024641780502</v>
      </c>
      <c r="H3566">
        <v>-11.7201783510388</v>
      </c>
      <c r="I3566">
        <v>-49.355240406255803</v>
      </c>
      <c r="J3566">
        <v>-2.06107434985466</v>
      </c>
      <c r="K3566">
        <v>6.6433231953379703</v>
      </c>
      <c r="L3566">
        <v>5.4745943933282497</v>
      </c>
      <c r="M3566">
        <v>47.574618136347503</v>
      </c>
      <c r="N3566">
        <v>2.6910630508625899</v>
      </c>
      <c r="O3566">
        <v>62.876254180601997</v>
      </c>
      <c r="P3566">
        <v>9.1240875912408796</v>
      </c>
    </row>
    <row r="3567" spans="1:17" hidden="1" x14ac:dyDescent="0.3">
      <c r="A3567" t="s">
        <v>7297</v>
      </c>
      <c r="B3567" t="s">
        <v>7298</v>
      </c>
      <c r="C3567" t="str">
        <f>IFERROR(VLOOKUP(Table1[[#This Row],[Ticker]],[1]!Table1[[Symbol]:[Industry]],2,FALSE),"-")</f>
        <v>-</v>
      </c>
      <c r="D3567" t="s">
        <v>555</v>
      </c>
      <c r="E3567">
        <v>38.184754901999902</v>
      </c>
      <c r="F3567">
        <v>63.97</v>
      </c>
      <c r="G3567">
        <v>52.856545383795599</v>
      </c>
      <c r="H3567">
        <v>-12.976472922425801</v>
      </c>
      <c r="I3567">
        <v>-14.7241196765479</v>
      </c>
      <c r="J3567">
        <v>1.37506340079921</v>
      </c>
      <c r="K3567">
        <v>66.782078404888594</v>
      </c>
      <c r="L3567">
        <v>62.589177811872901</v>
      </c>
      <c r="M3567">
        <v>53.886663545047298</v>
      </c>
      <c r="N3567">
        <v>0.42090394683395699</v>
      </c>
      <c r="O3567">
        <v>53.134281694544299</v>
      </c>
      <c r="P3567">
        <v>93.204469948655898</v>
      </c>
      <c r="Q3567">
        <v>8.5706703929320002E-3</v>
      </c>
    </row>
    <row r="3568" spans="1:17" hidden="1" x14ac:dyDescent="0.3">
      <c r="A3568" t="s">
        <v>7299</v>
      </c>
      <c r="B3568" t="s">
        <v>7300</v>
      </c>
      <c r="C3568" t="str">
        <f>IFERROR(VLOOKUP(Table1[[#This Row],[Ticker]],[1]!Table1[[Symbol]:[Industry]],2,FALSE),"-")</f>
        <v>-</v>
      </c>
      <c r="E3568">
        <v>38.178848674999998</v>
      </c>
      <c r="F3568">
        <v>11.01</v>
      </c>
      <c r="G3568">
        <v>18.8864352726067</v>
      </c>
      <c r="H3568">
        <v>-7.4048398763173502</v>
      </c>
      <c r="I3568">
        <v>-0.289740939494393</v>
      </c>
      <c r="J3568">
        <v>-0.41968119923480901</v>
      </c>
      <c r="K3568">
        <v>11.168640021768599</v>
      </c>
      <c r="L3568">
        <v>10.3008872347003</v>
      </c>
      <c r="M3568">
        <v>64.685278890049105</v>
      </c>
      <c r="N3568">
        <v>0.75793602574647201</v>
      </c>
      <c r="O3568">
        <v>32.606721162579397</v>
      </c>
    </row>
    <row r="3569" spans="1:17" hidden="1" x14ac:dyDescent="0.3">
      <c r="A3569" t="s">
        <v>7301</v>
      </c>
      <c r="B3569" t="s">
        <v>7302</v>
      </c>
      <c r="C3569" t="str">
        <f>IFERROR(VLOOKUP(Table1[[#This Row],[Ticker]],[1]!Table1[[Symbol]:[Industry]],2,FALSE),"-")</f>
        <v>-</v>
      </c>
      <c r="E3569">
        <v>38.121946399999999</v>
      </c>
      <c r="F3569">
        <v>13.21</v>
      </c>
      <c r="G3569">
        <v>-71.218271869730501</v>
      </c>
      <c r="H3569">
        <v>-11.585346890364701</v>
      </c>
      <c r="I3569">
        <v>-59.633353963253498</v>
      </c>
      <c r="J3569">
        <v>3.15064087551109</v>
      </c>
      <c r="K3569">
        <v>13.171179938556101</v>
      </c>
      <c r="L3569">
        <v>17.5217073573539</v>
      </c>
      <c r="M3569">
        <v>57.774478548340497</v>
      </c>
      <c r="N3569">
        <v>1.07889963009885</v>
      </c>
      <c r="O3569">
        <v>244.05753217259601</v>
      </c>
      <c r="P3569">
        <v>32.3647294589178</v>
      </c>
      <c r="Q3569">
        <v>0.226900894852271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Row],[Ticker]],[1]!Table1[[Symbol]:[Industry]],2,FALSE),"-")</f>
        <v>-</v>
      </c>
      <c r="D3570" t="s">
        <v>591</v>
      </c>
      <c r="E3570">
        <v>38.100863400000001</v>
      </c>
      <c r="F3570">
        <v>3.8</v>
      </c>
      <c r="G3570">
        <v>-45.098498712327199</v>
      </c>
      <c r="H3570">
        <v>-7.5176467054692502</v>
      </c>
      <c r="I3570">
        <v>-46.058710195425398</v>
      </c>
      <c r="J3570">
        <v>-1.2513083983361399</v>
      </c>
      <c r="K3570">
        <v>3.9665168761235701</v>
      </c>
      <c r="L3570">
        <v>4.5963711343825597</v>
      </c>
      <c r="M3570">
        <v>31.187175958161799</v>
      </c>
      <c r="N3570">
        <v>0.98989241599149902</v>
      </c>
      <c r="O3570">
        <v>115.78947368420999</v>
      </c>
      <c r="P3570">
        <v>3.82513661202184</v>
      </c>
      <c r="Q3570">
        <v>0.112934236023774</v>
      </c>
    </row>
    <row r="3571" spans="1:17" hidden="1" x14ac:dyDescent="0.3">
      <c r="A3571" t="s">
        <v>7305</v>
      </c>
      <c r="B3571" t="s">
        <v>7306</v>
      </c>
      <c r="C3571" t="str">
        <f>IFERROR(VLOOKUP(Table1[[#This Row],[Ticker]],[1]!Table1[[Symbol]:[Industry]],2,FALSE),"-")</f>
        <v>-</v>
      </c>
      <c r="E3571">
        <v>38.028860799999997</v>
      </c>
      <c r="F3571">
        <v>4.9000000000000004</v>
      </c>
      <c r="G3571">
        <v>37.6155939027554</v>
      </c>
      <c r="H3571">
        <v>-16.567400573261001</v>
      </c>
      <c r="I3571">
        <v>-32.2641135487195</v>
      </c>
      <c r="J3571">
        <v>-2.27825581703613</v>
      </c>
      <c r="K3571">
        <v>5.2458495849956597</v>
      </c>
      <c r="L3571">
        <v>4.9637758388409798</v>
      </c>
      <c r="M3571">
        <v>32.684877131547601</v>
      </c>
      <c r="N3571">
        <v>0.93987339981586604</v>
      </c>
      <c r="O3571">
        <v>49.7959183673469</v>
      </c>
      <c r="P3571">
        <v>167.75956284153</v>
      </c>
      <c r="Q3571">
        <v>6.8430072369221995E-2</v>
      </c>
    </row>
    <row r="3572" spans="1:17" hidden="1" x14ac:dyDescent="0.3">
      <c r="A3572" t="s">
        <v>7307</v>
      </c>
      <c r="B3572" t="s">
        <v>7308</v>
      </c>
      <c r="C3572" t="str">
        <f>IFERROR(VLOOKUP(Table1[[#This Row],[Ticker]],[1]!Table1[[Symbol]:[Industry]],2,FALSE),"-")</f>
        <v>-</v>
      </c>
      <c r="D3572" t="s">
        <v>422</v>
      </c>
      <c r="E3572">
        <v>37.9925</v>
      </c>
      <c r="F3572">
        <v>108.55</v>
      </c>
      <c r="G3572">
        <v>201.28911053499399</v>
      </c>
      <c r="H3572">
        <v>-25.363100448644101</v>
      </c>
      <c r="I3572">
        <v>17.621569312371498</v>
      </c>
      <c r="J3572">
        <v>4.4696951414411403</v>
      </c>
      <c r="K3572">
        <v>99.3945483450795</v>
      </c>
      <c r="L3572">
        <v>69.723842097565793</v>
      </c>
      <c r="M3572">
        <v>57.590247945479497</v>
      </c>
      <c r="N3572">
        <v>0.56239988887393699</v>
      </c>
      <c r="O3572">
        <v>40.018424689083297</v>
      </c>
      <c r="P3572">
        <v>225.487256371814</v>
      </c>
      <c r="Q3572">
        <v>0.220485932483104</v>
      </c>
    </row>
    <row r="3573" spans="1:17" hidden="1" x14ac:dyDescent="0.3">
      <c r="A3573" t="s">
        <v>7309</v>
      </c>
      <c r="B3573" t="s">
        <v>7310</v>
      </c>
      <c r="C3573" t="str">
        <f>IFERROR(VLOOKUP(Table1[[#This Row],[Ticker]],[1]!Table1[[Symbol]:[Industry]],2,FALSE),"-")</f>
        <v>-</v>
      </c>
      <c r="D3573" t="s">
        <v>286</v>
      </c>
      <c r="E3573">
        <v>37.973501295999903</v>
      </c>
      <c r="F3573">
        <v>68.290000000000006</v>
      </c>
      <c r="G3573">
        <v>-5.8494954633239997</v>
      </c>
      <c r="H3573">
        <v>-12.9964941405125</v>
      </c>
      <c r="I3573">
        <v>-21.523580891465201</v>
      </c>
      <c r="J3573">
        <v>-5.3543955698225902</v>
      </c>
      <c r="K3573">
        <v>76.835059075213195</v>
      </c>
      <c r="L3573">
        <v>74.645082474795004</v>
      </c>
      <c r="M3573">
        <v>27.413120106391599</v>
      </c>
      <c r="N3573">
        <v>0.78167612756178295</v>
      </c>
      <c r="O3573">
        <v>66.935129594376903</v>
      </c>
      <c r="P3573">
        <v>56.091428571428501</v>
      </c>
      <c r="Q3573">
        <v>3.1464206974101003E-2</v>
      </c>
    </row>
    <row r="3574" spans="1:17" hidden="1" x14ac:dyDescent="0.3">
      <c r="A3574" t="s">
        <v>7311</v>
      </c>
      <c r="B3574" t="s">
        <v>7312</v>
      </c>
      <c r="C3574" t="str">
        <f>IFERROR(VLOOKUP(Table1[[#This Row],[Ticker]],[1]!Table1[[Symbol]:[Industry]],2,FALSE),"-")</f>
        <v>-</v>
      </c>
      <c r="D3574" t="s">
        <v>422</v>
      </c>
      <c r="E3574">
        <v>37.971249999999998</v>
      </c>
      <c r="F3574">
        <v>205.25</v>
      </c>
      <c r="G3574">
        <v>51.551968284737903</v>
      </c>
      <c r="H3574">
        <v>0.43037591552468701</v>
      </c>
      <c r="I3574">
        <v>93.633098357661794</v>
      </c>
      <c r="J3574">
        <v>-1.60491166543111</v>
      </c>
      <c r="K3574">
        <v>179.04568847760899</v>
      </c>
      <c r="L3574">
        <v>137.366041275854</v>
      </c>
      <c r="M3574">
        <v>64.971568973734307</v>
      </c>
      <c r="N3574">
        <v>0.72368463752273704</v>
      </c>
      <c r="O3574">
        <v>9.2326431181485908</v>
      </c>
      <c r="P3574">
        <v>159.481668773704</v>
      </c>
      <c r="Q3574">
        <v>0.17118117657255799</v>
      </c>
    </row>
    <row r="3575" spans="1:17" hidden="1" x14ac:dyDescent="0.3">
      <c r="A3575" t="s">
        <v>7313</v>
      </c>
      <c r="B3575" t="s">
        <v>7314</v>
      </c>
      <c r="C3575" t="str">
        <f>IFERROR(VLOOKUP(Table1[[#This Row],[Ticker]],[1]!Table1[[Symbol]:[Industry]],2,FALSE),"-")</f>
        <v>-</v>
      </c>
      <c r="D3575" t="s">
        <v>138</v>
      </c>
      <c r="E3575">
        <v>37.916200000000003</v>
      </c>
      <c r="F3575">
        <v>102.2</v>
      </c>
      <c r="G3575">
        <v>-30.382099951911901</v>
      </c>
      <c r="H3575">
        <v>11.9809710742484</v>
      </c>
      <c r="I3575">
        <v>-8.5967483836104694</v>
      </c>
      <c r="J3575">
        <v>16.312555303895401</v>
      </c>
      <c r="K3575">
        <v>97.267517842373493</v>
      </c>
      <c r="L3575">
        <v>71.1387078250889</v>
      </c>
      <c r="M3575">
        <v>83.5754772728517</v>
      </c>
      <c r="N3575">
        <v>0.49276117639216299</v>
      </c>
      <c r="O3575">
        <v>30.9686888454011</v>
      </c>
      <c r="P3575">
        <v>31.956100710135502</v>
      </c>
      <c r="Q3575">
        <v>0.105035637424019</v>
      </c>
    </row>
    <row r="3576" spans="1:17" hidden="1" x14ac:dyDescent="0.3">
      <c r="A3576" t="s">
        <v>7315</v>
      </c>
      <c r="B3576" t="s">
        <v>7316</v>
      </c>
      <c r="C3576" t="str">
        <f>IFERROR(VLOOKUP(Table1[[#This Row],[Ticker]],[1]!Table1[[Symbol]:[Industry]],2,FALSE),"-")</f>
        <v>-</v>
      </c>
      <c r="D3576" t="s">
        <v>51</v>
      </c>
      <c r="E3576">
        <v>37.910423627999997</v>
      </c>
      <c r="F3576">
        <v>16.28</v>
      </c>
      <c r="G3576">
        <v>-63.149623015791498</v>
      </c>
      <c r="H3576">
        <v>-34.427844736885497</v>
      </c>
      <c r="I3576">
        <v>-60.224642205849598</v>
      </c>
      <c r="J3576">
        <v>-5.6172115450703499</v>
      </c>
      <c r="K3576">
        <v>22.608502008590801</v>
      </c>
      <c r="L3576">
        <v>28.922299277039802</v>
      </c>
      <c r="M3576">
        <v>17.1370733709647</v>
      </c>
      <c r="N3576">
        <v>0.476453791463604</v>
      </c>
      <c r="O3576">
        <v>261.486486486486</v>
      </c>
      <c r="P3576">
        <v>3.36507936507937</v>
      </c>
      <c r="Q3576">
        <v>-7.7842191854321993E-2</v>
      </c>
    </row>
    <row r="3577" spans="1:17" hidden="1" x14ac:dyDescent="0.3">
      <c r="A3577" t="s">
        <v>7317</v>
      </c>
      <c r="B3577" t="s">
        <v>7318</v>
      </c>
      <c r="C3577" t="str">
        <f>IFERROR(VLOOKUP(Table1[[#This Row],[Ticker]],[1]!Table1[[Symbol]:[Industry]],2,FALSE),"-")</f>
        <v>-</v>
      </c>
      <c r="E3577">
        <v>37.909999999999997</v>
      </c>
      <c r="F3577">
        <v>189.55</v>
      </c>
      <c r="G3577">
        <v>-5.6318277144062598</v>
      </c>
      <c r="H3577">
        <v>-6.5150501459106502</v>
      </c>
      <c r="I3577">
        <v>-26.040265949039998</v>
      </c>
      <c r="J3577">
        <v>-4.1769213999122297</v>
      </c>
      <c r="K3577">
        <v>195.051813126702</v>
      </c>
      <c r="L3577">
        <v>192.496519771256</v>
      </c>
      <c r="M3577">
        <v>37.010723631500198</v>
      </c>
      <c r="N3577">
        <v>1.45882352941176</v>
      </c>
      <c r="O3577">
        <v>27.670799261408501</v>
      </c>
      <c r="P3577">
        <v>26.240426240426199</v>
      </c>
    </row>
    <row r="3578" spans="1:17" hidden="1" x14ac:dyDescent="0.3">
      <c r="A3578" t="s">
        <v>7319</v>
      </c>
      <c r="B3578" t="s">
        <v>7320</v>
      </c>
      <c r="C3578" t="str">
        <f>IFERROR(VLOOKUP(Table1[[#This Row],[Ticker]],[1]!Table1[[Symbol]:[Industry]],2,FALSE),"-")</f>
        <v>-</v>
      </c>
      <c r="D3578" t="s">
        <v>6587</v>
      </c>
      <c r="E3578">
        <v>37.869520000000001</v>
      </c>
      <c r="F3578">
        <v>169</v>
      </c>
      <c r="G3578">
        <v>26.792279428450801</v>
      </c>
      <c r="H3578">
        <v>23.742162321035298</v>
      </c>
      <c r="I3578">
        <v>31.894759593744102</v>
      </c>
      <c r="J3578">
        <v>-3.8137301848804399</v>
      </c>
      <c r="K3578">
        <v>145.90822586397701</v>
      </c>
      <c r="L3578">
        <v>123.547374480895</v>
      </c>
      <c r="M3578">
        <v>54.9085492874216</v>
      </c>
      <c r="N3578">
        <v>0.48312958435207798</v>
      </c>
      <c r="O3578">
        <v>22.692307692307601</v>
      </c>
      <c r="P3578">
        <v>68.831168831168796</v>
      </c>
    </row>
    <row r="3579" spans="1:17" hidden="1" x14ac:dyDescent="0.3">
      <c r="A3579" t="s">
        <v>7321</v>
      </c>
      <c r="B3579" t="s">
        <v>7322</v>
      </c>
      <c r="C3579" t="str">
        <f>IFERROR(VLOOKUP(Table1[[#This Row],[Ticker]],[1]!Table1[[Symbol]:[Industry]],2,FALSE),"-")</f>
        <v>-</v>
      </c>
      <c r="E3579">
        <v>37.832044656000001</v>
      </c>
      <c r="F3579">
        <v>36.119999999999997</v>
      </c>
      <c r="G3579">
        <v>-9.7605967077585998</v>
      </c>
      <c r="H3579">
        <v>-11.081040110464301</v>
      </c>
      <c r="I3579">
        <v>-42.128228912002903</v>
      </c>
      <c r="J3579">
        <v>0.81054727176695196</v>
      </c>
      <c r="K3579">
        <v>37.233494055305897</v>
      </c>
      <c r="L3579">
        <v>37.187744784706503</v>
      </c>
      <c r="M3579">
        <v>52.749605517035903</v>
      </c>
      <c r="N3579">
        <v>0.35671880961465002</v>
      </c>
      <c r="O3579">
        <v>53.100775193798398</v>
      </c>
      <c r="P3579">
        <v>33.4318433690432</v>
      </c>
    </row>
    <row r="3580" spans="1:17" hidden="1" x14ac:dyDescent="0.3">
      <c r="A3580" t="s">
        <v>7323</v>
      </c>
      <c r="B3580" t="s">
        <v>7324</v>
      </c>
      <c r="C3580" t="str">
        <f>IFERROR(VLOOKUP(Table1[[#This Row],[Ticker]],[1]!Table1[[Symbol]:[Industry]],2,FALSE),"-")</f>
        <v>-</v>
      </c>
      <c r="E3580">
        <v>37.792999999999999</v>
      </c>
      <c r="F3580">
        <v>53.99</v>
      </c>
      <c r="G3580">
        <v>259.89657733538002</v>
      </c>
      <c r="H3580">
        <v>-12.012023844601</v>
      </c>
      <c r="I3580">
        <v>-18.9258040306113</v>
      </c>
      <c r="J3580">
        <v>3.5413165025361799</v>
      </c>
      <c r="K3580">
        <v>57.598704239582503</v>
      </c>
      <c r="L3580">
        <v>50.943934522119498</v>
      </c>
      <c r="M3580">
        <v>53.040675729766299</v>
      </c>
      <c r="N3580">
        <v>1.3606779936590501</v>
      </c>
      <c r="O3580">
        <v>65.734395258381099</v>
      </c>
      <c r="P3580">
        <v>418.63592699327501</v>
      </c>
    </row>
    <row r="3581" spans="1:17" hidden="1" x14ac:dyDescent="0.3">
      <c r="A3581" t="s">
        <v>7325</v>
      </c>
      <c r="B3581" t="s">
        <v>7326</v>
      </c>
      <c r="C3581" t="str">
        <f>IFERROR(VLOOKUP(Table1[[#This Row],[Ticker]],[1]!Table1[[Symbol]:[Industry]],2,FALSE),"-")</f>
        <v>-</v>
      </c>
      <c r="D3581" t="s">
        <v>46</v>
      </c>
      <c r="E3581">
        <v>37.765390650000001</v>
      </c>
      <c r="F3581">
        <v>70.5</v>
      </c>
      <c r="G3581">
        <v>-44.168604925290602</v>
      </c>
      <c r="H3581">
        <v>-20.327321208181701</v>
      </c>
      <c r="I3581">
        <v>-33.862922789553998</v>
      </c>
      <c r="J3581">
        <v>-2.9669252557055699</v>
      </c>
      <c r="M3581">
        <v>21.108828506003</v>
      </c>
      <c r="O3581">
        <v>30.283687943262301</v>
      </c>
      <c r="P3581">
        <v>2.0999275887038298</v>
      </c>
    </row>
    <row r="3582" spans="1:17" hidden="1" x14ac:dyDescent="0.3">
      <c r="A3582" t="s">
        <v>7327</v>
      </c>
      <c r="B3582" t="s">
        <v>7328</v>
      </c>
      <c r="C3582" t="str">
        <f>IFERROR(VLOOKUP(Table1[[#This Row],[Ticker]],[1]!Table1[[Symbol]:[Industry]],2,FALSE),"-")</f>
        <v>-</v>
      </c>
      <c r="E3582">
        <v>37.74</v>
      </c>
      <c r="F3582">
        <v>37</v>
      </c>
      <c r="G3582">
        <v>-11.672744229143399</v>
      </c>
      <c r="H3582">
        <v>3.74250821612531</v>
      </c>
      <c r="I3582">
        <v>-38.300098598461503</v>
      </c>
      <c r="J3582">
        <v>-0.28835382713414198</v>
      </c>
      <c r="K3582">
        <v>37.467703544849499</v>
      </c>
      <c r="L3582">
        <v>38.206158887998598</v>
      </c>
      <c r="M3582">
        <v>57.432697971730597</v>
      </c>
      <c r="N3582">
        <v>0.79302325581395305</v>
      </c>
      <c r="O3582">
        <v>45.675675675675599</v>
      </c>
      <c r="P3582">
        <v>32.190067881386199</v>
      </c>
      <c r="Q3582">
        <v>7.3057414098639997E-3</v>
      </c>
    </row>
    <row r="3583" spans="1:17" hidden="1" x14ac:dyDescent="0.3">
      <c r="A3583" t="s">
        <v>7329</v>
      </c>
      <c r="B3583" t="s">
        <v>7330</v>
      </c>
      <c r="C3583" t="str">
        <f>IFERROR(VLOOKUP(Table1[[#This Row],[Ticker]],[1]!Table1[[Symbol]:[Industry]],2,FALSE),"-")</f>
        <v>-</v>
      </c>
      <c r="D3583" t="s">
        <v>92</v>
      </c>
      <c r="E3583">
        <v>37.722999999999999</v>
      </c>
      <c r="F3583">
        <v>1.19</v>
      </c>
      <c r="G3583">
        <v>34.566088952260301</v>
      </c>
      <c r="H3583">
        <v>29.9876868175004</v>
      </c>
      <c r="I3583">
        <v>11.468262316067101</v>
      </c>
      <c r="J3583">
        <v>0.81054727176695196</v>
      </c>
      <c r="K3583">
        <v>0.96662831858319498</v>
      </c>
      <c r="L3583">
        <v>0.97859689941769901</v>
      </c>
      <c r="M3583">
        <v>48.9781175607691</v>
      </c>
      <c r="N3583">
        <v>0.39037346826339903</v>
      </c>
      <c r="O3583">
        <v>11.764705882352899</v>
      </c>
      <c r="P3583">
        <v>70</v>
      </c>
      <c r="Q3583">
        <v>4.0850813878159998E-3</v>
      </c>
    </row>
    <row r="3584" spans="1:17" hidden="1" x14ac:dyDescent="0.3">
      <c r="A3584" t="s">
        <v>7331</v>
      </c>
      <c r="B3584" t="s">
        <v>7332</v>
      </c>
      <c r="C3584" t="str">
        <f>IFERROR(VLOOKUP(Table1[[#This Row],[Ticker]],[1]!Table1[[Symbol]:[Industry]],2,FALSE),"-")</f>
        <v>-</v>
      </c>
      <c r="E3584">
        <v>37.56</v>
      </c>
      <c r="F3584">
        <v>31.3</v>
      </c>
      <c r="G3584">
        <v>-12.1949645574523</v>
      </c>
      <c r="H3584">
        <v>-12.1150941062856</v>
      </c>
      <c r="I3584">
        <v>-16.650264914485899</v>
      </c>
      <c r="J3584">
        <v>3.5625366616873699</v>
      </c>
      <c r="K3584">
        <v>32.429463458119997</v>
      </c>
      <c r="M3584">
        <v>49.442364866913103</v>
      </c>
      <c r="N3584">
        <v>0.427715614893727</v>
      </c>
      <c r="O3584">
        <v>52.587859424920097</v>
      </c>
      <c r="P3584">
        <v>17.757712565838901</v>
      </c>
    </row>
    <row r="3585" spans="1:17" hidden="1" x14ac:dyDescent="0.3">
      <c r="A3585" t="s">
        <v>7333</v>
      </c>
      <c r="B3585" t="s">
        <v>7334</v>
      </c>
      <c r="C3585" t="str">
        <f>IFERROR(VLOOKUP(Table1[[#This Row],[Ticker]],[1]!Table1[[Symbol]:[Industry]],2,FALSE),"-")</f>
        <v>-</v>
      </c>
      <c r="D3585" t="s">
        <v>182</v>
      </c>
      <c r="E3585">
        <v>37.549191999999998</v>
      </c>
      <c r="F3585">
        <v>59.6</v>
      </c>
      <c r="G3585">
        <v>37.154833541004898</v>
      </c>
      <c r="H3585">
        <v>-5.3814161360551402</v>
      </c>
      <c r="I3585">
        <v>-12.777946426127199</v>
      </c>
      <c r="J3585">
        <v>2.5117431619471802</v>
      </c>
      <c r="K3585">
        <v>60.0616585597501</v>
      </c>
      <c r="L3585">
        <v>55.344737075070697</v>
      </c>
      <c r="M3585">
        <v>39.177639171045101</v>
      </c>
      <c r="N3585">
        <v>1.2115291659982199</v>
      </c>
      <c r="O3585">
        <v>20.6375838926174</v>
      </c>
      <c r="P3585">
        <v>92.196065785230502</v>
      </c>
      <c r="Q3585">
        <v>2.5917902912399E-2</v>
      </c>
    </row>
    <row r="3586" spans="1:17" hidden="1" x14ac:dyDescent="0.3">
      <c r="A3586" t="s">
        <v>7335</v>
      </c>
      <c r="B3586" t="s">
        <v>7336</v>
      </c>
      <c r="C3586" t="str">
        <f>IFERROR(VLOOKUP(Table1[[#This Row],[Ticker]],[1]!Table1[[Symbol]:[Industry]],2,FALSE),"-")</f>
        <v>-</v>
      </c>
      <c r="D3586" t="s">
        <v>359</v>
      </c>
      <c r="E3586">
        <v>37.524945379999998</v>
      </c>
      <c r="F3586">
        <v>65.3</v>
      </c>
      <c r="G3586">
        <v>65.174784604434294</v>
      </c>
      <c r="H3586">
        <v>59.178698053455498</v>
      </c>
      <c r="I3586">
        <v>95.835923040913002</v>
      </c>
      <c r="J3586">
        <v>0.81054727176695196</v>
      </c>
      <c r="K3586">
        <v>55.1636041993536</v>
      </c>
      <c r="L3586">
        <v>45.877275105882298</v>
      </c>
      <c r="M3586">
        <v>44.917843288846299</v>
      </c>
      <c r="N3586">
        <v>1.52615384615384</v>
      </c>
      <c r="O3586">
        <v>13.399693721286299</v>
      </c>
      <c r="P3586">
        <v>136.59420289855001</v>
      </c>
    </row>
    <row r="3587" spans="1:17" hidden="1" x14ac:dyDescent="0.3">
      <c r="A3587" t="s">
        <v>7337</v>
      </c>
      <c r="B3587" t="s">
        <v>7338</v>
      </c>
      <c r="C3587" t="str">
        <f>IFERROR(VLOOKUP(Table1[[#This Row],[Ticker]],[1]!Table1[[Symbol]:[Industry]],2,FALSE),"-")</f>
        <v>-</v>
      </c>
      <c r="D3587" t="s">
        <v>444</v>
      </c>
      <c r="E3587">
        <v>37.462735199999997</v>
      </c>
      <c r="F3587">
        <v>2.44</v>
      </c>
      <c r="G3587">
        <v>15.3279937141651</v>
      </c>
      <c r="H3587">
        <v>-12.181716812577299</v>
      </c>
      <c r="I3587">
        <v>-37.544895578669603</v>
      </c>
      <c r="J3587">
        <v>-2.0465955853759099</v>
      </c>
      <c r="K3587">
        <v>2.4892627448272502</v>
      </c>
      <c r="L3587">
        <v>2.4033563515001899</v>
      </c>
      <c r="M3587">
        <v>45.201945594484599</v>
      </c>
      <c r="N3587">
        <v>1.1485081634073599</v>
      </c>
      <c r="O3587">
        <v>49.590163934426201</v>
      </c>
      <c r="P3587">
        <v>47.878787878787797</v>
      </c>
      <c r="Q3587">
        <v>3.0018058496843001E-2</v>
      </c>
    </row>
    <row r="3588" spans="1:17" hidden="1" x14ac:dyDescent="0.3">
      <c r="A3588" t="s">
        <v>7339</v>
      </c>
      <c r="B3588" t="s">
        <v>7340</v>
      </c>
      <c r="C3588" t="str">
        <f>IFERROR(VLOOKUP(Table1[[#This Row],[Ticker]],[1]!Table1[[Symbol]:[Industry]],2,FALSE),"-")</f>
        <v>-</v>
      </c>
      <c r="E3588">
        <v>37.449620889999998</v>
      </c>
      <c r="F3588">
        <v>56.59</v>
      </c>
      <c r="G3588">
        <v>-76.824053069460504</v>
      </c>
      <c r="H3588">
        <v>-7.2443286193751701</v>
      </c>
      <c r="I3588">
        <v>-66.518370933723901</v>
      </c>
      <c r="J3588">
        <v>-4.5422080809883898</v>
      </c>
      <c r="K3588">
        <v>62.294573185689501</v>
      </c>
      <c r="M3588">
        <v>55.281756448897497</v>
      </c>
      <c r="O3588">
        <v>111.52147022442099</v>
      </c>
      <c r="P3588">
        <v>23.802231459199302</v>
      </c>
    </row>
    <row r="3589" spans="1:17" hidden="1" x14ac:dyDescent="0.3">
      <c r="A3589" t="s">
        <v>7341</v>
      </c>
      <c r="B3589" t="s">
        <v>7342</v>
      </c>
      <c r="C3589" t="str">
        <f>IFERROR(VLOOKUP(Table1[[#This Row],[Ticker]],[1]!Table1[[Symbol]:[Industry]],2,FALSE),"-")</f>
        <v>-</v>
      </c>
      <c r="D3589" t="s">
        <v>27</v>
      </c>
      <c r="E3589">
        <v>37.447306239999897</v>
      </c>
      <c r="F3589">
        <v>35.020000000000003</v>
      </c>
      <c r="G3589">
        <v>33.292680712559999</v>
      </c>
      <c r="H3589">
        <v>-9.7472053780658801</v>
      </c>
      <c r="I3589">
        <v>-8.9445961774720395</v>
      </c>
      <c r="J3589">
        <v>-4.42248625235404</v>
      </c>
      <c r="K3589">
        <v>36.687230389528096</v>
      </c>
      <c r="L3589">
        <v>34.031406318136</v>
      </c>
      <c r="M3589">
        <v>33.013471298383998</v>
      </c>
      <c r="N3589">
        <v>1.0153879590239001</v>
      </c>
      <c r="O3589">
        <v>62.6213592233009</v>
      </c>
      <c r="P3589">
        <v>71.6666666666667</v>
      </c>
      <c r="Q3589">
        <v>3.6163414273371997E-2</v>
      </c>
    </row>
    <row r="3590" spans="1:17" hidden="1" x14ac:dyDescent="0.3">
      <c r="A3590" t="s">
        <v>7343</v>
      </c>
      <c r="B3590" t="s">
        <v>7344</v>
      </c>
      <c r="C3590" t="str">
        <f>IFERROR(VLOOKUP(Table1[[#This Row],[Ticker]],[1]!Table1[[Symbol]:[Industry]],2,FALSE),"-")</f>
        <v>-</v>
      </c>
      <c r="E3590">
        <v>37.404085289999998</v>
      </c>
      <c r="F3590">
        <v>9.49</v>
      </c>
      <c r="G3590">
        <v>119.858291180195</v>
      </c>
      <c r="H3590">
        <v>0.63736354840248199</v>
      </c>
      <c r="I3590">
        <v>-14.4231678299785</v>
      </c>
      <c r="J3590">
        <v>0.91772840788699295</v>
      </c>
      <c r="K3590">
        <v>8.8798636434356197</v>
      </c>
      <c r="L3590">
        <v>8.2333488421650802</v>
      </c>
      <c r="M3590">
        <v>67.101041503226199</v>
      </c>
      <c r="N3590">
        <v>0.82297146932698095</v>
      </c>
      <c r="O3590">
        <v>21.180189673340301</v>
      </c>
      <c r="P3590">
        <v>176.67638483965001</v>
      </c>
      <c r="Q3590">
        <v>7.4772716929402003E-2</v>
      </c>
    </row>
    <row r="3591" spans="1:17" hidden="1" x14ac:dyDescent="0.3">
      <c r="A3591" t="s">
        <v>7345</v>
      </c>
      <c r="B3591" t="s">
        <v>7346</v>
      </c>
      <c r="C3591" t="str">
        <f>IFERROR(VLOOKUP(Table1[[#This Row],[Ticker]],[1]!Table1[[Symbol]:[Industry]],2,FALSE),"-")</f>
        <v>-</v>
      </c>
      <c r="D3591" t="s">
        <v>714</v>
      </c>
      <c r="E3591">
        <v>37.354653050000003</v>
      </c>
      <c r="F3591">
        <v>263.95999999999998</v>
      </c>
      <c r="G3591">
        <v>1.20680419871975</v>
      </c>
      <c r="H3591">
        <v>2.10144026543322</v>
      </c>
      <c r="I3591">
        <v>0.96034309622816105</v>
      </c>
      <c r="J3591">
        <v>1.0399827101390899</v>
      </c>
      <c r="K3591">
        <v>255.87351346416099</v>
      </c>
      <c r="L3591">
        <v>237.32163620560399</v>
      </c>
      <c r="M3591">
        <v>62.782489239617902</v>
      </c>
      <c r="N3591">
        <v>0.54896088485363104</v>
      </c>
      <c r="O3591">
        <v>4.1824518866494902</v>
      </c>
      <c r="P3591">
        <v>33.3804951995957</v>
      </c>
      <c r="Q3591">
        <v>1.5022786694405E-2</v>
      </c>
    </row>
    <row r="3592" spans="1:17" hidden="1" x14ac:dyDescent="0.3">
      <c r="A3592" t="s">
        <v>7347</v>
      </c>
      <c r="B3592" t="s">
        <v>7348</v>
      </c>
      <c r="C3592" t="str">
        <f>IFERROR(VLOOKUP(Table1[[#This Row],[Ticker]],[1]!Table1[[Symbol]:[Industry]],2,FALSE),"-")</f>
        <v>-</v>
      </c>
      <c r="D3592" t="s">
        <v>92</v>
      </c>
      <c r="E3592">
        <v>37.347399000000003</v>
      </c>
      <c r="F3592">
        <v>8.1</v>
      </c>
      <c r="G3592">
        <v>-49.308333947093203</v>
      </c>
      <c r="H3592">
        <v>-15.555140348867299</v>
      </c>
      <c r="I3592">
        <v>-40.756121908696699</v>
      </c>
      <c r="J3592">
        <v>-2.2920780265624199</v>
      </c>
      <c r="K3592">
        <v>8.7506235056921202</v>
      </c>
      <c r="L3592">
        <v>10.130112886555001</v>
      </c>
      <c r="M3592">
        <v>17.292722172674299</v>
      </c>
      <c r="N3592">
        <v>0.53160736724475999</v>
      </c>
      <c r="O3592">
        <v>77.160493827160494</v>
      </c>
      <c r="P3592">
        <v>1.7587939698492301</v>
      </c>
      <c r="Q3592">
        <v>-5.996008810459E-3</v>
      </c>
    </row>
    <row r="3593" spans="1:17" hidden="1" x14ac:dyDescent="0.3">
      <c r="A3593" t="s">
        <v>7349</v>
      </c>
      <c r="B3593" t="s">
        <v>7350</v>
      </c>
      <c r="C3593" t="str">
        <f>IFERROR(VLOOKUP(Table1[[#This Row],[Ticker]],[1]!Table1[[Symbol]:[Industry]],2,FALSE),"-")</f>
        <v>-</v>
      </c>
      <c r="D3593" t="s">
        <v>21</v>
      </c>
      <c r="E3593">
        <v>37.344007124999997</v>
      </c>
      <c r="F3593">
        <v>147.65</v>
      </c>
      <c r="G3593">
        <v>53.5065265697651</v>
      </c>
      <c r="H3593">
        <v>-19.4784721899014</v>
      </c>
      <c r="I3593">
        <v>-2.6126666630070101</v>
      </c>
      <c r="J3593">
        <v>-7.7425073906124702</v>
      </c>
      <c r="K3593">
        <v>159.388558838618</v>
      </c>
      <c r="L3593">
        <v>133.74355905775499</v>
      </c>
      <c r="M3593">
        <v>35.349961549795403</v>
      </c>
      <c r="N3593">
        <v>0.370005408625045</v>
      </c>
      <c r="O3593">
        <v>65.221808330511294</v>
      </c>
      <c r="P3593">
        <v>110.297678393391</v>
      </c>
      <c r="Q3593">
        <v>0.12991053831969801</v>
      </c>
    </row>
    <row r="3594" spans="1:17" hidden="1" x14ac:dyDescent="0.3">
      <c r="A3594" t="s">
        <v>7351</v>
      </c>
      <c r="B3594" t="s">
        <v>7352</v>
      </c>
      <c r="C3594" t="str">
        <f>IFERROR(VLOOKUP(Table1[[#This Row],[Ticker]],[1]!Table1[[Symbol]:[Industry]],2,FALSE),"-")</f>
        <v>-</v>
      </c>
      <c r="D3594" t="s">
        <v>1429</v>
      </c>
      <c r="E3594">
        <v>37.298000000000002</v>
      </c>
      <c r="F3594">
        <v>68</v>
      </c>
      <c r="G3594">
        <v>-12.442121228363501</v>
      </c>
      <c r="H3594">
        <v>-7.9455304637149204</v>
      </c>
      <c r="I3594">
        <v>-10.764592548366601</v>
      </c>
      <c r="J3594">
        <v>-8.5227860615663804</v>
      </c>
      <c r="K3594">
        <v>68.703382192612693</v>
      </c>
      <c r="L3594">
        <v>61.388597666269298</v>
      </c>
      <c r="M3594">
        <v>36.4269150402083</v>
      </c>
      <c r="N3594">
        <v>1.97813719667402</v>
      </c>
      <c r="O3594">
        <v>15.735294117646999</v>
      </c>
      <c r="P3594">
        <v>40.350877192982402</v>
      </c>
      <c r="Q3594">
        <v>7.0046955273653996E-2</v>
      </c>
    </row>
    <row r="3595" spans="1:17" hidden="1" x14ac:dyDescent="0.3">
      <c r="A3595" t="s">
        <v>7353</v>
      </c>
      <c r="B3595" t="s">
        <v>7354</v>
      </c>
      <c r="C3595" t="str">
        <f>IFERROR(VLOOKUP(Table1[[#This Row],[Ticker]],[1]!Table1[[Symbol]:[Industry]],2,FALSE),"-")</f>
        <v>-</v>
      </c>
      <c r="D3595" t="s">
        <v>138</v>
      </c>
      <c r="E3595">
        <v>37.288758887999997</v>
      </c>
      <c r="F3595">
        <v>6.48</v>
      </c>
      <c r="G3595">
        <v>-4.1005777144062598</v>
      </c>
      <c r="H3595">
        <v>-12.5684929577804</v>
      </c>
      <c r="I3595">
        <v>-44.117476223830899</v>
      </c>
      <c r="J3595">
        <v>-5.53865907743939</v>
      </c>
      <c r="K3595">
        <v>6.7343047384143997</v>
      </c>
      <c r="L3595">
        <v>6.5349747752592098</v>
      </c>
      <c r="M3595">
        <v>34.319544448113803</v>
      </c>
      <c r="N3595">
        <v>1.08742935863014</v>
      </c>
      <c r="O3595">
        <v>65.895061728395007</v>
      </c>
      <c r="P3595">
        <v>32.244897959183596</v>
      </c>
      <c r="Q3595">
        <v>-5.6517120358486002E-2</v>
      </c>
    </row>
    <row r="3596" spans="1:17" hidden="1" x14ac:dyDescent="0.3">
      <c r="A3596" t="s">
        <v>7355</v>
      </c>
      <c r="B3596" t="s">
        <v>7356</v>
      </c>
      <c r="C3596" t="str">
        <f>IFERROR(VLOOKUP(Table1[[#This Row],[Ticker]],[1]!Table1[[Symbol]:[Industry]],2,FALSE),"-")</f>
        <v>-</v>
      </c>
      <c r="D3596" t="s">
        <v>104</v>
      </c>
      <c r="E3596">
        <v>37.165787999999999</v>
      </c>
      <c r="F3596">
        <v>36.950000000000003</v>
      </c>
      <c r="G3596">
        <v>-52.213418181332301</v>
      </c>
      <c r="H3596">
        <v>-5.4826512360714101</v>
      </c>
      <c r="I3596">
        <v>-22.695290055987201</v>
      </c>
      <c r="J3596">
        <v>-1.40267809935315</v>
      </c>
      <c r="K3596">
        <v>36.865460435896303</v>
      </c>
      <c r="L3596">
        <v>39.158718215595201</v>
      </c>
      <c r="M3596">
        <v>47.987614624444397</v>
      </c>
      <c r="N3596">
        <v>0.32586090161230702</v>
      </c>
      <c r="O3596">
        <v>52.449255751014803</v>
      </c>
      <c r="P3596">
        <v>35.7457751653196</v>
      </c>
      <c r="Q3596">
        <v>1.6718996719771999E-2</v>
      </c>
    </row>
    <row r="3597" spans="1:17" hidden="1" x14ac:dyDescent="0.3">
      <c r="A3597" t="s">
        <v>7357</v>
      </c>
      <c r="B3597" t="s">
        <v>7358</v>
      </c>
      <c r="C3597" t="str">
        <f>IFERROR(VLOOKUP(Table1[[#This Row],[Ticker]],[1]!Table1[[Symbol]:[Industry]],2,FALSE),"-")</f>
        <v>-</v>
      </c>
      <c r="E3597">
        <v>37.064250000000001</v>
      </c>
      <c r="F3597">
        <v>145.35</v>
      </c>
      <c r="G3597">
        <v>73.654524326409998</v>
      </c>
      <c r="H3597">
        <v>30.035014383962501</v>
      </c>
      <c r="I3597">
        <v>69.035293100575601</v>
      </c>
      <c r="J3597">
        <v>10.997574728989299</v>
      </c>
      <c r="K3597">
        <v>107.005533638514</v>
      </c>
      <c r="L3597">
        <v>86.802249739914402</v>
      </c>
      <c r="M3597">
        <v>99.807269448946201</v>
      </c>
      <c r="N3597">
        <v>1.1923076923076901</v>
      </c>
      <c r="O3597">
        <v>0</v>
      </c>
      <c r="P3597">
        <v>154.99999999999901</v>
      </c>
    </row>
    <row r="3598" spans="1:17" hidden="1" x14ac:dyDescent="0.3">
      <c r="A3598" t="s">
        <v>7359</v>
      </c>
      <c r="B3598" t="s">
        <v>7360</v>
      </c>
      <c r="C3598" t="str">
        <f>IFERROR(VLOOKUP(Table1[[#This Row],[Ticker]],[1]!Table1[[Symbol]:[Industry]],2,FALSE),"-")</f>
        <v>-</v>
      </c>
      <c r="E3598">
        <v>37.021608000000001</v>
      </c>
      <c r="F3598">
        <v>88.8</v>
      </c>
      <c r="G3598">
        <v>80.507717216469302</v>
      </c>
      <c r="H3598">
        <v>-4.6871863146338697</v>
      </c>
      <c r="I3598">
        <v>8.6540840131670702</v>
      </c>
      <c r="J3598">
        <v>2.38580981552423</v>
      </c>
      <c r="K3598">
        <v>86.746539041075593</v>
      </c>
      <c r="L3598">
        <v>76.134371153727102</v>
      </c>
      <c r="M3598">
        <v>58.0482678443651</v>
      </c>
      <c r="N3598">
        <v>0.19871355060034299</v>
      </c>
      <c r="O3598">
        <v>47.364864864864799</v>
      </c>
      <c r="P3598">
        <v>120.89552238805901</v>
      </c>
      <c r="Q3598">
        <v>6.9089875074102997E-2</v>
      </c>
    </row>
    <row r="3599" spans="1:17" hidden="1" x14ac:dyDescent="0.3">
      <c r="A3599" t="s">
        <v>7361</v>
      </c>
      <c r="B3599" t="s">
        <v>7362</v>
      </c>
      <c r="C3599" t="str">
        <f>IFERROR(VLOOKUP(Table1[[#This Row],[Ticker]],[1]!Table1[[Symbol]:[Industry]],2,FALSE),"-")</f>
        <v>-</v>
      </c>
      <c r="E3599">
        <v>36.922215199999997</v>
      </c>
      <c r="F3599">
        <v>73.84</v>
      </c>
      <c r="G3599">
        <v>122.032755618927</v>
      </c>
      <c r="H3599">
        <v>56.123977493116897</v>
      </c>
      <c r="I3599">
        <v>73.236512729334393</v>
      </c>
      <c r="J3599">
        <v>26.762246002835301</v>
      </c>
      <c r="K3599">
        <v>42.621496805618797</v>
      </c>
      <c r="L3599">
        <v>38.604300213509802</v>
      </c>
      <c r="M3599">
        <v>91.478035793031296</v>
      </c>
      <c r="N3599">
        <v>4.1384302093939498</v>
      </c>
      <c r="O3599">
        <v>0</v>
      </c>
      <c r="P3599">
        <v>173.48148148148101</v>
      </c>
      <c r="Q3599">
        <v>0.11692365757644101</v>
      </c>
    </row>
    <row r="3600" spans="1:17" hidden="1" x14ac:dyDescent="0.3">
      <c r="A3600" t="s">
        <v>7363</v>
      </c>
      <c r="B3600" t="s">
        <v>7364</v>
      </c>
      <c r="C3600" t="str">
        <f>IFERROR(VLOOKUP(Table1[[#This Row],[Ticker]],[1]!Table1[[Symbol]:[Industry]],2,FALSE),"-")</f>
        <v>-</v>
      </c>
      <c r="D3600" t="s">
        <v>1328</v>
      </c>
      <c r="E3600">
        <v>36.858542499999999</v>
      </c>
      <c r="F3600">
        <v>32.5</v>
      </c>
      <c r="G3600">
        <v>-64.192743613023694</v>
      </c>
      <c r="H3600">
        <v>-9.7895425128885805</v>
      </c>
      <c r="I3600">
        <v>-53.887061477287098</v>
      </c>
      <c r="J3600">
        <v>2.2146034340134499</v>
      </c>
      <c r="K3600">
        <v>34.9954946306488</v>
      </c>
      <c r="M3600">
        <v>27.723334104229799</v>
      </c>
      <c r="N3600">
        <v>0.46777493606138099</v>
      </c>
      <c r="O3600">
        <v>80.923076923076906</v>
      </c>
      <c r="P3600">
        <v>11.1111111111111</v>
      </c>
    </row>
    <row r="3601" spans="1:17" hidden="1" x14ac:dyDescent="0.3">
      <c r="A3601" t="s">
        <v>7365</v>
      </c>
      <c r="B3601" t="s">
        <v>7366</v>
      </c>
      <c r="C3601" t="str">
        <f>IFERROR(VLOOKUP(Table1[[#This Row],[Ticker]],[1]!Table1[[Symbol]:[Industry]],2,FALSE),"-")</f>
        <v>-</v>
      </c>
      <c r="E3601">
        <v>36.835099999999997</v>
      </c>
      <c r="F3601">
        <v>76.900000000000006</v>
      </c>
      <c r="G3601">
        <v>-95.697992303510603</v>
      </c>
      <c r="H3601">
        <v>-12.0879081821833</v>
      </c>
      <c r="I3601">
        <v>-85.392310167773999</v>
      </c>
      <c r="J3601">
        <v>-4.84302645650091</v>
      </c>
      <c r="K3601">
        <v>105.63972177966799</v>
      </c>
      <c r="M3601">
        <v>45.9663380773234</v>
      </c>
      <c r="O3601">
        <v>289.14174252275598</v>
      </c>
      <c r="P3601">
        <v>25.838651611847499</v>
      </c>
    </row>
    <row r="3602" spans="1:17" hidden="1" x14ac:dyDescent="0.3">
      <c r="A3602" t="s">
        <v>7367</v>
      </c>
      <c r="B3602" t="s">
        <v>7368</v>
      </c>
      <c r="C3602" t="str">
        <f>IFERROR(VLOOKUP(Table1[[#This Row],[Ticker]],[1]!Table1[[Symbol]:[Industry]],2,FALSE),"-")</f>
        <v>-</v>
      </c>
      <c r="D3602" t="s">
        <v>714</v>
      </c>
      <c r="E3602">
        <v>36.765885388999997</v>
      </c>
      <c r="F3602">
        <v>257.52999999999997</v>
      </c>
      <c r="G3602">
        <v>38.615034846407497</v>
      </c>
      <c r="H3602">
        <v>-2.3260384644604102</v>
      </c>
      <c r="I3602">
        <v>22.847540883366701</v>
      </c>
      <c r="J3602">
        <v>0.40822618859479698</v>
      </c>
      <c r="K3602">
        <v>249.77291673571699</v>
      </c>
      <c r="L3602">
        <v>214.262296400455</v>
      </c>
      <c r="M3602">
        <v>30.790198502182001</v>
      </c>
      <c r="N3602">
        <v>1.0465612338274599</v>
      </c>
      <c r="O3602">
        <v>2.6987147128490099</v>
      </c>
      <c r="P3602">
        <v>67.444733420025898</v>
      </c>
    </row>
    <row r="3603" spans="1:17" hidden="1" x14ac:dyDescent="0.3">
      <c r="A3603" t="s">
        <v>7369</v>
      </c>
      <c r="B3603" t="s">
        <v>7370</v>
      </c>
      <c r="C3603" t="str">
        <f>IFERROR(VLOOKUP(Table1[[#This Row],[Ticker]],[1]!Table1[[Symbol]:[Industry]],2,FALSE),"-")</f>
        <v>-</v>
      </c>
      <c r="E3603">
        <v>36.679285608000001</v>
      </c>
      <c r="F3603">
        <v>21.91</v>
      </c>
      <c r="G3603">
        <v>-14.550577714406201</v>
      </c>
      <c r="H3603">
        <v>4.0298216489611303</v>
      </c>
      <c r="I3603">
        <v>-37.718506689780703</v>
      </c>
      <c r="J3603">
        <v>-5.5752042486500697</v>
      </c>
      <c r="K3603">
        <v>21.753666627011398</v>
      </c>
      <c r="L3603">
        <v>23.105707671902501</v>
      </c>
      <c r="M3603">
        <v>42.318075012948199</v>
      </c>
      <c r="N3603">
        <v>0.61489563072727604</v>
      </c>
      <c r="O3603">
        <v>46.052031036056597</v>
      </c>
      <c r="P3603">
        <v>26.282420749279499</v>
      </c>
      <c r="Q3603">
        <v>3.8661908581926002E-2</v>
      </c>
    </row>
    <row r="3604" spans="1:17" hidden="1" x14ac:dyDescent="0.3">
      <c r="A3604" t="s">
        <v>7371</v>
      </c>
      <c r="B3604" t="s">
        <v>7372</v>
      </c>
      <c r="C3604" t="str">
        <f>IFERROR(VLOOKUP(Table1[[#This Row],[Ticker]],[1]!Table1[[Symbol]:[Industry]],2,FALSE),"-")</f>
        <v>-</v>
      </c>
      <c r="D3604" t="s">
        <v>1538</v>
      </c>
      <c r="E3604">
        <v>36.562980000000003</v>
      </c>
      <c r="F3604">
        <v>36.49</v>
      </c>
      <c r="G3604">
        <v>42.4770813866173</v>
      </c>
      <c r="H3604">
        <v>-5.3275564801561197</v>
      </c>
      <c r="I3604">
        <v>-31.387488171262198</v>
      </c>
      <c r="J3604">
        <v>3.9312321654427298</v>
      </c>
      <c r="K3604">
        <v>37.805189254348299</v>
      </c>
      <c r="L3604">
        <v>35.561215715741398</v>
      </c>
      <c r="M3604">
        <v>47.7393441728033</v>
      </c>
      <c r="N3604">
        <v>0.95134475669268803</v>
      </c>
      <c r="O3604">
        <v>58.892847355439798</v>
      </c>
      <c r="P3604">
        <v>87.032291132752405</v>
      </c>
      <c r="Q3604">
        <v>2.8646261142834001E-2</v>
      </c>
    </row>
    <row r="3605" spans="1:17" hidden="1" x14ac:dyDescent="0.3">
      <c r="A3605" t="s">
        <v>7373</v>
      </c>
      <c r="B3605" t="s">
        <v>7374</v>
      </c>
      <c r="C3605" t="str">
        <f>IFERROR(VLOOKUP(Table1[[#This Row],[Ticker]],[1]!Table1[[Symbol]:[Industry]],2,FALSE),"-")</f>
        <v>-</v>
      </c>
      <c r="E3605">
        <v>36.291226666</v>
      </c>
      <c r="F3605">
        <v>43.37</v>
      </c>
      <c r="G3605">
        <v>814.64401103018201</v>
      </c>
      <c r="H3605">
        <v>-25.2766399713189</v>
      </c>
      <c r="I3605">
        <v>10.013268851818401</v>
      </c>
      <c r="J3605">
        <v>0.76536995078207903</v>
      </c>
      <c r="K3605">
        <v>45.781991817143101</v>
      </c>
      <c r="L3605">
        <v>36.620263516054898</v>
      </c>
      <c r="M3605">
        <v>33.592010316503703</v>
      </c>
      <c r="N3605">
        <v>0.94546498277841495</v>
      </c>
      <c r="O3605">
        <v>45.861194373991196</v>
      </c>
      <c r="P3605">
        <v>885.68181818181802</v>
      </c>
      <c r="Q3605">
        <v>0.15633036140475101</v>
      </c>
    </row>
    <row r="3606" spans="1:17" hidden="1" x14ac:dyDescent="0.3">
      <c r="A3606" t="s">
        <v>7375</v>
      </c>
      <c r="B3606" t="s">
        <v>7376</v>
      </c>
      <c r="C3606" t="str">
        <f>IFERROR(VLOOKUP(Table1[[#This Row],[Ticker]],[1]!Table1[[Symbol]:[Industry]],2,FALSE),"-")</f>
        <v>-</v>
      </c>
      <c r="E3606">
        <v>36.249375499999999</v>
      </c>
      <c r="F3606">
        <v>106.55</v>
      </c>
      <c r="G3606">
        <v>4.8945796705816296</v>
      </c>
      <c r="H3606">
        <v>-2.24959011574474</v>
      </c>
      <c r="I3606">
        <v>-5.7867861007173103</v>
      </c>
      <c r="J3606">
        <v>-3.5774434903577501</v>
      </c>
      <c r="K3606">
        <v>99.213462782499704</v>
      </c>
      <c r="L3606">
        <v>94.986735745108803</v>
      </c>
      <c r="M3606">
        <v>54.1824031132168</v>
      </c>
      <c r="N3606">
        <v>1.29396875996174</v>
      </c>
      <c r="O3606">
        <v>12.435476302205499</v>
      </c>
      <c r="P3606">
        <v>34.3462362879838</v>
      </c>
      <c r="Q3606">
        <v>1.5628560927434001E-2</v>
      </c>
    </row>
    <row r="3607" spans="1:17" hidden="1" x14ac:dyDescent="0.3">
      <c r="A3607" t="s">
        <v>7377</v>
      </c>
      <c r="B3607" t="s">
        <v>7378</v>
      </c>
      <c r="C3607" t="str">
        <f>IFERROR(VLOOKUP(Table1[[#This Row],[Ticker]],[1]!Table1[[Symbol]:[Industry]],2,FALSE),"-")</f>
        <v>-</v>
      </c>
      <c r="D3607" t="s">
        <v>422</v>
      </c>
      <c r="E3607">
        <v>36.064599999999999</v>
      </c>
      <c r="F3607">
        <v>3.38</v>
      </c>
      <c r="G3607">
        <v>-12.180047913081699</v>
      </c>
      <c r="H3607">
        <v>-5.5383601692206703</v>
      </c>
      <c r="I3607">
        <v>21.948076308880498</v>
      </c>
      <c r="J3607">
        <v>8.81054727176695</v>
      </c>
      <c r="K3607">
        <v>3.0909483367324699</v>
      </c>
      <c r="L3607">
        <v>2.8282081128109602</v>
      </c>
      <c r="M3607">
        <v>75.482165958472393</v>
      </c>
      <c r="N3607">
        <v>0.80181555703354401</v>
      </c>
      <c r="O3607">
        <v>33.136094674556198</v>
      </c>
      <c r="P3607">
        <v>96.511627906976699</v>
      </c>
      <c r="Q3607">
        <v>3.4001893513541E-2</v>
      </c>
    </row>
    <row r="3608" spans="1:17" hidden="1" x14ac:dyDescent="0.3">
      <c r="A3608" t="s">
        <v>7379</v>
      </c>
      <c r="B3608" t="s">
        <v>7380</v>
      </c>
      <c r="C3608" t="str">
        <f>IFERROR(VLOOKUP(Table1[[#This Row],[Ticker]],[1]!Table1[[Symbol]:[Industry]],2,FALSE),"-")</f>
        <v>-</v>
      </c>
      <c r="D3608" t="s">
        <v>72</v>
      </c>
      <c r="E3608">
        <v>36.039118500000001</v>
      </c>
      <c r="F3608">
        <v>0.63</v>
      </c>
      <c r="G3608">
        <v>-30.2308459136399</v>
      </c>
      <c r="H3608">
        <v>-34.970178351038797</v>
      </c>
      <c r="I3608">
        <v>-50.487402038617901</v>
      </c>
      <c r="J3608">
        <v>-4.9037384425187502</v>
      </c>
      <c r="K3608">
        <v>0.95526722105824702</v>
      </c>
      <c r="L3608">
        <v>1.0092815937909401</v>
      </c>
      <c r="M3608">
        <v>22.362876373164099</v>
      </c>
      <c r="N3608">
        <v>1.0499501392187001</v>
      </c>
      <c r="O3608">
        <v>187.30158730158701</v>
      </c>
      <c r="P3608">
        <v>8.8888888888888697</v>
      </c>
      <c r="Q3608">
        <v>8.0338072794951004E-2</v>
      </c>
    </row>
    <row r="3609" spans="1:17" hidden="1" x14ac:dyDescent="0.3">
      <c r="A3609" t="s">
        <v>7381</v>
      </c>
      <c r="B3609" t="s">
        <v>7382</v>
      </c>
      <c r="C3609" t="str">
        <f>IFERROR(VLOOKUP(Table1[[#This Row],[Ticker]],[1]!Table1[[Symbol]:[Industry]],2,FALSE),"-")</f>
        <v>-</v>
      </c>
      <c r="D3609" t="s">
        <v>886</v>
      </c>
      <c r="E3609">
        <v>36.018749999999997</v>
      </c>
      <c r="F3609">
        <v>85</v>
      </c>
      <c r="G3609">
        <v>-30.745278428299699</v>
      </c>
      <c r="I3609">
        <v>19.225448709280201</v>
      </c>
      <c r="K3609">
        <v>72.921358859577893</v>
      </c>
      <c r="M3609">
        <v>86.249356129260704</v>
      </c>
      <c r="N3609">
        <v>1</v>
      </c>
      <c r="O3609">
        <v>15.294117647058799</v>
      </c>
      <c r="P3609">
        <v>39.802631578947299</v>
      </c>
    </row>
    <row r="3610" spans="1:17" hidden="1" x14ac:dyDescent="0.3">
      <c r="A3610" t="s">
        <v>7383</v>
      </c>
      <c r="B3610" t="s">
        <v>7384</v>
      </c>
      <c r="C3610" t="str">
        <f>IFERROR(VLOOKUP(Table1[[#This Row],[Ticker]],[1]!Table1[[Symbol]:[Industry]],2,FALSE),"-")</f>
        <v>-</v>
      </c>
      <c r="D3610" t="s">
        <v>539</v>
      </c>
      <c r="E3610">
        <v>35.895747</v>
      </c>
      <c r="F3610">
        <v>69.900000000000006</v>
      </c>
      <c r="G3610">
        <v>-41.064227037285796</v>
      </c>
      <c r="H3610">
        <v>-0.164622795483301</v>
      </c>
      <c r="I3610">
        <v>-8.90293879595656</v>
      </c>
      <c r="J3610">
        <v>3.65003528118288</v>
      </c>
      <c r="K3610">
        <v>66.665224481228606</v>
      </c>
      <c r="L3610">
        <v>68.210845983483097</v>
      </c>
      <c r="M3610">
        <v>77.549509993997901</v>
      </c>
      <c r="N3610">
        <v>0.63036756126020999</v>
      </c>
      <c r="O3610">
        <v>31.402002861230301</v>
      </c>
      <c r="P3610">
        <v>28.139321723189699</v>
      </c>
      <c r="Q3610">
        <v>0.14933054829720899</v>
      </c>
    </row>
    <row r="3611" spans="1:17" hidden="1" x14ac:dyDescent="0.3">
      <c r="A3611" t="s">
        <v>7385</v>
      </c>
      <c r="B3611" t="s">
        <v>7386</v>
      </c>
      <c r="C3611" t="str">
        <f>IFERROR(VLOOKUP(Table1[[#This Row],[Ticker]],[1]!Table1[[Symbol]:[Industry]],2,FALSE),"-")</f>
        <v>-</v>
      </c>
      <c r="D3611" t="s">
        <v>626</v>
      </c>
      <c r="E3611">
        <v>35.884926249999999</v>
      </c>
      <c r="F3611">
        <v>14.5</v>
      </c>
      <c r="G3611">
        <v>-73.223384731950105</v>
      </c>
      <c r="H3611">
        <v>-9.2576376344264801</v>
      </c>
      <c r="I3611">
        <v>-36.871818655592698</v>
      </c>
      <c r="J3611">
        <v>-0.21334351321598499</v>
      </c>
      <c r="K3611">
        <v>15.034478562457</v>
      </c>
      <c r="L3611">
        <v>17.304563432835799</v>
      </c>
      <c r="M3611">
        <v>41.652971874132596</v>
      </c>
      <c r="N3611">
        <v>0.83898305084745695</v>
      </c>
      <c r="O3611">
        <v>106.896551724137</v>
      </c>
      <c r="P3611">
        <v>9.4339622641509404</v>
      </c>
    </row>
    <row r="3612" spans="1:17" hidden="1" x14ac:dyDescent="0.3">
      <c r="A3612" t="s">
        <v>7387</v>
      </c>
      <c r="B3612" t="s">
        <v>7388</v>
      </c>
      <c r="C3612" t="str">
        <f>IFERROR(VLOOKUP(Table1[[#This Row],[Ticker]],[1]!Table1[[Symbol]:[Industry]],2,FALSE),"-")</f>
        <v>-</v>
      </c>
      <c r="E3612">
        <v>35.841540000000002</v>
      </c>
      <c r="F3612">
        <v>52.5</v>
      </c>
      <c r="G3612">
        <v>88.708502139667502</v>
      </c>
      <c r="H3612">
        <v>0.49847880879475598</v>
      </c>
      <c r="I3612">
        <v>33.2227465383843</v>
      </c>
      <c r="J3612">
        <v>-6.92222495337771</v>
      </c>
      <c r="K3612">
        <v>48.290225239565999</v>
      </c>
      <c r="L3612">
        <v>37.752481526999802</v>
      </c>
      <c r="M3612">
        <v>37.916396929923202</v>
      </c>
      <c r="N3612">
        <v>0.93974657625710301</v>
      </c>
      <c r="O3612">
        <v>23.3333333333333</v>
      </c>
      <c r="P3612">
        <v>125.806451612903</v>
      </c>
      <c r="Q3612">
        <v>4.4570681138114E-2</v>
      </c>
    </row>
    <row r="3613" spans="1:17" hidden="1" x14ac:dyDescent="0.3">
      <c r="A3613" t="s">
        <v>7389</v>
      </c>
      <c r="B3613" t="s">
        <v>7390</v>
      </c>
      <c r="C3613" t="str">
        <f>IFERROR(VLOOKUP(Table1[[#This Row],[Ticker]],[1]!Table1[[Symbol]:[Industry]],2,FALSE),"-")</f>
        <v>-</v>
      </c>
      <c r="E3613">
        <v>35.748367999999999</v>
      </c>
      <c r="F3613">
        <v>18.28</v>
      </c>
      <c r="G3613">
        <v>-68.487556722620397</v>
      </c>
      <c r="H3613">
        <v>-27.212375736108399</v>
      </c>
      <c r="I3613">
        <v>-34.489038745697798</v>
      </c>
      <c r="J3613">
        <v>-4.7102860615663698</v>
      </c>
      <c r="K3613">
        <v>18.8525241758338</v>
      </c>
      <c r="L3613">
        <v>21.788654586547999</v>
      </c>
      <c r="M3613">
        <v>39.028391171500097</v>
      </c>
      <c r="N3613">
        <v>0.50272211411206902</v>
      </c>
      <c r="O3613">
        <v>112.25382932166301</v>
      </c>
      <c r="P3613">
        <v>21.623419827012601</v>
      </c>
      <c r="Q3613">
        <v>5.0565567795827999E-2</v>
      </c>
    </row>
    <row r="3614" spans="1:17" hidden="1" x14ac:dyDescent="0.3">
      <c r="A3614" t="s">
        <v>7391</v>
      </c>
      <c r="B3614" t="s">
        <v>7392</v>
      </c>
      <c r="C3614" t="str">
        <f>IFERROR(VLOOKUP(Table1[[#This Row],[Ticker]],[1]!Table1[[Symbol]:[Industry]],2,FALSE),"-")</f>
        <v>-</v>
      </c>
      <c r="E3614">
        <v>35.700000000000003</v>
      </c>
      <c r="F3614">
        <v>35</v>
      </c>
      <c r="G3614">
        <v>-39.559514912473901</v>
      </c>
      <c r="H3614">
        <v>-1.6474647335161501E-2</v>
      </c>
      <c r="I3614">
        <v>-43.244603298887299</v>
      </c>
      <c r="J3614">
        <v>6.8711533323730096</v>
      </c>
      <c r="K3614">
        <v>36.1757165920191</v>
      </c>
      <c r="L3614">
        <v>41.105193018666903</v>
      </c>
      <c r="M3614">
        <v>56.0014652275418</v>
      </c>
      <c r="N3614">
        <v>0.67741935483870896</v>
      </c>
      <c r="O3614">
        <v>65.428571428571402</v>
      </c>
      <c r="P3614">
        <v>18.043844856661</v>
      </c>
    </row>
    <row r="3615" spans="1:17" hidden="1" x14ac:dyDescent="0.3">
      <c r="A3615" t="s">
        <v>7393</v>
      </c>
      <c r="B3615" t="s">
        <v>7394</v>
      </c>
      <c r="C3615" t="str">
        <f>IFERROR(VLOOKUP(Table1[[#This Row],[Ticker]],[1]!Table1[[Symbol]:[Industry]],2,FALSE),"-")</f>
        <v>-</v>
      </c>
      <c r="D3615" t="s">
        <v>46</v>
      </c>
      <c r="E3615">
        <v>35.635080000000002</v>
      </c>
      <c r="F3615">
        <v>6.89</v>
      </c>
      <c r="G3615">
        <v>-21.387399419832601</v>
      </c>
      <c r="H3615">
        <v>10.355108064673001</v>
      </c>
      <c r="I3615">
        <v>1.23014615755737</v>
      </c>
      <c r="J3615">
        <v>-0.603879885234469</v>
      </c>
      <c r="K3615">
        <v>6.6817876720133</v>
      </c>
      <c r="L3615">
        <v>6.4360489241964203</v>
      </c>
      <c r="M3615">
        <v>46.368439028002001</v>
      </c>
      <c r="N3615">
        <v>2.112458697908</v>
      </c>
      <c r="O3615">
        <v>46.298984034833097</v>
      </c>
      <c r="P3615">
        <v>57.3059360730593</v>
      </c>
      <c r="Q3615">
        <v>1.2255395569459E-2</v>
      </c>
    </row>
    <row r="3616" spans="1:17" hidden="1" x14ac:dyDescent="0.3">
      <c r="A3616" t="s">
        <v>7395</v>
      </c>
      <c r="B3616" t="s">
        <v>7396</v>
      </c>
      <c r="C3616" t="str">
        <f>IFERROR(VLOOKUP(Table1[[#This Row],[Ticker]],[1]!Table1[[Symbol]:[Industry]],2,FALSE),"-")</f>
        <v>-</v>
      </c>
      <c r="D3616" t="s">
        <v>527</v>
      </c>
      <c r="E3616">
        <v>35.624088</v>
      </c>
      <c r="F3616">
        <v>68.400000000000006</v>
      </c>
      <c r="G3616">
        <v>-70.390330364582894</v>
      </c>
      <c r="H3616">
        <v>-15.9153003022583</v>
      </c>
      <c r="I3616">
        <v>-60.084648228846298</v>
      </c>
      <c r="J3616">
        <v>-9.1302032219789293</v>
      </c>
      <c r="K3616">
        <v>80.976228893910005</v>
      </c>
      <c r="M3616">
        <v>23.804480237348201</v>
      </c>
      <c r="N3616">
        <v>0.21423375363724501</v>
      </c>
      <c r="O3616">
        <v>95.467836257309898</v>
      </c>
      <c r="P3616">
        <v>19.4759825327511</v>
      </c>
    </row>
    <row r="3617" spans="1:17" hidden="1" x14ac:dyDescent="0.3">
      <c r="A3617" t="s">
        <v>7397</v>
      </c>
      <c r="B3617" t="s">
        <v>7398</v>
      </c>
      <c r="C3617" t="str">
        <f>IFERROR(VLOOKUP(Table1[[#This Row],[Ticker]],[1]!Table1[[Symbol]:[Industry]],2,FALSE),"-")</f>
        <v>-</v>
      </c>
      <c r="D3617" t="s">
        <v>631</v>
      </c>
      <c r="E3617">
        <v>35.606025000000002</v>
      </c>
      <c r="F3617">
        <v>72.150000000000006</v>
      </c>
      <c r="G3617">
        <v>2.2566902365569601</v>
      </c>
      <c r="H3617">
        <v>35.834947374299603</v>
      </c>
      <c r="I3617">
        <v>39.715742719202602</v>
      </c>
      <c r="J3617">
        <v>27.723476031661399</v>
      </c>
      <c r="K3617">
        <v>62.769505056524899</v>
      </c>
      <c r="M3617">
        <v>99.971517602038404</v>
      </c>
      <c r="N3617">
        <v>1.3416666666666599</v>
      </c>
      <c r="O3617">
        <v>0</v>
      </c>
      <c r="P3617">
        <v>54.1666666666667</v>
      </c>
    </row>
    <row r="3618" spans="1:17" hidden="1" x14ac:dyDescent="0.3">
      <c r="A3618" t="s">
        <v>7399</v>
      </c>
      <c r="B3618" t="s">
        <v>7400</v>
      </c>
      <c r="C3618" t="str">
        <f>IFERROR(VLOOKUP(Table1[[#This Row],[Ticker]],[1]!Table1[[Symbol]:[Industry]],2,FALSE),"-")</f>
        <v>-</v>
      </c>
      <c r="E3618">
        <v>35.588185199999998</v>
      </c>
      <c r="F3618">
        <v>80.040000000000006</v>
      </c>
      <c r="G3618">
        <v>42.718930413980502</v>
      </c>
      <c r="H3618">
        <v>-2.6188567651357801</v>
      </c>
      <c r="I3618">
        <v>-21.741991610871999</v>
      </c>
      <c r="J3618">
        <v>0.76971427870855902</v>
      </c>
      <c r="K3618">
        <v>73.710202856987706</v>
      </c>
      <c r="L3618">
        <v>72.131243504315805</v>
      </c>
      <c r="M3618">
        <v>77.903560637079906</v>
      </c>
      <c r="N3618">
        <v>2.1332325698562098</v>
      </c>
      <c r="O3618">
        <v>42.528735632183803</v>
      </c>
      <c r="P3618">
        <v>85.923344947735202</v>
      </c>
      <c r="Q3618">
        <v>-1.0440221293760001E-3</v>
      </c>
    </row>
    <row r="3619" spans="1:17" hidden="1" x14ac:dyDescent="0.3">
      <c r="A3619" t="s">
        <v>7401</v>
      </c>
      <c r="B3619" t="s">
        <v>7402</v>
      </c>
      <c r="C3619" t="str">
        <f>IFERROR(VLOOKUP(Table1[[#This Row],[Ticker]],[1]!Table1[[Symbol]:[Industry]],2,FALSE),"-")</f>
        <v>-</v>
      </c>
      <c r="D3619" t="s">
        <v>591</v>
      </c>
      <c r="E3619">
        <v>35.489961999999998</v>
      </c>
      <c r="F3619">
        <v>9.16</v>
      </c>
      <c r="G3619">
        <v>242.29942228559301</v>
      </c>
      <c r="H3619">
        <v>29.807518441964</v>
      </c>
      <c r="I3619">
        <v>99.228360235283802</v>
      </c>
      <c r="J3619">
        <v>-7.1291512206953502</v>
      </c>
      <c r="K3619">
        <v>7.4850223194518399</v>
      </c>
      <c r="L3619">
        <v>5.6150758596510899</v>
      </c>
      <c r="M3619">
        <v>57.375530558909098</v>
      </c>
      <c r="N3619">
        <v>1.3374052185815</v>
      </c>
      <c r="O3619">
        <v>10.917030567685501</v>
      </c>
      <c r="P3619">
        <v>281.666666666666</v>
      </c>
      <c r="Q3619">
        <v>0.14125319750441501</v>
      </c>
    </row>
    <row r="3620" spans="1:17" hidden="1" x14ac:dyDescent="0.3">
      <c r="A3620" t="s">
        <v>7403</v>
      </c>
      <c r="B3620" t="s">
        <v>7404</v>
      </c>
      <c r="C3620" t="str">
        <f>IFERROR(VLOOKUP(Table1[[#This Row],[Ticker]],[1]!Table1[[Symbol]:[Industry]],2,FALSE),"-")</f>
        <v>-</v>
      </c>
      <c r="D3620" t="s">
        <v>404</v>
      </c>
      <c r="E3620">
        <v>35.448617599999999</v>
      </c>
      <c r="F3620">
        <v>88</v>
      </c>
      <c r="G3620">
        <v>-25.0014786153071</v>
      </c>
      <c r="H3620">
        <v>-8.9889955553399403</v>
      </c>
      <c r="I3620">
        <v>-22.555911649172501</v>
      </c>
      <c r="J3620">
        <v>-1.07162223485963</v>
      </c>
      <c r="K3620">
        <v>90.077435393097502</v>
      </c>
      <c r="L3620">
        <v>91.565437268290694</v>
      </c>
      <c r="M3620">
        <v>38.813081857221903</v>
      </c>
      <c r="N3620">
        <v>1.07047216349541</v>
      </c>
      <c r="O3620">
        <v>30.681818181818102</v>
      </c>
      <c r="P3620">
        <v>12.8205128205128</v>
      </c>
      <c r="Q3620">
        <v>-3.0282471305616999E-2</v>
      </c>
    </row>
    <row r="3621" spans="1:17" hidden="1" x14ac:dyDescent="0.3">
      <c r="A3621" t="s">
        <v>7405</v>
      </c>
      <c r="B3621" t="s">
        <v>7406</v>
      </c>
      <c r="C3621" t="str">
        <f>IFERROR(VLOOKUP(Table1[[#This Row],[Ticker]],[1]!Table1[[Symbol]:[Industry]],2,FALSE),"-")</f>
        <v>-</v>
      </c>
      <c r="D3621" t="s">
        <v>422</v>
      </c>
      <c r="E3621">
        <v>35.448343999999999</v>
      </c>
      <c r="F3621">
        <v>0.89</v>
      </c>
      <c r="G3621">
        <v>-18.2182247732297</v>
      </c>
      <c r="H3621">
        <v>-20.3868450177055</v>
      </c>
      <c r="I3621">
        <v>-29.832631427726199</v>
      </c>
      <c r="J3621">
        <v>-6.7981483804069596</v>
      </c>
      <c r="K3621">
        <v>0.95179682671609001</v>
      </c>
      <c r="L3621">
        <v>0.94061204388645403</v>
      </c>
      <c r="M3621">
        <v>38.214608627469801</v>
      </c>
      <c r="N3621">
        <v>0.63305404766167706</v>
      </c>
      <c r="O3621">
        <v>38.202247191011203</v>
      </c>
      <c r="P3621">
        <v>20.270270270270199</v>
      </c>
      <c r="Q3621">
        <v>9.3229072496298998E-2</v>
      </c>
    </row>
    <row r="3622" spans="1:17" hidden="1" x14ac:dyDescent="0.3">
      <c r="A3622" t="s">
        <v>7407</v>
      </c>
      <c r="B3622" t="s">
        <v>7408</v>
      </c>
      <c r="C3622" t="str">
        <f>IFERROR(VLOOKUP(Table1[[#This Row],[Ticker]],[1]!Table1[[Symbol]:[Industry]],2,FALSE),"-")</f>
        <v>-</v>
      </c>
      <c r="E3622">
        <v>35.415002999999999</v>
      </c>
      <c r="F3622">
        <v>113.1</v>
      </c>
      <c r="G3622">
        <v>7.10591880531529</v>
      </c>
      <c r="H3622">
        <v>-8.3100636039075404</v>
      </c>
      <c r="I3622">
        <v>-8.1038386681005594</v>
      </c>
      <c r="J3622">
        <v>0.89971356690738402</v>
      </c>
      <c r="K3622">
        <v>122.919172745476</v>
      </c>
      <c r="L3622">
        <v>118.08451146840601</v>
      </c>
      <c r="M3622">
        <v>45.507116752175598</v>
      </c>
      <c r="N3622">
        <v>0.61092974089188201</v>
      </c>
      <c r="O3622">
        <v>49.336870026525197</v>
      </c>
      <c r="P3622">
        <v>66.079295154185004</v>
      </c>
      <c r="Q3622">
        <v>9.1000789324896997E-2</v>
      </c>
    </row>
    <row r="3623" spans="1:17" hidden="1" x14ac:dyDescent="0.3">
      <c r="A3623" t="s">
        <v>7409</v>
      </c>
      <c r="B3623" t="s">
        <v>7410</v>
      </c>
      <c r="C3623" t="str">
        <f>IFERROR(VLOOKUP(Table1[[#This Row],[Ticker]],[1]!Table1[[Symbol]:[Industry]],2,FALSE),"-")</f>
        <v>-</v>
      </c>
      <c r="D3623" t="s">
        <v>293</v>
      </c>
      <c r="E3623">
        <v>35.344987239999902</v>
      </c>
      <c r="F3623">
        <v>35.409999999999997</v>
      </c>
      <c r="G3623">
        <v>17.823269980984499</v>
      </c>
      <c r="H3623">
        <v>-10.0706394841087</v>
      </c>
      <c r="I3623">
        <v>-35.833645028251297</v>
      </c>
      <c r="J3623">
        <v>2.09296391468515</v>
      </c>
      <c r="K3623">
        <v>37.4186711928986</v>
      </c>
      <c r="L3623">
        <v>35.684748010296197</v>
      </c>
      <c r="M3623">
        <v>42.224221458513398</v>
      </c>
      <c r="N3623">
        <v>1.62220090367842</v>
      </c>
      <c r="O3623">
        <v>82.151934481784807</v>
      </c>
      <c r="P3623">
        <v>57.307863171923501</v>
      </c>
      <c r="Q3623">
        <v>-2.0933318469869001E-2</v>
      </c>
    </row>
    <row r="3624" spans="1:17" hidden="1" x14ac:dyDescent="0.3">
      <c r="A3624" t="s">
        <v>7411</v>
      </c>
      <c r="B3624" t="s">
        <v>7412</v>
      </c>
      <c r="C3624" t="str">
        <f>IFERROR(VLOOKUP(Table1[[#This Row],[Ticker]],[1]!Table1[[Symbol]:[Industry]],2,FALSE),"-")</f>
        <v>-</v>
      </c>
      <c r="D3624" t="s">
        <v>116</v>
      </c>
      <c r="E3624">
        <v>35.340000000000003</v>
      </c>
      <c r="F3624">
        <v>2.48</v>
      </c>
      <c r="G3624">
        <v>72.243380291979307</v>
      </c>
      <c r="H3624">
        <v>-7.9672825981431004</v>
      </c>
      <c r="I3624">
        <v>28.241159149353901</v>
      </c>
      <c r="J3624">
        <v>-8.0129821399977601</v>
      </c>
      <c r="K3624">
        <v>2.77944243661798</v>
      </c>
      <c r="L3624">
        <v>2.3126314289891901</v>
      </c>
      <c r="M3624">
        <v>16.703937770531098</v>
      </c>
      <c r="N3624">
        <v>0.14602032630568401</v>
      </c>
      <c r="O3624">
        <v>38.306451612903203</v>
      </c>
      <c r="P3624">
        <v>122.52315240723701</v>
      </c>
      <c r="Q3624">
        <v>6.0886605271968999E-2</v>
      </c>
    </row>
    <row r="3625" spans="1:17" hidden="1" x14ac:dyDescent="0.3">
      <c r="A3625" t="s">
        <v>7413</v>
      </c>
      <c r="B3625" t="s">
        <v>7414</v>
      </c>
      <c r="C3625" t="str">
        <f>IFERROR(VLOOKUP(Table1[[#This Row],[Ticker]],[1]!Table1[[Symbol]:[Industry]],2,FALSE),"-")</f>
        <v>-</v>
      </c>
      <c r="D3625" t="s">
        <v>1321</v>
      </c>
      <c r="E3625">
        <v>35.335546641000001</v>
      </c>
      <c r="F3625">
        <v>999.99</v>
      </c>
      <c r="G3625">
        <v>-24.100577714406199</v>
      </c>
      <c r="H3625">
        <v>-3.7191783410387602</v>
      </c>
      <c r="I3625">
        <v>-13.7948955786696</v>
      </c>
      <c r="J3625">
        <v>0.81054727176695196</v>
      </c>
      <c r="K3625">
        <v>999.99375488098997</v>
      </c>
      <c r="L3625">
        <v>999.99295915348296</v>
      </c>
      <c r="M3625">
        <v>45.349584451913898</v>
      </c>
      <c r="N3625">
        <v>0.65911083009398297</v>
      </c>
      <c r="O3625">
        <v>4.5010450104500999</v>
      </c>
      <c r="P3625">
        <v>0.88171500630516098</v>
      </c>
      <c r="Q3625">
        <v>-0.10191173764686701</v>
      </c>
    </row>
    <row r="3626" spans="1:17" hidden="1" x14ac:dyDescent="0.3">
      <c r="A3626" t="s">
        <v>7415</v>
      </c>
      <c r="B3626" t="s">
        <v>7416</v>
      </c>
      <c r="C3626" t="str">
        <f>IFERROR(VLOOKUP(Table1[[#This Row],[Ticker]],[1]!Table1[[Symbol]:[Industry]],2,FALSE),"-")</f>
        <v>-</v>
      </c>
      <c r="D3626" t="s">
        <v>138</v>
      </c>
      <c r="E3626">
        <v>35.313589999999998</v>
      </c>
      <c r="F3626">
        <v>24.65</v>
      </c>
      <c r="G3626">
        <v>130.02313362579901</v>
      </c>
      <c r="H3626">
        <v>-26.963068184317699</v>
      </c>
      <c r="I3626">
        <v>-44.747276531050602</v>
      </c>
      <c r="J3626">
        <v>-7.47070272823305</v>
      </c>
      <c r="K3626">
        <v>29.034695091304599</v>
      </c>
      <c r="L3626">
        <v>26.283395249869798</v>
      </c>
      <c r="M3626">
        <v>37.382702915206103</v>
      </c>
      <c r="N3626">
        <v>1.0755535025082601</v>
      </c>
      <c r="O3626">
        <v>82.352941176470594</v>
      </c>
      <c r="P3626">
        <v>163.636363636363</v>
      </c>
      <c r="Q3626">
        <v>0.110914495732199</v>
      </c>
    </row>
    <row r="3627" spans="1:17" hidden="1" x14ac:dyDescent="0.3">
      <c r="A3627" t="s">
        <v>7417</v>
      </c>
      <c r="B3627" t="s">
        <v>7418</v>
      </c>
      <c r="C3627" t="str">
        <f>IFERROR(VLOOKUP(Table1[[#This Row],[Ticker]],[1]!Table1[[Symbol]:[Industry]],2,FALSE),"-")</f>
        <v>-</v>
      </c>
      <c r="D3627" t="s">
        <v>138</v>
      </c>
      <c r="E3627">
        <v>35.300699999999999</v>
      </c>
      <c r="F3627">
        <v>30.5</v>
      </c>
      <c r="G3627">
        <v>-32.371254406135499</v>
      </c>
      <c r="I3627">
        <v>-22.065572270398899</v>
      </c>
      <c r="M3627">
        <v>0</v>
      </c>
      <c r="N3627">
        <v>1</v>
      </c>
      <c r="O3627">
        <v>9.01639344262294</v>
      </c>
      <c r="P3627">
        <v>0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Row],[Ticker]],[1]!Table1[[Symbol]:[Industry]],2,FALSE),"-")</f>
        <v>-</v>
      </c>
      <c r="E3628">
        <v>35.269828739999902</v>
      </c>
      <c r="F3628">
        <v>199.05</v>
      </c>
      <c r="G3628">
        <v>93.797616045856401</v>
      </c>
      <c r="H3628">
        <v>-23.534092497792901</v>
      </c>
      <c r="I3628">
        <v>29.8716507944808</v>
      </c>
      <c r="J3628">
        <v>7.9291913395635598</v>
      </c>
      <c r="K3628">
        <v>185.08686822087799</v>
      </c>
      <c r="L3628">
        <v>140.43309580752299</v>
      </c>
      <c r="M3628">
        <v>62.657671019917601</v>
      </c>
      <c r="N3628">
        <v>0.45474457779580502</v>
      </c>
      <c r="O3628">
        <v>31.348907309721099</v>
      </c>
      <c r="P3628">
        <v>154.865556978233</v>
      </c>
      <c r="Q3628">
        <v>0.109906236572515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Row],[Ticker]],[1]!Table1[[Symbol]:[Industry]],2,FALSE),"-")</f>
        <v>-</v>
      </c>
      <c r="D3629" t="s">
        <v>983</v>
      </c>
      <c r="E3629">
        <v>35.259250000000002</v>
      </c>
      <c r="F3629">
        <v>74.23</v>
      </c>
      <c r="G3629">
        <v>23.3274262577883</v>
      </c>
      <c r="H3629">
        <v>-8.8695346814975604</v>
      </c>
      <c r="I3629">
        <v>-3.4977187584616201</v>
      </c>
      <c r="J3629">
        <v>-1.89458093336125</v>
      </c>
      <c r="K3629">
        <v>75.066520428187502</v>
      </c>
      <c r="L3629">
        <v>66.856625482733193</v>
      </c>
      <c r="M3629">
        <v>30.362716983246301</v>
      </c>
      <c r="N3629">
        <v>0.63558703776005299</v>
      </c>
      <c r="O3629">
        <v>28.317391890071299</v>
      </c>
      <c r="P3629">
        <v>49.959595959595902</v>
      </c>
      <c r="Q3629">
        <v>0.10062391064634101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Row],[Ticker]],[1]!Table1[[Symbol]:[Industry]],2,FALSE),"-")</f>
        <v>-</v>
      </c>
      <c r="E3630">
        <v>35.252462800000004</v>
      </c>
      <c r="F3630">
        <v>23.5</v>
      </c>
      <c r="G3630">
        <v>-32.802986416814903</v>
      </c>
      <c r="H3630">
        <v>-13.335562966423399</v>
      </c>
      <c r="I3630">
        <v>-1.0850634443770899</v>
      </c>
      <c r="J3630">
        <v>-15.2608812996616</v>
      </c>
      <c r="K3630">
        <v>25.0095124423996</v>
      </c>
      <c r="L3630">
        <v>22.4288630264451</v>
      </c>
      <c r="M3630">
        <v>23.9380465573979</v>
      </c>
      <c r="N3630">
        <v>0.57059553349875902</v>
      </c>
      <c r="O3630">
        <v>23.404255319148898</v>
      </c>
      <c r="P3630">
        <v>56.6666666666666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Row],[Ticker]],[1]!Table1[[Symbol]:[Industry]],2,FALSE),"-")</f>
        <v>-</v>
      </c>
      <c r="E3631">
        <v>35.242077000000002</v>
      </c>
      <c r="F3631">
        <v>25.35</v>
      </c>
      <c r="G3631">
        <v>54.294918415079998</v>
      </c>
      <c r="H3631">
        <v>-11.230203870543001</v>
      </c>
      <c r="I3631">
        <v>-9.0860975613214503</v>
      </c>
      <c r="J3631">
        <v>-4.7718866694314004</v>
      </c>
      <c r="K3631">
        <v>26.1067672821295</v>
      </c>
      <c r="L3631">
        <v>23.387717003812998</v>
      </c>
      <c r="M3631">
        <v>27.180397435580701</v>
      </c>
      <c r="N3631">
        <v>0.92183651548001699</v>
      </c>
      <c r="O3631">
        <v>14.398422090729699</v>
      </c>
      <c r="P3631">
        <v>116.666666666666</v>
      </c>
      <c r="Q3631">
        <v>-2.2436193837170999E-2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Row],[Ticker]],[1]!Table1[[Symbol]:[Industry]],2,FALSE),"-")</f>
        <v>-</v>
      </c>
      <c r="E3632">
        <v>35.218800000000002</v>
      </c>
      <c r="F3632">
        <v>65.22</v>
      </c>
      <c r="G3632">
        <v>-49.135060473026897</v>
      </c>
      <c r="H3632">
        <v>-2.4468864255730298</v>
      </c>
      <c r="I3632">
        <v>-43.461670085301797</v>
      </c>
      <c r="J3632">
        <v>-2.0780769092931899</v>
      </c>
      <c r="K3632">
        <v>68.321974589142201</v>
      </c>
      <c r="L3632">
        <v>77.891641224162399</v>
      </c>
      <c r="M3632">
        <v>34.369962338476903</v>
      </c>
      <c r="N3632">
        <v>0.54600000000000004</v>
      </c>
      <c r="O3632">
        <v>67.049984667279901</v>
      </c>
      <c r="P3632">
        <v>9.6134453781512494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Row],[Ticker]],[1]!Table1[[Symbol]:[Industry]],2,FALSE),"-")</f>
        <v>-</v>
      </c>
      <c r="E3633">
        <v>35.207999999999998</v>
      </c>
      <c r="F3633">
        <v>6.52</v>
      </c>
      <c r="G3633">
        <v>22.416276218177899</v>
      </c>
      <c r="H3633">
        <v>-19.230382432671501</v>
      </c>
      <c r="I3633">
        <v>12.807046168903099</v>
      </c>
      <c r="J3633">
        <v>-1.54794329427078</v>
      </c>
      <c r="K3633">
        <v>6.60154483710585</v>
      </c>
      <c r="L3633">
        <v>5.4003591933179802</v>
      </c>
      <c r="M3633">
        <v>44.797819094621602</v>
      </c>
      <c r="N3633">
        <v>0.82353364750962699</v>
      </c>
      <c r="O3633">
        <v>26.380368098159501</v>
      </c>
      <c r="P3633">
        <v>110.322580645161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Row],[Ticker]],[1]!Table1[[Symbol]:[Industry]],2,FALSE),"-")</f>
        <v>-</v>
      </c>
      <c r="E3634">
        <v>35.207766650000003</v>
      </c>
      <c r="F3634">
        <v>58.45</v>
      </c>
      <c r="G3634">
        <v>-63.062566018499801</v>
      </c>
      <c r="H3634">
        <v>1.9890727502827199</v>
      </c>
      <c r="I3634">
        <v>-29.146090365056299</v>
      </c>
      <c r="J3634">
        <v>-5.6159072595074102</v>
      </c>
      <c r="K3634">
        <v>60.210894730188102</v>
      </c>
      <c r="L3634">
        <v>65.265412160667694</v>
      </c>
      <c r="M3634">
        <v>30.6408493296316</v>
      </c>
      <c r="N3634">
        <v>0.95161627965683204</v>
      </c>
      <c r="O3634">
        <v>74.422583404619303</v>
      </c>
      <c r="P3634">
        <v>38.277738348710599</v>
      </c>
      <c r="Q3634">
        <v>6.2877085132520993E-2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Row],[Ticker]],[1]!Table1[[Symbol]:[Industry]],2,FALSE),"-")</f>
        <v>-</v>
      </c>
      <c r="D3635" t="s">
        <v>92</v>
      </c>
      <c r="E3635">
        <v>35.205280000000002</v>
      </c>
      <c r="F3635">
        <v>33.200000000000003</v>
      </c>
      <c r="G3635">
        <v>-88.013621192667102</v>
      </c>
      <c r="H3635">
        <v>1.27982164896113</v>
      </c>
      <c r="I3635">
        <v>-77.150303967190595</v>
      </c>
      <c r="J3635">
        <v>6.13970087678263</v>
      </c>
      <c r="K3635">
        <v>40.6677871876567</v>
      </c>
      <c r="L3635">
        <v>62.7569402228863</v>
      </c>
      <c r="M3635">
        <v>48.959791726130298</v>
      </c>
      <c r="N3635">
        <v>0.328177047684234</v>
      </c>
      <c r="O3635">
        <v>198.19277108433701</v>
      </c>
      <c r="P3635">
        <v>9.3904448105436504</v>
      </c>
      <c r="Q3635">
        <v>8.0266725912827006E-2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Row],[Ticker]],[1]!Table1[[Symbol]:[Industry]],2,FALSE),"-")</f>
        <v>-</v>
      </c>
      <c r="D3636" t="s">
        <v>1663</v>
      </c>
      <c r="E3636">
        <v>35.060052556000002</v>
      </c>
      <c r="F3636">
        <v>42.04</v>
      </c>
      <c r="G3636">
        <v>-63.146539726875403</v>
      </c>
      <c r="H3636">
        <v>11.144686513825899</v>
      </c>
      <c r="I3636">
        <v>-36.727984487927202</v>
      </c>
      <c r="J3636">
        <v>1.66484247822162</v>
      </c>
      <c r="K3636">
        <v>38.815028660140598</v>
      </c>
      <c r="L3636">
        <v>44.696073923729799</v>
      </c>
      <c r="M3636">
        <v>66.534505018125799</v>
      </c>
      <c r="N3636">
        <v>1.50835141956735</v>
      </c>
      <c r="O3636">
        <v>77.331113225499493</v>
      </c>
      <c r="P3636">
        <v>35.176848874598001</v>
      </c>
      <c r="Q3636">
        <v>-1.5960191094824001E-2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Row],[Ticker]],[1]!Table1[[Symbol]:[Industry]],2,FALSE),"-")</f>
        <v>-</v>
      </c>
      <c r="D3637" t="s">
        <v>46</v>
      </c>
      <c r="E3637">
        <v>35.006342009999997</v>
      </c>
      <c r="F3637">
        <v>1010.85</v>
      </c>
      <c r="G3637">
        <v>86.493172285593701</v>
      </c>
      <c r="H3637">
        <v>38.135009224310402</v>
      </c>
      <c r="I3637">
        <v>-11.5131997373259</v>
      </c>
      <c r="J3637">
        <v>-1.6138429721354799</v>
      </c>
      <c r="K3637">
        <v>852.98106516137295</v>
      </c>
      <c r="L3637">
        <v>757.62572831324599</v>
      </c>
      <c r="M3637">
        <v>58.5900890734464</v>
      </c>
      <c r="N3637">
        <v>2.0586639066616401</v>
      </c>
      <c r="O3637">
        <v>20.9526635999406</v>
      </c>
      <c r="P3637">
        <v>119.75</v>
      </c>
      <c r="Q3637">
        <v>8.6573705066409004E-2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Row],[Ticker]],[1]!Table1[[Symbol]:[Industry]],2,FALSE),"-")</f>
        <v>-</v>
      </c>
      <c r="E3638">
        <v>34.970768749999998</v>
      </c>
      <c r="F3638">
        <v>39.25</v>
      </c>
      <c r="G3638">
        <v>-25.457702620161399</v>
      </c>
      <c r="H3638">
        <v>-13.9643033795581</v>
      </c>
      <c r="I3638">
        <v>-30.302021722043399</v>
      </c>
      <c r="J3638">
        <v>-6.3407390157005796</v>
      </c>
      <c r="K3638">
        <v>43.205261828205799</v>
      </c>
      <c r="L3638">
        <v>43.585875923711903</v>
      </c>
      <c r="M3638">
        <v>23.5604135436209</v>
      </c>
      <c r="N3638">
        <v>1.2497301850292</v>
      </c>
      <c r="O3638">
        <v>51.592356687898103</v>
      </c>
      <c r="P3638">
        <v>8.9975006942516007</v>
      </c>
      <c r="Q3638">
        <v>7.7879055908214007E-2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Row],[Ticker]],[1]!Table1[[Symbol]:[Industry]],2,FALSE),"-")</f>
        <v>-</v>
      </c>
      <c r="D3639" t="s">
        <v>298</v>
      </c>
      <c r="E3639">
        <v>34.917000000000002</v>
      </c>
      <c r="F3639">
        <v>10.3</v>
      </c>
      <c r="G3639">
        <v>-73.3866436917573</v>
      </c>
      <c r="H3639">
        <v>-8.4595148439298598</v>
      </c>
      <c r="I3639">
        <v>-59.755021496822799</v>
      </c>
      <c r="J3639">
        <v>1.7141617295982701</v>
      </c>
      <c r="K3639">
        <v>10.839592617183801</v>
      </c>
      <c r="L3639">
        <v>13.6022547213222</v>
      </c>
      <c r="M3639">
        <v>52.600678784219298</v>
      </c>
      <c r="N3639">
        <v>1.4007518620578101</v>
      </c>
      <c r="O3639">
        <v>126.990291262135</v>
      </c>
      <c r="P3639">
        <v>8.7645195353748697</v>
      </c>
      <c r="Q3639">
        <v>-3.9041258547291999E-2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Row],[Ticker]],[1]!Table1[[Symbol]:[Industry]],2,FALSE),"-")</f>
        <v>-</v>
      </c>
      <c r="D3640" t="s">
        <v>60</v>
      </c>
      <c r="E3640">
        <v>34.897670900000001</v>
      </c>
      <c r="F3640">
        <v>47.03</v>
      </c>
      <c r="G3640">
        <v>52.770426422487297</v>
      </c>
      <c r="H3640">
        <v>-14.8165866686192</v>
      </c>
      <c r="I3640">
        <v>35.506691722917601</v>
      </c>
      <c r="J3640">
        <v>-6.8107452051530899</v>
      </c>
      <c r="K3640">
        <v>50.222707795952701</v>
      </c>
      <c r="L3640">
        <v>42.229409073554898</v>
      </c>
      <c r="M3640">
        <v>46.158989896464</v>
      </c>
      <c r="N3640">
        <v>0.70646621035852097</v>
      </c>
      <c r="O3640">
        <v>50.7761003614714</v>
      </c>
      <c r="P3640">
        <v>182.46246246246201</v>
      </c>
      <c r="Q3640">
        <v>0.11757182972272601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Row],[Ticker]],[1]!Table1[[Symbol]:[Industry]],2,FALSE),"-")</f>
        <v>-</v>
      </c>
      <c r="D3641" t="s">
        <v>422</v>
      </c>
      <c r="E3641">
        <v>34.858244999999997</v>
      </c>
      <c r="F3641">
        <v>66.900000000000006</v>
      </c>
      <c r="G3641">
        <v>-45.050595438617499</v>
      </c>
      <c r="H3641">
        <v>11.0922196913754</v>
      </c>
      <c r="I3641">
        <v>-3.6533084861441298</v>
      </c>
      <c r="J3641">
        <v>4.4935172187321797</v>
      </c>
      <c r="K3641">
        <v>64.351927287573503</v>
      </c>
      <c r="L3641">
        <v>64.590832360304105</v>
      </c>
      <c r="M3641">
        <v>50.0174369352601</v>
      </c>
      <c r="N3641">
        <v>1.19461185718964</v>
      </c>
      <c r="O3641">
        <v>41.1061285500747</v>
      </c>
      <c r="P3641">
        <v>27.671755725190799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Row],[Ticker]],[1]!Table1[[Symbol]:[Industry]],2,FALSE),"-")</f>
        <v>-</v>
      </c>
      <c r="D3642" t="s">
        <v>286</v>
      </c>
      <c r="E3642">
        <v>34.727260788000002</v>
      </c>
      <c r="F3642">
        <v>46.44</v>
      </c>
      <c r="G3642">
        <v>-1.8900513986167899</v>
      </c>
      <c r="H3642">
        <v>-9.2253329902141203</v>
      </c>
      <c r="I3642">
        <v>-20.952032723811602</v>
      </c>
      <c r="J3642">
        <v>0.13867904463214001</v>
      </c>
      <c r="K3642">
        <v>49.2277263731198</v>
      </c>
      <c r="L3642">
        <v>49.345540283777702</v>
      </c>
      <c r="M3642">
        <v>44.914099337826997</v>
      </c>
      <c r="N3642">
        <v>0.43240628233876899</v>
      </c>
      <c r="O3642">
        <v>44.2075796726959</v>
      </c>
      <c r="P3642">
        <v>30.8169014084507</v>
      </c>
      <c r="Q3642">
        <v>2.7957363086376998E-2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Row],[Ticker]],[1]!Table1[[Symbol]:[Industry]],2,FALSE),"-")</f>
        <v>-</v>
      </c>
      <c r="E3643">
        <v>34.709698529000001</v>
      </c>
      <c r="F3643">
        <v>45.17</v>
      </c>
      <c r="G3643">
        <v>-44.4216219902926</v>
      </c>
      <c r="H3643">
        <v>-9.4374558379498499</v>
      </c>
      <c r="I3643">
        <v>6.6263254290616196</v>
      </c>
      <c r="J3643">
        <v>-2.6007378601789699</v>
      </c>
      <c r="K3643">
        <v>47.643452989258499</v>
      </c>
      <c r="L3643">
        <v>47.002938874600098</v>
      </c>
      <c r="M3643">
        <v>35.470671460862</v>
      </c>
      <c r="N3643">
        <v>0.494976262293439</v>
      </c>
      <c r="O3643">
        <v>64.711091432366601</v>
      </c>
      <c r="P3643">
        <v>61.841633823002503</v>
      </c>
      <c r="Q3643">
        <v>0.158125222383559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Row],[Ticker]],[1]!Table1[[Symbol]:[Industry]],2,FALSE),"-")</f>
        <v>-</v>
      </c>
      <c r="D3644" t="s">
        <v>1663</v>
      </c>
      <c r="E3644">
        <v>34.690249999999999</v>
      </c>
      <c r="F3644">
        <v>35</v>
      </c>
      <c r="G3644">
        <v>63.065197686663197</v>
      </c>
      <c r="H3644">
        <v>-1.4063248950910701</v>
      </c>
      <c r="I3644">
        <v>9.1847249413584393</v>
      </c>
      <c r="J3644">
        <v>-1.4563838701995999</v>
      </c>
      <c r="K3644">
        <v>32.086372162878199</v>
      </c>
      <c r="L3644">
        <v>27.904784840103499</v>
      </c>
      <c r="M3644">
        <v>55.137729511113697</v>
      </c>
      <c r="N3644">
        <v>0.32951555166653401</v>
      </c>
      <c r="O3644">
        <v>14.228571428571399</v>
      </c>
      <c r="P3644">
        <v>100</v>
      </c>
      <c r="Q3644">
        <v>0.130441302978373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Row],[Ticker]],[1]!Table1[[Symbol]:[Industry]],2,FALSE),"-")</f>
        <v>-</v>
      </c>
      <c r="D3645" t="s">
        <v>1522</v>
      </c>
      <c r="E3645">
        <v>34.677025</v>
      </c>
      <c r="F3645">
        <v>58.7</v>
      </c>
      <c r="G3645">
        <v>-6.15804205035161</v>
      </c>
      <c r="H3645">
        <v>-1.92939820919489</v>
      </c>
      <c r="I3645">
        <v>-23.778027000230701</v>
      </c>
      <c r="J3645">
        <v>0.65402553263651098</v>
      </c>
      <c r="K3645">
        <v>57.194155837086797</v>
      </c>
      <c r="L3645">
        <v>55.497291861428501</v>
      </c>
      <c r="M3645">
        <v>59.918536282160602</v>
      </c>
      <c r="N3645">
        <v>1.9884844094401599</v>
      </c>
      <c r="O3645">
        <v>27.768313458262298</v>
      </c>
      <c r="P3645">
        <v>38.117647058823501</v>
      </c>
      <c r="Q3645">
        <v>2.9776724351205E-2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Row],[Ticker]],[1]!Table1[[Symbol]:[Industry]],2,FALSE),"-")</f>
        <v>-</v>
      </c>
      <c r="D3646" t="s">
        <v>404</v>
      </c>
      <c r="E3646">
        <v>34.623033900000003</v>
      </c>
      <c r="F3646">
        <v>57.61</v>
      </c>
      <c r="G3646">
        <v>25.730371570379099</v>
      </c>
      <c r="H3646">
        <v>15.941253425424501</v>
      </c>
      <c r="I3646">
        <v>-28.256662468053399</v>
      </c>
      <c r="J3646">
        <v>4.2849740795270899</v>
      </c>
      <c r="K3646">
        <v>53.711478337557203</v>
      </c>
      <c r="L3646">
        <v>53.491047686954197</v>
      </c>
      <c r="M3646">
        <v>59.380531988591102</v>
      </c>
      <c r="N3646">
        <v>0.66205321022321595</v>
      </c>
      <c r="O3646">
        <v>63.860440895677797</v>
      </c>
      <c r="Q3646">
        <v>6.1817863307898999E-2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Row],[Ticker]],[1]!Table1[[Symbol]:[Industry]],2,FALSE),"-")</f>
        <v>-</v>
      </c>
      <c r="E3647">
        <v>34.613759111999997</v>
      </c>
      <c r="F3647">
        <v>23.88</v>
      </c>
      <c r="G3647">
        <v>359.30023200219199</v>
      </c>
      <c r="H3647">
        <v>44.133357002496503</v>
      </c>
      <c r="I3647">
        <v>151.83358050586801</v>
      </c>
      <c r="J3647">
        <v>8.9860669022519506</v>
      </c>
      <c r="K3647">
        <v>16.566982237970599</v>
      </c>
      <c r="L3647">
        <v>10.1643879375276</v>
      </c>
      <c r="M3647">
        <v>99.952246615648804</v>
      </c>
      <c r="N3647">
        <v>0.47625013549156298</v>
      </c>
      <c r="O3647">
        <v>0</v>
      </c>
      <c r="P3647">
        <v>434.22818791946298</v>
      </c>
      <c r="Q3647">
        <v>0.18375918393818899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Row],[Ticker]],[1]!Table1[[Symbol]:[Industry]],2,FALSE),"-")</f>
        <v>-</v>
      </c>
      <c r="E3648">
        <v>34.58739336</v>
      </c>
      <c r="F3648">
        <v>50.8</v>
      </c>
      <c r="G3648">
        <v>-37.852699955492803</v>
      </c>
      <c r="H3648">
        <v>-3.9406192328023901</v>
      </c>
      <c r="I3648">
        <v>-43.239340023114103</v>
      </c>
      <c r="J3648">
        <v>9.0496777065495504</v>
      </c>
      <c r="K3648">
        <v>49.607710344211199</v>
      </c>
      <c r="M3648">
        <v>69.343697875733596</v>
      </c>
      <c r="N3648">
        <v>1.45882352941176</v>
      </c>
      <c r="O3648">
        <v>76.771653543306996</v>
      </c>
      <c r="P3648">
        <v>16.7816091954023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Row],[Ticker]],[1]!Table1[[Symbol]:[Industry]],2,FALSE),"-")</f>
        <v>-</v>
      </c>
      <c r="E3649">
        <v>34.586584999999999</v>
      </c>
      <c r="F3649">
        <v>71</v>
      </c>
      <c r="G3649">
        <v>-29.4969801128073</v>
      </c>
      <c r="H3649">
        <v>1.4946364637759399</v>
      </c>
      <c r="I3649">
        <v>-11.267819766395201</v>
      </c>
      <c r="J3649">
        <v>3.15958892041948</v>
      </c>
      <c r="K3649">
        <v>67.492334567387203</v>
      </c>
      <c r="L3649">
        <v>68.869586828307106</v>
      </c>
      <c r="M3649">
        <v>54.995408762315797</v>
      </c>
      <c r="N3649">
        <v>2.1490054815974902</v>
      </c>
      <c r="O3649">
        <v>39.408450704225302</v>
      </c>
      <c r="P3649">
        <v>41.999999999999901</v>
      </c>
      <c r="Q3649">
        <v>0.13564639186334099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Row],[Ticker]],[1]!Table1[[Symbol]:[Industry]],2,FALSE),"-")</f>
        <v>-</v>
      </c>
      <c r="E3650">
        <v>34.569445999999999</v>
      </c>
      <c r="F3650">
        <v>32.42</v>
      </c>
      <c r="G3650">
        <v>17.4714746873404</v>
      </c>
      <c r="H3650">
        <v>26.1131549822944</v>
      </c>
      <c r="I3650">
        <v>65.024740383823399</v>
      </c>
      <c r="J3650">
        <v>4.7811845757375897</v>
      </c>
      <c r="K3650">
        <v>24.6758519723919</v>
      </c>
      <c r="L3650">
        <v>22.647983922837302</v>
      </c>
      <c r="M3650">
        <v>75.736636257812407</v>
      </c>
      <c r="N3650">
        <v>2.9681956028018299</v>
      </c>
      <c r="O3650">
        <v>5.4287476866131801</v>
      </c>
      <c r="P3650">
        <v>106.496815286624</v>
      </c>
      <c r="Q3650">
        <v>8.9987460456643006E-2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Row],[Ticker]],[1]!Table1[[Symbol]:[Industry]],2,FALSE),"-")</f>
        <v>-</v>
      </c>
      <c r="E3651">
        <v>34.56</v>
      </c>
      <c r="F3651">
        <v>18</v>
      </c>
      <c r="G3651">
        <v>111.042864908544</v>
      </c>
      <c r="H3651">
        <v>-12.2605510218463</v>
      </c>
      <c r="I3651">
        <v>-35.8400635254769</v>
      </c>
      <c r="J3651">
        <v>-6.8697035119320997</v>
      </c>
      <c r="K3651">
        <v>27.8727071549926</v>
      </c>
      <c r="L3651">
        <v>27.217657825041101</v>
      </c>
      <c r="M3651">
        <v>29.301678966962601</v>
      </c>
      <c r="N3651">
        <v>0.33309255229768497</v>
      </c>
      <c r="O3651">
        <v>304.166666666666</v>
      </c>
      <c r="P3651">
        <v>203.10534396513299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Row],[Ticker]],[1]!Table1[[Symbol]:[Industry]],2,FALSE),"-")</f>
        <v>-</v>
      </c>
      <c r="D3652" t="s">
        <v>404</v>
      </c>
      <c r="E3652">
        <v>34.525356705999997</v>
      </c>
      <c r="F3652">
        <v>30.17</v>
      </c>
      <c r="G3652">
        <v>5.3368879627488E-2</v>
      </c>
      <c r="H3652">
        <v>10.6610925519711</v>
      </c>
      <c r="I3652">
        <v>-4.45932325553669</v>
      </c>
      <c r="J3652">
        <v>-6.8955996547697698</v>
      </c>
      <c r="K3652">
        <v>29.618903004023402</v>
      </c>
      <c r="L3652">
        <v>26.946492075469301</v>
      </c>
      <c r="M3652">
        <v>37.186305004821001</v>
      </c>
      <c r="N3652">
        <v>0.68407595159854095</v>
      </c>
      <c r="O3652">
        <v>40.7026847862114</v>
      </c>
      <c r="P3652">
        <v>74.028013648800794</v>
      </c>
      <c r="Q3652">
        <v>0.14911169673613001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Row],[Ticker]],[1]!Table1[[Symbol]:[Industry]],2,FALSE),"-")</f>
        <v>-</v>
      </c>
      <c r="D3653" t="s">
        <v>472</v>
      </c>
      <c r="E3653">
        <v>34.512610109999997</v>
      </c>
      <c r="F3653">
        <v>124.85</v>
      </c>
      <c r="G3653">
        <v>-36.547983043999501</v>
      </c>
      <c r="H3653">
        <v>-2.7019348211279501</v>
      </c>
      <c r="I3653">
        <v>-41.5228261141255</v>
      </c>
      <c r="J3653">
        <v>5.1945893585709797</v>
      </c>
      <c r="K3653">
        <v>120.609262473936</v>
      </c>
      <c r="L3653">
        <v>129.70456475388301</v>
      </c>
      <c r="M3653">
        <v>61.258170088856602</v>
      </c>
      <c r="N3653">
        <v>0.84308918173460001</v>
      </c>
      <c r="O3653">
        <v>60.192230676812102</v>
      </c>
      <c r="P3653">
        <v>20.920096852300201</v>
      </c>
      <c r="Q3653">
        <v>6.3241742186968E-2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Row],[Ticker]],[1]!Table1[[Symbol]:[Industry]],2,FALSE),"-")</f>
        <v>-</v>
      </c>
      <c r="D3654" t="s">
        <v>631</v>
      </c>
      <c r="E3654">
        <v>34.502907</v>
      </c>
      <c r="F3654">
        <v>82.14</v>
      </c>
      <c r="G3654">
        <v>104.129486192234</v>
      </c>
      <c r="H3654">
        <v>35.9349940627542</v>
      </c>
      <c r="I3654">
        <v>62.5468820082775</v>
      </c>
      <c r="J3654">
        <v>2.06054727176695</v>
      </c>
      <c r="K3654">
        <v>64.637882762067306</v>
      </c>
      <c r="L3654">
        <v>50.483105979639703</v>
      </c>
      <c r="M3654">
        <v>65.002847331252298</v>
      </c>
      <c r="N3654">
        <v>1.12180925277537</v>
      </c>
      <c r="O3654">
        <v>8.2298514730947101</v>
      </c>
      <c r="P3654">
        <v>143.01775147928899</v>
      </c>
      <c r="Q3654">
        <v>0.182481940681363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Row],[Ticker]],[1]!Table1[[Symbol]:[Industry]],2,FALSE),"-")</f>
        <v>-</v>
      </c>
      <c r="D3655" t="s">
        <v>130</v>
      </c>
      <c r="E3655">
        <v>34.49436</v>
      </c>
      <c r="F3655">
        <v>62.9</v>
      </c>
      <c r="G3655">
        <v>-5.4213324313874001</v>
      </c>
      <c r="H3655">
        <v>9.6131549822944606</v>
      </c>
      <c r="I3655">
        <v>-19.065979916019</v>
      </c>
      <c r="J3655">
        <v>2.2621601749927498</v>
      </c>
      <c r="K3655">
        <v>59.305493752126303</v>
      </c>
      <c r="L3655">
        <v>61.9417818960559</v>
      </c>
      <c r="M3655">
        <v>58.907555047909298</v>
      </c>
      <c r="N3655">
        <v>0.59183673469387699</v>
      </c>
      <c r="O3655">
        <v>90.699523052464201</v>
      </c>
      <c r="P3655">
        <v>45.601851851851798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Row],[Ticker]],[1]!Table1[[Symbol]:[Industry]],2,FALSE),"-")</f>
        <v>-</v>
      </c>
      <c r="E3656">
        <v>34.378102200000001</v>
      </c>
      <c r="F3656">
        <v>71.63</v>
      </c>
      <c r="G3656">
        <v>387.54227942845</v>
      </c>
      <c r="H3656">
        <v>36.939615463394098</v>
      </c>
      <c r="I3656">
        <v>84.626157052909207</v>
      </c>
      <c r="J3656">
        <v>12.1174488870386</v>
      </c>
      <c r="K3656">
        <v>53.112215864945398</v>
      </c>
      <c r="L3656">
        <v>39.739983908328</v>
      </c>
      <c r="M3656">
        <v>90.057816390765794</v>
      </c>
      <c r="N3656">
        <v>2.0477808460399398</v>
      </c>
      <c r="O3656">
        <v>0</v>
      </c>
      <c r="P3656">
        <v>438.57142857142799</v>
      </c>
      <c r="Q3656">
        <v>0.13646441359002001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Row],[Ticker]],[1]!Table1[[Symbol]:[Industry]],2,FALSE),"-")</f>
        <v>-</v>
      </c>
      <c r="D3657" t="s">
        <v>77</v>
      </c>
      <c r="E3657">
        <v>34.357297199999998</v>
      </c>
      <c r="F3657">
        <v>52.82</v>
      </c>
      <c r="G3657">
        <v>14.099317628346199</v>
      </c>
      <c r="H3657">
        <v>28.202898572037999</v>
      </c>
      <c r="I3657">
        <v>24.404999764082799</v>
      </c>
      <c r="J3657">
        <v>0.91477908331584601</v>
      </c>
      <c r="M3657">
        <v>61.576942270514898</v>
      </c>
      <c r="O3657">
        <v>7.3457023854600596</v>
      </c>
      <c r="P3657">
        <v>50.914285714285697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Row],[Ticker]],[1]!Table1[[Symbol]:[Industry]],2,FALSE),"-")</f>
        <v>-</v>
      </c>
      <c r="D3658" t="s">
        <v>626</v>
      </c>
      <c r="E3658">
        <v>34.271999999999998</v>
      </c>
      <c r="F3658">
        <v>112</v>
      </c>
      <c r="G3658">
        <v>50.899422285593701</v>
      </c>
      <c r="H3658">
        <v>-11.6149151931441</v>
      </c>
      <c r="I3658">
        <v>-20.500434937270199</v>
      </c>
      <c r="J3658">
        <v>0.81054727176695196</v>
      </c>
      <c r="K3658">
        <v>120.710619797032</v>
      </c>
      <c r="L3658">
        <v>112.037266838487</v>
      </c>
      <c r="M3658">
        <v>6.0198736705232E-2</v>
      </c>
      <c r="N3658">
        <v>1.37777777777777</v>
      </c>
      <c r="O3658">
        <v>24.0178571428571</v>
      </c>
      <c r="P3658">
        <v>75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Row],[Ticker]],[1]!Table1[[Symbol]:[Industry]],2,FALSE),"-")</f>
        <v>-</v>
      </c>
      <c r="E3659">
        <v>34.260058360000002</v>
      </c>
      <c r="F3659">
        <v>61.16</v>
      </c>
      <c r="G3659">
        <v>-15.641631092664801</v>
      </c>
      <c r="H3659">
        <v>-11.0461277181274</v>
      </c>
      <c r="I3659">
        <v>-7.7616084774213903</v>
      </c>
      <c r="J3659">
        <v>-2.3315066392633002</v>
      </c>
      <c r="K3659">
        <v>60.171681404557603</v>
      </c>
      <c r="L3659">
        <v>58.599954905381701</v>
      </c>
      <c r="M3659">
        <v>51.6180058736322</v>
      </c>
      <c r="N3659">
        <v>0.17217389304903</v>
      </c>
      <c r="O3659">
        <v>28.842380640941801</v>
      </c>
      <c r="P3659">
        <v>43.064327485380097</v>
      </c>
      <c r="Q3659">
        <v>2.9882609432360001E-3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Row],[Ticker]],[1]!Table1[[Symbol]:[Industry]],2,FALSE),"-")</f>
        <v>-</v>
      </c>
      <c r="D3660" t="s">
        <v>422</v>
      </c>
      <c r="E3660">
        <v>34.257399999999997</v>
      </c>
      <c r="F3660">
        <v>21.82</v>
      </c>
      <c r="G3660">
        <v>252.10631883731699</v>
      </c>
      <c r="H3660">
        <v>42.072248016422499</v>
      </c>
      <c r="I3660">
        <v>105.50158683338999</v>
      </c>
      <c r="J3660">
        <v>22.2474631596174</v>
      </c>
      <c r="K3660">
        <v>14.9280456795695</v>
      </c>
      <c r="L3660">
        <v>11.1317826290119</v>
      </c>
      <c r="M3660">
        <v>91.976496829132401</v>
      </c>
      <c r="N3660">
        <v>1.2833193741833799</v>
      </c>
      <c r="O3660">
        <v>0</v>
      </c>
      <c r="P3660">
        <v>376.419213973799</v>
      </c>
      <c r="Q3660">
        <v>9.9604054727255004E-2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Row],[Ticker]],[1]!Table1[[Symbol]:[Industry]],2,FALSE),"-")</f>
        <v>-</v>
      </c>
      <c r="E3661">
        <v>34.255499999999998</v>
      </c>
      <c r="F3661">
        <v>41</v>
      </c>
      <c r="G3661">
        <v>7.7746233148635904</v>
      </c>
      <c r="H3661">
        <v>1.2672903206403301</v>
      </c>
      <c r="I3661">
        <v>-4.6071459115591296</v>
      </c>
      <c r="J3661">
        <v>0.81054727176695196</v>
      </c>
      <c r="K3661">
        <v>37.961743558789898</v>
      </c>
      <c r="L3661">
        <v>30.4828454731284</v>
      </c>
      <c r="M3661">
        <v>20.589391285427599</v>
      </c>
      <c r="N3661">
        <v>4.8482849604221598E-2</v>
      </c>
      <c r="O3661">
        <v>2.1707317073170702</v>
      </c>
      <c r="P3661">
        <v>95.238095238095198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Row],[Ticker]],[1]!Table1[[Symbol]:[Industry]],2,FALSE),"-")</f>
        <v>-</v>
      </c>
      <c r="D3662" t="s">
        <v>250</v>
      </c>
      <c r="E3662">
        <v>34.237924200000002</v>
      </c>
      <c r="F3662">
        <v>27.14</v>
      </c>
      <c r="G3662">
        <v>20.261124413253299</v>
      </c>
      <c r="H3662">
        <v>24.756012125151599</v>
      </c>
      <c r="I3662">
        <v>39.538437754663597</v>
      </c>
      <c r="J3662">
        <v>-0.72229944356150799</v>
      </c>
      <c r="K3662">
        <v>24.310228051572501</v>
      </c>
      <c r="L3662">
        <v>20.617344038738601</v>
      </c>
      <c r="M3662">
        <v>53.039991132658599</v>
      </c>
      <c r="N3662">
        <v>1.42619644711549</v>
      </c>
      <c r="O3662">
        <v>15.2910832719233</v>
      </c>
      <c r="P3662">
        <v>92.482269503545993</v>
      </c>
      <c r="Q3662">
        <v>9.7879769597589997E-2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Row],[Ticker]],[1]!Table1[[Symbol]:[Industry]],2,FALSE),"-")</f>
        <v>-</v>
      </c>
      <c r="D3663" t="s">
        <v>1172</v>
      </c>
      <c r="E3663">
        <v>34.205279079999997</v>
      </c>
      <c r="F3663">
        <v>8.33</v>
      </c>
      <c r="G3663">
        <v>-82.029870643699198</v>
      </c>
      <c r="H3663">
        <v>-35.636845017705497</v>
      </c>
      <c r="I3663">
        <v>-74.128228912002996</v>
      </c>
      <c r="J3663">
        <v>-2.2736757412816799</v>
      </c>
      <c r="K3663">
        <v>12.506036514087</v>
      </c>
      <c r="L3663">
        <v>17.4813621588541</v>
      </c>
      <c r="M3663">
        <v>21.273005856470501</v>
      </c>
      <c r="N3663">
        <v>0.87263463654005402</v>
      </c>
      <c r="O3663">
        <v>204.921968787515</v>
      </c>
      <c r="P3663">
        <v>3.9950062421972601</v>
      </c>
      <c r="Q3663">
        <v>6.8733449424590004E-2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Row],[Ticker]],[1]!Table1[[Symbol]:[Industry]],2,FALSE),"-")</f>
        <v>-</v>
      </c>
      <c r="E3664">
        <v>34.141413200000002</v>
      </c>
      <c r="F3664">
        <v>1.67</v>
      </c>
      <c r="G3664">
        <v>2.2152117592779299</v>
      </c>
      <c r="H3664">
        <v>-3.72017835103886</v>
      </c>
      <c r="I3664">
        <v>10.831970092972099</v>
      </c>
      <c r="J3664">
        <v>-2.7822670994905199</v>
      </c>
      <c r="K3664">
        <v>1.5505448706460101</v>
      </c>
      <c r="L3664">
        <v>1.58078251167093</v>
      </c>
      <c r="M3664">
        <v>54.861659521288097</v>
      </c>
      <c r="N3664">
        <v>0.88086173671912604</v>
      </c>
      <c r="O3664">
        <v>18.562874251497</v>
      </c>
      <c r="P3664">
        <v>51.818181818181799</v>
      </c>
      <c r="Q3664">
        <v>-8.8796403271062002E-2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Row],[Ticker]],[1]!Table1[[Symbol]:[Industry]],2,FALSE),"-")</f>
        <v>-</v>
      </c>
      <c r="D3665" t="s">
        <v>1538</v>
      </c>
      <c r="E3665">
        <v>34.132036960000001</v>
      </c>
      <c r="F3665">
        <v>6.8</v>
      </c>
      <c r="G3665">
        <v>13.2731596593311</v>
      </c>
      <c r="H3665">
        <v>-14.947332398036201</v>
      </c>
      <c r="I3665">
        <v>-4.9948955786696603</v>
      </c>
      <c r="J3665">
        <v>4.9453099057638799</v>
      </c>
      <c r="K3665">
        <v>6.4881614858725802</v>
      </c>
      <c r="L3665">
        <v>5.94608636458329</v>
      </c>
      <c r="M3665">
        <v>25.869792107269401</v>
      </c>
      <c r="N3665">
        <v>1.0350860233560999</v>
      </c>
      <c r="O3665">
        <v>24.117647058823501</v>
      </c>
      <c r="P3665">
        <v>54.545454545454497</v>
      </c>
      <c r="Q3665">
        <v>5.6668385449579001E-2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Row],[Ticker]],[1]!Table1[[Symbol]:[Industry]],2,FALSE),"-")</f>
        <v>-</v>
      </c>
      <c r="D3666" t="s">
        <v>631</v>
      </c>
      <c r="E3666">
        <v>34.111984020000001</v>
      </c>
      <c r="F3666">
        <v>15.9</v>
      </c>
      <c r="G3666">
        <v>-84.250953654255895</v>
      </c>
      <c r="H3666">
        <v>-8.4820831129436307</v>
      </c>
      <c r="I3666">
        <v>-57.009181292955297</v>
      </c>
      <c r="J3666">
        <v>-2.2197557585360701</v>
      </c>
      <c r="K3666">
        <v>17.645620483757298</v>
      </c>
      <c r="M3666">
        <v>41.487195727496101</v>
      </c>
      <c r="N3666">
        <v>0.62415458937197998</v>
      </c>
      <c r="O3666">
        <v>164.15094339622601</v>
      </c>
      <c r="P3666">
        <v>5.2980132450331103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Row],[Ticker]],[1]!Table1[[Symbol]:[Industry]],2,FALSE),"-")</f>
        <v>-</v>
      </c>
      <c r="D3667" t="s">
        <v>250</v>
      </c>
      <c r="E3667">
        <v>34.084432800000002</v>
      </c>
      <c r="F3667">
        <v>85.9</v>
      </c>
      <c r="G3667">
        <v>-25.364945530498201</v>
      </c>
      <c r="H3667">
        <v>-7.1684542131078297</v>
      </c>
      <c r="I3667">
        <v>-12.3781305255409</v>
      </c>
      <c r="J3667">
        <v>3.6886856673578801</v>
      </c>
      <c r="K3667">
        <v>82.300458432162301</v>
      </c>
      <c r="L3667">
        <v>81.517299848006502</v>
      </c>
      <c r="M3667">
        <v>69.007413949966704</v>
      </c>
      <c r="N3667">
        <v>0.22003325121658099</v>
      </c>
      <c r="O3667">
        <v>25.9022118742724</v>
      </c>
      <c r="P3667">
        <v>18.3195592286501</v>
      </c>
      <c r="Q3667">
        <v>-0.10027326967799501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Row],[Ticker]],[1]!Table1[[Symbol]:[Industry]],2,FALSE),"-")</f>
        <v>-</v>
      </c>
      <c r="D3668" t="s">
        <v>278</v>
      </c>
      <c r="E3668">
        <v>34.059690000000003</v>
      </c>
      <c r="F3668">
        <v>113.4</v>
      </c>
      <c r="G3668">
        <v>566.94146981758604</v>
      </c>
      <c r="H3668">
        <v>-2.2436682839247601</v>
      </c>
      <c r="I3668">
        <v>4.6261570529092797</v>
      </c>
      <c r="J3668">
        <v>16.524832986052601</v>
      </c>
      <c r="K3668">
        <v>107.344594399884</v>
      </c>
      <c r="L3668">
        <v>85.994760791931895</v>
      </c>
      <c r="M3668">
        <v>71.197313790414896</v>
      </c>
      <c r="N3668">
        <v>2.2592287975663998</v>
      </c>
      <c r="O3668">
        <v>11.1111111111111</v>
      </c>
      <c r="P3668">
        <v>668.292682926829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Row],[Ticker]],[1]!Table1[[Symbol]:[Industry]],2,FALSE),"-")</f>
        <v>-</v>
      </c>
      <c r="D3669" t="s">
        <v>60</v>
      </c>
      <c r="E3669">
        <v>34.040607699999903</v>
      </c>
      <c r="F3669">
        <v>5.5</v>
      </c>
      <c r="G3669">
        <v>-5.5931859894901201</v>
      </c>
      <c r="H3669">
        <v>-1.87035303188851</v>
      </c>
      <c r="I3669">
        <v>-12.2495918825592</v>
      </c>
      <c r="J3669">
        <v>1.0670674632677399</v>
      </c>
      <c r="K3669">
        <v>3.84060084798248</v>
      </c>
      <c r="L3669">
        <v>2.670549716824</v>
      </c>
      <c r="M3669">
        <v>38.443217552922597</v>
      </c>
      <c r="N3669">
        <v>1</v>
      </c>
      <c r="Q3669">
        <v>2.0202940921462999E-2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Row],[Ticker]],[1]!Table1[[Symbol]:[Industry]],2,FALSE),"-")</f>
        <v>-</v>
      </c>
      <c r="E3670">
        <v>33.999124420000001</v>
      </c>
      <c r="F3670">
        <v>26.89</v>
      </c>
      <c r="G3670">
        <v>-47.206096730705902</v>
      </c>
      <c r="H3670">
        <v>-7.1810162381062499</v>
      </c>
      <c r="I3670">
        <v>-66.619456982178406</v>
      </c>
      <c r="J3670">
        <v>6.81054727176695</v>
      </c>
      <c r="K3670">
        <v>27.796718485255301</v>
      </c>
      <c r="L3670">
        <v>35.866113136623397</v>
      </c>
      <c r="M3670">
        <v>60.789914090007599</v>
      </c>
      <c r="N3670">
        <v>1.4564516129032199</v>
      </c>
      <c r="O3670">
        <v>154.74153960580099</v>
      </c>
      <c r="P3670">
        <v>14.4255319148936</v>
      </c>
      <c r="Q3670">
        <v>2.2462029557656998E-2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Row],[Ticker]],[1]!Table1[[Symbol]:[Industry]],2,FALSE),"-")</f>
        <v>-</v>
      </c>
      <c r="D3671" t="s">
        <v>422</v>
      </c>
      <c r="E3671">
        <v>33.992978800000003</v>
      </c>
      <c r="F3671">
        <v>56.54</v>
      </c>
      <c r="G3671">
        <v>215.07158785248001</v>
      </c>
      <c r="H3671">
        <v>22.9567854618472</v>
      </c>
      <c r="I3671">
        <v>61.251544049813297</v>
      </c>
      <c r="J3671">
        <v>-1.2535946593145899</v>
      </c>
      <c r="K3671">
        <v>45.561538442821501</v>
      </c>
      <c r="L3671">
        <v>34.914332359934498</v>
      </c>
      <c r="M3671">
        <v>62.498796637308303</v>
      </c>
      <c r="N3671">
        <v>2.5371725236550602</v>
      </c>
      <c r="O3671">
        <v>20.268836222143602</v>
      </c>
      <c r="P3671">
        <v>300.99290780141803</v>
      </c>
      <c r="Q3671">
        <v>7.3358040395426996E-2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Row],[Ticker]],[1]!Table1[[Symbol]:[Industry]],2,FALSE),"-")</f>
        <v>-</v>
      </c>
      <c r="E3672">
        <v>33.978143951999897</v>
      </c>
      <c r="F3672">
        <v>28.44</v>
      </c>
      <c r="G3672">
        <v>25.978577958416899</v>
      </c>
      <c r="H3672">
        <v>86.118644353936602</v>
      </c>
      <c r="I3672">
        <v>43.767431291136397</v>
      </c>
      <c r="J3672">
        <v>22.290367899569599</v>
      </c>
      <c r="K3672">
        <v>18.147308753102799</v>
      </c>
      <c r="L3672">
        <v>17.018706073806602</v>
      </c>
      <c r="M3672">
        <v>98.604050061768405</v>
      </c>
      <c r="N3672">
        <v>1.76410369586204</v>
      </c>
      <c r="O3672">
        <v>0</v>
      </c>
      <c r="P3672">
        <v>113.83458646616501</v>
      </c>
      <c r="Q3672">
        <v>0.13865366938026999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Row],[Ticker]],[1]!Table1[[Symbol]:[Industry]],2,FALSE),"-")</f>
        <v>-</v>
      </c>
      <c r="D3673" t="s">
        <v>1157</v>
      </c>
      <c r="E3673">
        <v>33.974049999999998</v>
      </c>
      <c r="F3673">
        <v>13.85</v>
      </c>
      <c r="G3673">
        <v>9.9249883173797908</v>
      </c>
      <c r="H3673">
        <v>9.9161852853247598</v>
      </c>
      <c r="I3673">
        <v>25.6788641942459</v>
      </c>
      <c r="J3673">
        <v>3.70688873518159</v>
      </c>
      <c r="K3673">
        <v>11.147167774582099</v>
      </c>
      <c r="L3673">
        <v>9.6039673305198097</v>
      </c>
      <c r="M3673">
        <v>69.550049704491599</v>
      </c>
      <c r="N3673">
        <v>0.96972371471886498</v>
      </c>
      <c r="O3673">
        <v>3.9711191335740099</v>
      </c>
      <c r="P3673">
        <v>124.618951909245</v>
      </c>
      <c r="Q3673">
        <v>6.6044722398092004E-2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Row],[Ticker]],[1]!Table1[[Symbol]:[Industry]],2,FALSE),"-")</f>
        <v>-</v>
      </c>
      <c r="E3674">
        <v>33.933599999999998</v>
      </c>
      <c r="F3674">
        <v>31.42</v>
      </c>
      <c r="G3674">
        <v>1304.08124046741</v>
      </c>
      <c r="H3674">
        <v>38.516127669785</v>
      </c>
      <c r="I3674">
        <v>512.10151876395901</v>
      </c>
      <c r="J3674">
        <v>6.8875222886474399</v>
      </c>
      <c r="K3674">
        <v>22.349143566623699</v>
      </c>
      <c r="L3674">
        <v>11.874967409496</v>
      </c>
      <c r="M3674">
        <v>100</v>
      </c>
      <c r="N3674">
        <v>2.1504760418292399</v>
      </c>
      <c r="O3674">
        <v>0</v>
      </c>
      <c r="P3674">
        <v>1328.1818181818101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Row],[Ticker]],[1]!Table1[[Symbol]:[Industry]],2,FALSE),"-")</f>
        <v>-</v>
      </c>
      <c r="E3675">
        <v>33.911364749999997</v>
      </c>
      <c r="F3675">
        <v>107.65</v>
      </c>
      <c r="G3675">
        <v>61.502870561455801</v>
      </c>
      <c r="H3675">
        <v>-8.7069391630423798</v>
      </c>
      <c r="I3675">
        <v>-29.7589861329241</v>
      </c>
      <c r="J3675">
        <v>0.81054727176695196</v>
      </c>
      <c r="K3675">
        <v>116.20643285253399</v>
      </c>
      <c r="L3675">
        <v>114.272847004323</v>
      </c>
      <c r="M3675">
        <v>0.286662679983678</v>
      </c>
      <c r="N3675">
        <v>0</v>
      </c>
      <c r="O3675">
        <v>85.322805387830897</v>
      </c>
      <c r="P3675">
        <v>138.69179600886901</v>
      </c>
    </row>
    <row r="3676" spans="1:17" hidden="1" x14ac:dyDescent="0.3">
      <c r="A3676" t="s">
        <v>7515</v>
      </c>
      <c r="B3676" t="s">
        <v>7516</v>
      </c>
      <c r="C3676" t="str">
        <f>IFERROR(VLOOKUP(Table1[[#This Row],[Ticker]],[1]!Table1[[Symbol]:[Industry]],2,FALSE),"-")</f>
        <v>-</v>
      </c>
      <c r="D3676" t="s">
        <v>386</v>
      </c>
      <c r="E3676">
        <v>33.839682000000003</v>
      </c>
      <c r="F3676">
        <v>93.9</v>
      </c>
      <c r="G3676">
        <v>-53.499073955007702</v>
      </c>
      <c r="H3676">
        <v>38.193261284496401</v>
      </c>
      <c r="I3676">
        <v>9.7577360002777098</v>
      </c>
      <c r="J3676">
        <v>-4.8907645344893398</v>
      </c>
      <c r="K3676">
        <v>82.254451078784001</v>
      </c>
      <c r="M3676">
        <v>48.571507402918797</v>
      </c>
      <c r="N3676">
        <v>1.87755102040816</v>
      </c>
      <c r="O3676">
        <v>49.094781682641099</v>
      </c>
      <c r="P3676">
        <v>73.567467652495296</v>
      </c>
    </row>
    <row r="3677" spans="1:17" hidden="1" x14ac:dyDescent="0.3">
      <c r="A3677" t="s">
        <v>7517</v>
      </c>
      <c r="B3677" t="s">
        <v>7518</v>
      </c>
      <c r="C3677" t="str">
        <f>IFERROR(VLOOKUP(Table1[[#This Row],[Ticker]],[1]!Table1[[Symbol]:[Industry]],2,FALSE),"-")</f>
        <v>-</v>
      </c>
      <c r="D3677" t="s">
        <v>422</v>
      </c>
      <c r="E3677">
        <v>33.787881259999999</v>
      </c>
      <c r="F3677">
        <v>13.3</v>
      </c>
      <c r="G3677">
        <v>-13.174806238176</v>
      </c>
      <c r="H3677">
        <v>-6.1646227954833099</v>
      </c>
      <c r="I3677">
        <v>-42.937143847183201</v>
      </c>
      <c r="J3677">
        <v>-3.54675120317857</v>
      </c>
      <c r="K3677">
        <v>13.993016760537801</v>
      </c>
      <c r="L3677">
        <v>14.680359193072899</v>
      </c>
      <c r="M3677">
        <v>36.209230578883897</v>
      </c>
      <c r="N3677">
        <v>0.90770005779598595</v>
      </c>
      <c r="O3677">
        <v>82.706766917293194</v>
      </c>
      <c r="P3677">
        <v>32.867132867132803</v>
      </c>
      <c r="Q3677">
        <v>7.3889958100932004E-2</v>
      </c>
    </row>
    <row r="3678" spans="1:17" hidden="1" x14ac:dyDescent="0.3">
      <c r="A3678" t="s">
        <v>7519</v>
      </c>
      <c r="B3678" t="s">
        <v>7520</v>
      </c>
      <c r="C3678" t="str">
        <f>IFERROR(VLOOKUP(Table1[[#This Row],[Ticker]],[1]!Table1[[Symbol]:[Industry]],2,FALSE),"-")</f>
        <v>-</v>
      </c>
      <c r="D3678" t="s">
        <v>422</v>
      </c>
      <c r="E3678">
        <v>33.626736000000001</v>
      </c>
      <c r="F3678">
        <v>0.92</v>
      </c>
      <c r="G3678">
        <v>3.29668255956634</v>
      </c>
      <c r="H3678">
        <v>-8.8222191673653896</v>
      </c>
      <c r="I3678">
        <v>-41.919895578669603</v>
      </c>
      <c r="J3678">
        <v>-3.3131640684392201</v>
      </c>
      <c r="K3678">
        <v>0.98095815699255695</v>
      </c>
      <c r="L3678">
        <v>0.967155187999998</v>
      </c>
      <c r="M3678">
        <v>21.4662937989821</v>
      </c>
      <c r="N3678">
        <v>0.97509868961173296</v>
      </c>
      <c r="O3678">
        <v>43.478260869565197</v>
      </c>
      <c r="P3678">
        <v>55.932203389830498</v>
      </c>
      <c r="Q3678">
        <v>1.2875237206004E-2</v>
      </c>
    </row>
    <row r="3679" spans="1:17" hidden="1" x14ac:dyDescent="0.3">
      <c r="A3679" t="s">
        <v>7521</v>
      </c>
      <c r="B3679" t="s">
        <v>7522</v>
      </c>
      <c r="C3679" t="str">
        <f>IFERROR(VLOOKUP(Table1[[#This Row],[Ticker]],[1]!Table1[[Symbol]:[Industry]],2,FALSE),"-")</f>
        <v>-</v>
      </c>
      <c r="E3679">
        <v>33.584000000000003</v>
      </c>
      <c r="F3679">
        <v>41.98</v>
      </c>
      <c r="G3679">
        <v>-25.184460843529699</v>
      </c>
      <c r="H3679">
        <v>-5.2091312809139696</v>
      </c>
      <c r="I3679">
        <v>-21.531159314933401</v>
      </c>
      <c r="J3679">
        <v>3.33491617954002</v>
      </c>
      <c r="K3679">
        <v>41.276655040359898</v>
      </c>
      <c r="L3679">
        <v>43.589318549899701</v>
      </c>
      <c r="M3679">
        <v>63.554545722876</v>
      </c>
      <c r="N3679">
        <v>0.76477631443539495</v>
      </c>
      <c r="O3679">
        <v>39.8284897570271</v>
      </c>
      <c r="P3679">
        <v>16.6111111111111</v>
      </c>
      <c r="Q3679">
        <v>2.0250480504414001E-2</v>
      </c>
    </row>
    <row r="3680" spans="1:17" hidden="1" x14ac:dyDescent="0.3">
      <c r="A3680" t="s">
        <v>7523</v>
      </c>
      <c r="B3680" t="s">
        <v>7524</v>
      </c>
      <c r="C3680" t="str">
        <f>IFERROR(VLOOKUP(Table1[[#This Row],[Ticker]],[1]!Table1[[Symbol]:[Industry]],2,FALSE),"-")</f>
        <v>-</v>
      </c>
      <c r="D3680" t="s">
        <v>138</v>
      </c>
      <c r="E3680">
        <v>33.488478399999998</v>
      </c>
      <c r="F3680">
        <v>23.92</v>
      </c>
      <c r="G3680">
        <v>32.239291566639402</v>
      </c>
      <c r="H3680">
        <v>6.9201229672285596</v>
      </c>
      <c r="I3680">
        <v>-12.0076615361164</v>
      </c>
      <c r="J3680">
        <v>9.3555819137992895</v>
      </c>
      <c r="K3680">
        <v>20.394245261363601</v>
      </c>
      <c r="L3680">
        <v>20.2033491252371</v>
      </c>
      <c r="M3680">
        <v>79.859740622720096</v>
      </c>
      <c r="N3680">
        <v>1.82326860663402</v>
      </c>
      <c r="O3680">
        <v>20.5267558528428</v>
      </c>
      <c r="P3680">
        <v>73.3333333333333</v>
      </c>
    </row>
    <row r="3681" spans="1:17" hidden="1" x14ac:dyDescent="0.3">
      <c r="A3681" t="s">
        <v>7525</v>
      </c>
      <c r="B3681" t="s">
        <v>7526</v>
      </c>
      <c r="C3681" t="str">
        <f>IFERROR(VLOOKUP(Table1[[#This Row],[Ticker]],[1]!Table1[[Symbol]:[Industry]],2,FALSE),"-")</f>
        <v>-</v>
      </c>
      <c r="E3681">
        <v>33.434199999999997</v>
      </c>
      <c r="F3681">
        <v>4.45</v>
      </c>
      <c r="K3681">
        <v>4.2784012200506201</v>
      </c>
      <c r="L3681">
        <v>4.6367428745490402</v>
      </c>
      <c r="M3681">
        <v>37.211772227299498</v>
      </c>
      <c r="N3681">
        <v>1</v>
      </c>
      <c r="Q3681">
        <v>4.2811073451381999E-2</v>
      </c>
    </row>
    <row r="3682" spans="1:17" hidden="1" x14ac:dyDescent="0.3">
      <c r="A3682" t="s">
        <v>7527</v>
      </c>
      <c r="B3682" t="s">
        <v>7528</v>
      </c>
      <c r="C3682" t="str">
        <f>IFERROR(VLOOKUP(Table1[[#This Row],[Ticker]],[1]!Table1[[Symbol]:[Industry]],2,FALSE),"-")</f>
        <v>-</v>
      </c>
      <c r="D3682" t="s">
        <v>422</v>
      </c>
      <c r="E3682">
        <v>33.373199999999997</v>
      </c>
      <c r="F3682">
        <v>39.729999999999997</v>
      </c>
      <c r="G3682">
        <v>458.49283116130198</v>
      </c>
      <c r="H3682">
        <v>38.729547425926398</v>
      </c>
      <c r="I3682">
        <v>415.37889821987699</v>
      </c>
      <c r="J3682">
        <v>6.8818786085488801</v>
      </c>
      <c r="K3682">
        <v>31.337625194003099</v>
      </c>
      <c r="L3682">
        <v>20.235786024312102</v>
      </c>
      <c r="M3682">
        <v>100</v>
      </c>
      <c r="N3682">
        <v>2.1115384615384598</v>
      </c>
      <c r="O3682">
        <v>0</v>
      </c>
      <c r="P3682">
        <v>482.59340887570801</v>
      </c>
    </row>
    <row r="3683" spans="1:17" hidden="1" x14ac:dyDescent="0.3">
      <c r="A3683" t="s">
        <v>7529</v>
      </c>
      <c r="B3683" t="s">
        <v>7530</v>
      </c>
      <c r="C3683" t="str">
        <f>IFERROR(VLOOKUP(Table1[[#This Row],[Ticker]],[1]!Table1[[Symbol]:[Industry]],2,FALSE),"-")</f>
        <v>-</v>
      </c>
      <c r="E3683">
        <v>33.3658</v>
      </c>
      <c r="F3683">
        <v>65</v>
      </c>
      <c r="G3683">
        <v>56.957918107320701</v>
      </c>
      <c r="H3683">
        <v>-8.2829740171459907</v>
      </c>
      <c r="I3683">
        <v>9.3344849858311907</v>
      </c>
      <c r="J3683">
        <v>-2.9740681128484301</v>
      </c>
      <c r="K3683">
        <v>64.632195641505206</v>
      </c>
      <c r="L3683">
        <v>59.384258199701797</v>
      </c>
      <c r="M3683">
        <v>56.3765484894734</v>
      </c>
      <c r="N3683">
        <v>1.21601052334867</v>
      </c>
      <c r="O3683">
        <v>50.353846153846099</v>
      </c>
      <c r="P3683">
        <v>91.740412979351007</v>
      </c>
      <c r="Q3683">
        <v>6.2339298446986997E-2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Row],[Ticker]],[1]!Table1[[Symbol]:[Industry]],2,FALSE),"-")</f>
        <v>-</v>
      </c>
      <c r="D3684" t="s">
        <v>886</v>
      </c>
      <c r="E3684">
        <v>33.155234999999998</v>
      </c>
      <c r="F3684">
        <v>36.950000000000003</v>
      </c>
      <c r="G3684">
        <v>60.649422285593701</v>
      </c>
      <c r="H3684">
        <v>15.497508723791</v>
      </c>
      <c r="I3684">
        <v>82.747657612819694</v>
      </c>
      <c r="J3684">
        <v>-10.9022990758401</v>
      </c>
      <c r="K3684">
        <v>32.205040028769702</v>
      </c>
      <c r="L3684">
        <v>25.7396357666325</v>
      </c>
      <c r="M3684">
        <v>58.984626749786401</v>
      </c>
      <c r="N3684">
        <v>1.1730662983425399</v>
      </c>
      <c r="O3684">
        <v>8.2543978349120408</v>
      </c>
      <c r="P3684">
        <v>142.29508196721301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Row],[Ticker]],[1]!Table1[[Symbol]:[Industry]],2,FALSE),"-")</f>
        <v>-</v>
      </c>
      <c r="D3685" t="s">
        <v>92</v>
      </c>
      <c r="E3685">
        <v>33.139141981999998</v>
      </c>
      <c r="F3685">
        <v>64.010000000000005</v>
      </c>
      <c r="G3685">
        <v>48.200902770115903</v>
      </c>
      <c r="H3685">
        <v>-9.3209784653409091</v>
      </c>
      <c r="I3685">
        <v>-16.5595925253504</v>
      </c>
      <c r="J3685">
        <v>-0.72447508292753504</v>
      </c>
      <c r="K3685">
        <v>68.108860541853602</v>
      </c>
      <c r="L3685">
        <v>64.707411170108401</v>
      </c>
      <c r="M3685">
        <v>31.578684089118099</v>
      </c>
      <c r="N3685">
        <v>0.620814801275411</v>
      </c>
      <c r="O3685">
        <v>55.897516013122903</v>
      </c>
      <c r="P3685">
        <v>124.203152364273</v>
      </c>
      <c r="Q3685">
        <v>5.5183369127353998E-2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Row],[Ticker]],[1]!Table1[[Symbol]:[Industry]],2,FALSE),"-")</f>
        <v>-</v>
      </c>
      <c r="D3686" t="s">
        <v>60</v>
      </c>
      <c r="E3686">
        <v>33.075718727999998</v>
      </c>
      <c r="F3686">
        <v>20.28</v>
      </c>
      <c r="G3686">
        <v>23.381436674082899</v>
      </c>
      <c r="H3686">
        <v>1.5429795436979701</v>
      </c>
      <c r="I3686">
        <v>0.45862554809091</v>
      </c>
      <c r="J3686">
        <v>1.4141690021492499</v>
      </c>
      <c r="K3686">
        <v>19.526941739767501</v>
      </c>
      <c r="L3686">
        <v>18.1441936851839</v>
      </c>
      <c r="M3686">
        <v>53.453748597305598</v>
      </c>
      <c r="N3686">
        <v>1.02152184831742</v>
      </c>
      <c r="O3686">
        <v>23.224852071005898</v>
      </c>
      <c r="P3686">
        <v>70.420168067226797</v>
      </c>
      <c r="Q3686">
        <v>5.5113005344037999E-2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Row],[Ticker]],[1]!Table1[[Symbol]:[Industry]],2,FALSE),"-")</f>
        <v>-</v>
      </c>
      <c r="D3687" t="s">
        <v>422</v>
      </c>
      <c r="E3687">
        <v>32.986248400000001</v>
      </c>
      <c r="F3687">
        <v>16.87</v>
      </c>
      <c r="G3687">
        <v>75.3084057371303</v>
      </c>
      <c r="H3687">
        <v>-18.667546772091399</v>
      </c>
      <c r="I3687">
        <v>-10.6775361654667</v>
      </c>
      <c r="J3687">
        <v>-2.24884085060858</v>
      </c>
      <c r="K3687">
        <v>17.622483710184</v>
      </c>
      <c r="L3687">
        <v>16.029491631336001</v>
      </c>
      <c r="M3687">
        <v>48.258371952290297</v>
      </c>
      <c r="N3687">
        <v>0.285368072678366</v>
      </c>
      <c r="O3687">
        <v>35.388263189093003</v>
      </c>
      <c r="P3687">
        <v>105.731707317073</v>
      </c>
      <c r="Q3687">
        <v>9.1848091338095003E-2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Row],[Ticker]],[1]!Table1[[Symbol]:[Industry]],2,FALSE),"-")</f>
        <v>-</v>
      </c>
      <c r="D3688" t="s">
        <v>1522</v>
      </c>
      <c r="E3688">
        <v>32.813400000000001</v>
      </c>
      <c r="F3688">
        <v>32.17</v>
      </c>
      <c r="G3688">
        <v>-35.963591413036397</v>
      </c>
      <c r="H3688">
        <v>-9.2242339709693493</v>
      </c>
      <c r="I3688">
        <v>-32.659964935542199</v>
      </c>
      <c r="J3688">
        <v>-3.1069785014289302</v>
      </c>
      <c r="K3688">
        <v>33.687089233300902</v>
      </c>
      <c r="L3688">
        <v>36.307288399473698</v>
      </c>
      <c r="M3688">
        <v>32.850530173059497</v>
      </c>
      <c r="N3688">
        <v>1.2300671628551301</v>
      </c>
      <c r="O3688">
        <v>72.520982281628804</v>
      </c>
      <c r="P3688">
        <v>8.6824324324324298</v>
      </c>
      <c r="Q3688">
        <v>6.7428961412790006E-2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Row],[Ticker]],[1]!Table1[[Symbol]:[Industry]],2,FALSE),"-")</f>
        <v>-</v>
      </c>
      <c r="E3689">
        <v>32.7481875</v>
      </c>
      <c r="F3689">
        <v>175</v>
      </c>
      <c r="G3689">
        <v>-50.416367188090398</v>
      </c>
      <c r="H3689">
        <v>8.1341262847227203</v>
      </c>
      <c r="I3689">
        <v>-29.315050056101398</v>
      </c>
      <c r="J3689">
        <v>9.07977804099772</v>
      </c>
      <c r="K3689">
        <v>157.31913931756699</v>
      </c>
      <c r="M3689">
        <v>73.1998352795366</v>
      </c>
      <c r="N3689">
        <v>0.80781758957654703</v>
      </c>
      <c r="O3689">
        <v>45.714285714285701</v>
      </c>
      <c r="P3689">
        <v>43.442622950819597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Row],[Ticker]],[1]!Table1[[Symbol]:[Industry]],2,FALSE),"-")</f>
        <v>-</v>
      </c>
      <c r="D3690" t="s">
        <v>631</v>
      </c>
      <c r="E3690">
        <v>32.489759274000001</v>
      </c>
      <c r="F3690">
        <v>1.1100000000000001</v>
      </c>
      <c r="G3690">
        <v>6.4876575797113896</v>
      </c>
      <c r="H3690">
        <v>8.9345458484947501E-2</v>
      </c>
      <c r="I3690">
        <v>-39.794895578669603</v>
      </c>
      <c r="J3690">
        <v>-2.7292757370825802</v>
      </c>
      <c r="K3690">
        <v>1.12901051235951</v>
      </c>
      <c r="L3690">
        <v>1.1255588397363001</v>
      </c>
      <c r="M3690">
        <v>38.589674327604598</v>
      </c>
      <c r="N3690">
        <v>0.45032468338569098</v>
      </c>
      <c r="O3690">
        <v>89.189189189189193</v>
      </c>
      <c r="P3690">
        <v>38.749999999999901</v>
      </c>
      <c r="Q3690">
        <v>2.5886813077148001E-2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Row],[Ticker]],[1]!Table1[[Symbol]:[Industry]],2,FALSE),"-")</f>
        <v>-</v>
      </c>
      <c r="D3691" t="s">
        <v>211</v>
      </c>
      <c r="E3691">
        <v>32.475239999999999</v>
      </c>
      <c r="F3691">
        <v>51.45</v>
      </c>
      <c r="G3691">
        <v>-27.643884801020398</v>
      </c>
      <c r="H3691">
        <v>-2.8378254098623801</v>
      </c>
      <c r="I3691">
        <v>-25.0879990269455</v>
      </c>
      <c r="J3691">
        <v>-8.0307000705434497</v>
      </c>
      <c r="K3691">
        <v>57.529125990946902</v>
      </c>
      <c r="L3691">
        <v>61.425400291513299</v>
      </c>
      <c r="M3691">
        <v>34.807717142912402</v>
      </c>
      <c r="N3691">
        <v>1.15022624434389</v>
      </c>
      <c r="O3691">
        <v>97.551020408163197</v>
      </c>
      <c r="P3691">
        <v>39.054054054053999</v>
      </c>
      <c r="Q3691">
        <v>-5.7678901872133002E-2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Row],[Ticker]],[1]!Table1[[Symbol]:[Industry]],2,FALSE),"-")</f>
        <v>-</v>
      </c>
      <c r="D3692" t="s">
        <v>539</v>
      </c>
      <c r="E3692">
        <v>32.474961</v>
      </c>
      <c r="F3692">
        <v>12.37</v>
      </c>
      <c r="G3692">
        <v>72.560789535196193</v>
      </c>
      <c r="H3692">
        <v>16.7295004498176</v>
      </c>
      <c r="I3692">
        <v>61.169743742405203</v>
      </c>
      <c r="J3692">
        <v>23.627141158229801</v>
      </c>
      <c r="K3692">
        <v>9.0162276516945195</v>
      </c>
      <c r="L3692">
        <v>8.1867290940609596</v>
      </c>
      <c r="M3692">
        <v>91.949979698269601</v>
      </c>
      <c r="N3692">
        <v>3.0544451475595502</v>
      </c>
      <c r="O3692">
        <v>8.2457558609539294</v>
      </c>
      <c r="P3692">
        <v>156.639004149377</v>
      </c>
      <c r="Q3692">
        <v>8.2865015366427E-2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Row],[Ticker]],[1]!Table1[[Symbol]:[Industry]],2,FALSE),"-")</f>
        <v>-</v>
      </c>
      <c r="D3693" t="s">
        <v>631</v>
      </c>
      <c r="E3693">
        <v>32.377412423999999</v>
      </c>
      <c r="F3693">
        <v>82.09</v>
      </c>
      <c r="G3693">
        <v>6.4704418497737901</v>
      </c>
      <c r="H3693">
        <v>-0.75202548479682896</v>
      </c>
      <c r="I3693">
        <v>-16.439582485690501</v>
      </c>
      <c r="J3693">
        <v>-0.60425941197496302</v>
      </c>
      <c r="K3693">
        <v>80.695762557130706</v>
      </c>
      <c r="L3693">
        <v>77.818981969038106</v>
      </c>
      <c r="M3693">
        <v>54.706025232710097</v>
      </c>
      <c r="N3693">
        <v>0.269728443430644</v>
      </c>
      <c r="O3693">
        <v>42.514313558289601</v>
      </c>
      <c r="P3693">
        <v>34.133986928104498</v>
      </c>
      <c r="Q3693">
        <v>-2.383174866043E-3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Row],[Ticker]],[1]!Table1[[Symbol]:[Industry]],2,FALSE),"-")</f>
        <v>-</v>
      </c>
      <c r="E3694">
        <v>32.306313199999998</v>
      </c>
      <c r="F3694">
        <v>107.53</v>
      </c>
      <c r="G3694">
        <v>139.84149395962399</v>
      </c>
      <c r="H3694">
        <v>97.933929349751395</v>
      </c>
      <c r="I3694">
        <v>150.92691633664299</v>
      </c>
      <c r="J3694">
        <v>0.85613859117973301</v>
      </c>
      <c r="K3694">
        <v>71.535493242687096</v>
      </c>
      <c r="L3694">
        <v>50.898180297344602</v>
      </c>
      <c r="M3694">
        <v>73.428503614741501</v>
      </c>
      <c r="N3694">
        <v>2.7487653260981499</v>
      </c>
      <c r="O3694">
        <v>6.1006230819306202</v>
      </c>
      <c r="P3694">
        <v>191.80461329715001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D3695" t="s">
        <v>422</v>
      </c>
      <c r="E3695">
        <v>32.299999999999997</v>
      </c>
      <c r="F3695">
        <v>32.299999999999997</v>
      </c>
      <c r="G3695">
        <v>21.591799371746099</v>
      </c>
      <c r="H3695">
        <v>0.79595068121919399</v>
      </c>
      <c r="I3695">
        <v>-14.9879209686971</v>
      </c>
      <c r="J3695">
        <v>4.9906115804486104</v>
      </c>
      <c r="K3695">
        <v>32.1070714984576</v>
      </c>
      <c r="L3695">
        <v>28.971243884812399</v>
      </c>
      <c r="M3695">
        <v>49.5653600115782</v>
      </c>
      <c r="N3695">
        <v>0.70858260352010805</v>
      </c>
      <c r="O3695">
        <v>28.5139318885448</v>
      </c>
      <c r="P3695">
        <v>75.543478260869506</v>
      </c>
      <c r="Q3695">
        <v>4.7581759231454003E-2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138</v>
      </c>
      <c r="E3696">
        <v>32.274000000000001</v>
      </c>
      <c r="F3696">
        <v>29.34</v>
      </c>
      <c r="G3696">
        <v>-115.209668623497</v>
      </c>
      <c r="H3696">
        <v>-8.4389283510388697</v>
      </c>
      <c r="I3696">
        <v>-11.457958013270201</v>
      </c>
      <c r="J3696">
        <v>-0.89802784106348299</v>
      </c>
      <c r="K3696">
        <v>31.544037346047599</v>
      </c>
      <c r="L3696">
        <v>84.167996913657404</v>
      </c>
      <c r="M3696">
        <v>30.3446770380129</v>
      </c>
      <c r="N3696">
        <v>0.61706305080244905</v>
      </c>
      <c r="O3696">
        <v>1139.9454669393299</v>
      </c>
      <c r="P3696">
        <v>21.189591078066901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D3697" t="s">
        <v>80</v>
      </c>
      <c r="E3697">
        <v>32.225584976</v>
      </c>
      <c r="F3697">
        <v>10.96</v>
      </c>
      <c r="G3697">
        <v>61.662134150000497</v>
      </c>
      <c r="H3697">
        <v>-8.6090672399277608</v>
      </c>
      <c r="I3697">
        <v>0.37177108799702002</v>
      </c>
      <c r="J3697">
        <v>-8.4345757138140396</v>
      </c>
      <c r="K3697">
        <v>10.661273695477</v>
      </c>
      <c r="L3697">
        <v>9.5517633331252103</v>
      </c>
      <c r="M3697">
        <v>44.886424728108103</v>
      </c>
      <c r="N3697">
        <v>0.69594986092014499</v>
      </c>
      <c r="O3697">
        <v>31.843065693430599</v>
      </c>
      <c r="P3697">
        <v>112.815533980582</v>
      </c>
      <c r="Q3697">
        <v>-6.9515519836909996E-3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E3698">
        <v>32.017142733999997</v>
      </c>
      <c r="F3698">
        <v>8.6199999999999992</v>
      </c>
      <c r="G3698">
        <v>-89.131003677895094</v>
      </c>
      <c r="H3698">
        <v>-13.620178351038801</v>
      </c>
      <c r="I3698">
        <v>-55.9036934295763</v>
      </c>
      <c r="J3698">
        <v>-6.9540737033928393E-2</v>
      </c>
      <c r="K3698">
        <v>9.6447083017372695</v>
      </c>
      <c r="L3698">
        <v>12.2124638598711</v>
      </c>
      <c r="M3698">
        <v>27.8504779300482</v>
      </c>
      <c r="N3698">
        <v>0.906596334711681</v>
      </c>
      <c r="O3698">
        <v>274.59396751740098</v>
      </c>
      <c r="P3698">
        <v>6.2885326757089901</v>
      </c>
      <c r="Q3698">
        <v>5.1064746915781001E-2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631</v>
      </c>
      <c r="E3699">
        <v>31.9827189999999</v>
      </c>
      <c r="F3699">
        <v>7.6</v>
      </c>
      <c r="G3699">
        <v>-5.5931859894901201</v>
      </c>
      <c r="H3699">
        <v>-1.87035303188851</v>
      </c>
      <c r="I3699">
        <v>-12.2495918825592</v>
      </c>
      <c r="J3699">
        <v>1.0670674632677399</v>
      </c>
      <c r="K3699">
        <v>10.0372087729983</v>
      </c>
      <c r="L3699">
        <v>10.066633630706701</v>
      </c>
      <c r="M3699">
        <v>25.7607462659657</v>
      </c>
      <c r="N3699">
        <v>1</v>
      </c>
      <c r="Q3699">
        <v>-9.4079221239847993E-2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E3700">
        <v>31.949000000000002</v>
      </c>
      <c r="F3700">
        <v>59.44</v>
      </c>
      <c r="G3700">
        <v>51.497649759744299</v>
      </c>
      <c r="H3700">
        <v>-5.6432552741157798</v>
      </c>
      <c r="I3700">
        <v>-27.172919478407302</v>
      </c>
      <c r="J3700">
        <v>-3.7925756950515201</v>
      </c>
      <c r="K3700">
        <v>63.647942676127897</v>
      </c>
      <c r="L3700">
        <v>63.519680358870701</v>
      </c>
      <c r="M3700">
        <v>38.979597038164798</v>
      </c>
      <c r="N3700">
        <v>0.89008830502936498</v>
      </c>
      <c r="O3700">
        <v>59.606325706594902</v>
      </c>
      <c r="P3700">
        <v>86.507687480388995</v>
      </c>
      <c r="Q3700">
        <v>8.9007211337463005E-2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D3701" t="s">
        <v>714</v>
      </c>
      <c r="E3701">
        <v>31.948726656000002</v>
      </c>
      <c r="F3701">
        <v>318.42</v>
      </c>
      <c r="G3701">
        <v>12.3320029445765</v>
      </c>
      <c r="H3701">
        <v>1.58851217196545</v>
      </c>
      <c r="I3701">
        <v>2.8424670586929799</v>
      </c>
      <c r="J3701">
        <v>1.2073106820578201</v>
      </c>
      <c r="K3701">
        <v>307.05637434396198</v>
      </c>
      <c r="L3701">
        <v>281.097403687792</v>
      </c>
      <c r="M3701">
        <v>50.554369654686603</v>
      </c>
      <c r="N3701">
        <v>0.54873525690606495</v>
      </c>
      <c r="O3701">
        <v>1.62678223729666</v>
      </c>
      <c r="P3701">
        <v>39.946380697050898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E3702">
        <v>31.943268</v>
      </c>
      <c r="F3702">
        <v>44.95</v>
      </c>
      <c r="G3702">
        <v>59.069756433922997</v>
      </c>
      <c r="H3702">
        <v>-4.09097788753943</v>
      </c>
      <c r="I3702">
        <v>-34.838282193810997</v>
      </c>
      <c r="J3702">
        <v>-11.059071424420001</v>
      </c>
      <c r="K3702">
        <v>45.098797733191802</v>
      </c>
      <c r="L3702">
        <v>43.9101008667729</v>
      </c>
      <c r="M3702">
        <v>48.886238485642302</v>
      </c>
      <c r="N3702">
        <v>1.7388472352389801</v>
      </c>
      <c r="O3702">
        <v>54.238042269187901</v>
      </c>
      <c r="P3702">
        <v>100.938757264193</v>
      </c>
      <c r="Q3702">
        <v>8.0973249490006005E-2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D3703" t="s">
        <v>631</v>
      </c>
      <c r="E3703">
        <v>31.941804999999999</v>
      </c>
      <c r="F3703">
        <v>162.1</v>
      </c>
      <c r="G3703">
        <v>-6.9339712814463796</v>
      </c>
      <c r="H3703">
        <v>-2.49318448600819</v>
      </c>
      <c r="I3703">
        <v>-13.2365829235828</v>
      </c>
      <c r="J3703">
        <v>-0.68199004166588295</v>
      </c>
      <c r="K3703">
        <v>167.135207003456</v>
      </c>
      <c r="L3703">
        <v>163.231176583978</v>
      </c>
      <c r="M3703">
        <v>42.822140400735599</v>
      </c>
      <c r="N3703">
        <v>0.884695457673778</v>
      </c>
      <c r="O3703">
        <v>34.7933374460209</v>
      </c>
      <c r="P3703">
        <v>27.738376674546799</v>
      </c>
      <c r="Q3703">
        <v>-1.9856423268487002E-2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E3704">
        <v>31.903393959999999</v>
      </c>
      <c r="F3704">
        <v>16.399999999999999</v>
      </c>
      <c r="G3704">
        <v>113.58058170588301</v>
      </c>
      <c r="H3704">
        <v>-6.1365352283622796</v>
      </c>
      <c r="I3704">
        <v>-20.824374036719501</v>
      </c>
      <c r="J3704">
        <v>1.0651621667383</v>
      </c>
      <c r="K3704">
        <v>14.2808530846011</v>
      </c>
      <c r="L3704">
        <v>12.0956760423738</v>
      </c>
      <c r="M3704">
        <v>63.5360620287682</v>
      </c>
      <c r="N3704">
        <v>1.86894603054927</v>
      </c>
      <c r="O3704">
        <v>37.621951219512198</v>
      </c>
      <c r="P3704">
        <v>173.333333333333</v>
      </c>
      <c r="Q3704">
        <v>0.14108119707468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E3705">
        <v>31.875435607</v>
      </c>
      <c r="F3705">
        <v>63.79</v>
      </c>
      <c r="G3705">
        <v>-45.103673689638399</v>
      </c>
      <c r="H3705">
        <v>-11.036520180124301</v>
      </c>
      <c r="I3705">
        <v>-34.797991553901802</v>
      </c>
      <c r="J3705">
        <v>-1.2179788772029301</v>
      </c>
      <c r="K3705">
        <v>66.700945322228705</v>
      </c>
      <c r="M3705">
        <v>49.6084428828554</v>
      </c>
      <c r="N3705">
        <v>0.21068852459016299</v>
      </c>
      <c r="O3705">
        <v>39.520300987615599</v>
      </c>
      <c r="P3705">
        <v>27.938227035699899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D3706" t="s">
        <v>46</v>
      </c>
      <c r="E3706">
        <v>31.873702699999999</v>
      </c>
      <c r="F3706">
        <v>1.33</v>
      </c>
      <c r="G3706">
        <v>80.5148069009783</v>
      </c>
      <c r="H3706">
        <v>-19.5429631611654</v>
      </c>
      <c r="I3706">
        <v>-11.4872032709773</v>
      </c>
      <c r="J3706">
        <v>-4.1894527282330296</v>
      </c>
      <c r="K3706">
        <v>1.2740669120774799</v>
      </c>
      <c r="L3706">
        <v>1.0606303490939499</v>
      </c>
      <c r="M3706">
        <v>15.6406979356156</v>
      </c>
      <c r="N3706">
        <v>1.6234043430245999</v>
      </c>
      <c r="O3706">
        <v>24.060150375939799</v>
      </c>
      <c r="P3706">
        <v>141.81818181818099</v>
      </c>
      <c r="Q3706">
        <v>6.4209175295329005E-2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E3707">
        <v>31.860566850000001</v>
      </c>
      <c r="F3707">
        <v>10.29</v>
      </c>
      <c r="G3707">
        <v>-30.978405768704899</v>
      </c>
      <c r="H3707">
        <v>-23.0130300036138</v>
      </c>
      <c r="I3707">
        <v>-1.08952865643528</v>
      </c>
      <c r="J3707">
        <v>-6.75987526344431</v>
      </c>
      <c r="K3707">
        <v>11.1479338135969</v>
      </c>
      <c r="L3707">
        <v>9.3801800684967809</v>
      </c>
      <c r="M3707">
        <v>0.69809954890465098</v>
      </c>
      <c r="N3707">
        <v>0.24591710425163099</v>
      </c>
      <c r="O3707">
        <v>32.069970845481002</v>
      </c>
      <c r="P3707">
        <v>67.045454545454504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E3708">
        <v>31.829062937</v>
      </c>
      <c r="F3708">
        <v>29.89</v>
      </c>
      <c r="G3708">
        <v>-44.308799817983399</v>
      </c>
      <c r="H3708">
        <v>-4.4759323874524597</v>
      </c>
      <c r="I3708">
        <v>-3.7838539886807001</v>
      </c>
      <c r="J3708">
        <v>7.2193870507724798</v>
      </c>
      <c r="K3708">
        <v>28.921315629912801</v>
      </c>
      <c r="L3708">
        <v>31.298404447875502</v>
      </c>
      <c r="M3708">
        <v>64.448596277369205</v>
      </c>
      <c r="N3708">
        <v>0.59748769600549301</v>
      </c>
      <c r="O3708">
        <v>63.934426229508198</v>
      </c>
      <c r="P3708">
        <v>23.461379595208498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E3709">
        <v>31.794</v>
      </c>
      <c r="F3709">
        <v>30.28</v>
      </c>
      <c r="G3709">
        <v>-48.400577714406197</v>
      </c>
      <c r="H3709">
        <v>-10.9079591237253</v>
      </c>
      <c r="I3709">
        <v>-57.302358265236798</v>
      </c>
      <c r="J3709">
        <v>-0.80850034728067099</v>
      </c>
      <c r="K3709">
        <v>34.149557612658398</v>
      </c>
      <c r="L3709">
        <v>41.160089918961098</v>
      </c>
      <c r="M3709">
        <v>30.200147504883201</v>
      </c>
      <c r="N3709">
        <v>0.50212155963302696</v>
      </c>
      <c r="O3709">
        <v>103.764861294583</v>
      </c>
      <c r="P3709">
        <v>12.148148148148101</v>
      </c>
      <c r="Q3709">
        <v>-0.18648510047082201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E3710">
        <v>31.77</v>
      </c>
      <c r="F3710">
        <v>52.95</v>
      </c>
      <c r="G3710">
        <v>405.399422285593</v>
      </c>
      <c r="H3710">
        <v>-22.946944150295302</v>
      </c>
      <c r="I3710">
        <v>40.308713268827397</v>
      </c>
      <c r="J3710">
        <v>-9.1364023303550592</v>
      </c>
      <c r="K3710">
        <v>58.987385950669498</v>
      </c>
      <c r="L3710">
        <v>41.254446391107798</v>
      </c>
      <c r="M3710">
        <v>19.575230003195799</v>
      </c>
      <c r="N3710">
        <v>0.61280169768868897</v>
      </c>
      <c r="O3710">
        <v>38.715769593956502</v>
      </c>
      <c r="P3710">
        <v>429.5</v>
      </c>
      <c r="Q3710">
        <v>9.8098141941173E-2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D3711" t="s">
        <v>714</v>
      </c>
      <c r="E3711">
        <v>31.730069843999999</v>
      </c>
      <c r="F3711">
        <v>232.57</v>
      </c>
      <c r="G3711">
        <v>13.8331154236045</v>
      </c>
      <c r="H3711">
        <v>5.0798216489611203</v>
      </c>
      <c r="I3711">
        <v>5.2580862488194597</v>
      </c>
      <c r="J3711">
        <v>2.8105472717669402</v>
      </c>
      <c r="K3711">
        <v>219.805150783578</v>
      </c>
      <c r="L3711">
        <v>199.597630552184</v>
      </c>
      <c r="M3711">
        <v>48.807085432446698</v>
      </c>
      <c r="N3711">
        <v>1.4057647265855699</v>
      </c>
      <c r="O3711">
        <v>3.0657436470739898</v>
      </c>
      <c r="P3711">
        <v>49.9387531429308</v>
      </c>
      <c r="Q3711">
        <v>5.0860317588420001E-3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E3712">
        <v>31.7064592649999</v>
      </c>
      <c r="F3712">
        <v>21.19</v>
      </c>
      <c r="G3712">
        <v>34.151849470059702</v>
      </c>
      <c r="H3712">
        <v>-8.1490827799432903</v>
      </c>
      <c r="I3712">
        <v>-7.4727681326084303</v>
      </c>
      <c r="J3712">
        <v>-0.86810980257358095</v>
      </c>
      <c r="K3712">
        <v>20.828393832175699</v>
      </c>
      <c r="L3712">
        <v>19.772590795785799</v>
      </c>
      <c r="M3712">
        <v>58.621223730853202</v>
      </c>
      <c r="N3712">
        <v>0.910539578662375</v>
      </c>
      <c r="O3712">
        <v>55.7338367154317</v>
      </c>
      <c r="P3712">
        <v>84.100781928757598</v>
      </c>
      <c r="Q3712">
        <v>5.1033588307763E-2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D3713" t="s">
        <v>156</v>
      </c>
      <c r="E3713">
        <v>31.679400000000001</v>
      </c>
      <c r="F3713">
        <v>111</v>
      </c>
      <c r="G3713">
        <v>7.6501641253563397</v>
      </c>
      <c r="H3713">
        <v>-12.5497471395398</v>
      </c>
      <c r="I3713">
        <v>-44.463227870986898</v>
      </c>
      <c r="J3713">
        <v>0.81054727176695196</v>
      </c>
      <c r="K3713">
        <v>117.879924384021</v>
      </c>
      <c r="L3713">
        <v>111.555839246809</v>
      </c>
      <c r="M3713">
        <v>34.174142266789502</v>
      </c>
      <c r="N3713">
        <v>0.7734375</v>
      </c>
      <c r="O3713">
        <v>50.180180180180102</v>
      </c>
      <c r="P3713">
        <v>39.622641509433898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E3714">
        <v>31.608208099999999</v>
      </c>
      <c r="F3714">
        <v>553</v>
      </c>
      <c r="G3714">
        <v>40.974049151265298</v>
      </c>
      <c r="H3714">
        <v>-22.1447247443122</v>
      </c>
      <c r="I3714">
        <v>-41.317831358486103</v>
      </c>
      <c r="J3714">
        <v>2.3995984337032001</v>
      </c>
      <c r="K3714">
        <v>654.01611949045105</v>
      </c>
      <c r="L3714">
        <v>725.28529654870795</v>
      </c>
      <c r="M3714">
        <v>32.1918635102639</v>
      </c>
      <c r="N3714">
        <v>0.960427599611273</v>
      </c>
      <c r="O3714">
        <v>128.58047016274799</v>
      </c>
      <c r="P3714">
        <v>74.283012921525298</v>
      </c>
      <c r="Q3714">
        <v>6.9026155690249003E-2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E3715">
        <v>31.585884</v>
      </c>
      <c r="F3715">
        <v>66</v>
      </c>
      <c r="G3715">
        <v>65.772840007112706</v>
      </c>
      <c r="H3715">
        <v>-5.49186001984868</v>
      </c>
      <c r="I3715">
        <v>14.087297794707499</v>
      </c>
      <c r="J3715">
        <v>1.32224317819969</v>
      </c>
      <c r="K3715">
        <v>65.501441825541804</v>
      </c>
      <c r="L3715">
        <v>56.284282626330302</v>
      </c>
      <c r="M3715">
        <v>41.839730150701499</v>
      </c>
      <c r="N3715">
        <v>0.74266340805875497</v>
      </c>
      <c r="O3715">
        <v>18.939393939393899</v>
      </c>
      <c r="P3715">
        <v>101.219512195121</v>
      </c>
      <c r="Q3715">
        <v>7.2875537042828994E-2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E3716">
        <v>31.56</v>
      </c>
      <c r="F3716">
        <v>15.78</v>
      </c>
      <c r="G3716">
        <v>8.28197262116419</v>
      </c>
      <c r="H3716">
        <v>-20.888228143569901</v>
      </c>
      <c r="I3716">
        <v>-20.089432395771802</v>
      </c>
      <c r="J3716">
        <v>-0.119973820044464</v>
      </c>
      <c r="K3716">
        <v>15.704874174161199</v>
      </c>
      <c r="L3716">
        <v>14.806890128858401</v>
      </c>
      <c r="M3716">
        <v>40.842850152398299</v>
      </c>
      <c r="N3716">
        <v>0.28864639090129202</v>
      </c>
      <c r="O3716">
        <v>33.079847908745201</v>
      </c>
      <c r="P3716">
        <v>47.476635514018703</v>
      </c>
      <c r="Q3716">
        <v>3.5850640452870001E-3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D3717" t="s">
        <v>21</v>
      </c>
      <c r="E3717">
        <v>31.552499999999998</v>
      </c>
      <c r="F3717">
        <v>42.07</v>
      </c>
      <c r="G3717">
        <v>10.998972703063201</v>
      </c>
      <c r="H3717">
        <v>4.4836433050120803</v>
      </c>
      <c r="I3717">
        <v>1.46537839393308</v>
      </c>
      <c r="J3717">
        <v>-3.0382188590911001</v>
      </c>
      <c r="K3717">
        <v>41.6057444098142</v>
      </c>
      <c r="L3717">
        <v>38.457507713312502</v>
      </c>
      <c r="M3717">
        <v>48.1939834873357</v>
      </c>
      <c r="N3717">
        <v>0.97924659429154204</v>
      </c>
      <c r="O3717">
        <v>25.267411457095299</v>
      </c>
      <c r="P3717">
        <v>58.694832138815499</v>
      </c>
      <c r="Q3717">
        <v>1.6147313322416999E-2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D3718" t="s">
        <v>714</v>
      </c>
      <c r="E3718">
        <v>31.504857428999902</v>
      </c>
      <c r="F3718">
        <v>250.02</v>
      </c>
      <c r="G3718">
        <v>3.2851664135806899</v>
      </c>
      <c r="H3718">
        <v>0.96758254393524901</v>
      </c>
      <c r="I3718">
        <v>1.01957907232226</v>
      </c>
      <c r="J3718">
        <v>0.31459424843732198</v>
      </c>
      <c r="K3718">
        <v>242.25424959504099</v>
      </c>
      <c r="L3718">
        <v>224.53873774526599</v>
      </c>
      <c r="M3718">
        <v>51.891311594454301</v>
      </c>
      <c r="N3718">
        <v>0.91872381398495795</v>
      </c>
      <c r="O3718">
        <v>10.791136709063201</v>
      </c>
      <c r="P3718">
        <v>31.278550800735101</v>
      </c>
      <c r="Q3718">
        <v>1.5187022887975E-2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D3719" t="s">
        <v>250</v>
      </c>
      <c r="E3719">
        <v>31.468169459999999</v>
      </c>
      <c r="F3719">
        <v>5.69</v>
      </c>
      <c r="G3719">
        <v>417.80418419035499</v>
      </c>
      <c r="H3719">
        <v>42.177257546397001</v>
      </c>
      <c r="I3719">
        <v>128.33276399579799</v>
      </c>
      <c r="J3719">
        <v>8.5756987869184602</v>
      </c>
      <c r="K3719">
        <v>4.2530002323387004</v>
      </c>
      <c r="L3719">
        <v>2.9974825125560298</v>
      </c>
      <c r="M3719">
        <v>99.562045280621206</v>
      </c>
      <c r="N3719">
        <v>1.8645496317786301</v>
      </c>
      <c r="O3719">
        <v>0</v>
      </c>
      <c r="P3719">
        <v>441.90476190476102</v>
      </c>
      <c r="Q3719">
        <v>0.197511920427413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E3720">
        <v>31.446735449999998</v>
      </c>
      <c r="F3720">
        <v>12.59</v>
      </c>
      <c r="G3720">
        <v>10.2644169494144</v>
      </c>
      <c r="H3720">
        <v>-37.437036780253401</v>
      </c>
      <c r="I3720">
        <v>-14.972289613206501</v>
      </c>
      <c r="J3720">
        <v>-8.4981454044821891</v>
      </c>
      <c r="K3720">
        <v>14.270395659429999</v>
      </c>
      <c r="L3720">
        <v>12.9690862739821</v>
      </c>
      <c r="M3720">
        <v>24.523602338629299</v>
      </c>
      <c r="N3720">
        <v>1.15971223021582</v>
      </c>
      <c r="O3720">
        <v>69.023034154090496</v>
      </c>
      <c r="P3720">
        <v>34.364994663820703</v>
      </c>
      <c r="Q3720">
        <v>-4.6747085386979999E-3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D3721" t="s">
        <v>293</v>
      </c>
      <c r="E3721">
        <v>31.445115000000001</v>
      </c>
      <c r="F3721">
        <v>30.55</v>
      </c>
      <c r="G3721">
        <v>-9.7239397510966405</v>
      </c>
      <c r="H3721">
        <v>6.9941073632468402</v>
      </c>
      <c r="I3721">
        <v>-26.0579627814266</v>
      </c>
      <c r="J3721">
        <v>-0.36892356023815098</v>
      </c>
      <c r="K3721">
        <v>30.716247211138299</v>
      </c>
      <c r="L3721">
        <v>32.8887230477077</v>
      </c>
      <c r="M3721">
        <v>44.202620899734498</v>
      </c>
      <c r="N3721">
        <v>0.202020151355088</v>
      </c>
      <c r="O3721">
        <v>62.029459901800301</v>
      </c>
      <c r="P3721">
        <v>22.1999999999999</v>
      </c>
      <c r="Q3721">
        <v>-5.2245533111279999E-3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72</v>
      </c>
      <c r="E3722">
        <v>31.364999999999998</v>
      </c>
      <c r="F3722">
        <v>1.23</v>
      </c>
      <c r="G3722">
        <v>51.613707999879402</v>
      </c>
      <c r="H3722">
        <v>22.750409884255198</v>
      </c>
      <c r="I3722">
        <v>-16.9445018778822</v>
      </c>
      <c r="J3722">
        <v>0.81054727176695196</v>
      </c>
      <c r="K3722">
        <v>1.27465393443064</v>
      </c>
      <c r="L3722">
        <v>1.15039261101035</v>
      </c>
      <c r="M3722">
        <v>34.747991127509501</v>
      </c>
      <c r="N3722">
        <v>0.72450000714139395</v>
      </c>
      <c r="O3722">
        <v>70.731707317073102</v>
      </c>
      <c r="P3722">
        <v>95.238095238095198</v>
      </c>
      <c r="Q3722">
        <v>5.8382512333340998E-2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1522</v>
      </c>
      <c r="E3723">
        <v>31.302288000000001</v>
      </c>
      <c r="F3723">
        <v>99.6</v>
      </c>
      <c r="G3723">
        <v>-68.9968432745722</v>
      </c>
      <c r="H3723">
        <v>-30.727477621111799</v>
      </c>
      <c r="I3723">
        <v>-58.691161138835596</v>
      </c>
      <c r="J3723">
        <v>-15.8561193948997</v>
      </c>
      <c r="K3723">
        <v>155.66170422829001</v>
      </c>
      <c r="M3723">
        <v>10.8474394211748</v>
      </c>
      <c r="N3723">
        <v>0.48578255675029802</v>
      </c>
      <c r="O3723">
        <v>189.35742971887501</v>
      </c>
      <c r="P3723">
        <v>0.100502512562816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D3724" t="s">
        <v>1321</v>
      </c>
      <c r="E3724">
        <v>31.257184429999999</v>
      </c>
      <c r="F3724">
        <v>56.77</v>
      </c>
      <c r="G3724">
        <v>-16.336720463077398</v>
      </c>
      <c r="H3724">
        <v>-3.0812007152561098</v>
      </c>
      <c r="I3724">
        <v>-9.8014901930679006</v>
      </c>
      <c r="J3724">
        <v>0.74005026788961803</v>
      </c>
      <c r="K3724">
        <v>56.193940985599099</v>
      </c>
      <c r="L3724">
        <v>54.910493027312697</v>
      </c>
      <c r="M3724">
        <v>56.093149880285502</v>
      </c>
      <c r="N3724">
        <v>0.80951991746416996</v>
      </c>
      <c r="O3724">
        <v>1.7262638717632399</v>
      </c>
      <c r="P3724">
        <v>11.204701273261501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E3725">
        <v>31.197759900000001</v>
      </c>
      <c r="F3725">
        <v>238.65</v>
      </c>
      <c r="G3725">
        <v>45.878054764226199</v>
      </c>
      <c r="H3725">
        <v>0.25656583500765101</v>
      </c>
      <c r="I3725">
        <v>17.3314780477039</v>
      </c>
      <c r="J3725">
        <v>-2.41456095334126</v>
      </c>
      <c r="K3725">
        <v>216.833444712518</v>
      </c>
      <c r="L3725">
        <v>195.45765842687999</v>
      </c>
      <c r="M3725">
        <v>70.622643684532704</v>
      </c>
      <c r="N3725">
        <v>0.83894025663584604</v>
      </c>
      <c r="O3725">
        <v>4.6721139744395597</v>
      </c>
      <c r="P3725">
        <v>70.464285714285694</v>
      </c>
      <c r="Q3725">
        <v>6.4892647563807998E-2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E3726">
        <v>31.187200000000001</v>
      </c>
      <c r="F3726">
        <v>88</v>
      </c>
      <c r="G3726">
        <v>93.183372902877593</v>
      </c>
      <c r="H3726">
        <v>17.4919428610823</v>
      </c>
      <c r="I3726">
        <v>36.941658035581703</v>
      </c>
      <c r="J3726">
        <v>-2.8039105595583398</v>
      </c>
      <c r="K3726">
        <v>73.381338228782298</v>
      </c>
      <c r="L3726">
        <v>62.8324987391779</v>
      </c>
      <c r="M3726">
        <v>68.9177399963624</v>
      </c>
      <c r="N3726">
        <v>0.88571428571428501</v>
      </c>
      <c r="O3726">
        <v>0</v>
      </c>
      <c r="P3726">
        <v>166.666666666666</v>
      </c>
      <c r="Q3726">
        <v>6.8092403947605004E-2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D3727" t="s">
        <v>286</v>
      </c>
      <c r="E3727">
        <v>31.059000000000001</v>
      </c>
      <c r="F3727">
        <v>73.95</v>
      </c>
      <c r="G3727">
        <v>43.586497115525702</v>
      </c>
      <c r="H3727">
        <v>-5.3417999726604801</v>
      </c>
      <c r="I3727">
        <v>61.858311072161598</v>
      </c>
      <c r="J3727">
        <v>-0.53761117159649197</v>
      </c>
      <c r="K3727">
        <v>75.925672788384205</v>
      </c>
      <c r="L3727">
        <v>65.866227453442704</v>
      </c>
      <c r="M3727">
        <v>43.769473475792402</v>
      </c>
      <c r="N3727">
        <v>1.2115384615384599</v>
      </c>
      <c r="O3727">
        <v>28.465179175118301</v>
      </c>
      <c r="P3727">
        <v>113.235294117647</v>
      </c>
      <c r="Q3727">
        <v>6.7209129868362999E-2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72</v>
      </c>
      <c r="E3728">
        <v>31.04951355</v>
      </c>
      <c r="F3728">
        <v>49.5</v>
      </c>
      <c r="G3728">
        <v>-24.221643089708898</v>
      </c>
      <c r="H3728">
        <v>4.75999786041488</v>
      </c>
      <c r="I3728">
        <v>-58.8559388639082</v>
      </c>
      <c r="J3728">
        <v>3.4147139384336098</v>
      </c>
      <c r="K3728">
        <v>48.0138571206828</v>
      </c>
      <c r="L3728">
        <v>53.400186649251403</v>
      </c>
      <c r="M3728">
        <v>58.018302776523697</v>
      </c>
      <c r="N3728">
        <v>0.511156421703296</v>
      </c>
      <c r="O3728">
        <v>162.12121212121201</v>
      </c>
      <c r="P3728">
        <v>33.171912832929699</v>
      </c>
      <c r="Q3728">
        <v>7.1239036281701001E-2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D3729" t="s">
        <v>116</v>
      </c>
      <c r="E3729">
        <v>31.020596250000001</v>
      </c>
      <c r="F3729">
        <v>16.89</v>
      </c>
      <c r="G3729">
        <v>-25.038994136693599</v>
      </c>
      <c r="H3729">
        <v>0.39374569959403599</v>
      </c>
      <c r="I3729">
        <v>-20.117690919767799</v>
      </c>
      <c r="J3729">
        <v>-0.92183026706219395</v>
      </c>
      <c r="K3729">
        <v>18.218239693098401</v>
      </c>
      <c r="L3729">
        <v>18.361578886749101</v>
      </c>
      <c r="M3729">
        <v>55.023272128299901</v>
      </c>
      <c r="N3729">
        <v>0.36513410879643399</v>
      </c>
      <c r="O3729">
        <v>112.196566015393</v>
      </c>
      <c r="P3729">
        <v>12.0769741207697</v>
      </c>
      <c r="Q3729">
        <v>-1.03630134467E-4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422</v>
      </c>
      <c r="E3730">
        <v>30.942</v>
      </c>
      <c r="F3730">
        <v>57.3</v>
      </c>
      <c r="G3730">
        <v>48.854447942098297</v>
      </c>
      <c r="H3730">
        <v>-0.88290945116700503</v>
      </c>
      <c r="I3730">
        <v>68.921941156024204</v>
      </c>
      <c r="J3730">
        <v>-2.79274716886448</v>
      </c>
      <c r="K3730">
        <v>56.612176109246199</v>
      </c>
      <c r="L3730">
        <v>45.093522158796901</v>
      </c>
      <c r="M3730">
        <v>46.4110185150465</v>
      </c>
      <c r="N3730">
        <v>0.318868674954912</v>
      </c>
      <c r="O3730">
        <v>48.376963350785303</v>
      </c>
      <c r="P3730">
        <v>178.96786757546201</v>
      </c>
      <c r="Q3730">
        <v>0.20813891168976201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386</v>
      </c>
      <c r="E3731">
        <v>30.86055</v>
      </c>
      <c r="F3731">
        <v>24.25</v>
      </c>
      <c r="G3731">
        <v>-45.874771262793303</v>
      </c>
      <c r="H3731">
        <v>-22.751897883593099</v>
      </c>
      <c r="I3731">
        <v>-53.169895578669603</v>
      </c>
      <c r="J3731">
        <v>0.81054727176695196</v>
      </c>
      <c r="K3731">
        <v>30.027375202780501</v>
      </c>
      <c r="M3731">
        <v>4.5901742072501603</v>
      </c>
      <c r="N3731">
        <v>0.66666666666666596</v>
      </c>
      <c r="O3731">
        <v>112.16494845360801</v>
      </c>
      <c r="P3731">
        <v>0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D3732" t="s">
        <v>631</v>
      </c>
      <c r="E3732">
        <v>30.802987332000001</v>
      </c>
      <c r="F3732">
        <v>32.99</v>
      </c>
      <c r="G3732">
        <v>-15.7590342004489</v>
      </c>
      <c r="H3732">
        <v>-19.509652035249299</v>
      </c>
      <c r="I3732">
        <v>-11.086302801583701</v>
      </c>
      <c r="J3732">
        <v>0.499020792016169</v>
      </c>
      <c r="K3732">
        <v>33.573638249245001</v>
      </c>
      <c r="L3732">
        <v>31.559723191384499</v>
      </c>
      <c r="M3732">
        <v>52.3760798038874</v>
      </c>
      <c r="N3732">
        <v>0.21970230345115799</v>
      </c>
      <c r="O3732">
        <v>22.8857229463473</v>
      </c>
      <c r="P3732">
        <v>46.426986240568098</v>
      </c>
      <c r="Q3732">
        <v>4.6892212430742E-2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122</v>
      </c>
      <c r="E3733">
        <v>30.79</v>
      </c>
      <c r="F3733">
        <v>323.25</v>
      </c>
      <c r="G3733">
        <v>-14.151598122569499</v>
      </c>
      <c r="H3733">
        <v>-3.72017835103886</v>
      </c>
      <c r="I3733">
        <v>-3.84591598683292</v>
      </c>
      <c r="J3733">
        <v>0.81054727176695196</v>
      </c>
      <c r="K3733">
        <v>321.68734327160598</v>
      </c>
      <c r="L3733">
        <v>310.08012639863398</v>
      </c>
      <c r="M3733">
        <v>0.32897047686164199</v>
      </c>
      <c r="N3733">
        <v>0</v>
      </c>
      <c r="O3733">
        <v>0.26295436968291003</v>
      </c>
      <c r="P3733">
        <v>9.9489795918367303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E3734">
        <v>30.763999999999999</v>
      </c>
      <c r="F3734">
        <v>76.91</v>
      </c>
      <c r="G3734">
        <v>17.957050656484</v>
      </c>
      <c r="H3734">
        <v>-5.6332218292997398</v>
      </c>
      <c r="I3734">
        <v>-13.8338870005568</v>
      </c>
      <c r="J3734">
        <v>4.1613326120810701</v>
      </c>
      <c r="K3734">
        <v>81.987636354002404</v>
      </c>
      <c r="L3734">
        <v>78.745255181519397</v>
      </c>
      <c r="M3734">
        <v>36.307733395364501</v>
      </c>
      <c r="N3734">
        <v>0.53646302939444201</v>
      </c>
      <c r="O3734">
        <v>49.525419321284602</v>
      </c>
      <c r="P3734">
        <v>47.903846153846096</v>
      </c>
      <c r="Q3734">
        <v>0.106982624283327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D3735" t="s">
        <v>631</v>
      </c>
      <c r="E3735">
        <v>30.692595480000001</v>
      </c>
      <c r="F3735">
        <v>38.729999999999997</v>
      </c>
      <c r="G3735">
        <v>-29.9586234120241</v>
      </c>
      <c r="H3735">
        <v>6.5910530427364904</v>
      </c>
      <c r="I3735">
        <v>-26.249687622069299</v>
      </c>
      <c r="J3735">
        <v>2.96593574294489</v>
      </c>
      <c r="K3735">
        <v>38.527623926859398</v>
      </c>
      <c r="L3735">
        <v>40.577203174005298</v>
      </c>
      <c r="M3735">
        <v>45.019166567072197</v>
      </c>
      <c r="N3735">
        <v>0.60420695453726503</v>
      </c>
      <c r="O3735">
        <v>31.680867544539101</v>
      </c>
      <c r="P3735">
        <v>21.031249999999901</v>
      </c>
      <c r="Q3735">
        <v>-4.8183636965404002E-2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D3736" t="s">
        <v>422</v>
      </c>
      <c r="E3736">
        <v>30.6182425199998</v>
      </c>
      <c r="F3736">
        <v>244.45</v>
      </c>
      <c r="G3736">
        <v>-24.100577714406199</v>
      </c>
      <c r="H3736">
        <v>-3.72017835103886</v>
      </c>
      <c r="I3736">
        <v>-13.7948955786696</v>
      </c>
      <c r="J3736">
        <v>0.81054727176695196</v>
      </c>
      <c r="K3736">
        <v>244.45</v>
      </c>
      <c r="L3736">
        <v>244.44999999999899</v>
      </c>
      <c r="M3736">
        <v>50</v>
      </c>
      <c r="O3736">
        <v>0</v>
      </c>
      <c r="P3736">
        <v>0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E3737">
        <v>30.500285399999999</v>
      </c>
      <c r="F3737">
        <v>82</v>
      </c>
      <c r="G3737">
        <v>61.840465369493899</v>
      </c>
      <c r="H3737">
        <v>32.802575441259798</v>
      </c>
      <c r="I3737">
        <v>72.146147505230502</v>
      </c>
      <c r="J3737">
        <v>-0.51475393305231698</v>
      </c>
      <c r="K3737">
        <v>61.320856387551999</v>
      </c>
      <c r="M3737">
        <v>63.077587005639202</v>
      </c>
      <c r="N3737">
        <v>0.49423440453686202</v>
      </c>
      <c r="O3737">
        <v>6.5853658536585398</v>
      </c>
      <c r="P3737">
        <v>154.658385093167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908</v>
      </c>
      <c r="E3738">
        <v>30.48948</v>
      </c>
      <c r="F3738">
        <v>29.43</v>
      </c>
      <c r="G3738">
        <v>63.950540496456298</v>
      </c>
      <c r="H3738">
        <v>-10.410095916035599</v>
      </c>
      <c r="I3738">
        <v>27.423914402136401</v>
      </c>
      <c r="J3738">
        <v>0.81054727176695196</v>
      </c>
      <c r="K3738">
        <v>27.163400903844298</v>
      </c>
      <c r="L3738">
        <v>25.756160881026801</v>
      </c>
      <c r="M3738">
        <v>64.151768180178905</v>
      </c>
      <c r="N3738">
        <v>0.105084745762711</v>
      </c>
      <c r="O3738">
        <v>29.085966700645599</v>
      </c>
      <c r="P3738">
        <v>112.952243125904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E3739">
        <v>30.458400000000001</v>
      </c>
      <c r="F3739">
        <v>72.52</v>
      </c>
      <c r="G3739">
        <v>87.020237423876097</v>
      </c>
      <c r="H3739">
        <v>4.0361366563905499</v>
      </c>
      <c r="I3739">
        <v>27.0753452915712</v>
      </c>
      <c r="J3739">
        <v>-1.18945272823305</v>
      </c>
      <c r="K3739">
        <v>72.813407915911398</v>
      </c>
      <c r="L3739">
        <v>62.123103454427103</v>
      </c>
      <c r="M3739">
        <v>34.061343770950799</v>
      </c>
      <c r="N3739">
        <v>1.2883435582821999E-2</v>
      </c>
      <c r="O3739">
        <v>29.219525648097001</v>
      </c>
      <c r="P3739">
        <v>150.068965517241</v>
      </c>
      <c r="Q3739">
        <v>0.120012278268761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D3740" t="s">
        <v>539</v>
      </c>
      <c r="E3740">
        <v>30.438712500000001</v>
      </c>
      <c r="F3740">
        <v>99.75</v>
      </c>
      <c r="G3740">
        <v>50.592942425698801</v>
      </c>
      <c r="H3740">
        <v>15.8841381957237</v>
      </c>
      <c r="I3740">
        <v>8.1488697025039301</v>
      </c>
      <c r="J3740">
        <v>0.81054727176695196</v>
      </c>
      <c r="K3740">
        <v>85.530983109326598</v>
      </c>
      <c r="L3740">
        <v>74.122512399432594</v>
      </c>
      <c r="M3740">
        <v>39.0145436850976</v>
      </c>
      <c r="N3740">
        <v>0.228898170690849</v>
      </c>
      <c r="O3740">
        <v>13.363408521303199</v>
      </c>
      <c r="Q3740">
        <v>0.11345133842836801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D3741" t="s">
        <v>72</v>
      </c>
      <c r="E3741">
        <v>30.4298</v>
      </c>
      <c r="F3741">
        <v>2.33</v>
      </c>
      <c r="G3741">
        <v>-54.340098672490001</v>
      </c>
      <c r="H3741">
        <v>-29.888402650104201</v>
      </c>
      <c r="I3741">
        <v>-44.034416536753398</v>
      </c>
      <c r="J3741">
        <v>-5.8823661140598098</v>
      </c>
      <c r="M3741">
        <v>9.4340055317567</v>
      </c>
      <c r="O3741">
        <v>54.077253218884103</v>
      </c>
      <c r="P3741">
        <v>0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130</v>
      </c>
      <c r="E3742">
        <v>30.424334983999898</v>
      </c>
      <c r="F3742">
        <v>3.46</v>
      </c>
      <c r="G3742">
        <v>-2.6970689424764398</v>
      </c>
      <c r="H3742">
        <v>-16.7071913380518</v>
      </c>
      <c r="I3742">
        <v>-47.256434040208099</v>
      </c>
      <c r="J3742">
        <v>-0.66004096352716002</v>
      </c>
      <c r="K3742">
        <v>3.65463017311211</v>
      </c>
      <c r="L3742">
        <v>3.8160037101753601</v>
      </c>
      <c r="M3742">
        <v>41.569205696974599</v>
      </c>
      <c r="N3742">
        <v>0.85195180612383403</v>
      </c>
      <c r="O3742">
        <v>84.971098265895904</v>
      </c>
      <c r="P3742">
        <v>28.148148148148099</v>
      </c>
      <c r="Q3742">
        <v>9.3283962692042005E-2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92</v>
      </c>
      <c r="E3743">
        <v>30.333916883999901</v>
      </c>
      <c r="F3743">
        <v>84.99</v>
      </c>
      <c r="G3743">
        <v>307.32074208254801</v>
      </c>
      <c r="H3743">
        <v>6.62464923516802</v>
      </c>
      <c r="I3743">
        <v>220.154023871232</v>
      </c>
      <c r="J3743">
        <v>-6.9341335792968701</v>
      </c>
      <c r="K3743">
        <v>79.6689079390476</v>
      </c>
      <c r="L3743">
        <v>50.298300648758499</v>
      </c>
      <c r="M3743">
        <v>35.119621170969403</v>
      </c>
      <c r="N3743">
        <v>1.4432438056657599</v>
      </c>
      <c r="O3743">
        <v>21.0730674196964</v>
      </c>
      <c r="P3743">
        <v>399.941176470588</v>
      </c>
      <c r="Q3743">
        <v>0.198006809704774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D3744" t="s">
        <v>138</v>
      </c>
      <c r="E3744">
        <v>30.2996591</v>
      </c>
      <c r="F3744">
        <v>93.29</v>
      </c>
      <c r="G3744">
        <v>35.642572970525201</v>
      </c>
      <c r="H3744">
        <v>15.701864659713801</v>
      </c>
      <c r="I3744">
        <v>-3.45781692698425</v>
      </c>
      <c r="J3744">
        <v>9.65533472735925</v>
      </c>
      <c r="K3744">
        <v>76.1936826847829</v>
      </c>
      <c r="L3744">
        <v>65.937195597979098</v>
      </c>
      <c r="M3744">
        <v>81.0825046905574</v>
      </c>
      <c r="N3744">
        <v>1.643833249334</v>
      </c>
      <c r="O3744">
        <v>18.919498338514199</v>
      </c>
      <c r="P3744">
        <v>125.938483894405</v>
      </c>
      <c r="Q3744">
        <v>3.5270611330879997E-2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491</v>
      </c>
      <c r="E3745">
        <v>30.295999999999999</v>
      </c>
      <c r="F3745">
        <v>43.28</v>
      </c>
      <c r="G3745">
        <v>-73.510279643102905</v>
      </c>
      <c r="H3745">
        <v>13.1824028313091</v>
      </c>
      <c r="I3745">
        <v>-30.771684375907299</v>
      </c>
      <c r="J3745">
        <v>19.058722454248699</v>
      </c>
      <c r="K3745">
        <v>37.118310699798499</v>
      </c>
      <c r="L3745">
        <v>45.5089160269779</v>
      </c>
      <c r="M3745">
        <v>88.073072421310201</v>
      </c>
      <c r="N3745">
        <v>2.1401640060682801</v>
      </c>
      <c r="O3745">
        <v>191.24306839186599</v>
      </c>
      <c r="P3745">
        <v>29.155475977320201</v>
      </c>
      <c r="Q3745">
        <v>-2.554331870618E-3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E3746">
        <v>30.266999999999999</v>
      </c>
      <c r="F3746">
        <v>180</v>
      </c>
      <c r="G3746">
        <v>-34.100577714406199</v>
      </c>
      <c r="H3746">
        <v>6.5329862059231498</v>
      </c>
      <c r="I3746">
        <v>-19.033116163033899</v>
      </c>
      <c r="J3746">
        <v>-5.0272905660708904</v>
      </c>
      <c r="K3746">
        <v>164.551117894036</v>
      </c>
      <c r="L3746">
        <v>173.826213498144</v>
      </c>
      <c r="M3746">
        <v>56.158952396632102</v>
      </c>
      <c r="N3746">
        <v>0.92967914438502597</v>
      </c>
      <c r="O3746">
        <v>41.1111111111111</v>
      </c>
      <c r="P3746">
        <v>47.540983606557297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D3747" t="s">
        <v>200</v>
      </c>
      <c r="E3747">
        <v>30.248000000000001</v>
      </c>
      <c r="F3747">
        <v>0.45</v>
      </c>
      <c r="G3747">
        <v>-5.5931859894901201</v>
      </c>
      <c r="H3747">
        <v>-1.87035303188851</v>
      </c>
      <c r="I3747">
        <v>-12.2495918825592</v>
      </c>
      <c r="J3747">
        <v>1.0670674632677399</v>
      </c>
      <c r="K3747">
        <v>0.59267168328142406</v>
      </c>
      <c r="L3747">
        <v>0.50771284078795198</v>
      </c>
      <c r="M3747">
        <v>92.112121951265095</v>
      </c>
      <c r="N3747">
        <v>1</v>
      </c>
      <c r="Q3747">
        <v>4.6288916988924997E-2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E3748">
        <v>30.207284999999999</v>
      </c>
      <c r="F3748">
        <v>34.950000000000003</v>
      </c>
      <c r="G3748">
        <v>56.612969338334103</v>
      </c>
      <c r="H3748">
        <v>-1.8097305898448299</v>
      </c>
      <c r="I3748">
        <v>-8.5871893775859593</v>
      </c>
      <c r="J3748">
        <v>-1.3390657978805101</v>
      </c>
      <c r="K3748">
        <v>33.658133210196901</v>
      </c>
      <c r="L3748">
        <v>31.9286938064139</v>
      </c>
      <c r="M3748">
        <v>61.544988031448597</v>
      </c>
      <c r="N3748">
        <v>0.47936572973858799</v>
      </c>
      <c r="O3748">
        <v>22.832618025751</v>
      </c>
      <c r="P3748">
        <v>118.30106183635201</v>
      </c>
      <c r="Q3748">
        <v>4.0868035076768998E-2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D3749" t="s">
        <v>422</v>
      </c>
      <c r="E3749">
        <v>30.2</v>
      </c>
      <c r="F3749">
        <v>3.02</v>
      </c>
      <c r="G3749">
        <v>-7.4982611120896498</v>
      </c>
      <c r="H3749">
        <v>5.0710304401699302</v>
      </c>
      <c r="I3749">
        <v>-46.384181292955297</v>
      </c>
      <c r="J3749">
        <v>-1.8124035479051599</v>
      </c>
      <c r="K3749">
        <v>2.9281338473081999</v>
      </c>
      <c r="L3749">
        <v>2.8179199363317702</v>
      </c>
      <c r="M3749">
        <v>48.195112320921801</v>
      </c>
      <c r="N3749">
        <v>1.4635385562519001</v>
      </c>
      <c r="O3749">
        <v>88.410596026489998</v>
      </c>
      <c r="P3749">
        <v>51</v>
      </c>
      <c r="Q3749">
        <v>6.9130057725101002E-2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682</v>
      </c>
      <c r="E3750">
        <v>30.18</v>
      </c>
      <c r="F3750">
        <v>5.03</v>
      </c>
      <c r="G3750">
        <v>-66.941486805315293</v>
      </c>
      <c r="H3750">
        <v>-16.332790963651401</v>
      </c>
      <c r="I3750">
        <v>-45.913654013217503</v>
      </c>
      <c r="J3750">
        <v>-0.61221695587532898</v>
      </c>
      <c r="K3750">
        <v>5.3007189564019201</v>
      </c>
      <c r="L3750">
        <v>6.5569779874689997</v>
      </c>
      <c r="M3750">
        <v>54.655629181517703</v>
      </c>
      <c r="N3750">
        <v>1.53958487618718</v>
      </c>
      <c r="O3750">
        <v>137.176938369781</v>
      </c>
      <c r="P3750">
        <v>14.8401826484018</v>
      </c>
      <c r="Q3750">
        <v>5.2752179198619999E-2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E3751">
        <v>30.136288</v>
      </c>
      <c r="F3751">
        <v>22.12</v>
      </c>
      <c r="G3751">
        <v>-24.100577714406199</v>
      </c>
      <c r="H3751">
        <v>-3.72017835103886</v>
      </c>
      <c r="I3751">
        <v>33.671771087997001</v>
      </c>
      <c r="J3751">
        <v>0.81054727176695196</v>
      </c>
      <c r="K3751">
        <v>19.375004189490902</v>
      </c>
      <c r="M3751">
        <v>100</v>
      </c>
      <c r="N3751">
        <v>8.0071428571428491</v>
      </c>
      <c r="O3751">
        <v>0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1522</v>
      </c>
      <c r="E3752">
        <v>30.00445616</v>
      </c>
      <c r="F3752">
        <v>2.4500000000000002</v>
      </c>
      <c r="G3752">
        <v>-1.6005777144062501</v>
      </c>
      <c r="H3752">
        <v>-11.2673481623596</v>
      </c>
      <c r="I3752">
        <v>-59.350451134225203</v>
      </c>
      <c r="J3752">
        <v>-0.79587843104429301</v>
      </c>
      <c r="K3752">
        <v>3.24949441452971</v>
      </c>
      <c r="L3752">
        <v>3.2144567044369099</v>
      </c>
      <c r="M3752">
        <v>35.282104200471302</v>
      </c>
      <c r="N3752">
        <v>0.88049041559732</v>
      </c>
      <c r="O3752">
        <v>87.755102040816297</v>
      </c>
      <c r="P3752">
        <v>44.117647058823501</v>
      </c>
      <c r="Q3752">
        <v>-1.4086630738452E-2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E3753">
        <v>29.887296767999999</v>
      </c>
      <c r="F3753">
        <v>40.32</v>
      </c>
      <c r="G3753">
        <v>44.602351155886602</v>
      </c>
      <c r="H3753">
        <v>-6.8971828896167704</v>
      </c>
      <c r="I3753">
        <v>-52.703986487760503</v>
      </c>
      <c r="J3753">
        <v>-1.1552428737525799</v>
      </c>
      <c r="K3753">
        <v>40.874651355151599</v>
      </c>
      <c r="L3753">
        <v>41.355194731172197</v>
      </c>
      <c r="M3753">
        <v>65.329832231539697</v>
      </c>
      <c r="N3753">
        <v>1.4334989148045101</v>
      </c>
      <c r="O3753">
        <v>66.889880952380906</v>
      </c>
      <c r="P3753">
        <v>109.23715620134899</v>
      </c>
      <c r="Q3753">
        <v>9.4172727089994995E-2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422</v>
      </c>
      <c r="E3754">
        <v>29.6105892</v>
      </c>
      <c r="F3754">
        <v>8.6999999999999993</v>
      </c>
      <c r="G3754">
        <v>-30.350577714406199</v>
      </c>
      <c r="H3754">
        <v>-4.2851501024512801</v>
      </c>
      <c r="I3754">
        <v>-28.080609864383899</v>
      </c>
      <c r="J3754">
        <v>-1.3029121275656299</v>
      </c>
      <c r="K3754">
        <v>8.8912058377741001</v>
      </c>
      <c r="L3754">
        <v>9.2145231688994098</v>
      </c>
      <c r="M3754">
        <v>36.492805787016501</v>
      </c>
      <c r="N3754">
        <v>0.63053116869127102</v>
      </c>
      <c r="O3754">
        <v>25.747126436781599</v>
      </c>
      <c r="P3754">
        <v>3.5714285714285499</v>
      </c>
      <c r="Q3754">
        <v>0.12903143218427299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714</v>
      </c>
      <c r="E3755">
        <v>29.575091889999999</v>
      </c>
      <c r="F3755">
        <v>41.79</v>
      </c>
      <c r="G3755">
        <v>12.245262416099401</v>
      </c>
      <c r="H3755">
        <v>11.548873820498899</v>
      </c>
      <c r="I3755">
        <v>-4.6256165818044597</v>
      </c>
      <c r="J3755">
        <v>3.0144707399190498</v>
      </c>
      <c r="K3755">
        <v>38.068253849207103</v>
      </c>
      <c r="L3755">
        <v>35.959277271803899</v>
      </c>
      <c r="M3755">
        <v>56.725246441840902</v>
      </c>
      <c r="N3755">
        <v>0.76643184632983696</v>
      </c>
      <c r="O3755">
        <v>2.2972002871500301</v>
      </c>
      <c r="P3755">
        <v>56.928276380022503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E3756">
        <v>29.543944</v>
      </c>
      <c r="F3756">
        <v>0.82</v>
      </c>
      <c r="G3756">
        <v>0.14184652801796399</v>
      </c>
      <c r="H3756">
        <v>4.3879297570692497</v>
      </c>
      <c r="I3756">
        <v>30.0647535441373</v>
      </c>
      <c r="J3756">
        <v>-0.42402062946761598</v>
      </c>
      <c r="K3756">
        <v>0.77862075985970802</v>
      </c>
      <c r="L3756">
        <v>0.75052567412340498</v>
      </c>
      <c r="M3756">
        <v>51.000846259278902</v>
      </c>
      <c r="N3756">
        <v>1.0632589982432299</v>
      </c>
      <c r="O3756">
        <v>35.365853658536501</v>
      </c>
      <c r="P3756">
        <v>54.716981132075396</v>
      </c>
      <c r="Q3756">
        <v>7.7014232884630995E-2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E3757">
        <v>29.335850000000001</v>
      </c>
      <c r="F3757">
        <v>17.41</v>
      </c>
      <c r="G3757">
        <v>-67.556245138894695</v>
      </c>
      <c r="H3757">
        <v>-2.6375572684177899</v>
      </c>
      <c r="I3757">
        <v>-26.657758441532501</v>
      </c>
      <c r="J3757">
        <v>2.12408239455391</v>
      </c>
      <c r="K3757">
        <v>17.848927917826298</v>
      </c>
      <c r="L3757">
        <v>21.103968476132302</v>
      </c>
      <c r="M3757">
        <v>39.7017433604492</v>
      </c>
      <c r="N3757">
        <v>0.66313837211525595</v>
      </c>
      <c r="O3757">
        <v>90.465249856404299</v>
      </c>
      <c r="P3757">
        <v>20.068965517241299</v>
      </c>
      <c r="Q3757">
        <v>-5.109645710928E-3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43</v>
      </c>
      <c r="E3758">
        <v>29.332000000000001</v>
      </c>
      <c r="F3758">
        <v>733.3</v>
      </c>
      <c r="G3758">
        <v>215.295473388961</v>
      </c>
      <c r="H3758">
        <v>32.6031685732653</v>
      </c>
      <c r="I3758">
        <v>24.563594987367999</v>
      </c>
      <c r="J3758">
        <v>0.68067714189682205</v>
      </c>
      <c r="K3758">
        <v>617.66355610321602</v>
      </c>
      <c r="L3758">
        <v>500.75026742693001</v>
      </c>
      <c r="M3758">
        <v>48.663252197392502</v>
      </c>
      <c r="N3758">
        <v>0.97604380561259396</v>
      </c>
      <c r="O3758">
        <v>19.275876176189801</v>
      </c>
      <c r="P3758">
        <v>240.67363530778101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407</v>
      </c>
      <c r="E3759">
        <v>29.303437500000001</v>
      </c>
      <c r="F3759">
        <v>86.25</v>
      </c>
      <c r="G3759">
        <v>356.40081504325298</v>
      </c>
      <c r="H3759">
        <v>31.825794234822801</v>
      </c>
      <c r="I3759">
        <v>255.584119410623</v>
      </c>
      <c r="J3759">
        <v>-3.1715605178904598</v>
      </c>
      <c r="K3759">
        <v>64.793891957568107</v>
      </c>
      <c r="L3759">
        <v>39.479851323161299</v>
      </c>
      <c r="M3759">
        <v>55.347493427535603</v>
      </c>
      <c r="N3759">
        <v>0.80605907321471704</v>
      </c>
      <c r="O3759">
        <v>10.5507246376811</v>
      </c>
      <c r="P3759">
        <v>465.20314547837398</v>
      </c>
      <c r="Q3759">
        <v>0.140588817117832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D3760" t="s">
        <v>422</v>
      </c>
      <c r="E3760">
        <v>29.295000000000002</v>
      </c>
      <c r="F3760">
        <v>418.5</v>
      </c>
      <c r="G3760">
        <v>22.741527548751598</v>
      </c>
      <c r="H3760">
        <v>15.168867985931501</v>
      </c>
      <c r="I3760">
        <v>-11.196219432555401</v>
      </c>
      <c r="J3760">
        <v>6.7448907061103798</v>
      </c>
      <c r="K3760">
        <v>396.08387244287201</v>
      </c>
      <c r="L3760">
        <v>372.85235074554902</v>
      </c>
      <c r="M3760">
        <v>63.277834583882402</v>
      </c>
      <c r="N3760">
        <v>2.1694589877835901</v>
      </c>
      <c r="O3760">
        <v>27.120669056152899</v>
      </c>
      <c r="P3760">
        <v>108.312593330014</v>
      </c>
      <c r="Q3760">
        <v>0.116753286509602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D3761" t="s">
        <v>911</v>
      </c>
      <c r="E3761">
        <v>29.292555006000001</v>
      </c>
      <c r="F3761">
        <v>25.74</v>
      </c>
      <c r="G3761">
        <v>682.79597400973103</v>
      </c>
      <c r="H3761">
        <v>-8.6333663820695303</v>
      </c>
      <c r="I3761">
        <v>-14.489340023114099</v>
      </c>
      <c r="J3761">
        <v>2.7915298391203498</v>
      </c>
      <c r="K3761">
        <v>27.594050004998198</v>
      </c>
      <c r="L3761">
        <v>25.735085563614799</v>
      </c>
      <c r="M3761">
        <v>47.956425524258201</v>
      </c>
      <c r="N3761">
        <v>0.43314378554021099</v>
      </c>
      <c r="O3761">
        <v>56.993006993006901</v>
      </c>
      <c r="P3761">
        <v>760.86956521739103</v>
      </c>
      <c r="Q3761">
        <v>9.7918638547204007E-2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D3762" t="s">
        <v>714</v>
      </c>
      <c r="E3762">
        <v>29.289530723999999</v>
      </c>
      <c r="F3762">
        <v>17.53</v>
      </c>
      <c r="G3762">
        <v>30.599973200823801</v>
      </c>
      <c r="H3762">
        <v>-0.43379337451303002</v>
      </c>
      <c r="I3762">
        <v>10.8318639833948</v>
      </c>
      <c r="J3762">
        <v>-0.86543038186431598</v>
      </c>
      <c r="K3762">
        <v>16.980468834317399</v>
      </c>
      <c r="L3762">
        <v>14.963230567457099</v>
      </c>
      <c r="M3762">
        <v>37.603805705755697</v>
      </c>
      <c r="N3762">
        <v>1.27171691098127</v>
      </c>
      <c r="O3762">
        <v>9.5265259555048196</v>
      </c>
      <c r="P3762">
        <v>59.349150077265598</v>
      </c>
      <c r="Q3762">
        <v>3.3034621500889999E-3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D3763" t="s">
        <v>286</v>
      </c>
      <c r="E3763">
        <v>29.203554145999998</v>
      </c>
      <c r="F3763">
        <v>5.59</v>
      </c>
      <c r="G3763">
        <v>8.9946603808318208</v>
      </c>
      <c r="H3763">
        <v>-0.75721538807591604</v>
      </c>
      <c r="I3763">
        <v>-15.724720140073099</v>
      </c>
      <c r="J3763">
        <v>-6.5227860615663804</v>
      </c>
      <c r="K3763">
        <v>5.7062895919721397</v>
      </c>
      <c r="L3763">
        <v>5.51687968819685</v>
      </c>
      <c r="M3763">
        <v>39.639963904542398</v>
      </c>
      <c r="N3763">
        <v>1.1833974914135701</v>
      </c>
      <c r="O3763">
        <v>21.645796064400699</v>
      </c>
      <c r="P3763">
        <v>46.335078534031403</v>
      </c>
      <c r="Q3763">
        <v>6.2446877644639999E-2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1157</v>
      </c>
      <c r="E3764">
        <v>28.998591999999999</v>
      </c>
      <c r="F3764">
        <v>26.42</v>
      </c>
      <c r="G3764">
        <v>-69.947362239130797</v>
      </c>
      <c r="H3764">
        <v>-3.4224485408416201</v>
      </c>
      <c r="I3764">
        <v>-48.640764875833597</v>
      </c>
      <c r="J3764">
        <v>-9.5652425519776401</v>
      </c>
      <c r="K3764">
        <v>27.2750772972067</v>
      </c>
      <c r="L3764">
        <v>32.527104493943398</v>
      </c>
      <c r="M3764">
        <v>42.512466599439399</v>
      </c>
      <c r="N3764">
        <v>1.63377574455704</v>
      </c>
      <c r="O3764">
        <v>170.89326267978799</v>
      </c>
      <c r="P3764">
        <v>19.981834695731099</v>
      </c>
      <c r="Q3764">
        <v>7.0217508452566996E-2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D3765" t="s">
        <v>1429</v>
      </c>
      <c r="E3765">
        <v>28.990789631999998</v>
      </c>
      <c r="F3765">
        <v>53.76</v>
      </c>
      <c r="G3765">
        <v>65.864086596547693</v>
      </c>
      <c r="H3765">
        <v>19.341495657771699</v>
      </c>
      <c r="I3765">
        <v>2.9477754311023299</v>
      </c>
      <c r="J3765">
        <v>23.872221280577499</v>
      </c>
      <c r="K3765">
        <v>45.865140015403803</v>
      </c>
      <c r="L3765">
        <v>42.793916411749599</v>
      </c>
      <c r="M3765">
        <v>63.596650236341297</v>
      </c>
      <c r="N3765">
        <v>3.0048204316306899</v>
      </c>
      <c r="O3765">
        <v>17.931547619047599</v>
      </c>
      <c r="P3765">
        <v>100.971962616822</v>
      </c>
      <c r="Q3765">
        <v>2.5443874301461E-2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1157</v>
      </c>
      <c r="E3766">
        <v>28.882810200000002</v>
      </c>
      <c r="F3766">
        <v>16.98</v>
      </c>
      <c r="G3766">
        <v>-74.305856306781607</v>
      </c>
      <c r="H3766">
        <v>242.74663107080201</v>
      </c>
      <c r="I3766">
        <v>-57.939632420774899</v>
      </c>
      <c r="J3766">
        <v>247.277356693608</v>
      </c>
      <c r="K3766">
        <v>20.364004526073401</v>
      </c>
      <c r="L3766">
        <v>25.4417440784459</v>
      </c>
      <c r="M3766">
        <v>15.0952508613034</v>
      </c>
      <c r="N3766">
        <v>2.5603177755619999</v>
      </c>
      <c r="O3766">
        <v>148.82214369846801</v>
      </c>
      <c r="P3766">
        <v>10.045366169798999</v>
      </c>
      <c r="Q3766">
        <v>-9.9000649215450001E-3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E3767">
        <v>28.869660283999998</v>
      </c>
      <c r="F3767">
        <v>36.58</v>
      </c>
      <c r="G3767">
        <v>18.845885747883599</v>
      </c>
      <c r="H3767">
        <v>-17.112185962837099</v>
      </c>
      <c r="I3767">
        <v>15.098691454452201</v>
      </c>
      <c r="J3767">
        <v>-1.18137735811192</v>
      </c>
      <c r="K3767">
        <v>37.559314449754098</v>
      </c>
      <c r="L3767">
        <v>32.844222676857001</v>
      </c>
      <c r="M3767">
        <v>43.335256684715297</v>
      </c>
      <c r="N3767">
        <v>0.17827602545011501</v>
      </c>
      <c r="O3767">
        <v>39.420448332421998</v>
      </c>
      <c r="P3767">
        <v>52.353186172428103</v>
      </c>
      <c r="Q3767">
        <v>7.6894669988757006E-2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51</v>
      </c>
      <c r="E3768">
        <v>28.547757539999999</v>
      </c>
      <c r="F3768">
        <v>43.53</v>
      </c>
      <c r="G3768">
        <v>8.0889151492439009</v>
      </c>
      <c r="H3768">
        <v>-16.108082417775002</v>
      </c>
      <c r="I3768">
        <v>-28.558944922707202</v>
      </c>
      <c r="J3768">
        <v>-2.2582113807480502</v>
      </c>
      <c r="K3768">
        <v>44.9675956710959</v>
      </c>
      <c r="L3768">
        <v>43.911230283120702</v>
      </c>
      <c r="M3768">
        <v>47.059942390485503</v>
      </c>
      <c r="N3768">
        <v>1.1990337850760899</v>
      </c>
      <c r="O3768">
        <v>66.459912703882296</v>
      </c>
      <c r="P3768">
        <v>38.190476190476197</v>
      </c>
      <c r="Q3768">
        <v>3.3822713853227999E-2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539</v>
      </c>
      <c r="E3769">
        <v>28.523051003999999</v>
      </c>
      <c r="F3769">
        <v>26.92</v>
      </c>
      <c r="G3769">
        <v>192.60530463853399</v>
      </c>
      <c r="H3769">
        <v>-18.133443657161301</v>
      </c>
      <c r="I3769">
        <v>62.961506259807003</v>
      </c>
      <c r="J3769">
        <v>5.8594709508276104</v>
      </c>
      <c r="K3769">
        <v>31.4084477692649</v>
      </c>
      <c r="L3769">
        <v>25.7518554545622</v>
      </c>
      <c r="M3769">
        <v>36.647756277466399</v>
      </c>
      <c r="N3769">
        <v>0.72974453593590105</v>
      </c>
      <c r="O3769">
        <v>59.732540861812701</v>
      </c>
      <c r="P3769">
        <v>240.32869785082099</v>
      </c>
      <c r="Q3769">
        <v>0.213987210168718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D3770" t="s">
        <v>1321</v>
      </c>
      <c r="E3770">
        <v>28.388294607999999</v>
      </c>
      <c r="F3770">
        <v>234.34</v>
      </c>
      <c r="G3770">
        <v>-16.595302001038</v>
      </c>
      <c r="H3770">
        <v>-2.7700493742546799</v>
      </c>
      <c r="I3770">
        <v>-8.8414738660218593</v>
      </c>
      <c r="J3770">
        <v>1.2468362490542599</v>
      </c>
      <c r="K3770">
        <v>231.90804685393101</v>
      </c>
      <c r="L3770">
        <v>226.31666038998901</v>
      </c>
      <c r="M3770">
        <v>54.0220772595234</v>
      </c>
      <c r="N3770">
        <v>0.85511895858745401</v>
      </c>
      <c r="O3770">
        <v>13.937014594179301</v>
      </c>
      <c r="P3770">
        <v>9.8537408588036808</v>
      </c>
      <c r="Q3770">
        <v>-6.2435120747125997E-2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D3771" t="s">
        <v>138</v>
      </c>
      <c r="E3771">
        <v>28.335916781999899</v>
      </c>
      <c r="F3771">
        <v>54.98</v>
      </c>
      <c r="G3771">
        <v>37.605304638534797</v>
      </c>
      <c r="H3771">
        <v>-4.6447066529256604</v>
      </c>
      <c r="I3771">
        <v>-25.671798928565401</v>
      </c>
      <c r="J3771">
        <v>-13.0085894424953</v>
      </c>
      <c r="K3771">
        <v>57.460615462288999</v>
      </c>
      <c r="L3771">
        <v>51.557808248542301</v>
      </c>
      <c r="M3771">
        <v>33.642349295632599</v>
      </c>
      <c r="N3771">
        <v>0.51472858766928697</v>
      </c>
      <c r="O3771">
        <v>39.687158966897002</v>
      </c>
      <c r="P3771">
        <v>76.217948717948701</v>
      </c>
      <c r="Q3771">
        <v>3.7705765010172997E-2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626</v>
      </c>
      <c r="E3772">
        <v>28.308</v>
      </c>
      <c r="F3772">
        <v>5.6</v>
      </c>
      <c r="G3772">
        <v>-24.100577714406199</v>
      </c>
      <c r="H3772">
        <v>-8.3498079806684906</v>
      </c>
      <c r="I3772">
        <v>-38.119219902993898</v>
      </c>
      <c r="J3772">
        <v>-7.2251670139473196</v>
      </c>
      <c r="K3772">
        <v>5.5855752369639999</v>
      </c>
      <c r="L3772">
        <v>5.8349042284176997</v>
      </c>
      <c r="M3772">
        <v>53.034541944984902</v>
      </c>
      <c r="N3772">
        <v>1.3072625698324001</v>
      </c>
      <c r="O3772">
        <v>57.142857142857103</v>
      </c>
      <c r="P3772">
        <v>16.6666666666666</v>
      </c>
      <c r="Q3772">
        <v>-4.1124710241929999E-2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E3773">
        <v>28.269682319999902</v>
      </c>
      <c r="F3773">
        <v>39.159999999999997</v>
      </c>
      <c r="G3773">
        <v>-8.9241071261709806</v>
      </c>
      <c r="H3773">
        <v>-3.72017835103886</v>
      </c>
      <c r="I3773">
        <v>1.68726307659427</v>
      </c>
      <c r="J3773">
        <v>0.81054727176695196</v>
      </c>
      <c r="K3773">
        <v>38.976606081284203</v>
      </c>
      <c r="L3773">
        <v>36.4669192110007</v>
      </c>
      <c r="M3773">
        <v>99.990699005494903</v>
      </c>
      <c r="O3773">
        <v>0</v>
      </c>
      <c r="P3773">
        <v>21.2383900928792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E3774">
        <v>28.256799999999998</v>
      </c>
      <c r="F3774">
        <v>209</v>
      </c>
      <c r="G3774">
        <v>30.828999750382401</v>
      </c>
      <c r="H3774">
        <v>-11.4979561288166</v>
      </c>
      <c r="I3774">
        <v>41.134681886118997</v>
      </c>
      <c r="J3774">
        <v>3.5333195489946698</v>
      </c>
      <c r="M3774">
        <v>59.583312363462902</v>
      </c>
      <c r="O3774">
        <v>12.1531100478468</v>
      </c>
      <c r="P3774">
        <v>71.592775041050899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298</v>
      </c>
      <c r="E3775">
        <v>28.173624</v>
      </c>
      <c r="F3775">
        <v>17.350000000000001</v>
      </c>
      <c r="G3775">
        <v>24.316873098254099</v>
      </c>
      <c r="H3775">
        <v>-12.4621826154311</v>
      </c>
      <c r="I3775">
        <v>-19.141322201691999</v>
      </c>
      <c r="J3775">
        <v>-6.5487600875404004</v>
      </c>
      <c r="K3775">
        <v>17.787024524515399</v>
      </c>
      <c r="L3775">
        <v>16.540394922004101</v>
      </c>
      <c r="M3775">
        <v>45.320251689584303</v>
      </c>
      <c r="N3775">
        <v>0.862057764612844</v>
      </c>
      <c r="O3775">
        <v>20.115273775216099</v>
      </c>
      <c r="P3775">
        <v>71.612265084075105</v>
      </c>
      <c r="Q3775">
        <v>8.2622718223962999E-2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21</v>
      </c>
      <c r="E3776">
        <v>28.0812168</v>
      </c>
      <c r="F3776">
        <v>9.36</v>
      </c>
      <c r="G3776">
        <v>259.50597966264201</v>
      </c>
      <c r="H3776">
        <v>83.534723609745399</v>
      </c>
      <c r="I3776">
        <v>69.375358824461401</v>
      </c>
      <c r="J3776">
        <v>-6.7402755743124203</v>
      </c>
      <c r="K3776">
        <v>7.7341301858517397</v>
      </c>
      <c r="L3776">
        <v>5.4977856604868096</v>
      </c>
      <c r="M3776">
        <v>37.475370318106599</v>
      </c>
      <c r="N3776">
        <v>0.20567215480151199</v>
      </c>
      <c r="O3776">
        <v>24.2521367521367</v>
      </c>
      <c r="P3776">
        <v>314.15929203539798</v>
      </c>
      <c r="Q3776">
        <v>0.160855844655098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908</v>
      </c>
      <c r="E3777">
        <v>28.072935407999999</v>
      </c>
      <c r="F3777">
        <v>20.72</v>
      </c>
      <c r="G3777">
        <v>-17.020474355233102</v>
      </c>
      <c r="H3777">
        <v>-4.0614752793665101</v>
      </c>
      <c r="I3777">
        <v>-27.100334909213501</v>
      </c>
      <c r="J3777">
        <v>-4.6036128392927296</v>
      </c>
      <c r="K3777">
        <v>21.9261383715547</v>
      </c>
      <c r="L3777">
        <v>22.091351963990899</v>
      </c>
      <c r="M3777">
        <v>30.833843976558899</v>
      </c>
      <c r="N3777">
        <v>0.30032082546679001</v>
      </c>
      <c r="O3777">
        <v>68.677606177606194</v>
      </c>
      <c r="P3777">
        <v>16.404494382022399</v>
      </c>
      <c r="Q3777">
        <v>3.4339718907468002E-2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21</v>
      </c>
      <c r="E3778">
        <v>28.063961643786399</v>
      </c>
      <c r="F3778">
        <v>67</v>
      </c>
      <c r="G3778">
        <v>-14.2645121406357</v>
      </c>
      <c r="H3778">
        <v>-13.4236823941655</v>
      </c>
      <c r="I3778">
        <v>-17.902524031510598</v>
      </c>
      <c r="J3778">
        <v>0.81054727176695196</v>
      </c>
      <c r="K3778">
        <v>72.247937389166196</v>
      </c>
      <c r="L3778">
        <v>69.457418516701793</v>
      </c>
      <c r="M3778">
        <v>1.4649220408959999E-3</v>
      </c>
      <c r="N3778">
        <v>1.24</v>
      </c>
      <c r="O3778">
        <v>14.179104477611901</v>
      </c>
      <c r="P3778">
        <v>21.818181818181799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92</v>
      </c>
      <c r="E3779">
        <v>28.063740587999899</v>
      </c>
      <c r="F3779">
        <v>18.66</v>
      </c>
      <c r="G3779">
        <v>34.035015505932698</v>
      </c>
      <c r="H3779">
        <v>-4.1874111637369503E-2</v>
      </c>
      <c r="I3779">
        <v>-29.284026013452198</v>
      </c>
      <c r="J3779">
        <v>-2.2215226990785202</v>
      </c>
      <c r="K3779">
        <v>17.229837032584999</v>
      </c>
      <c r="L3779">
        <v>16.678130669369601</v>
      </c>
      <c r="M3779">
        <v>75.263494469571199</v>
      </c>
      <c r="N3779">
        <v>1.67125698072739</v>
      </c>
      <c r="O3779">
        <v>35.316184351554099</v>
      </c>
      <c r="P3779">
        <v>69.636363636363598</v>
      </c>
      <c r="Q3779">
        <v>1.9485464955938999E-2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E3780">
        <v>28.032049746999999</v>
      </c>
      <c r="F3780">
        <v>13.13</v>
      </c>
      <c r="G3780">
        <v>37.598929674756299</v>
      </c>
      <c r="H3780">
        <v>33.001133124370902</v>
      </c>
      <c r="I3780">
        <v>14.427760671330301</v>
      </c>
      <c r="J3780">
        <v>10.8369324960413</v>
      </c>
      <c r="K3780">
        <v>10.1152477932732</v>
      </c>
      <c r="L3780">
        <v>9.08542224634677</v>
      </c>
      <c r="M3780">
        <v>84.253338834944003</v>
      </c>
      <c r="N3780">
        <v>2.81162790697674</v>
      </c>
      <c r="O3780">
        <v>4.1888804265041797</v>
      </c>
      <c r="P3780">
        <v>91.6788321167883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92</v>
      </c>
      <c r="E3781">
        <v>28.01315</v>
      </c>
      <c r="F3781">
        <v>5.83</v>
      </c>
      <c r="G3781">
        <v>-22.709273366580099</v>
      </c>
      <c r="H3781">
        <v>-11.3764283510388</v>
      </c>
      <c r="I3781">
        <v>-37.883437245336303</v>
      </c>
      <c r="J3781">
        <v>2.1827599647343598</v>
      </c>
      <c r="K3781">
        <v>6.0002271891100003</v>
      </c>
      <c r="L3781">
        <v>6.5694890947189997</v>
      </c>
      <c r="M3781">
        <v>40.5357246856302</v>
      </c>
      <c r="N3781">
        <v>0.65169944428611803</v>
      </c>
      <c r="O3781">
        <v>59.3481989708404</v>
      </c>
      <c r="P3781">
        <v>12.115384615384601</v>
      </c>
      <c r="Q3781">
        <v>0.130882658698941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119</v>
      </c>
      <c r="E3782">
        <v>27.971800000000002</v>
      </c>
      <c r="F3782">
        <v>0.38</v>
      </c>
      <c r="G3782">
        <v>2.5660889522604</v>
      </c>
      <c r="H3782">
        <v>-13.243987874848299</v>
      </c>
      <c r="I3782">
        <v>-29.350451134225199</v>
      </c>
      <c r="J3782">
        <v>0.81054727176695196</v>
      </c>
      <c r="K3782">
        <v>0.41703172069077399</v>
      </c>
      <c r="L3782">
        <v>0.53926694166897304</v>
      </c>
      <c r="M3782">
        <v>5.3146314101759904</v>
      </c>
      <c r="N3782">
        <v>0.358650987413133</v>
      </c>
      <c r="O3782">
        <v>71.052631578947299</v>
      </c>
      <c r="P3782">
        <v>52</v>
      </c>
      <c r="Q3782">
        <v>-2.7029171566389999E-3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D3783" t="s">
        <v>422</v>
      </c>
      <c r="E3783">
        <v>27.93</v>
      </c>
      <c r="F3783">
        <v>0.35</v>
      </c>
      <c r="G3783">
        <v>-49.632492608023199</v>
      </c>
      <c r="H3783">
        <v>-3.72017835103886</v>
      </c>
      <c r="I3783">
        <v>-30.4615622453363</v>
      </c>
      <c r="J3783">
        <v>-4.59485813363845</v>
      </c>
      <c r="K3783">
        <v>0.36524638833183998</v>
      </c>
      <c r="L3783">
        <v>0.38539758539471902</v>
      </c>
      <c r="M3783">
        <v>33.3321645816306</v>
      </c>
      <c r="N3783">
        <v>0.86674543654773994</v>
      </c>
      <c r="O3783">
        <v>62.857142857142797</v>
      </c>
      <c r="P3783">
        <v>12.9032258064516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714</v>
      </c>
      <c r="E3784">
        <v>27.800666394</v>
      </c>
      <c r="F3784">
        <v>42.55</v>
      </c>
      <c r="G3784">
        <v>12.103007432840799</v>
      </c>
      <c r="H3784">
        <v>10.8145494580252</v>
      </c>
      <c r="I3784">
        <v>-4.5522768366927799</v>
      </c>
      <c r="J3784">
        <v>3.65186679981896</v>
      </c>
      <c r="K3784">
        <v>38.755324270660601</v>
      </c>
      <c r="L3784">
        <v>36.572516123753203</v>
      </c>
      <c r="M3784">
        <v>53.1716620480071</v>
      </c>
      <c r="N3784">
        <v>1.8583379145979899</v>
      </c>
      <c r="O3784">
        <v>1.92714453584019</v>
      </c>
      <c r="P3784">
        <v>39.967105263157897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631</v>
      </c>
      <c r="E3785">
        <v>27.767499999999998</v>
      </c>
      <c r="F3785">
        <v>145</v>
      </c>
      <c r="G3785">
        <v>57.149422285593701</v>
      </c>
      <c r="H3785">
        <v>-3.72017835103886</v>
      </c>
      <c r="I3785">
        <v>-11.754079252139</v>
      </c>
      <c r="J3785">
        <v>1.5049917162113899</v>
      </c>
      <c r="K3785">
        <v>147.27722001939401</v>
      </c>
      <c r="L3785">
        <v>132.458178519623</v>
      </c>
      <c r="M3785">
        <v>49.6731839054411</v>
      </c>
      <c r="N3785">
        <v>1.5479689881386201</v>
      </c>
      <c r="O3785">
        <v>30.3103448275861</v>
      </c>
      <c r="P3785">
        <v>100.83102493074701</v>
      </c>
      <c r="Q3785">
        <v>0.14052767539661001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631</v>
      </c>
      <c r="E3786">
        <v>27.752400000000002</v>
      </c>
      <c r="F3786">
        <v>17.79</v>
      </c>
      <c r="G3786">
        <v>155.177287277744</v>
      </c>
      <c r="H3786">
        <v>32.289174727682799</v>
      </c>
      <c r="I3786">
        <v>40.364549828609299</v>
      </c>
      <c r="J3786">
        <v>8.9270280648276596</v>
      </c>
      <c r="K3786">
        <v>13.494595634548499</v>
      </c>
      <c r="L3786">
        <v>11.979213765416</v>
      </c>
      <c r="M3786">
        <v>93.952964219884905</v>
      </c>
      <c r="N3786">
        <v>2.2224255013182002</v>
      </c>
      <c r="O3786">
        <v>22.315907813378299</v>
      </c>
      <c r="P3786">
        <v>179.27786499215</v>
      </c>
      <c r="Q3786">
        <v>0.22910493361971199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E3787">
        <v>27.744</v>
      </c>
      <c r="F3787">
        <v>68</v>
      </c>
      <c r="G3787">
        <v>-42.172866871032703</v>
      </c>
      <c r="H3787">
        <v>-1.88378436105555</v>
      </c>
      <c r="I3787">
        <v>-29.844278294719</v>
      </c>
      <c r="J3787">
        <v>-0.802355954039499</v>
      </c>
      <c r="K3787">
        <v>62.415317943164098</v>
      </c>
      <c r="L3787">
        <v>69.881114513522505</v>
      </c>
      <c r="M3787">
        <v>74.762798355103499</v>
      </c>
      <c r="N3787">
        <v>1.51518987341772</v>
      </c>
      <c r="O3787">
        <v>42.588235294117602</v>
      </c>
      <c r="P3787">
        <v>33.990147783251203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E3788">
        <v>27.707923375</v>
      </c>
      <c r="F3788">
        <v>13.75</v>
      </c>
      <c r="G3788">
        <v>41.5620728880033</v>
      </c>
      <c r="H3788">
        <v>10.9342762701101</v>
      </c>
      <c r="I3788">
        <v>15.555998118413999</v>
      </c>
      <c r="J3788">
        <v>4.3443818582331</v>
      </c>
      <c r="K3788">
        <v>12.488612362273701</v>
      </c>
      <c r="L3788">
        <v>10.572448055083299</v>
      </c>
      <c r="M3788">
        <v>57.314610170924901</v>
      </c>
      <c r="N3788">
        <v>0.95165335573445797</v>
      </c>
      <c r="O3788">
        <v>12.218181818181799</v>
      </c>
      <c r="P3788">
        <v>78.803641092327695</v>
      </c>
      <c r="Q3788">
        <v>6.3628372823678003E-2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E3789">
        <v>27.610726079999999</v>
      </c>
      <c r="F3789">
        <v>70.319999999999993</v>
      </c>
      <c r="G3789">
        <v>63.219614081011898</v>
      </c>
      <c r="H3789">
        <v>-11.7039401913636</v>
      </c>
      <c r="I3789">
        <v>20.173479349888101</v>
      </c>
      <c r="J3789">
        <v>-0.26597294935611199</v>
      </c>
      <c r="K3789">
        <v>66.203495919527299</v>
      </c>
      <c r="L3789">
        <v>56.0486715726095</v>
      </c>
      <c r="M3789">
        <v>58.719953036584698</v>
      </c>
      <c r="N3789">
        <v>0.68280750110744703</v>
      </c>
      <c r="O3789">
        <v>13.481228668941901</v>
      </c>
      <c r="P3789">
        <v>113.09090909090899</v>
      </c>
      <c r="Q3789">
        <v>0.103499155673774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1102</v>
      </c>
      <c r="E3790">
        <v>27.564920000000001</v>
      </c>
      <c r="F3790">
        <v>68.23</v>
      </c>
      <c r="G3790">
        <v>11.5455455460311</v>
      </c>
      <c r="H3790">
        <v>3.9567447258841999</v>
      </c>
      <c r="I3790">
        <v>-8.9869078674561198</v>
      </c>
      <c r="J3790">
        <v>-1.09554943461006</v>
      </c>
      <c r="K3790">
        <v>65.652944657019901</v>
      </c>
      <c r="L3790">
        <v>60.558222168563098</v>
      </c>
      <c r="M3790">
        <v>49.565468450069098</v>
      </c>
      <c r="N3790">
        <v>1.1894326595013001</v>
      </c>
      <c r="O3790">
        <v>10.933606917778</v>
      </c>
      <c r="P3790">
        <v>46.228032576082299</v>
      </c>
      <c r="Q3790">
        <v>3.1384380110090003E-2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2977</v>
      </c>
      <c r="E3791">
        <v>27.560843856000002</v>
      </c>
      <c r="F3791">
        <v>21.84</v>
      </c>
      <c r="G3791">
        <v>-5.91875953258808</v>
      </c>
      <c r="H3791">
        <v>-10.357732936191701</v>
      </c>
      <c r="I3791">
        <v>-42.770505334767201</v>
      </c>
      <c r="J3791">
        <v>1.6120559940677399</v>
      </c>
      <c r="K3791">
        <v>22.041824076685199</v>
      </c>
      <c r="L3791">
        <v>22.4884664799857</v>
      </c>
      <c r="M3791">
        <v>59.604683350835799</v>
      </c>
      <c r="N3791">
        <v>1.1177234214864999</v>
      </c>
      <c r="O3791">
        <v>76.282051282051199</v>
      </c>
      <c r="P3791">
        <v>39.019732654360197</v>
      </c>
      <c r="Q3791">
        <v>9.3190030717194006E-2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130</v>
      </c>
      <c r="E3792">
        <v>27.478290000000001</v>
      </c>
      <c r="F3792">
        <v>9.0299999999999994</v>
      </c>
      <c r="G3792">
        <v>12.7176041037755</v>
      </c>
      <c r="H3792">
        <v>-8.6675467720914998</v>
      </c>
      <c r="I3792">
        <v>0.50890188968475902</v>
      </c>
      <c r="J3792">
        <v>0.81054727176695196</v>
      </c>
      <c r="K3792">
        <v>7.9859518249569499</v>
      </c>
      <c r="L3792">
        <v>5.7582015086463203</v>
      </c>
      <c r="M3792">
        <v>58.283255962507198</v>
      </c>
      <c r="N3792">
        <v>2.4432638435807399</v>
      </c>
      <c r="O3792">
        <v>5.2048726467331203</v>
      </c>
      <c r="P3792">
        <v>36.818181818181799</v>
      </c>
      <c r="Q3792">
        <v>6.8357838266240006E-2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D3793" t="s">
        <v>631</v>
      </c>
      <c r="E3793">
        <v>27.434404851999901</v>
      </c>
      <c r="F3793">
        <v>3.88</v>
      </c>
      <c r="G3793">
        <v>-78.720460755341904</v>
      </c>
      <c r="H3793">
        <v>3.8428468590451601</v>
      </c>
      <c r="I3793">
        <v>-14.3077160914901</v>
      </c>
      <c r="J3793">
        <v>0.29241255674104499</v>
      </c>
      <c r="K3793">
        <v>3.6606819930716701</v>
      </c>
      <c r="L3793">
        <v>4.0728121890547202</v>
      </c>
      <c r="M3793">
        <v>60.644742407357398</v>
      </c>
      <c r="N3793">
        <v>1.3427610705936699</v>
      </c>
      <c r="O3793">
        <v>131.95876288659699</v>
      </c>
      <c r="P3793">
        <v>31.5254237288135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E3794">
        <v>27.426680000000001</v>
      </c>
      <c r="F3794">
        <v>22.28</v>
      </c>
      <c r="G3794">
        <v>159.721078336549</v>
      </c>
      <c r="H3794">
        <v>46.589099999476502</v>
      </c>
      <c r="I3794">
        <v>87.469783734790099</v>
      </c>
      <c r="J3794">
        <v>-4.5141280529083696</v>
      </c>
      <c r="K3794">
        <v>18.2002246325744</v>
      </c>
      <c r="L3794">
        <v>13.969937430515801</v>
      </c>
      <c r="M3794">
        <v>62.254945018260997</v>
      </c>
      <c r="N3794">
        <v>1.76303317535545</v>
      </c>
      <c r="O3794">
        <v>8.8420107719928005</v>
      </c>
      <c r="P3794">
        <v>253.65079365079299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21</v>
      </c>
      <c r="E3795">
        <v>27.417000000000002</v>
      </c>
      <c r="F3795">
        <v>91.39</v>
      </c>
      <c r="G3795">
        <v>126.351600964683</v>
      </c>
      <c r="H3795">
        <v>22.875426333788099</v>
      </c>
      <c r="I3795">
        <v>1.46554079413901</v>
      </c>
      <c r="J3795">
        <v>-9.1482696507339796</v>
      </c>
      <c r="K3795">
        <v>79.137441357497494</v>
      </c>
      <c r="L3795">
        <v>66.347958811821698</v>
      </c>
      <c r="M3795">
        <v>47.576610584728897</v>
      </c>
      <c r="N3795">
        <v>2.5792146205731701</v>
      </c>
      <c r="O3795">
        <v>28.8762446657183</v>
      </c>
      <c r="P3795">
        <v>160.22209567198101</v>
      </c>
      <c r="Q3795">
        <v>0.131431884646003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631</v>
      </c>
      <c r="E3796">
        <v>27.407841999999999</v>
      </c>
      <c r="F3796">
        <v>22.61</v>
      </c>
      <c r="G3796">
        <v>-13.9690628580984</v>
      </c>
      <c r="H3796">
        <v>-2.94498455258924</v>
      </c>
      <c r="I3796">
        <v>-23.209959681233698</v>
      </c>
      <c r="J3796">
        <v>-1.27186300736463</v>
      </c>
      <c r="K3796">
        <v>22.051003524661699</v>
      </c>
      <c r="L3796">
        <v>23.846567374938999</v>
      </c>
      <c r="M3796">
        <v>52.974401371623301</v>
      </c>
      <c r="N3796">
        <v>0.67388355395783395</v>
      </c>
      <c r="O3796">
        <v>88.677576293675301</v>
      </c>
      <c r="P3796">
        <v>36.947304663840001</v>
      </c>
      <c r="Q3796">
        <v>-6.6529888008485999E-2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E3797">
        <v>27.376694959999998</v>
      </c>
      <c r="F3797">
        <v>39.85</v>
      </c>
      <c r="G3797">
        <v>-39.7619533757819</v>
      </c>
      <c r="H3797">
        <v>-28.017290813044902</v>
      </c>
      <c r="I3797">
        <v>-29.4562712400453</v>
      </c>
      <c r="J3797">
        <v>1.3149608909346699</v>
      </c>
      <c r="M3797">
        <v>45.766722432759302</v>
      </c>
      <c r="O3797">
        <v>51.292346298619798</v>
      </c>
      <c r="P3797">
        <v>8.1411126187245593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E3798">
        <v>27.3624744</v>
      </c>
      <c r="F3798">
        <v>46</v>
      </c>
      <c r="G3798">
        <v>196.010765361446</v>
      </c>
      <c r="H3798">
        <v>-5.2875764701611097</v>
      </c>
      <c r="I3798">
        <v>52.210156749009798</v>
      </c>
      <c r="J3798">
        <v>-4.2229372821323699</v>
      </c>
      <c r="K3798">
        <v>47.464061100402503</v>
      </c>
      <c r="L3798">
        <v>43.700003143300002</v>
      </c>
      <c r="M3798">
        <v>58.361713357803403</v>
      </c>
      <c r="N3798">
        <v>1.26576822179929</v>
      </c>
      <c r="O3798">
        <v>94.108695652173907</v>
      </c>
      <c r="P3798">
        <v>257.142857142857</v>
      </c>
      <c r="Q3798">
        <v>0.14077981933598799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E3799">
        <v>27.295950000000001</v>
      </c>
      <c r="F3799">
        <v>23.43</v>
      </c>
      <c r="G3799">
        <v>161.63112960266599</v>
      </c>
      <c r="H3799">
        <v>57.058867988786503</v>
      </c>
      <c r="I3799">
        <v>32.095515380234403</v>
      </c>
      <c r="J3799">
        <v>-1.39533508117422</v>
      </c>
      <c r="K3799">
        <v>19.673960591692101</v>
      </c>
      <c r="L3799">
        <v>16.1382554240998</v>
      </c>
      <c r="M3799">
        <v>50.757619380491498</v>
      </c>
      <c r="N3799">
        <v>0.74107633789853</v>
      </c>
      <c r="O3799">
        <v>22.023047375160001</v>
      </c>
      <c r="P3799">
        <v>202.322580645161</v>
      </c>
      <c r="Q3799">
        <v>0.119458980746713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E3800">
        <v>27.277774999999998</v>
      </c>
      <c r="F3800">
        <v>0.53</v>
      </c>
      <c r="G3800">
        <v>-41.288077714406199</v>
      </c>
      <c r="H3800">
        <v>-5.60697080386905</v>
      </c>
      <c r="I3800">
        <v>-17.431259215033201</v>
      </c>
      <c r="J3800">
        <v>-1.0762451810632301</v>
      </c>
      <c r="K3800">
        <v>0.53302032571485503</v>
      </c>
      <c r="L3800">
        <v>0.60152627908030398</v>
      </c>
      <c r="M3800">
        <v>50.865724496512797</v>
      </c>
      <c r="N3800">
        <v>1.1950167850726601</v>
      </c>
      <c r="O3800">
        <v>47.169811320754697</v>
      </c>
      <c r="P3800">
        <v>23.2558139534883</v>
      </c>
      <c r="Q3800">
        <v>-0.110239779748237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286</v>
      </c>
      <c r="E3801">
        <v>27.273605010000001</v>
      </c>
      <c r="F3801">
        <v>9.3000000000000007</v>
      </c>
      <c r="G3801">
        <v>13.362979136905601</v>
      </c>
      <c r="H3801">
        <v>-8.8222191673653896</v>
      </c>
      <c r="I3801">
        <v>-29.859877528128099</v>
      </c>
      <c r="J3801">
        <v>1.8975037935060901</v>
      </c>
      <c r="K3801">
        <v>9.4513479585180296</v>
      </c>
      <c r="L3801">
        <v>9.4726482243631001</v>
      </c>
      <c r="M3801">
        <v>49.225893229303601</v>
      </c>
      <c r="N3801">
        <v>0.60880813049230198</v>
      </c>
      <c r="O3801">
        <v>47.8494623655913</v>
      </c>
      <c r="P3801">
        <v>67.266187050359704</v>
      </c>
      <c r="Q3801">
        <v>2.5533062957702E-2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539</v>
      </c>
      <c r="E3802">
        <v>27.2332863</v>
      </c>
      <c r="F3802">
        <v>15.45</v>
      </c>
      <c r="G3802">
        <v>22.902276709951401</v>
      </c>
      <c r="H3802">
        <v>-3.72017835103886</v>
      </c>
      <c r="I3802">
        <v>-3.51652298766323</v>
      </c>
      <c r="J3802">
        <v>0.81054727176695196</v>
      </c>
      <c r="K3802">
        <v>15.417873631019599</v>
      </c>
      <c r="L3802">
        <v>14.171244960012899</v>
      </c>
      <c r="M3802">
        <v>99.999999954906997</v>
      </c>
      <c r="N3802">
        <v>0</v>
      </c>
      <c r="O3802">
        <v>4.9190938511326898</v>
      </c>
      <c r="P3802">
        <v>54.6546546546546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E3803">
        <v>27.225000000000001</v>
      </c>
      <c r="F3803">
        <v>18.149999999999999</v>
      </c>
      <c r="G3803">
        <v>42.872743352751002</v>
      </c>
      <c r="H3803">
        <v>8.8501781217566293</v>
      </c>
      <c r="I3803">
        <v>-14.6145677098172</v>
      </c>
      <c r="J3803">
        <v>-3.2406254361221798</v>
      </c>
      <c r="K3803">
        <v>17.114447577200099</v>
      </c>
      <c r="L3803">
        <v>16.516511715317201</v>
      </c>
      <c r="M3803">
        <v>52.7988211771465</v>
      </c>
      <c r="N3803">
        <v>1.03675088561641</v>
      </c>
      <c r="O3803">
        <v>57.796143250688701</v>
      </c>
      <c r="P3803">
        <v>87.306501547987594</v>
      </c>
      <c r="Q3803">
        <v>7.7843964734244001E-2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539</v>
      </c>
      <c r="E3804">
        <v>27.177752000000002</v>
      </c>
      <c r="F3804">
        <v>0.82</v>
      </c>
      <c r="G3804">
        <v>-70.853824467652998</v>
      </c>
      <c r="H3804">
        <v>4.0720294411689197</v>
      </c>
      <c r="I3804">
        <v>-78.450067992462706</v>
      </c>
      <c r="J3804">
        <v>5.8738384110074398</v>
      </c>
      <c r="K3804">
        <v>0.81814252020438605</v>
      </c>
      <c r="L3804">
        <v>1.18215250825662</v>
      </c>
      <c r="M3804">
        <v>59.017437285297902</v>
      </c>
      <c r="N3804">
        <v>1.25491270395095</v>
      </c>
      <c r="O3804">
        <v>260.97560975609701</v>
      </c>
      <c r="P3804">
        <v>26.1538461538461</v>
      </c>
      <c r="Q3804">
        <v>5.2461643282134998E-2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E3805">
        <v>27.168749999999999</v>
      </c>
      <c r="F3805">
        <v>6.75</v>
      </c>
      <c r="G3805">
        <v>-24.8358718320533</v>
      </c>
      <c r="H3805">
        <v>-1.68529463010863</v>
      </c>
      <c r="I3805">
        <v>-32.174581189310501</v>
      </c>
      <c r="J3805">
        <v>-9.18945272823305</v>
      </c>
      <c r="K3805">
        <v>7.0256283027784701</v>
      </c>
      <c r="L3805">
        <v>6.3874565658373097</v>
      </c>
      <c r="M3805">
        <v>41.964518409774797</v>
      </c>
      <c r="N3805">
        <v>0.75229667852270699</v>
      </c>
      <c r="O3805">
        <v>42.814814814814802</v>
      </c>
      <c r="P3805">
        <v>34.194831013916399</v>
      </c>
      <c r="Q3805">
        <v>7.0403141372295003E-2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E3806">
        <v>27.076460000000001</v>
      </c>
      <c r="F3806">
        <v>3.95</v>
      </c>
      <c r="G3806">
        <v>-69.916764271333506</v>
      </c>
      <c r="H3806">
        <v>-18.191020683652201</v>
      </c>
      <c r="I3806">
        <v>-50.695854045123298</v>
      </c>
      <c r="J3806">
        <v>-2.3679368358124999</v>
      </c>
      <c r="K3806">
        <v>4.3056404722423496</v>
      </c>
      <c r="L3806">
        <v>4.7995376517411996</v>
      </c>
      <c r="M3806">
        <v>39.806598533677899</v>
      </c>
      <c r="N3806">
        <v>0.78661149507638095</v>
      </c>
      <c r="O3806">
        <v>89.873417721518905</v>
      </c>
      <c r="P3806">
        <v>20.4268292682926</v>
      </c>
      <c r="Q3806">
        <v>-1.3981175529215E-2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539</v>
      </c>
      <c r="E3807">
        <v>26.9985</v>
      </c>
      <c r="F3807">
        <v>87.8</v>
      </c>
      <c r="G3807">
        <v>13.086922285593699</v>
      </c>
      <c r="H3807">
        <v>41.946488315627803</v>
      </c>
      <c r="I3807">
        <v>2.4964951498071501</v>
      </c>
      <c r="J3807">
        <v>2.4384542485111398</v>
      </c>
      <c r="K3807">
        <v>68.416061142043404</v>
      </c>
      <c r="L3807">
        <v>65.310114961498101</v>
      </c>
      <c r="M3807">
        <v>84.795067981891293</v>
      </c>
      <c r="N3807">
        <v>4.3154951336320098</v>
      </c>
      <c r="O3807">
        <v>7.6309794988610404</v>
      </c>
      <c r="P3807">
        <v>70.155038759689901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51</v>
      </c>
      <c r="E3808">
        <v>26.995099679999999</v>
      </c>
      <c r="F3808">
        <v>45.6</v>
      </c>
      <c r="G3808">
        <v>-24.100577714406199</v>
      </c>
      <c r="H3808">
        <v>-3.72017835103886</v>
      </c>
      <c r="I3808">
        <v>-13.7948955786696</v>
      </c>
      <c r="J3808">
        <v>0.81054727176695196</v>
      </c>
      <c r="K3808">
        <v>45.600000085195298</v>
      </c>
      <c r="L3808">
        <v>45.601963820019897</v>
      </c>
      <c r="M3808">
        <v>0</v>
      </c>
      <c r="O3808">
        <v>5.26315789473683</v>
      </c>
      <c r="P3808">
        <v>0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146</v>
      </c>
      <c r="E3809">
        <v>26.994727999999999</v>
      </c>
      <c r="F3809">
        <v>20.5</v>
      </c>
      <c r="G3809">
        <v>-56.555272936811498</v>
      </c>
      <c r="H3809">
        <v>1.69854086078378</v>
      </c>
      <c r="I3809">
        <v>-37.302358265236798</v>
      </c>
      <c r="J3809">
        <v>-7.5406304584257704</v>
      </c>
      <c r="K3809">
        <v>21.794098437568799</v>
      </c>
      <c r="M3809">
        <v>34.3068096450261</v>
      </c>
      <c r="N3809">
        <v>1.8637992831541199</v>
      </c>
      <c r="O3809">
        <v>72.682926829268297</v>
      </c>
      <c r="P3809">
        <v>12.6373626373626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714</v>
      </c>
      <c r="E3810">
        <v>26.973934176</v>
      </c>
      <c r="F3810">
        <v>134.15</v>
      </c>
      <c r="G3810">
        <v>19.298674022632699</v>
      </c>
      <c r="H3810">
        <v>2.47655601773852</v>
      </c>
      <c r="I3810">
        <v>4.5971263081893996</v>
      </c>
      <c r="J3810">
        <v>0.99840419993046303</v>
      </c>
      <c r="K3810">
        <v>127.39040633056</v>
      </c>
      <c r="L3810">
        <v>115.951839055625</v>
      </c>
      <c r="M3810">
        <v>49.068310851650402</v>
      </c>
      <c r="N3810">
        <v>1.6183229195245601</v>
      </c>
      <c r="O3810">
        <v>1.3790532985463899</v>
      </c>
      <c r="P3810">
        <v>56.534422403733899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714</v>
      </c>
      <c r="E3811">
        <v>26.947385721</v>
      </c>
      <c r="F3811">
        <v>41.24</v>
      </c>
      <c r="G3811">
        <v>12.519047277311699</v>
      </c>
      <c r="H3811">
        <v>11.4640832172625</v>
      </c>
      <c r="I3811">
        <v>-4.5701160675855999</v>
      </c>
      <c r="J3811">
        <v>4.0900503773570103</v>
      </c>
      <c r="K3811">
        <v>37.449590509653</v>
      </c>
      <c r="L3811">
        <v>35.318216489950302</v>
      </c>
      <c r="N3811">
        <v>0.45578759312818001</v>
      </c>
      <c r="O3811">
        <v>7.7109602327836999</v>
      </c>
      <c r="P3811">
        <v>39.253756542292699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E3812">
        <v>26.941199999999998</v>
      </c>
      <c r="F3812">
        <v>69.08</v>
      </c>
      <c r="G3812">
        <v>29.240154805016498</v>
      </c>
      <c r="H3812">
        <v>-10.481541987402499</v>
      </c>
      <c r="I3812">
        <v>-20.456157570292401</v>
      </c>
      <c r="J3812">
        <v>-7.5518707095257902</v>
      </c>
      <c r="K3812">
        <v>68.4175635155203</v>
      </c>
      <c r="L3812">
        <v>63.331342752323501</v>
      </c>
      <c r="M3812">
        <v>50.120161778876202</v>
      </c>
      <c r="N3812">
        <v>1.63071658764261</v>
      </c>
      <c r="O3812">
        <v>33.178922987840103</v>
      </c>
      <c r="P3812">
        <v>57</v>
      </c>
      <c r="Q3812">
        <v>6.7872732440536002E-2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E3813">
        <v>26.854522200000002</v>
      </c>
      <c r="F3813">
        <v>66</v>
      </c>
      <c r="G3813">
        <v>-19.338672952501501</v>
      </c>
      <c r="H3813">
        <v>-2.23986339040894</v>
      </c>
      <c r="I3813">
        <v>-18.625465153291099</v>
      </c>
      <c r="J3813">
        <v>-0.20327761302566899</v>
      </c>
      <c r="K3813">
        <v>68.243635882910098</v>
      </c>
      <c r="L3813">
        <v>72.050701420148499</v>
      </c>
      <c r="M3813">
        <v>48.958097730603498</v>
      </c>
      <c r="N3813">
        <v>1.24529914529914</v>
      </c>
      <c r="O3813">
        <v>79.560606060606005</v>
      </c>
      <c r="P3813">
        <v>11.864406779661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E3814">
        <v>26.815760999999998</v>
      </c>
      <c r="F3814">
        <v>4.99</v>
      </c>
      <c r="G3814">
        <v>7.9100042961757504</v>
      </c>
      <c r="H3814">
        <v>16.929473621118898</v>
      </c>
      <c r="I3814">
        <v>13.826587797289401</v>
      </c>
      <c r="J3814">
        <v>-11.053859507894</v>
      </c>
      <c r="K3814">
        <v>4.9689656321236297</v>
      </c>
      <c r="L3814">
        <v>4.6584725756314702</v>
      </c>
      <c r="M3814">
        <v>36.468318146060803</v>
      </c>
      <c r="N3814">
        <v>2.1306929159074999</v>
      </c>
      <c r="O3814">
        <v>37.274549098196303</v>
      </c>
      <c r="P3814">
        <v>38.227146814404399</v>
      </c>
      <c r="Q3814">
        <v>-5.7579964462035997E-2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E3815">
        <v>26.796399999999998</v>
      </c>
      <c r="F3815">
        <v>21.61</v>
      </c>
      <c r="G3815">
        <v>31.591064936890501</v>
      </c>
      <c r="H3815">
        <v>0.229725309847438</v>
      </c>
      <c r="I3815">
        <v>-26.798116190585901</v>
      </c>
      <c r="J3815">
        <v>-1.6658610586003701E-2</v>
      </c>
      <c r="K3815">
        <v>21.453599155499699</v>
      </c>
      <c r="L3815">
        <v>21.323979728329402</v>
      </c>
      <c r="M3815">
        <v>52.731466511303204</v>
      </c>
      <c r="N3815">
        <v>1.7280334040016601</v>
      </c>
      <c r="O3815">
        <v>49.282739472466403</v>
      </c>
      <c r="P3815">
        <v>78.4475639966969</v>
      </c>
      <c r="Q3815">
        <v>8.4244254990753997E-2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407</v>
      </c>
      <c r="E3816">
        <v>26.79495</v>
      </c>
      <c r="F3816">
        <v>22.65</v>
      </c>
      <c r="G3816">
        <v>187.02579591196701</v>
      </c>
      <c r="H3816">
        <v>67.175878996631297</v>
      </c>
      <c r="I3816">
        <v>22.3228928828687</v>
      </c>
      <c r="J3816">
        <v>22.319211899697599</v>
      </c>
      <c r="K3816">
        <v>16.165167677158902</v>
      </c>
      <c r="L3816">
        <v>13.378220575451</v>
      </c>
      <c r="M3816">
        <v>78.396160478609602</v>
      </c>
      <c r="N3816">
        <v>2.7168259921548601</v>
      </c>
      <c r="O3816">
        <v>10.3752759381898</v>
      </c>
      <c r="P3816">
        <v>280.03355704697901</v>
      </c>
      <c r="Q3816">
        <v>0.15080356112358301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51</v>
      </c>
      <c r="E3817">
        <v>26.749500000000001</v>
      </c>
      <c r="F3817">
        <v>62.94</v>
      </c>
      <c r="G3817">
        <v>37.948855859229099</v>
      </c>
      <c r="H3817">
        <v>10.123173197230701</v>
      </c>
      <c r="I3817">
        <v>3.4773235381553702</v>
      </c>
      <c r="J3817">
        <v>9.9427281692699996</v>
      </c>
      <c r="K3817">
        <v>55.117336552591603</v>
      </c>
      <c r="L3817">
        <v>49.912754965624103</v>
      </c>
      <c r="M3817">
        <v>70.349072351211603</v>
      </c>
      <c r="N3817">
        <v>5.3033814938834896</v>
      </c>
      <c r="O3817">
        <v>28.312678741658701</v>
      </c>
      <c r="P3817">
        <v>117.03448275862</v>
      </c>
      <c r="Q3817">
        <v>0.120799461476698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21</v>
      </c>
      <c r="E3818">
        <v>26.740046795000001</v>
      </c>
      <c r="F3818">
        <v>359.25</v>
      </c>
      <c r="G3818">
        <v>1.4016056917072699</v>
      </c>
      <c r="H3818">
        <v>2.4121745901376102</v>
      </c>
      <c r="I3818">
        <v>-1.1420263406640001</v>
      </c>
      <c r="J3818">
        <v>-0.70419071949941003</v>
      </c>
      <c r="K3818">
        <v>350.50404288133399</v>
      </c>
      <c r="L3818">
        <v>319.26465920285801</v>
      </c>
      <c r="M3818">
        <v>74.284915173060398</v>
      </c>
      <c r="N3818">
        <v>1.0681949897854199</v>
      </c>
      <c r="O3818">
        <v>11.064718162839201</v>
      </c>
      <c r="P3818">
        <v>71.030706974529807</v>
      </c>
      <c r="Q3818">
        <v>2.0518194718030999E-2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D3819" t="s">
        <v>116</v>
      </c>
      <c r="E3819">
        <v>26.715479999999999</v>
      </c>
      <c r="F3819">
        <v>24.42</v>
      </c>
      <c r="G3819">
        <v>-18.432035957591001</v>
      </c>
      <c r="H3819">
        <v>-18.5187131495736</v>
      </c>
      <c r="I3819">
        <v>2.1595203757463102</v>
      </c>
      <c r="J3819">
        <v>0.81054727176695196</v>
      </c>
      <c r="K3819">
        <v>23.8098692021325</v>
      </c>
      <c r="L3819">
        <v>20.952448059495499</v>
      </c>
      <c r="M3819">
        <v>75.511770051621497</v>
      </c>
      <c r="N3819">
        <v>0.24197453901174601</v>
      </c>
      <c r="O3819">
        <v>21.2121212121212</v>
      </c>
      <c r="P3819">
        <v>75.431034482758605</v>
      </c>
      <c r="Q3819">
        <v>7.7988288985834001E-2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26.683716799999999</v>
      </c>
      <c r="F3820">
        <v>88.78</v>
      </c>
      <c r="G3820">
        <v>311.52258224633903</v>
      </c>
      <c r="H3820">
        <v>52.118652100021897</v>
      </c>
      <c r="I3820">
        <v>22.391636097967801</v>
      </c>
      <c r="J3820">
        <v>-16.9444395554818</v>
      </c>
      <c r="K3820">
        <v>77.972800076264704</v>
      </c>
      <c r="L3820">
        <v>65.3110061021859</v>
      </c>
      <c r="M3820">
        <v>42.613904441869899</v>
      </c>
      <c r="N3820">
        <v>2.9488929833569899</v>
      </c>
      <c r="O3820">
        <v>34.557332732597402</v>
      </c>
      <c r="P3820">
        <v>358.811369509043</v>
      </c>
      <c r="Q3820">
        <v>0.13217118108932999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911</v>
      </c>
      <c r="E3821">
        <v>26.673867903999898</v>
      </c>
      <c r="F3821">
        <v>3.11</v>
      </c>
      <c r="G3821">
        <v>-98.608774435717706</v>
      </c>
      <c r="H3821">
        <v>-22.940957571818</v>
      </c>
      <c r="I3821">
        <v>-79.239340023114096</v>
      </c>
      <c r="J3821">
        <v>0.81054727176695196</v>
      </c>
      <c r="K3821">
        <v>4.8089156557412798</v>
      </c>
      <c r="L3821">
        <v>8.7341361162779805</v>
      </c>
      <c r="M3821">
        <v>7.7776286571445601</v>
      </c>
      <c r="N3821">
        <v>0.32546788098580198</v>
      </c>
      <c r="O3821">
        <v>359.80707395498399</v>
      </c>
      <c r="P3821">
        <v>4.0133779264214002</v>
      </c>
      <c r="Q3821">
        <v>-0.16807184007810699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D3822" t="s">
        <v>422</v>
      </c>
      <c r="E3822">
        <v>26.593237599999998</v>
      </c>
      <c r="F3822">
        <v>43.48</v>
      </c>
      <c r="G3822">
        <v>23.790578748178699</v>
      </c>
      <c r="H3822">
        <v>28.5107108845305</v>
      </c>
      <c r="I3822">
        <v>-8.0555959677747104</v>
      </c>
      <c r="J3822">
        <v>1.42783122238424</v>
      </c>
      <c r="K3822">
        <v>37.055688622154399</v>
      </c>
      <c r="L3822">
        <v>35.401700904627802</v>
      </c>
      <c r="M3822">
        <v>67.785513423480793</v>
      </c>
      <c r="N3822">
        <v>3.6713138975255899</v>
      </c>
      <c r="O3822">
        <v>18.215271389144402</v>
      </c>
      <c r="P3822">
        <v>72.198019801980195</v>
      </c>
      <c r="Q3822">
        <v>1.462366901997E-3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E3823">
        <v>26.580383434999899</v>
      </c>
      <c r="F3823">
        <v>14.09</v>
      </c>
      <c r="G3823">
        <v>-6.6839110477395902</v>
      </c>
      <c r="H3823">
        <v>-14.5482038287458</v>
      </c>
      <c r="I3823">
        <v>-13.8658175644852</v>
      </c>
      <c r="J3823">
        <v>-8.2212915846333097</v>
      </c>
      <c r="K3823">
        <v>15.0993642290687</v>
      </c>
      <c r="L3823">
        <v>14.7303340813831</v>
      </c>
      <c r="M3823">
        <v>38.009404300825601</v>
      </c>
      <c r="N3823">
        <v>0.109734513274336</v>
      </c>
      <c r="O3823">
        <v>39.8864442867281</v>
      </c>
      <c r="P3823">
        <v>30.462962962962902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283</v>
      </c>
      <c r="E3824">
        <v>26.5794</v>
      </c>
      <c r="F3824">
        <v>31</v>
      </c>
      <c r="G3824">
        <v>-65.884615273091697</v>
      </c>
      <c r="H3824">
        <v>-17.863035493896</v>
      </c>
      <c r="I3824">
        <v>-39.096100397946699</v>
      </c>
      <c r="J3824">
        <v>-2.2539688572653001</v>
      </c>
      <c r="K3824">
        <v>31.347369279210898</v>
      </c>
      <c r="M3824">
        <v>50.350940398218903</v>
      </c>
      <c r="N3824">
        <v>0.62146892655367203</v>
      </c>
      <c r="O3824">
        <v>88.870967741935402</v>
      </c>
      <c r="P3824">
        <v>26.530612244897899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60</v>
      </c>
      <c r="E3825">
        <v>26.455248000000001</v>
      </c>
      <c r="F3825">
        <v>61.65</v>
      </c>
      <c r="G3825">
        <v>-46.844938616661899</v>
      </c>
      <c r="H3825">
        <v>-8.8740245048850195</v>
      </c>
      <c r="I3825">
        <v>-24.576371700232599</v>
      </c>
      <c r="J3825">
        <v>-1.3323098710901899</v>
      </c>
      <c r="K3825">
        <v>66.535755418561806</v>
      </c>
      <c r="M3825">
        <v>39.557177966397902</v>
      </c>
      <c r="N3825">
        <v>0.47991071428571402</v>
      </c>
      <c r="O3825">
        <v>36.253041362530404</v>
      </c>
      <c r="P3825">
        <v>7.4041811846689898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D3826" t="s">
        <v>130</v>
      </c>
      <c r="E3826">
        <v>26.409966920999999</v>
      </c>
      <c r="F3826">
        <v>19.190000000000001</v>
      </c>
      <c r="G3826">
        <v>4.3651019625789296</v>
      </c>
      <c r="H3826">
        <v>-11.7201783510388</v>
      </c>
      <c r="I3826">
        <v>-40.6064897815682</v>
      </c>
      <c r="J3826">
        <v>-0.91885252477424695</v>
      </c>
      <c r="K3826">
        <v>20.351003667246701</v>
      </c>
      <c r="L3826">
        <v>21.115096197484501</v>
      </c>
      <c r="M3826">
        <v>39.003536724587804</v>
      </c>
      <c r="N3826">
        <v>0.69048297085639398</v>
      </c>
      <c r="O3826">
        <v>94.736842105263094</v>
      </c>
      <c r="P3826">
        <v>37.071428571428498</v>
      </c>
      <c r="Q3826">
        <v>0.111865167371893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539</v>
      </c>
      <c r="E3827">
        <v>26.32769</v>
      </c>
      <c r="F3827">
        <v>47.14</v>
      </c>
      <c r="G3827">
        <v>-3.32168967956127</v>
      </c>
      <c r="H3827">
        <v>-16.844411748620701</v>
      </c>
      <c r="I3827">
        <v>-22.948875150841499</v>
      </c>
      <c r="J3827">
        <v>2.8060214540339699</v>
      </c>
      <c r="K3827">
        <v>54.362563237107501</v>
      </c>
      <c r="L3827">
        <v>54.5421468586798</v>
      </c>
      <c r="M3827">
        <v>29.087153411185799</v>
      </c>
      <c r="N3827">
        <v>3.1038147667072402</v>
      </c>
      <c r="O3827">
        <v>84.514212982605002</v>
      </c>
      <c r="P3827">
        <v>25.539280958721701</v>
      </c>
      <c r="Q3827">
        <v>2.6807191191378001E-2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E3828">
        <v>26.285746799999998</v>
      </c>
      <c r="F3828">
        <v>116.52</v>
      </c>
      <c r="G3828">
        <v>89.306015692187103</v>
      </c>
      <c r="H3828">
        <v>11.2961082939122</v>
      </c>
      <c r="I3828">
        <v>10.175739595285</v>
      </c>
      <c r="J3828">
        <v>20.181744026330801</v>
      </c>
      <c r="K3828">
        <v>94.555479893880403</v>
      </c>
      <c r="L3828">
        <v>85.858880409547098</v>
      </c>
      <c r="M3828">
        <v>84.419344469482695</v>
      </c>
      <c r="N3828">
        <v>2.3233961838094102</v>
      </c>
      <c r="O3828">
        <v>0</v>
      </c>
      <c r="P3828">
        <v>129.370078740157</v>
      </c>
      <c r="Q3828">
        <v>6.9672978258968996E-2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E3829">
        <v>26.19303</v>
      </c>
      <c r="F3829">
        <v>63.73</v>
      </c>
      <c r="G3829">
        <v>-18.692043146096601</v>
      </c>
      <c r="H3829">
        <v>-0.86206334593508904</v>
      </c>
      <c r="I3829">
        <v>-14.988694028282</v>
      </c>
      <c r="J3829">
        <v>-8.1900547751926993</v>
      </c>
      <c r="K3829">
        <v>61.140407578787404</v>
      </c>
      <c r="L3829">
        <v>61.0868287445915</v>
      </c>
      <c r="M3829">
        <v>53.959302461897799</v>
      </c>
      <c r="N3829">
        <v>1.4880434368451101</v>
      </c>
      <c r="O3829">
        <v>14.388827867566301</v>
      </c>
      <c r="P3829">
        <v>30.996916752312401</v>
      </c>
      <c r="Q3829">
        <v>2.8359382721931E-2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D3830" t="s">
        <v>293</v>
      </c>
      <c r="E3830">
        <v>26.126282159999999</v>
      </c>
      <c r="F3830">
        <v>34.979999999999997</v>
      </c>
      <c r="G3830">
        <v>16.494277591059902</v>
      </c>
      <c r="H3830">
        <v>-4.5259337467223197</v>
      </c>
      <c r="I3830">
        <v>-24.673876470389398</v>
      </c>
      <c r="J3830">
        <v>-3.41284811584072</v>
      </c>
      <c r="K3830">
        <v>35.679533936958997</v>
      </c>
      <c r="L3830">
        <v>34.49917241168</v>
      </c>
      <c r="M3830">
        <v>43.598922003827198</v>
      </c>
      <c r="N3830">
        <v>1.34843890269814</v>
      </c>
      <c r="O3830">
        <v>56.232132647226997</v>
      </c>
      <c r="P3830">
        <v>66.571428571428498</v>
      </c>
      <c r="Q3830">
        <v>7.1120646864715004E-2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D3831" t="s">
        <v>119</v>
      </c>
      <c r="E3831">
        <v>26.04</v>
      </c>
      <c r="F3831">
        <v>7.44</v>
      </c>
      <c r="G3831">
        <v>-15.0758324451195</v>
      </c>
      <c r="H3831">
        <v>-1.55509039434062</v>
      </c>
      <c r="I3831">
        <v>-43.407005323229697</v>
      </c>
      <c r="J3831">
        <v>4.6619915633763096</v>
      </c>
      <c r="K3831">
        <v>7.6337129265364601</v>
      </c>
      <c r="L3831">
        <v>8.5811361632855405</v>
      </c>
      <c r="M3831">
        <v>57.896454845009501</v>
      </c>
      <c r="N3831">
        <v>0.73959253782701995</v>
      </c>
      <c r="O3831">
        <v>67.204301075268802</v>
      </c>
      <c r="P3831">
        <v>14.4615384615384</v>
      </c>
      <c r="Q3831">
        <v>1.0734335884939E-2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E3832">
        <v>25.9945992</v>
      </c>
      <c r="F3832">
        <v>41.61</v>
      </c>
      <c r="G3832">
        <v>88.847221671468802</v>
      </c>
      <c r="H3832">
        <v>23.4356698772458</v>
      </c>
      <c r="I3832">
        <v>65.635893554577393</v>
      </c>
      <c r="J3832">
        <v>22.509226743555601</v>
      </c>
      <c r="K3832">
        <v>32.476849093370497</v>
      </c>
      <c r="L3832">
        <v>26.4938603730061</v>
      </c>
      <c r="M3832">
        <v>84.077655489512907</v>
      </c>
      <c r="N3832">
        <v>1.8784605431411701</v>
      </c>
      <c r="O3832">
        <v>5.7197788993030603</v>
      </c>
      <c r="P3832">
        <v>159.25233644859799</v>
      </c>
      <c r="Q3832">
        <v>5.7479603395265998E-2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D3833" t="s">
        <v>1522</v>
      </c>
      <c r="E3833">
        <v>25.993158024</v>
      </c>
      <c r="F3833">
        <v>9.84</v>
      </c>
      <c r="G3833">
        <v>157.04227942845</v>
      </c>
      <c r="H3833">
        <v>82.291163803970505</v>
      </c>
      <c r="I3833">
        <v>52.984765438279403</v>
      </c>
      <c r="J3833">
        <v>6.3899464133978396</v>
      </c>
      <c r="K3833">
        <v>6.8736663495063803</v>
      </c>
      <c r="L3833">
        <v>5.7920556703289803</v>
      </c>
      <c r="M3833">
        <v>74.785809103667106</v>
      </c>
      <c r="N3833">
        <v>2.2083300247955702</v>
      </c>
      <c r="O3833">
        <v>4.2682926829268304</v>
      </c>
      <c r="Q3833">
        <v>8.3841475731152998E-2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D3834" t="s">
        <v>21</v>
      </c>
      <c r="E3834">
        <v>25.937023868000001</v>
      </c>
      <c r="F3834">
        <v>16.78</v>
      </c>
      <c r="G3834">
        <v>-13.341501806815501</v>
      </c>
      <c r="H3834">
        <v>-8.8713541629089505</v>
      </c>
      <c r="I3834">
        <v>-24.301562245336299</v>
      </c>
      <c r="J3834">
        <v>-1.8331308891525699</v>
      </c>
      <c r="K3834">
        <v>16.847318219556701</v>
      </c>
      <c r="L3834">
        <v>16.6724963449326</v>
      </c>
      <c r="M3834">
        <v>45.150492842671802</v>
      </c>
      <c r="N3834">
        <v>0.90583913673270999</v>
      </c>
      <c r="O3834">
        <v>38.557806912991602</v>
      </c>
      <c r="P3834">
        <v>39.8333333333333</v>
      </c>
      <c r="Q3834">
        <v>2.6031777342990999E-2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631</v>
      </c>
      <c r="E3835">
        <v>25.924982965999899</v>
      </c>
      <c r="F3835">
        <v>11.74</v>
      </c>
      <c r="G3835">
        <v>-27.0757843259765</v>
      </c>
      <c r="H3835">
        <v>-8.7834694902793693</v>
      </c>
      <c r="I3835">
        <v>-40.189879904688397</v>
      </c>
      <c r="J3835">
        <v>-1.87111362788703</v>
      </c>
      <c r="K3835">
        <v>12.1573598630643</v>
      </c>
      <c r="L3835">
        <v>13.4590721071151</v>
      </c>
      <c r="M3835">
        <v>57.7353295221018</v>
      </c>
      <c r="N3835">
        <v>0.89217710949640805</v>
      </c>
      <c r="O3835">
        <v>91.652470187393504</v>
      </c>
      <c r="P3835">
        <v>17.399999999999899</v>
      </c>
      <c r="Q3835">
        <v>-5.1946458302505001E-2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72</v>
      </c>
      <c r="E3836">
        <v>25.887799350000002</v>
      </c>
      <c r="F3836">
        <v>51.78</v>
      </c>
      <c r="G3836">
        <v>91.380071474107993</v>
      </c>
      <c r="H3836">
        <v>-23.6747238055843</v>
      </c>
      <c r="I3836">
        <v>15.2036096530194</v>
      </c>
      <c r="J3836">
        <v>0.69710427687188203</v>
      </c>
      <c r="K3836">
        <v>50.407967329784498</v>
      </c>
      <c r="L3836">
        <v>43.421319510482697</v>
      </c>
      <c r="M3836">
        <v>39.598779037100698</v>
      </c>
      <c r="N3836">
        <v>0.373179888597158</v>
      </c>
      <c r="O3836">
        <v>31.324835843955199</v>
      </c>
      <c r="P3836">
        <v>125.13043478260801</v>
      </c>
      <c r="Q3836">
        <v>8.6484887783476003E-2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E3837">
        <v>25.706105324999999</v>
      </c>
      <c r="F3837">
        <v>40.909999999999997</v>
      </c>
      <c r="G3837">
        <v>227.96482676063599</v>
      </c>
      <c r="H3837">
        <v>-3.7442399487289602</v>
      </c>
      <c r="I3837">
        <v>86.058548485814896</v>
      </c>
      <c r="J3837">
        <v>-2.1100134758965901</v>
      </c>
      <c r="K3837">
        <v>42.533549562254898</v>
      </c>
      <c r="L3837">
        <v>34.435790622776203</v>
      </c>
      <c r="M3837">
        <v>31.5312216361081</v>
      </c>
      <c r="N3837">
        <v>0.71193036396875498</v>
      </c>
      <c r="O3837">
        <v>38.279149352236601</v>
      </c>
      <c r="P3837">
        <v>271.90909090909003</v>
      </c>
      <c r="Q3837">
        <v>8.9421415269747007E-2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E3838">
        <v>25.697659680000001</v>
      </c>
      <c r="F3838">
        <v>2.38</v>
      </c>
      <c r="G3838">
        <v>-4.5025877646575196</v>
      </c>
      <c r="H3838">
        <v>-5.0188796497401702</v>
      </c>
      <c r="I3838">
        <v>-12.518299833988801</v>
      </c>
      <c r="J3838">
        <v>-2.1681761324883699</v>
      </c>
      <c r="K3838">
        <v>2.4096079624808602</v>
      </c>
      <c r="L3838">
        <v>2.3921257921672501</v>
      </c>
      <c r="M3838">
        <v>54.846565127735197</v>
      </c>
      <c r="N3838">
        <v>0.684195503765893</v>
      </c>
      <c r="O3838">
        <v>29.831932773109202</v>
      </c>
      <c r="P3838">
        <v>23.316062176165701</v>
      </c>
      <c r="Q3838">
        <v>1.3024394351217E-2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E3839">
        <v>25.63</v>
      </c>
      <c r="F3839">
        <v>128.15</v>
      </c>
      <c r="G3839">
        <v>-54.359081115766799</v>
      </c>
      <c r="H3839">
        <v>3.6568708292890002</v>
      </c>
      <c r="I3839">
        <v>-44.053398980030103</v>
      </c>
      <c r="J3839">
        <v>0.77239389519311696</v>
      </c>
      <c r="K3839">
        <v>136.28618912873699</v>
      </c>
      <c r="M3839">
        <v>28.332552620224501</v>
      </c>
      <c r="N3839">
        <v>0.326315789473684</v>
      </c>
      <c r="O3839">
        <v>49.668357393679202</v>
      </c>
      <c r="P3839">
        <v>7.8703703703703702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E3840">
        <v>25.60432896</v>
      </c>
      <c r="F3840">
        <v>345.6</v>
      </c>
      <c r="G3840">
        <v>856.88153979907599</v>
      </c>
      <c r="H3840">
        <v>-2.11598044998938</v>
      </c>
      <c r="I3840">
        <v>151.949049058008</v>
      </c>
      <c r="J3840">
        <v>6.9000901646911998</v>
      </c>
      <c r="K3840">
        <v>327.49251380155403</v>
      </c>
      <c r="L3840">
        <v>211.05965890974301</v>
      </c>
      <c r="M3840">
        <v>62.1969568380444</v>
      </c>
      <c r="N3840">
        <v>0.19992217898832601</v>
      </c>
      <c r="O3840">
        <v>21.064814814814699</v>
      </c>
      <c r="P3840">
        <v>880.98211751348299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D3841" t="s">
        <v>72</v>
      </c>
      <c r="E3841">
        <v>25.581060000000001</v>
      </c>
      <c r="F3841">
        <v>25.53</v>
      </c>
      <c r="G3841">
        <v>19.574293493378502</v>
      </c>
      <c r="H3841">
        <v>-10.767422445527</v>
      </c>
      <c r="I3841">
        <v>4.6737819155298803</v>
      </c>
      <c r="J3841">
        <v>1.36420996341941</v>
      </c>
      <c r="K3841">
        <v>23.8813196303376</v>
      </c>
      <c r="L3841">
        <v>22.523006835632899</v>
      </c>
      <c r="M3841">
        <v>71.0305777256482</v>
      </c>
      <c r="N3841">
        <v>0.88788972379967601</v>
      </c>
      <c r="O3841">
        <v>12.4167645906776</v>
      </c>
      <c r="P3841">
        <v>59.662288930581603</v>
      </c>
      <c r="Q3841">
        <v>7.6948309603118006E-2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E3842">
        <v>25.469108928000001</v>
      </c>
      <c r="F3842">
        <v>47.76</v>
      </c>
      <c r="G3842">
        <v>-77.115826115783506</v>
      </c>
      <c r="H3842">
        <v>-4.6613548216270901</v>
      </c>
      <c r="I3842">
        <v>-30.516778752165699</v>
      </c>
      <c r="J3842">
        <v>-11.298012227189201</v>
      </c>
      <c r="K3842">
        <v>45.6081502194153</v>
      </c>
      <c r="M3842">
        <v>59.693158184879003</v>
      </c>
      <c r="N3842">
        <v>1.6390804597701101</v>
      </c>
      <c r="O3842">
        <v>124.036850921273</v>
      </c>
      <c r="P3842">
        <v>49.249999999999901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D3843" t="s">
        <v>72</v>
      </c>
      <c r="E3843">
        <v>25.4658382</v>
      </c>
      <c r="F3843">
        <v>12.43</v>
      </c>
      <c r="G3843">
        <v>-59.529149142977701</v>
      </c>
      <c r="H3843">
        <v>-8.7974410441955904</v>
      </c>
      <c r="I3843">
        <v>-22.397836755140201</v>
      </c>
      <c r="J3843">
        <v>0.96582677487253898</v>
      </c>
      <c r="K3843">
        <v>12.7862083798654</v>
      </c>
      <c r="L3843">
        <v>15.918952500540501</v>
      </c>
      <c r="M3843">
        <v>42.401434294890599</v>
      </c>
      <c r="N3843">
        <v>0.845208337622396</v>
      </c>
      <c r="O3843">
        <v>75.382139983909894</v>
      </c>
      <c r="P3843">
        <v>15.951492537313399</v>
      </c>
      <c r="Q3843">
        <v>6.1338957612779001E-2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D3844" t="s">
        <v>631</v>
      </c>
      <c r="E3844">
        <v>25.363705499999998</v>
      </c>
      <c r="F3844">
        <v>40.74</v>
      </c>
      <c r="G3844">
        <v>26.5094038013053</v>
      </c>
      <c r="H3844">
        <v>-1.43028797345054</v>
      </c>
      <c r="I3844">
        <v>-23.120513206089999</v>
      </c>
      <c r="J3844">
        <v>-6.8225367581494503</v>
      </c>
      <c r="K3844">
        <v>43.958296533256501</v>
      </c>
      <c r="L3844">
        <v>43.316276166985404</v>
      </c>
      <c r="M3844">
        <v>31.866729262240199</v>
      </c>
      <c r="N3844">
        <v>0.60589187807164502</v>
      </c>
      <c r="O3844">
        <v>59.057437407952797</v>
      </c>
      <c r="P3844">
        <v>53.6778574122972</v>
      </c>
      <c r="Q3844">
        <v>5.4514298642238002E-2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D3845" t="s">
        <v>631</v>
      </c>
      <c r="E3845">
        <v>25.357331511999998</v>
      </c>
      <c r="F3845">
        <v>29.24</v>
      </c>
      <c r="G3845">
        <v>5.8549778411492799</v>
      </c>
      <c r="H3845">
        <v>-12.4621138349098</v>
      </c>
      <c r="I3845">
        <v>-30.252038435812501</v>
      </c>
      <c r="J3845">
        <v>4.2853095248759399</v>
      </c>
      <c r="K3845">
        <v>29.738570144550199</v>
      </c>
      <c r="L3845">
        <v>29.513437362028501</v>
      </c>
      <c r="M3845">
        <v>61.250482286754803</v>
      </c>
      <c r="N3845">
        <v>0.53791256074348603</v>
      </c>
      <c r="O3845">
        <v>42.099863201094301</v>
      </c>
      <c r="P3845">
        <v>103.76306620209</v>
      </c>
      <c r="Q3845">
        <v>9.1468568604398004E-2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D3846" t="s">
        <v>631</v>
      </c>
      <c r="E3846">
        <v>25.342414000000002</v>
      </c>
      <c r="F3846">
        <v>1.94</v>
      </c>
      <c r="G3846">
        <v>-4.4686758739154602</v>
      </c>
      <c r="H3846">
        <v>-2.09855672941725</v>
      </c>
      <c r="I3846">
        <v>-1.00419790425105</v>
      </c>
      <c r="J3846">
        <v>-5.18945272823305</v>
      </c>
      <c r="K3846">
        <v>1.88132372144672</v>
      </c>
      <c r="L3846">
        <v>1.8452328219034</v>
      </c>
      <c r="M3846">
        <v>53.290055690486398</v>
      </c>
      <c r="N3846">
        <v>1.35389360069551</v>
      </c>
      <c r="O3846">
        <v>39.175257731958702</v>
      </c>
      <c r="P3846">
        <v>44.776119402985003</v>
      </c>
      <c r="Q3846">
        <v>-2.5196868389280001E-3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D3847" t="s">
        <v>60</v>
      </c>
      <c r="E3847">
        <v>25.330468365000002</v>
      </c>
      <c r="F3847">
        <v>38.909999999999997</v>
      </c>
      <c r="G3847">
        <v>-14.864193660503901</v>
      </c>
      <c r="H3847">
        <v>-10.692387029732201</v>
      </c>
      <c r="I3847">
        <v>-43.4332319258667</v>
      </c>
      <c r="J3847">
        <v>-6.6803618191421403</v>
      </c>
      <c r="K3847">
        <v>41.642442278604598</v>
      </c>
      <c r="L3847">
        <v>43.395401707392999</v>
      </c>
      <c r="M3847">
        <v>37.865709275721002</v>
      </c>
      <c r="N3847">
        <v>1.0895522774998001</v>
      </c>
      <c r="O3847">
        <v>79.9023387304035</v>
      </c>
      <c r="P3847">
        <v>24.313099041533501</v>
      </c>
      <c r="Q3847">
        <v>-1.1457484812921E-2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E3848">
        <v>25.18</v>
      </c>
      <c r="F3848">
        <v>50.36</v>
      </c>
      <c r="G3848">
        <v>66.946463256762101</v>
      </c>
      <c r="H3848">
        <v>-2.7006024945951399</v>
      </c>
      <c r="I3848">
        <v>-12.4261355142574</v>
      </c>
      <c r="J3848">
        <v>-2.1663426616447201</v>
      </c>
      <c r="K3848">
        <v>51.061815874506401</v>
      </c>
      <c r="L3848">
        <v>46.022510215059498</v>
      </c>
      <c r="M3848">
        <v>45.9342512620753</v>
      </c>
      <c r="N3848">
        <v>0.42793722975995202</v>
      </c>
      <c r="O3848">
        <v>25.893566322478101</v>
      </c>
      <c r="P3848">
        <v>108.789386401326</v>
      </c>
      <c r="Q3848">
        <v>5.9254346150591997E-2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E3849">
        <v>25.159991494</v>
      </c>
      <c r="F3849">
        <v>16.989999999999998</v>
      </c>
      <c r="G3849">
        <v>-22.728262678606701</v>
      </c>
      <c r="H3849">
        <v>2.2822968964858799</v>
      </c>
      <c r="I3849">
        <v>-13.7948955786696</v>
      </c>
      <c r="J3849">
        <v>0.57758279884905595</v>
      </c>
      <c r="K3849">
        <v>16.581752767949201</v>
      </c>
      <c r="L3849">
        <v>16.969561576850602</v>
      </c>
      <c r="M3849">
        <v>53.789556987418401</v>
      </c>
      <c r="N3849">
        <v>1.0871706630027</v>
      </c>
      <c r="O3849">
        <v>27.6633313713949</v>
      </c>
      <c r="P3849">
        <v>30.692307692307601</v>
      </c>
      <c r="Q3849">
        <v>-6.5699015826345006E-2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E3850">
        <v>25.035789000000001</v>
      </c>
      <c r="F3850">
        <v>26.7</v>
      </c>
      <c r="G3850">
        <v>-19.803702714406199</v>
      </c>
      <c r="H3850">
        <v>1.3979318851816001</v>
      </c>
      <c r="I3850">
        <v>-11.102587886361899</v>
      </c>
      <c r="J3850">
        <v>0.81054727176695196</v>
      </c>
      <c r="K3850">
        <v>26.342173433261401</v>
      </c>
      <c r="L3850">
        <v>26.0753207227398</v>
      </c>
      <c r="M3850">
        <v>51.607257851214698</v>
      </c>
      <c r="N3850">
        <v>2.9523809523809499</v>
      </c>
      <c r="O3850">
        <v>13.483146067415699</v>
      </c>
      <c r="P3850">
        <v>23.3256351039261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E3851">
        <v>25.032499999999999</v>
      </c>
      <c r="F3851">
        <v>80.75</v>
      </c>
      <c r="G3851">
        <v>223.21125024258299</v>
      </c>
      <c r="H3851">
        <v>-12.730636919019499</v>
      </c>
      <c r="I3851">
        <v>155.82113113251501</v>
      </c>
      <c r="J3851">
        <v>-6.9059698048153999</v>
      </c>
      <c r="K3851">
        <v>85.261306981610105</v>
      </c>
      <c r="L3851">
        <v>59.101446558924998</v>
      </c>
      <c r="M3851">
        <v>28.412919032636498</v>
      </c>
      <c r="N3851">
        <v>0.29792189627884702</v>
      </c>
      <c r="O3851">
        <v>25.907120743034</v>
      </c>
      <c r="P3851">
        <v>258.888888888888</v>
      </c>
      <c r="Q3851">
        <v>0.115333450781843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D3852" t="s">
        <v>399</v>
      </c>
      <c r="E3852">
        <v>24.998403374999999</v>
      </c>
      <c r="F3852">
        <v>34.049999999999997</v>
      </c>
      <c r="G3852">
        <v>-63.351246759901301</v>
      </c>
      <c r="H3852">
        <v>-2.1817168125773199</v>
      </c>
      <c r="I3852">
        <v>-11.5426433264174</v>
      </c>
      <c r="J3852">
        <v>-5.8372603661396898</v>
      </c>
      <c r="K3852">
        <v>34.080058094962098</v>
      </c>
      <c r="L3852">
        <v>37.993678683045601</v>
      </c>
      <c r="M3852">
        <v>47.047736528313202</v>
      </c>
      <c r="N3852">
        <v>1.7708737864077599</v>
      </c>
      <c r="O3852">
        <v>68.869309838472802</v>
      </c>
      <c r="P3852">
        <v>18.848167539266999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E3853">
        <v>24.96</v>
      </c>
      <c r="F3853">
        <v>41.6</v>
      </c>
      <c r="G3853">
        <v>-18.730770216939099</v>
      </c>
      <c r="H3853">
        <v>-1.5567168125773301</v>
      </c>
      <c r="I3853">
        <v>-29.156034947947301</v>
      </c>
      <c r="J3853">
        <v>-0.237182646742949</v>
      </c>
      <c r="K3853">
        <v>43.0843534257153</v>
      </c>
      <c r="L3853">
        <v>44.248261556708002</v>
      </c>
      <c r="M3853">
        <v>37.496443769960401</v>
      </c>
      <c r="N3853">
        <v>0.84258944608961595</v>
      </c>
      <c r="O3853">
        <v>54.783653846153797</v>
      </c>
      <c r="P3853">
        <v>23.5888294711824</v>
      </c>
      <c r="Q3853">
        <v>5.5393852394745001E-2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D3854" t="s">
        <v>422</v>
      </c>
      <c r="E3854">
        <v>24.947234099999999</v>
      </c>
      <c r="F3854">
        <v>34.61</v>
      </c>
      <c r="G3854">
        <v>19.7481338400409</v>
      </c>
      <c r="H3854">
        <v>-9.12102223289539</v>
      </c>
      <c r="I3854">
        <v>-26.594089330244302</v>
      </c>
      <c r="J3854">
        <v>-2.7455181139514102</v>
      </c>
      <c r="K3854">
        <v>35.0606377386598</v>
      </c>
      <c r="L3854">
        <v>34.421677466711699</v>
      </c>
      <c r="M3854">
        <v>53.119083425620097</v>
      </c>
      <c r="N3854">
        <v>0.84992061676427499</v>
      </c>
      <c r="O3854">
        <v>38.630453626119603</v>
      </c>
      <c r="P3854">
        <v>64.731080437886703</v>
      </c>
      <c r="Q3854">
        <v>6.2736766104342007E-2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E3855">
        <v>24.897880000000001</v>
      </c>
      <c r="F3855">
        <v>635.15</v>
      </c>
      <c r="G3855">
        <v>15.800303342862399</v>
      </c>
      <c r="H3855">
        <v>-6.5628668598319102</v>
      </c>
      <c r="I3855">
        <v>8.5611051918947698</v>
      </c>
      <c r="J3855">
        <v>-1.98530715098551</v>
      </c>
      <c r="K3855">
        <v>633.883138926117</v>
      </c>
      <c r="L3855">
        <v>590.77898245908102</v>
      </c>
      <c r="M3855">
        <v>51.329129924918902</v>
      </c>
      <c r="N3855">
        <v>0.75113488129402495</v>
      </c>
      <c r="O3855">
        <v>49.893725891521598</v>
      </c>
      <c r="P3855">
        <v>58.787499999999902</v>
      </c>
      <c r="Q3855">
        <v>-4.8375314480852999E-2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D3856" t="s">
        <v>714</v>
      </c>
      <c r="E3856">
        <v>24.859794348000001</v>
      </c>
      <c r="F3856">
        <v>759.13</v>
      </c>
      <c r="G3856">
        <v>39.8513034138387</v>
      </c>
      <c r="H3856">
        <v>-2.18775974825191</v>
      </c>
      <c r="I3856">
        <v>19.7983044776445</v>
      </c>
      <c r="J3856">
        <v>-1.7424423290639499</v>
      </c>
      <c r="K3856">
        <v>740.78732505803305</v>
      </c>
      <c r="L3856">
        <v>637.40082857788798</v>
      </c>
      <c r="M3856">
        <v>42.579740679890797</v>
      </c>
      <c r="N3856">
        <v>0.97324485270599004</v>
      </c>
      <c r="O3856">
        <v>3.80303768787955</v>
      </c>
      <c r="P3856">
        <v>70.342196791203804</v>
      </c>
      <c r="Q3856">
        <v>-2.2826330923839998E-3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E3857">
        <v>24.851051822999999</v>
      </c>
      <c r="F3857">
        <v>12.09</v>
      </c>
      <c r="G3857">
        <v>10.232755618926999</v>
      </c>
      <c r="H3857">
        <v>13.4720902145765</v>
      </c>
      <c r="I3857">
        <v>22.0478010505438</v>
      </c>
      <c r="J3857">
        <v>-0.13528247887794101</v>
      </c>
      <c r="K3857">
        <v>10.9108861179127</v>
      </c>
      <c r="L3857">
        <v>8.9783619864310005</v>
      </c>
      <c r="M3857">
        <v>53.402709264079803</v>
      </c>
      <c r="N3857">
        <v>0.80327589747473505</v>
      </c>
      <c r="O3857">
        <v>17.369727047146299</v>
      </c>
      <c r="P3857">
        <v>104.222972972972</v>
      </c>
      <c r="Q3857">
        <v>0.111651473852239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Row],[Ticker]],[1]!Table1[[Symbol]:[Industry]],2,FALSE),"-")</f>
        <v>-</v>
      </c>
      <c r="D3858" t="s">
        <v>422</v>
      </c>
      <c r="E3858">
        <v>24.831001000000001</v>
      </c>
      <c r="F3858">
        <v>42.1</v>
      </c>
      <c r="G3858">
        <v>9.5502159363873904</v>
      </c>
      <c r="H3858">
        <v>-5.5232972594209304</v>
      </c>
      <c r="I3858">
        <v>11.8767462123751</v>
      </c>
      <c r="J3858">
        <v>-2.93915418512342</v>
      </c>
      <c r="K3858">
        <v>41.283223733834902</v>
      </c>
      <c r="L3858">
        <v>37.759268003009502</v>
      </c>
      <c r="M3858">
        <v>52.703573744926601</v>
      </c>
      <c r="N3858">
        <v>1.6671643360319599</v>
      </c>
      <c r="O3858">
        <v>13.9904988123515</v>
      </c>
      <c r="P3858">
        <v>45.927209705372597</v>
      </c>
      <c r="Q3858">
        <v>7.1444590099197999E-2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Row],[Ticker]],[1]!Table1[[Symbol]:[Industry]],2,FALSE),"-")</f>
        <v>-</v>
      </c>
      <c r="D3859" t="s">
        <v>46</v>
      </c>
      <c r="E3859">
        <v>24.819839999999999</v>
      </c>
      <c r="F3859">
        <v>27.9</v>
      </c>
      <c r="G3859">
        <v>104.026977477744</v>
      </c>
      <c r="H3859">
        <v>14.650632001103601</v>
      </c>
      <c r="I3859">
        <v>153.95942303937201</v>
      </c>
      <c r="J3859">
        <v>-0.74202859273552202</v>
      </c>
      <c r="K3859">
        <v>25.196402441201499</v>
      </c>
      <c r="L3859">
        <v>18.369914987796101</v>
      </c>
      <c r="M3859">
        <v>61.754134718066702</v>
      </c>
      <c r="N3859">
        <v>0.10517241379310301</v>
      </c>
      <c r="O3859">
        <v>1.57706093189964</v>
      </c>
      <c r="P3859">
        <v>243.17343173431701</v>
      </c>
    </row>
    <row r="3860" spans="1:17" hidden="1" x14ac:dyDescent="0.3">
      <c r="A3860" t="s">
        <v>7883</v>
      </c>
      <c r="B3860" t="s">
        <v>7884</v>
      </c>
      <c r="C3860" t="str">
        <f>IFERROR(VLOOKUP(Table1[[#This Row],[Ticker]],[1]!Table1[[Symbol]:[Industry]],2,FALSE),"-")</f>
        <v>-</v>
      </c>
      <c r="E3860">
        <v>24.817</v>
      </c>
      <c r="F3860">
        <v>53.95</v>
      </c>
      <c r="G3860">
        <v>-32.504652417292498</v>
      </c>
      <c r="H3860">
        <v>-18.7080129009172</v>
      </c>
      <c r="I3860">
        <v>-25.598067067961701</v>
      </c>
      <c r="J3860">
        <v>-4.1921715971835702</v>
      </c>
      <c r="K3860">
        <v>55.5006513279125</v>
      </c>
      <c r="L3860">
        <v>56.548191054559297</v>
      </c>
      <c r="M3860">
        <v>44.050411379370701</v>
      </c>
      <c r="N3860">
        <v>0.815000484824978</v>
      </c>
      <c r="O3860">
        <v>35.773864689527301</v>
      </c>
      <c r="P3860">
        <v>22.1140787686736</v>
      </c>
      <c r="Q3860">
        <v>-3.6540182095540002E-3</v>
      </c>
    </row>
    <row r="3861" spans="1:17" hidden="1" x14ac:dyDescent="0.3">
      <c r="A3861" t="s">
        <v>7885</v>
      </c>
      <c r="B3861" t="s">
        <v>7886</v>
      </c>
      <c r="C3861" t="str">
        <f>IFERROR(VLOOKUP(Table1[[#This Row],[Ticker]],[1]!Table1[[Symbol]:[Industry]],2,FALSE),"-")</f>
        <v>-</v>
      </c>
      <c r="D3861" t="s">
        <v>138</v>
      </c>
      <c r="E3861">
        <v>24.75951375</v>
      </c>
      <c r="F3861">
        <v>19.149999999999999</v>
      </c>
      <c r="G3861">
        <v>12.685136571308</v>
      </c>
      <c r="H3861">
        <v>-3.98641903261501</v>
      </c>
      <c r="I3861">
        <v>-29.582054769522699</v>
      </c>
      <c r="J3861">
        <v>-9.5722278478502592</v>
      </c>
      <c r="K3861">
        <v>19.444877545759802</v>
      </c>
      <c r="L3861">
        <v>18.8344139004891</v>
      </c>
      <c r="M3861">
        <v>42.315679249231501</v>
      </c>
      <c r="N3861">
        <v>2.3821567679572699</v>
      </c>
      <c r="O3861">
        <v>64.229765013054802</v>
      </c>
      <c r="P3861">
        <v>47.3076923076922</v>
      </c>
      <c r="Q3861">
        <v>3.9135365466905998E-2</v>
      </c>
    </row>
    <row r="3862" spans="1:17" hidden="1" x14ac:dyDescent="0.3">
      <c r="A3862" t="s">
        <v>7887</v>
      </c>
      <c r="B3862" t="s">
        <v>7888</v>
      </c>
      <c r="C3862" t="str">
        <f>IFERROR(VLOOKUP(Table1[[#This Row],[Ticker]],[1]!Table1[[Symbol]:[Industry]],2,FALSE),"-")</f>
        <v>-</v>
      </c>
      <c r="D3862" t="s">
        <v>714</v>
      </c>
      <c r="E3862">
        <v>24.652576575000001</v>
      </c>
      <c r="F3862">
        <v>13.55</v>
      </c>
      <c r="G3862">
        <v>20.819208381850402</v>
      </c>
      <c r="H3862">
        <v>2.2735125006961399</v>
      </c>
      <c r="I3862">
        <v>5.37836739406562</v>
      </c>
      <c r="J3862">
        <v>0.73619782938777101</v>
      </c>
      <c r="K3862">
        <v>12.838297613379201</v>
      </c>
      <c r="L3862">
        <v>11.6686437793031</v>
      </c>
      <c r="M3862">
        <v>43.246163025678499</v>
      </c>
      <c r="N3862">
        <v>0.57356572694397201</v>
      </c>
      <c r="O3862">
        <v>6.7896678966789601</v>
      </c>
      <c r="P3862">
        <v>63.845223700120897</v>
      </c>
    </row>
    <row r="3863" spans="1:17" hidden="1" x14ac:dyDescent="0.3">
      <c r="A3863" t="s">
        <v>7889</v>
      </c>
      <c r="B3863" t="s">
        <v>7890</v>
      </c>
      <c r="C3863" t="str">
        <f>IFERROR(VLOOKUP(Table1[[#This Row],[Ticker]],[1]!Table1[[Symbol]:[Industry]],2,FALSE),"-")</f>
        <v>-</v>
      </c>
      <c r="D3863" t="s">
        <v>46</v>
      </c>
      <c r="E3863">
        <v>24.567299999999999</v>
      </c>
      <c r="F3863">
        <v>33.700000000000003</v>
      </c>
      <c r="G3863">
        <v>-74.831571866453004</v>
      </c>
      <c r="H3863">
        <v>-2.2141542546533199</v>
      </c>
      <c r="I3863">
        <v>-47.128228912002903</v>
      </c>
      <c r="J3863">
        <v>-4.5265313799184304</v>
      </c>
      <c r="K3863">
        <v>36.456955902944202</v>
      </c>
      <c r="M3863">
        <v>31.390196775265402</v>
      </c>
      <c r="N3863">
        <v>2.25215517241379</v>
      </c>
      <c r="O3863">
        <v>122.25519287833799</v>
      </c>
      <c r="P3863">
        <v>6.9841269841270002</v>
      </c>
    </row>
    <row r="3864" spans="1:17" hidden="1" x14ac:dyDescent="0.3">
      <c r="A3864" t="s">
        <v>7891</v>
      </c>
      <c r="B3864" t="s">
        <v>7892</v>
      </c>
      <c r="C3864" t="str">
        <f>IFERROR(VLOOKUP(Table1[[#This Row],[Ticker]],[1]!Table1[[Symbol]:[Industry]],2,FALSE),"-")</f>
        <v>-</v>
      </c>
      <c r="D3864" t="s">
        <v>21</v>
      </c>
      <c r="E3864">
        <v>24.528979799999998</v>
      </c>
      <c r="F3864">
        <v>2.2200000000000002</v>
      </c>
      <c r="G3864">
        <v>62.454044134333202</v>
      </c>
      <c r="H3864">
        <v>18.441983811123201</v>
      </c>
      <c r="I3864">
        <v>27.6063783066806</v>
      </c>
      <c r="J3864">
        <v>-5.8010229761669301</v>
      </c>
      <c r="K3864">
        <v>2.4717657171912402</v>
      </c>
      <c r="L3864">
        <v>2.05069685903517</v>
      </c>
      <c r="M3864">
        <v>24.6038570163409</v>
      </c>
      <c r="N3864">
        <v>0.48147257144265998</v>
      </c>
      <c r="O3864">
        <v>65.315315315315203</v>
      </c>
      <c r="P3864">
        <v>115.53398058252399</v>
      </c>
      <c r="Q3864">
        <v>6.2833076377439998E-2</v>
      </c>
    </row>
    <row r="3865" spans="1:17" hidden="1" x14ac:dyDescent="0.3">
      <c r="A3865" t="s">
        <v>7893</v>
      </c>
      <c r="B3865" t="s">
        <v>7894</v>
      </c>
      <c r="C3865" t="str">
        <f>IFERROR(VLOOKUP(Table1[[#This Row],[Ticker]],[1]!Table1[[Symbol]:[Industry]],2,FALSE),"-")</f>
        <v>-</v>
      </c>
      <c r="E3865">
        <v>24.489360000000001</v>
      </c>
      <c r="F3865">
        <v>40.68</v>
      </c>
      <c r="G3865">
        <v>-34.020861151075799</v>
      </c>
      <c r="H3865">
        <v>-29.6905665063009</v>
      </c>
      <c r="I3865">
        <v>-23.715179015339199</v>
      </c>
      <c r="J3865">
        <v>6.0437668394575201</v>
      </c>
      <c r="M3865">
        <v>55.5523264681405</v>
      </c>
      <c r="O3865">
        <v>28.4660766961651</v>
      </c>
      <c r="P3865">
        <v>16.561604584527199</v>
      </c>
    </row>
    <row r="3866" spans="1:17" hidden="1" x14ac:dyDescent="0.3">
      <c r="A3866" t="s">
        <v>7895</v>
      </c>
      <c r="B3866" t="s">
        <v>7896</v>
      </c>
      <c r="C3866" t="str">
        <f>IFERROR(VLOOKUP(Table1[[#This Row],[Ticker]],[1]!Table1[[Symbol]:[Industry]],2,FALSE),"-")</f>
        <v>-</v>
      </c>
      <c r="D3866" t="s">
        <v>631</v>
      </c>
      <c r="E3866">
        <v>24.427013599999999</v>
      </c>
      <c r="F3866">
        <v>48.29</v>
      </c>
      <c r="G3866">
        <v>201.084607470778</v>
      </c>
      <c r="H3866">
        <v>4.5980034671429397</v>
      </c>
      <c r="I3866">
        <v>81.7111772958242</v>
      </c>
      <c r="J3866">
        <v>1.6782721394918101</v>
      </c>
      <c r="K3866">
        <v>42.952913210655701</v>
      </c>
      <c r="L3866">
        <v>31.883094239926699</v>
      </c>
      <c r="M3866">
        <v>47.647227380663303</v>
      </c>
      <c r="N3866">
        <v>0.27316290896046702</v>
      </c>
      <c r="O3866">
        <v>9.5464899565127208</v>
      </c>
      <c r="P3866">
        <v>299.09090909090901</v>
      </c>
      <c r="Q3866">
        <v>0.10090131236782</v>
      </c>
    </row>
    <row r="3867" spans="1:17" hidden="1" x14ac:dyDescent="0.3">
      <c r="A3867" t="s">
        <v>7897</v>
      </c>
      <c r="B3867" t="s">
        <v>7898</v>
      </c>
      <c r="C3867" t="str">
        <f>IFERROR(VLOOKUP(Table1[[#This Row],[Ticker]],[1]!Table1[[Symbol]:[Industry]],2,FALSE),"-")</f>
        <v>-</v>
      </c>
      <c r="D3867" t="s">
        <v>130</v>
      </c>
      <c r="E3867">
        <v>24.423317879999999</v>
      </c>
      <c r="F3867">
        <v>16.399999999999999</v>
      </c>
      <c r="G3867">
        <v>-5.5931859894901201</v>
      </c>
      <c r="H3867">
        <v>-1.87035303188851</v>
      </c>
      <c r="I3867">
        <v>-12.2495918825592</v>
      </c>
      <c r="J3867">
        <v>1.0670674632677399</v>
      </c>
      <c r="K3867">
        <v>20.078539679257499</v>
      </c>
      <c r="L3867">
        <v>20.567302919445201</v>
      </c>
      <c r="M3867">
        <v>33.686981725690302</v>
      </c>
      <c r="N3867">
        <v>1</v>
      </c>
      <c r="Q3867">
        <v>-3.2586267451102997E-2</v>
      </c>
    </row>
    <row r="3868" spans="1:17" hidden="1" x14ac:dyDescent="0.3">
      <c r="A3868" t="s">
        <v>7899</v>
      </c>
      <c r="B3868" t="s">
        <v>7900</v>
      </c>
      <c r="C3868" t="str">
        <f>IFERROR(VLOOKUP(Table1[[#This Row],[Ticker]],[1]!Table1[[Symbol]:[Industry]],2,FALSE),"-")</f>
        <v>-</v>
      </c>
      <c r="E3868">
        <v>24.368960000000001</v>
      </c>
      <c r="F3868">
        <v>154</v>
      </c>
      <c r="G3868">
        <v>-57.721267369578598</v>
      </c>
      <c r="H3868">
        <v>-5.5911460929743502</v>
      </c>
      <c r="I3868">
        <v>-19.892456554279399</v>
      </c>
      <c r="J3868">
        <v>-0.42321896199928499</v>
      </c>
      <c r="K3868">
        <v>163.08400666280301</v>
      </c>
      <c r="L3868">
        <v>180.71007461331001</v>
      </c>
      <c r="M3868">
        <v>41.878659637148999</v>
      </c>
      <c r="N3868">
        <v>0.70632911392404996</v>
      </c>
      <c r="O3868">
        <v>50.649350649350602</v>
      </c>
      <c r="P3868">
        <v>4.5130641330166403</v>
      </c>
      <c r="Q3868">
        <v>7.2349942621417002E-2</v>
      </c>
    </row>
    <row r="3869" spans="1:17" hidden="1" x14ac:dyDescent="0.3">
      <c r="A3869" t="s">
        <v>7901</v>
      </c>
      <c r="B3869" t="s">
        <v>7902</v>
      </c>
      <c r="C3869" t="str">
        <f>IFERROR(VLOOKUP(Table1[[#This Row],[Ticker]],[1]!Table1[[Symbol]:[Industry]],2,FALSE),"-")</f>
        <v>-</v>
      </c>
      <c r="D3869" t="s">
        <v>807</v>
      </c>
      <c r="E3869">
        <v>24.31</v>
      </c>
      <c r="F3869">
        <v>22.1</v>
      </c>
      <c r="G3869">
        <v>-50.800411876926901</v>
      </c>
      <c r="H3869">
        <v>-3.72017835103886</v>
      </c>
      <c r="I3869">
        <v>8.9828821991081202</v>
      </c>
      <c r="J3869">
        <v>0.81054727176695196</v>
      </c>
      <c r="K3869">
        <v>21.3552346657154</v>
      </c>
      <c r="L3869">
        <v>21.185965018285799</v>
      </c>
      <c r="M3869">
        <v>99.991342128637498</v>
      </c>
      <c r="N3869">
        <v>0</v>
      </c>
      <c r="O3869">
        <v>43.891402714932099</v>
      </c>
      <c r="P3869">
        <v>35.582822085889497</v>
      </c>
    </row>
    <row r="3870" spans="1:17" hidden="1" x14ac:dyDescent="0.3">
      <c r="A3870" t="s">
        <v>7903</v>
      </c>
      <c r="B3870" t="s">
        <v>7904</v>
      </c>
      <c r="C3870" t="str">
        <f>IFERROR(VLOOKUP(Table1[[#This Row],[Ticker]],[1]!Table1[[Symbol]:[Industry]],2,FALSE),"-")</f>
        <v>-</v>
      </c>
      <c r="D3870" t="s">
        <v>422</v>
      </c>
      <c r="E3870">
        <v>24.297861000000001</v>
      </c>
      <c r="F3870">
        <v>48.01</v>
      </c>
      <c r="G3870">
        <v>169.89819754585</v>
      </c>
      <c r="H3870">
        <v>-3.1865166104805702</v>
      </c>
      <c r="I3870">
        <v>-28.062752721526799</v>
      </c>
      <c r="J3870">
        <v>-1.19025304836109</v>
      </c>
      <c r="K3870">
        <v>51.509252181525397</v>
      </c>
      <c r="L3870">
        <v>51.024106671301901</v>
      </c>
      <c r="M3870">
        <v>31.375778757240699</v>
      </c>
      <c r="N3870">
        <v>0.232006510379486</v>
      </c>
      <c r="O3870">
        <v>128.43157675484201</v>
      </c>
      <c r="P3870">
        <v>193.99877526025699</v>
      </c>
    </row>
    <row r="3871" spans="1:17" hidden="1" x14ac:dyDescent="0.3">
      <c r="A3871" t="s">
        <v>7905</v>
      </c>
      <c r="B3871" t="s">
        <v>7906</v>
      </c>
      <c r="C3871" t="str">
        <f>IFERROR(VLOOKUP(Table1[[#This Row],[Ticker]],[1]!Table1[[Symbol]:[Industry]],2,FALSE),"-")</f>
        <v>-</v>
      </c>
      <c r="D3871" t="s">
        <v>631</v>
      </c>
      <c r="E3871">
        <v>24.245676</v>
      </c>
      <c r="F3871">
        <v>9.1</v>
      </c>
      <c r="G3871">
        <v>-42.486227938621496</v>
      </c>
      <c r="H3871">
        <v>-4.0343144766933197</v>
      </c>
      <c r="I3871">
        <v>-28.668609329838901</v>
      </c>
      <c r="J3871">
        <v>1.8721183970323401</v>
      </c>
      <c r="K3871">
        <v>9.8321285604641897</v>
      </c>
      <c r="L3871">
        <v>9.3951585128476296</v>
      </c>
      <c r="M3871">
        <v>31.443742551478199</v>
      </c>
      <c r="N3871">
        <v>1.5699180839242901</v>
      </c>
      <c r="O3871">
        <v>53.846153846153797</v>
      </c>
      <c r="P3871">
        <v>30</v>
      </c>
      <c r="Q3871">
        <v>1.4582075267694001E-2</v>
      </c>
    </row>
    <row r="3872" spans="1:17" hidden="1" x14ac:dyDescent="0.3">
      <c r="A3872" t="s">
        <v>7907</v>
      </c>
      <c r="B3872" t="s">
        <v>7908</v>
      </c>
      <c r="C3872" t="str">
        <f>IFERROR(VLOOKUP(Table1[[#This Row],[Ticker]],[1]!Table1[[Symbol]:[Industry]],2,FALSE),"-")</f>
        <v>-</v>
      </c>
      <c r="D3872" t="s">
        <v>235</v>
      </c>
      <c r="E3872">
        <v>24.24</v>
      </c>
      <c r="F3872">
        <v>60.6</v>
      </c>
      <c r="G3872">
        <v>99.268386531815594</v>
      </c>
      <c r="H3872">
        <v>-18.100581809252098</v>
      </c>
      <c r="I3872">
        <v>85.154546312334901</v>
      </c>
      <c r="J3872">
        <v>0.74327515605891403</v>
      </c>
      <c r="K3872">
        <v>60.788155516027203</v>
      </c>
      <c r="L3872">
        <v>48.790588356013401</v>
      </c>
      <c r="M3872">
        <v>50.309928917247902</v>
      </c>
      <c r="N3872">
        <v>0.36173164889568898</v>
      </c>
      <c r="O3872">
        <v>42.079207920792001</v>
      </c>
      <c r="P3872">
        <v>133.07692307692301</v>
      </c>
      <c r="Q3872">
        <v>3.6304675647717999E-2</v>
      </c>
    </row>
    <row r="3873" spans="1:17" hidden="1" x14ac:dyDescent="0.3">
      <c r="A3873" t="s">
        <v>7909</v>
      </c>
      <c r="B3873" t="s">
        <v>7910</v>
      </c>
      <c r="C3873" t="str">
        <f>IFERROR(VLOOKUP(Table1[[#This Row],[Ticker]],[1]!Table1[[Symbol]:[Industry]],2,FALSE),"-")</f>
        <v>-</v>
      </c>
      <c r="D3873" t="s">
        <v>176</v>
      </c>
      <c r="E3873">
        <v>24.236160000000002</v>
      </c>
      <c r="F3873">
        <v>49.92</v>
      </c>
      <c r="G3873">
        <v>18.162175206653799</v>
      </c>
      <c r="H3873">
        <v>18.231041161156199</v>
      </c>
      <c r="I3873">
        <v>-3.7904883508159801</v>
      </c>
      <c r="J3873">
        <v>18.1263614435173</v>
      </c>
      <c r="K3873">
        <v>42.532791981645097</v>
      </c>
      <c r="L3873">
        <v>41.268279819552397</v>
      </c>
      <c r="M3873">
        <v>63.601051697194897</v>
      </c>
      <c r="N3873">
        <v>3.8358469493606902</v>
      </c>
      <c r="O3873">
        <v>22.9166666666666</v>
      </c>
      <c r="P3873">
        <v>47.256637168141602</v>
      </c>
      <c r="Q3873">
        <v>4.1096300007285001E-2</v>
      </c>
    </row>
    <row r="3874" spans="1:17" hidden="1" x14ac:dyDescent="0.3">
      <c r="A3874" t="s">
        <v>7911</v>
      </c>
      <c r="B3874" t="s">
        <v>7912</v>
      </c>
      <c r="C3874" t="str">
        <f>IFERROR(VLOOKUP(Table1[[#This Row],[Ticker]],[1]!Table1[[Symbol]:[Industry]],2,FALSE),"-")</f>
        <v>-</v>
      </c>
      <c r="D3874" t="s">
        <v>1429</v>
      </c>
      <c r="E3874">
        <v>24.1814976</v>
      </c>
      <c r="F3874">
        <v>1.56</v>
      </c>
      <c r="G3874">
        <v>115.899422285593</v>
      </c>
      <c r="H3874">
        <v>-8.3868450177055305</v>
      </c>
      <c r="I3874">
        <v>11.0051044213303</v>
      </c>
      <c r="J3874">
        <v>1.51477262387962</v>
      </c>
      <c r="K3874">
        <v>1.49396706429306</v>
      </c>
      <c r="L3874">
        <v>1.3676254027315999</v>
      </c>
      <c r="M3874">
        <v>75.173883715379901</v>
      </c>
      <c r="N3874">
        <v>1.13704912793264</v>
      </c>
      <c r="O3874">
        <v>25</v>
      </c>
      <c r="P3874">
        <v>160</v>
      </c>
      <c r="Q3874">
        <v>6.9538032306989003E-2</v>
      </c>
    </row>
    <row r="3875" spans="1:17" hidden="1" x14ac:dyDescent="0.3">
      <c r="A3875" t="s">
        <v>7913</v>
      </c>
      <c r="B3875" t="s">
        <v>7914</v>
      </c>
      <c r="C3875" t="str">
        <f>IFERROR(VLOOKUP(Table1[[#This Row],[Ticker]],[1]!Table1[[Symbol]:[Industry]],2,FALSE),"-")</f>
        <v>-</v>
      </c>
      <c r="E3875">
        <v>23.981994155999999</v>
      </c>
      <c r="F3875">
        <v>23.19</v>
      </c>
      <c r="G3875">
        <v>-9.2417367040050795</v>
      </c>
      <c r="H3875">
        <v>2.49791909675695</v>
      </c>
      <c r="I3875">
        <v>-5.0747830610887696</v>
      </c>
      <c r="J3875">
        <v>-8.1755362272390002</v>
      </c>
      <c r="K3875">
        <v>22.0811607105178</v>
      </c>
      <c r="L3875">
        <v>21.864481187254398</v>
      </c>
      <c r="M3875">
        <v>49.858902946628398</v>
      </c>
      <c r="N3875">
        <v>1.3818134931665</v>
      </c>
      <c r="O3875">
        <v>25.0539025442</v>
      </c>
      <c r="P3875">
        <v>27.068493150684901</v>
      </c>
      <c r="Q3875">
        <v>5.2343487927924003E-2</v>
      </c>
    </row>
    <row r="3876" spans="1:17" hidden="1" x14ac:dyDescent="0.3">
      <c r="A3876" t="s">
        <v>7915</v>
      </c>
      <c r="B3876" t="s">
        <v>7916</v>
      </c>
      <c r="C3876" t="str">
        <f>IFERROR(VLOOKUP(Table1[[#This Row],[Ticker]],[1]!Table1[[Symbol]:[Industry]],2,FALSE),"-")</f>
        <v>-</v>
      </c>
      <c r="E3876">
        <v>23.9200084</v>
      </c>
      <c r="F3876">
        <v>39.19</v>
      </c>
      <c r="G3876">
        <v>182.310681081528</v>
      </c>
      <c r="H3876">
        <v>38.613154982294397</v>
      </c>
      <c r="I3876">
        <v>215.80981426153201</v>
      </c>
      <c r="J3876">
        <v>9.0031148393345095</v>
      </c>
      <c r="K3876">
        <v>26.224486089381799</v>
      </c>
      <c r="L3876">
        <v>16.672341146941498</v>
      </c>
      <c r="M3876">
        <v>97.786042350300903</v>
      </c>
      <c r="N3876">
        <v>1.2056084518741499</v>
      </c>
      <c r="O3876">
        <v>0</v>
      </c>
      <c r="P3876">
        <v>357.827102803738</v>
      </c>
      <c r="Q3876">
        <v>0.12644971949742301</v>
      </c>
    </row>
    <row r="3877" spans="1:17" hidden="1" x14ac:dyDescent="0.3">
      <c r="A3877" t="s">
        <v>7917</v>
      </c>
      <c r="B3877" t="s">
        <v>7918</v>
      </c>
      <c r="C3877" t="str">
        <f>IFERROR(VLOOKUP(Table1[[#This Row],[Ticker]],[1]!Table1[[Symbol]:[Industry]],2,FALSE),"-")</f>
        <v>-</v>
      </c>
      <c r="D3877" t="s">
        <v>1157</v>
      </c>
      <c r="E3877">
        <v>23.919740208</v>
      </c>
      <c r="F3877">
        <v>65.52</v>
      </c>
      <c r="G3877">
        <v>32.984054268331597</v>
      </c>
      <c r="H3877">
        <v>-21.507678351038798</v>
      </c>
      <c r="I3877">
        <v>-32.585178176587299</v>
      </c>
      <c r="J3877">
        <v>-5.2323098710901901</v>
      </c>
      <c r="K3877">
        <v>71.136694153245301</v>
      </c>
      <c r="L3877">
        <v>73.8975303006399</v>
      </c>
      <c r="M3877">
        <v>28.285516681144198</v>
      </c>
      <c r="N3877">
        <v>0.673951865933335</v>
      </c>
      <c r="O3877">
        <v>81.440781440781393</v>
      </c>
      <c r="P3877">
        <v>71.025841816757904</v>
      </c>
      <c r="Q3877">
        <v>0.111565320585834</v>
      </c>
    </row>
    <row r="3878" spans="1:17" hidden="1" x14ac:dyDescent="0.3">
      <c r="A3878" t="s">
        <v>7919</v>
      </c>
      <c r="B3878" t="s">
        <v>7920</v>
      </c>
      <c r="C3878" t="str">
        <f>IFERROR(VLOOKUP(Table1[[#This Row],[Ticker]],[1]!Table1[[Symbol]:[Industry]],2,FALSE),"-")</f>
        <v>-</v>
      </c>
      <c r="D3878" t="s">
        <v>138</v>
      </c>
      <c r="E3878">
        <v>23.836787999999999</v>
      </c>
      <c r="F3878">
        <v>91.8</v>
      </c>
      <c r="G3878">
        <v>-52.771906385734901</v>
      </c>
      <c r="H3878">
        <v>-8.6891224504177398</v>
      </c>
      <c r="I3878">
        <v>-45.491324150098201</v>
      </c>
      <c r="J3878">
        <v>0.81054727176695196</v>
      </c>
      <c r="K3878">
        <v>102.37974174121</v>
      </c>
      <c r="L3878">
        <v>116.747626680906</v>
      </c>
      <c r="M3878">
        <v>2.8531620086240999</v>
      </c>
      <c r="N3878">
        <v>0.37575757575757501</v>
      </c>
      <c r="O3878">
        <v>46.405228758169898</v>
      </c>
      <c r="P3878">
        <v>0</v>
      </c>
    </row>
    <row r="3879" spans="1:17" hidden="1" x14ac:dyDescent="0.3">
      <c r="A3879" t="s">
        <v>7921</v>
      </c>
      <c r="B3879" t="s">
        <v>7922</v>
      </c>
      <c r="C3879" t="str">
        <f>IFERROR(VLOOKUP(Table1[[#This Row],[Ticker]],[1]!Table1[[Symbol]:[Industry]],2,FALSE),"-")</f>
        <v>-</v>
      </c>
      <c r="D3879" t="s">
        <v>422</v>
      </c>
      <c r="E3879">
        <v>23.802510000000002</v>
      </c>
      <c r="F3879">
        <v>47.51</v>
      </c>
      <c r="G3879">
        <v>238.018324724618</v>
      </c>
      <c r="H3879">
        <v>-3.72017835103886</v>
      </c>
      <c r="I3879">
        <v>-13.7948955786696</v>
      </c>
      <c r="J3879">
        <v>0.81054727176695196</v>
      </c>
      <c r="K3879">
        <v>47.475352037627502</v>
      </c>
      <c r="L3879">
        <v>43.495385448147601</v>
      </c>
      <c r="M3879">
        <v>100</v>
      </c>
      <c r="O3879">
        <v>0</v>
      </c>
      <c r="P3879">
        <v>262.118902439024</v>
      </c>
    </row>
    <row r="3880" spans="1:17" hidden="1" x14ac:dyDescent="0.3">
      <c r="A3880" t="s">
        <v>7923</v>
      </c>
      <c r="B3880" t="s">
        <v>7924</v>
      </c>
      <c r="C3880" t="str">
        <f>IFERROR(VLOOKUP(Table1[[#This Row],[Ticker]],[1]!Table1[[Symbol]:[Industry]],2,FALSE),"-")</f>
        <v>-</v>
      </c>
      <c r="D3880" t="s">
        <v>1522</v>
      </c>
      <c r="E3880">
        <v>23.763029765999999</v>
      </c>
      <c r="F3880">
        <v>3.29</v>
      </c>
      <c r="G3880">
        <v>-37.521630345985201</v>
      </c>
      <c r="H3880">
        <v>-5.2445685949412901</v>
      </c>
      <c r="I3880">
        <v>-32.560327677434998</v>
      </c>
      <c r="J3880">
        <v>-4.4680451035996196</v>
      </c>
      <c r="K3880">
        <v>3.2776660462202099</v>
      </c>
      <c r="L3880">
        <v>3.7232849022139201</v>
      </c>
      <c r="M3880">
        <v>54.6652199147657</v>
      </c>
      <c r="N3880">
        <v>1.08217769847356</v>
      </c>
      <c r="O3880">
        <v>79.331306990881401</v>
      </c>
      <c r="P3880">
        <v>17.5</v>
      </c>
      <c r="Q3880">
        <v>-9.8365598614038E-2</v>
      </c>
    </row>
    <row r="3881" spans="1:17" hidden="1" x14ac:dyDescent="0.3">
      <c r="A3881" t="s">
        <v>7925</v>
      </c>
      <c r="B3881" t="s">
        <v>7926</v>
      </c>
      <c r="C3881" t="str">
        <f>IFERROR(VLOOKUP(Table1[[#This Row],[Ticker]],[1]!Table1[[Symbol]:[Industry]],2,FALSE),"-")</f>
        <v>-</v>
      </c>
      <c r="D3881" t="s">
        <v>60</v>
      </c>
      <c r="E3881">
        <v>23.715</v>
      </c>
      <c r="F3881">
        <v>17</v>
      </c>
      <c r="G3881">
        <v>-47.351142048492001</v>
      </c>
      <c r="H3881">
        <v>-18.9833362457757</v>
      </c>
      <c r="I3881">
        <v>-41.608059060622899</v>
      </c>
      <c r="J3881">
        <v>-9.7450082837885894</v>
      </c>
      <c r="K3881">
        <v>19.4959025739395</v>
      </c>
      <c r="L3881">
        <v>21.795259614721999</v>
      </c>
      <c r="M3881">
        <v>16.0036341308546</v>
      </c>
      <c r="N3881">
        <v>0.84751203852327395</v>
      </c>
      <c r="O3881">
        <v>79.117647058823493</v>
      </c>
      <c r="P3881">
        <v>7.9365079365079296</v>
      </c>
    </row>
    <row r="3882" spans="1:17" hidden="1" x14ac:dyDescent="0.3">
      <c r="A3882" t="s">
        <v>7927</v>
      </c>
      <c r="B3882" t="s">
        <v>7928</v>
      </c>
      <c r="C3882" t="str">
        <f>IFERROR(VLOOKUP(Table1[[#This Row],[Ticker]],[1]!Table1[[Symbol]:[Industry]],2,FALSE),"-")</f>
        <v>-</v>
      </c>
      <c r="E3882">
        <v>23.671364799999999</v>
      </c>
      <c r="F3882">
        <v>91.48</v>
      </c>
      <c r="G3882">
        <v>-59.904086486336098</v>
      </c>
      <c r="H3882">
        <v>-6.4010294148686402</v>
      </c>
      <c r="I3882">
        <v>-49.598404350599402</v>
      </c>
      <c r="J3882">
        <v>-1.87030379206283</v>
      </c>
      <c r="M3882">
        <v>37.159540418678603</v>
      </c>
      <c r="O3882">
        <v>71.403585483165699</v>
      </c>
      <c r="P3882">
        <v>17.886597938144298</v>
      </c>
    </row>
    <row r="3883" spans="1:17" hidden="1" x14ac:dyDescent="0.3">
      <c r="A3883" t="s">
        <v>7929</v>
      </c>
      <c r="B3883" t="s">
        <v>7930</v>
      </c>
      <c r="C3883" t="str">
        <f>IFERROR(VLOOKUP(Table1[[#This Row],[Ticker]],[1]!Table1[[Symbol]:[Industry]],2,FALSE),"-")</f>
        <v>-</v>
      </c>
      <c r="E3883">
        <v>23.646703200000001</v>
      </c>
      <c r="F3883">
        <v>67.81</v>
      </c>
      <c r="G3883">
        <v>434.46614386714202</v>
      </c>
      <c r="H3883">
        <v>2.6768691654919601</v>
      </c>
      <c r="I3883">
        <v>112.994402080193</v>
      </c>
      <c r="J3883">
        <v>-6.9484181995035499</v>
      </c>
      <c r="K3883">
        <v>65.929109056535694</v>
      </c>
      <c r="L3883">
        <v>47.831791287444297</v>
      </c>
      <c r="M3883">
        <v>38.505326117295802</v>
      </c>
      <c r="N3883">
        <v>1.1262879262253001</v>
      </c>
      <c r="O3883">
        <v>29.685887037310099</v>
      </c>
      <c r="P3883">
        <v>458.56672158154799</v>
      </c>
    </row>
    <row r="3884" spans="1:17" hidden="1" x14ac:dyDescent="0.3">
      <c r="A3884" t="s">
        <v>7931</v>
      </c>
      <c r="B3884" t="s">
        <v>7932</v>
      </c>
      <c r="C3884" t="str">
        <f>IFERROR(VLOOKUP(Table1[[#This Row],[Ticker]],[1]!Table1[[Symbol]:[Industry]],2,FALSE),"-")</f>
        <v>-</v>
      </c>
      <c r="E3884">
        <v>23.608952639999998</v>
      </c>
      <c r="F3884">
        <v>4.68</v>
      </c>
      <c r="G3884">
        <v>-59.362285703386902</v>
      </c>
      <c r="H3884">
        <v>-12.263867671427199</v>
      </c>
      <c r="I3884">
        <v>-29.622233708166</v>
      </c>
      <c r="J3884">
        <v>0.81054727176695196</v>
      </c>
      <c r="K3884">
        <v>4.5634489976130803</v>
      </c>
      <c r="L3884">
        <v>4.4956874149000798</v>
      </c>
      <c r="M3884">
        <v>41.059897217022197</v>
      </c>
      <c r="N3884">
        <v>0.980249285166929</v>
      </c>
      <c r="O3884">
        <v>59.615384615384599</v>
      </c>
      <c r="P3884">
        <v>50.482315112540199</v>
      </c>
      <c r="Q3884">
        <v>5.8377340666451998E-2</v>
      </c>
    </row>
    <row r="3885" spans="1:17" hidden="1" x14ac:dyDescent="0.3">
      <c r="A3885" t="s">
        <v>7933</v>
      </c>
      <c r="B3885" t="s">
        <v>7934</v>
      </c>
      <c r="C3885" t="str">
        <f>IFERROR(VLOOKUP(Table1[[#This Row],[Ticker]],[1]!Table1[[Symbol]:[Industry]],2,FALSE),"-")</f>
        <v>-</v>
      </c>
      <c r="E3885">
        <v>23.589455940000001</v>
      </c>
      <c r="F3885">
        <v>1.8</v>
      </c>
      <c r="G3885">
        <v>-43.019496633325097</v>
      </c>
      <c r="H3885">
        <v>7.4562922371964202</v>
      </c>
      <c r="I3885">
        <v>-14.8937966775707</v>
      </c>
      <c r="J3885">
        <v>0.284231482293267</v>
      </c>
      <c r="K3885">
        <v>1.68567105897179</v>
      </c>
      <c r="L3885">
        <v>1.9305991686849799</v>
      </c>
      <c r="M3885">
        <v>44.025081442911201</v>
      </c>
      <c r="N3885">
        <v>2.56460654991271</v>
      </c>
      <c r="O3885">
        <v>61.6666666666666</v>
      </c>
      <c r="P3885">
        <v>50</v>
      </c>
    </row>
    <row r="3886" spans="1:17" hidden="1" x14ac:dyDescent="0.3">
      <c r="A3886" t="s">
        <v>7935</v>
      </c>
      <c r="B3886" t="s">
        <v>7936</v>
      </c>
      <c r="C3886" t="str">
        <f>IFERROR(VLOOKUP(Table1[[#This Row],[Ticker]],[1]!Table1[[Symbol]:[Industry]],2,FALSE),"-")</f>
        <v>-</v>
      </c>
      <c r="E3886">
        <v>23.467937500000001</v>
      </c>
      <c r="F3886">
        <v>24.25</v>
      </c>
      <c r="G3886">
        <v>-14.123253451367701</v>
      </c>
      <c r="H3886">
        <v>-11.021401592628999</v>
      </c>
      <c r="I3886">
        <v>-24.9670567508308</v>
      </c>
      <c r="J3886">
        <v>-5.19720466621754</v>
      </c>
      <c r="K3886">
        <v>24.961645710060299</v>
      </c>
      <c r="L3886">
        <v>24.792215558905799</v>
      </c>
      <c r="M3886">
        <v>50.260881338447199</v>
      </c>
      <c r="N3886">
        <v>2.37446808510638</v>
      </c>
      <c r="O3886">
        <v>34.020618556701002</v>
      </c>
      <c r="P3886">
        <v>39.930755914598898</v>
      </c>
      <c r="Q3886">
        <v>9.6096888313442E-2</v>
      </c>
    </row>
    <row r="3887" spans="1:17" hidden="1" x14ac:dyDescent="0.3">
      <c r="A3887" t="s">
        <v>7937</v>
      </c>
      <c r="B3887" t="s">
        <v>7938</v>
      </c>
      <c r="C3887" t="str">
        <f>IFERROR(VLOOKUP(Table1[[#This Row],[Ticker]],[1]!Table1[[Symbol]:[Industry]],2,FALSE),"-")</f>
        <v>-</v>
      </c>
      <c r="E3887">
        <v>23.4434</v>
      </c>
      <c r="F3887">
        <v>50.2</v>
      </c>
      <c r="G3887">
        <v>6.2890326752041297</v>
      </c>
      <c r="H3887">
        <v>-0.592024970615042</v>
      </c>
      <c r="I3887">
        <v>-29.988551672158799</v>
      </c>
      <c r="J3887">
        <v>1.0066257031395001</v>
      </c>
      <c r="K3887">
        <v>50.078108863413703</v>
      </c>
      <c r="L3887">
        <v>49.909574687979799</v>
      </c>
      <c r="M3887">
        <v>46.749339528677702</v>
      </c>
      <c r="N3887">
        <v>0.52</v>
      </c>
      <c r="O3887">
        <v>26.7928286852589</v>
      </c>
      <c r="P3887">
        <v>42.411347517730498</v>
      </c>
    </row>
    <row r="3888" spans="1:17" hidden="1" x14ac:dyDescent="0.3">
      <c r="A3888" t="s">
        <v>7939</v>
      </c>
      <c r="B3888" t="s">
        <v>7940</v>
      </c>
      <c r="C3888" t="str">
        <f>IFERROR(VLOOKUP(Table1[[#This Row],[Ticker]],[1]!Table1[[Symbol]:[Industry]],2,FALSE),"-")</f>
        <v>-</v>
      </c>
      <c r="E3888">
        <v>23.418133999999998</v>
      </c>
      <c r="F3888">
        <v>55.4</v>
      </c>
      <c r="G3888">
        <v>-27.752751627449701</v>
      </c>
      <c r="H3888">
        <v>5.6579065453086104</v>
      </c>
      <c r="I3888">
        <v>-19.737170621114402</v>
      </c>
      <c r="J3888">
        <v>6.3142608501329702</v>
      </c>
      <c r="K3888">
        <v>51.869172798525902</v>
      </c>
      <c r="L3888">
        <v>53.3524129136268</v>
      </c>
      <c r="M3888">
        <v>59.747580178350503</v>
      </c>
      <c r="N3888">
        <v>0.87680412371133998</v>
      </c>
      <c r="O3888">
        <v>20.4873646209386</v>
      </c>
      <c r="P3888">
        <v>50.135501355013503</v>
      </c>
    </row>
    <row r="3889" spans="1:17" hidden="1" x14ac:dyDescent="0.3">
      <c r="A3889" t="s">
        <v>7941</v>
      </c>
      <c r="B3889" t="s">
        <v>7942</v>
      </c>
      <c r="C3889" t="str">
        <f>IFERROR(VLOOKUP(Table1[[#This Row],[Ticker]],[1]!Table1[[Symbol]:[Industry]],2,FALSE),"-")</f>
        <v>-</v>
      </c>
      <c r="D3889" t="s">
        <v>298</v>
      </c>
      <c r="E3889">
        <v>23.369373800000002</v>
      </c>
      <c r="F3889">
        <v>21.22</v>
      </c>
      <c r="G3889">
        <v>74.588560862372702</v>
      </c>
      <c r="H3889">
        <v>-18.600178351038799</v>
      </c>
      <c r="I3889">
        <v>5.0180943429428799</v>
      </c>
      <c r="J3889">
        <v>0.20335437125317801</v>
      </c>
      <c r="K3889">
        <v>22.395723383811301</v>
      </c>
      <c r="L3889">
        <v>20.329662013630699</v>
      </c>
      <c r="M3889">
        <v>45.949263627892002</v>
      </c>
      <c r="N3889">
        <v>0.62400851854558304</v>
      </c>
      <c r="O3889">
        <v>52.827521206409003</v>
      </c>
      <c r="P3889">
        <v>125.74468085106299</v>
      </c>
      <c r="Q3889">
        <v>3.1226498354235001E-2</v>
      </c>
    </row>
    <row r="3890" spans="1:17" hidden="1" x14ac:dyDescent="0.3">
      <c r="A3890" t="s">
        <v>7943</v>
      </c>
      <c r="B3890" t="s">
        <v>7944</v>
      </c>
      <c r="C3890" t="str">
        <f>IFERROR(VLOOKUP(Table1[[#This Row],[Ticker]],[1]!Table1[[Symbol]:[Industry]],2,FALSE),"-")</f>
        <v>-</v>
      </c>
      <c r="E3890">
        <v>23.361750000000001</v>
      </c>
      <c r="F3890">
        <v>519.15</v>
      </c>
      <c r="G3890">
        <v>83.559422285593698</v>
      </c>
      <c r="H3890">
        <v>-9.2110110477539102</v>
      </c>
      <c r="I3890">
        <v>5.7835911194761396</v>
      </c>
      <c r="J3890">
        <v>5.5407060019256802</v>
      </c>
      <c r="K3890">
        <v>493.95124526004298</v>
      </c>
      <c r="L3890">
        <v>450.34022667453797</v>
      </c>
      <c r="M3890">
        <v>75.368733527045194</v>
      </c>
      <c r="N3890">
        <v>1.4761904761904701</v>
      </c>
      <c r="O3890">
        <v>11.749975922180401</v>
      </c>
      <c r="P3890">
        <v>107.66</v>
      </c>
    </row>
    <row r="3891" spans="1:17" hidden="1" x14ac:dyDescent="0.3">
      <c r="A3891" t="s">
        <v>7945</v>
      </c>
      <c r="B3891" t="s">
        <v>7946</v>
      </c>
      <c r="C3891" t="str">
        <f>IFERROR(VLOOKUP(Table1[[#This Row],[Ticker]],[1]!Table1[[Symbol]:[Industry]],2,FALSE),"-")</f>
        <v>-</v>
      </c>
      <c r="D3891" t="s">
        <v>286</v>
      </c>
      <c r="E3891">
        <v>23.349204059999899</v>
      </c>
      <c r="F3891">
        <v>27.3</v>
      </c>
      <c r="G3891">
        <v>-54.028709131244</v>
      </c>
      <c r="H3891">
        <v>0.246259482675866</v>
      </c>
      <c r="I3891">
        <v>-28.455727088516401</v>
      </c>
      <c r="J3891">
        <v>-0.31386331945538598</v>
      </c>
      <c r="K3891">
        <v>27.2647920785768</v>
      </c>
      <c r="L3891">
        <v>30.426536964407301</v>
      </c>
      <c r="M3891">
        <v>49.368919401608402</v>
      </c>
      <c r="N3891">
        <v>1.2040117237589301</v>
      </c>
      <c r="O3891">
        <v>47.912087912087898</v>
      </c>
      <c r="P3891">
        <v>17.773943054357201</v>
      </c>
      <c r="Q3891">
        <v>-1.7583780316056001E-2</v>
      </c>
    </row>
    <row r="3892" spans="1:17" hidden="1" x14ac:dyDescent="0.3">
      <c r="A3892" t="s">
        <v>7947</v>
      </c>
      <c r="B3892" t="s">
        <v>7948</v>
      </c>
      <c r="C3892" t="str">
        <f>IFERROR(VLOOKUP(Table1[[#This Row],[Ticker]],[1]!Table1[[Symbol]:[Industry]],2,FALSE),"-")</f>
        <v>-</v>
      </c>
      <c r="E3892">
        <v>23.327909419999902</v>
      </c>
      <c r="F3892">
        <v>155.9</v>
      </c>
      <c r="G3892">
        <v>-34.244669933426401</v>
      </c>
      <c r="H3892">
        <v>-5.0800771492678303</v>
      </c>
      <c r="I3892">
        <v>-14.621867588847699</v>
      </c>
      <c r="J3892">
        <v>0.77849598971566303</v>
      </c>
      <c r="K3892">
        <v>154.51770098312801</v>
      </c>
      <c r="L3892">
        <v>153.03064228901499</v>
      </c>
      <c r="M3892">
        <v>48.665334518878304</v>
      </c>
      <c r="N3892">
        <v>0.59264209261061096</v>
      </c>
      <c r="O3892">
        <v>16.7415009621552</v>
      </c>
      <c r="P3892">
        <v>19.555214723926301</v>
      </c>
      <c r="Q3892">
        <v>9.8624842730322002E-2</v>
      </c>
    </row>
    <row r="3893" spans="1:17" hidden="1" x14ac:dyDescent="0.3">
      <c r="A3893" t="s">
        <v>7949</v>
      </c>
      <c r="B3893" t="s">
        <v>7950</v>
      </c>
      <c r="C3893" t="str">
        <f>IFERROR(VLOOKUP(Table1[[#This Row],[Ticker]],[1]!Table1[[Symbol]:[Industry]],2,FALSE),"-")</f>
        <v>-</v>
      </c>
      <c r="D3893" t="s">
        <v>714</v>
      </c>
      <c r="E3893">
        <v>23.31605892</v>
      </c>
      <c r="F3893">
        <v>83.35</v>
      </c>
      <c r="G3893">
        <v>-9.8285733272387308</v>
      </c>
      <c r="H3893">
        <v>-7.2920157866427404</v>
      </c>
      <c r="I3893">
        <v>5.1066736082062301</v>
      </c>
      <c r="J3893">
        <v>-4.9724504910965797</v>
      </c>
      <c r="K3893">
        <v>86.322561321887505</v>
      </c>
      <c r="L3893">
        <v>78.48109794842</v>
      </c>
      <c r="M3893">
        <v>58.062255720738897</v>
      </c>
      <c r="N3893">
        <v>1.11776245122992</v>
      </c>
      <c r="O3893">
        <v>11.637672465506901</v>
      </c>
      <c r="P3893">
        <v>26.1731759006963</v>
      </c>
    </row>
    <row r="3894" spans="1:17" hidden="1" x14ac:dyDescent="0.3">
      <c r="A3894" t="s">
        <v>7951</v>
      </c>
      <c r="B3894" t="s">
        <v>7952</v>
      </c>
      <c r="C3894" t="str">
        <f>IFERROR(VLOOKUP(Table1[[#This Row],[Ticker]],[1]!Table1[[Symbol]:[Industry]],2,FALSE),"-")</f>
        <v>-</v>
      </c>
      <c r="D3894" t="s">
        <v>278</v>
      </c>
      <c r="E3894">
        <v>23.296716400000001</v>
      </c>
      <c r="F3894">
        <v>81.08</v>
      </c>
      <c r="G3894">
        <v>1006.72229536788</v>
      </c>
      <c r="H3894">
        <v>17.478180863728198</v>
      </c>
      <c r="I3894">
        <v>92.253389046489104</v>
      </c>
      <c r="J3894">
        <v>-6.9289419665513199</v>
      </c>
      <c r="K3894">
        <v>69.424323605015601</v>
      </c>
      <c r="L3894">
        <v>44.5488189815715</v>
      </c>
      <c r="M3894">
        <v>39.876537422700203</v>
      </c>
      <c r="N3894">
        <v>1.8210442194992</v>
      </c>
      <c r="O3894">
        <v>15.0838677849038</v>
      </c>
      <c r="P3894">
        <v>1030.82287308228</v>
      </c>
    </row>
    <row r="3895" spans="1:17" hidden="1" x14ac:dyDescent="0.3">
      <c r="A3895" t="s">
        <v>7953</v>
      </c>
      <c r="B3895" t="s">
        <v>7954</v>
      </c>
      <c r="C3895" t="str">
        <f>IFERROR(VLOOKUP(Table1[[#This Row],[Ticker]],[1]!Table1[[Symbol]:[Industry]],2,FALSE),"-")</f>
        <v>-</v>
      </c>
      <c r="D3895" t="s">
        <v>631</v>
      </c>
      <c r="E3895">
        <v>23.273432</v>
      </c>
      <c r="F3895">
        <v>45.67</v>
      </c>
      <c r="G3895">
        <v>78.516991052230793</v>
      </c>
      <c r="H3895">
        <v>13.076900417870799</v>
      </c>
      <c r="I3895">
        <v>113.419034769589</v>
      </c>
      <c r="J3895">
        <v>9.0009314225279997</v>
      </c>
      <c r="K3895">
        <v>33.6543987469027</v>
      </c>
      <c r="L3895">
        <v>23.7818823966564</v>
      </c>
      <c r="M3895">
        <v>92.041588664929193</v>
      </c>
      <c r="N3895">
        <v>0.89268221657578395</v>
      </c>
      <c r="O3895">
        <v>0</v>
      </c>
      <c r="P3895">
        <v>211.52796725784401</v>
      </c>
    </row>
    <row r="3896" spans="1:17" hidden="1" x14ac:dyDescent="0.3">
      <c r="A3896" t="s">
        <v>7955</v>
      </c>
      <c r="B3896" t="s">
        <v>7956</v>
      </c>
      <c r="C3896" t="str">
        <f>IFERROR(VLOOKUP(Table1[[#This Row],[Ticker]],[1]!Table1[[Symbol]:[Industry]],2,FALSE),"-")</f>
        <v>-</v>
      </c>
      <c r="D3896" t="s">
        <v>46</v>
      </c>
      <c r="E3896">
        <v>23.140925231000001</v>
      </c>
      <c r="F3896">
        <v>1.37</v>
      </c>
      <c r="G3896">
        <v>-48.825852439680901</v>
      </c>
      <c r="H3896">
        <v>-1.56190496974389</v>
      </c>
      <c r="I3896">
        <v>-66.553516268324799</v>
      </c>
      <c r="J3896">
        <v>-1.2584182454744199</v>
      </c>
      <c r="K3896">
        <v>1.5425145691997899</v>
      </c>
      <c r="L3896">
        <v>1.90350431180214</v>
      </c>
      <c r="M3896">
        <v>34.566452518589102</v>
      </c>
      <c r="N3896">
        <v>0.59644061445739105</v>
      </c>
      <c r="O3896">
        <v>162.77372262773699</v>
      </c>
      <c r="P3896">
        <v>6.2015503875969102</v>
      </c>
      <c r="Q3896">
        <v>1.1334544225190001E-2</v>
      </c>
    </row>
    <row r="3897" spans="1:17" hidden="1" x14ac:dyDescent="0.3">
      <c r="A3897" t="s">
        <v>7957</v>
      </c>
      <c r="B3897" t="s">
        <v>7958</v>
      </c>
      <c r="C3897" t="str">
        <f>IFERROR(VLOOKUP(Table1[[#This Row],[Ticker]],[1]!Table1[[Symbol]:[Industry]],2,FALSE),"-")</f>
        <v>-</v>
      </c>
      <c r="D3897" t="s">
        <v>539</v>
      </c>
      <c r="E3897">
        <v>23.140920000000001</v>
      </c>
      <c r="F3897">
        <v>74.599999999999994</v>
      </c>
      <c r="G3897">
        <v>45.444876831048198</v>
      </c>
      <c r="H3897">
        <v>-6.22017835103886</v>
      </c>
      <c r="I3897">
        <v>31.115749331975199</v>
      </c>
      <c r="J3897">
        <v>-1.4388100547111899</v>
      </c>
      <c r="K3897">
        <v>74.4199468537619</v>
      </c>
      <c r="L3897">
        <v>57.803234111686898</v>
      </c>
      <c r="M3897">
        <v>25.054918964998699</v>
      </c>
      <c r="N3897">
        <v>8.8316679477325105E-2</v>
      </c>
      <c r="O3897">
        <v>20.643431635388701</v>
      </c>
      <c r="P3897">
        <v>145.63714191636399</v>
      </c>
    </row>
    <row r="3898" spans="1:17" hidden="1" x14ac:dyDescent="0.3">
      <c r="A3898" t="s">
        <v>7959</v>
      </c>
      <c r="B3898" t="s">
        <v>7960</v>
      </c>
      <c r="C3898" t="str">
        <f>IFERROR(VLOOKUP(Table1[[#This Row],[Ticker]],[1]!Table1[[Symbol]:[Industry]],2,FALSE),"-")</f>
        <v>-</v>
      </c>
      <c r="D3898" t="s">
        <v>119</v>
      </c>
      <c r="E3898">
        <v>23.125624200000001</v>
      </c>
      <c r="F3898">
        <v>66.06</v>
      </c>
      <c r="G3898">
        <v>88.106296683280803</v>
      </c>
      <c r="H3898">
        <v>22.298340167479601</v>
      </c>
      <c r="I3898">
        <v>37.337568388385897</v>
      </c>
      <c r="J3898">
        <v>-11.7553013727146</v>
      </c>
      <c r="K3898">
        <v>58.3952385378469</v>
      </c>
      <c r="L3898">
        <v>45.358755380296202</v>
      </c>
      <c r="M3898">
        <v>45.132169707705799</v>
      </c>
      <c r="N3898">
        <v>2.15030541392108</v>
      </c>
      <c r="O3898">
        <v>39.782016348773801</v>
      </c>
      <c r="P3898">
        <v>154.07692307692301</v>
      </c>
      <c r="Q3898">
        <v>8.8515207403112001E-2</v>
      </c>
    </row>
    <row r="3899" spans="1:17" hidden="1" x14ac:dyDescent="0.3">
      <c r="A3899" t="s">
        <v>7961</v>
      </c>
      <c r="B3899" t="s">
        <v>7962</v>
      </c>
      <c r="C3899" t="str">
        <f>IFERROR(VLOOKUP(Table1[[#This Row],[Ticker]],[1]!Table1[[Symbol]:[Industry]],2,FALSE),"-")</f>
        <v>-</v>
      </c>
      <c r="D3899" t="s">
        <v>51</v>
      </c>
      <c r="E3899">
        <v>23.114999999999998</v>
      </c>
      <c r="F3899">
        <v>2.2999999999999998</v>
      </c>
      <c r="G3899">
        <v>-80.207447943413896</v>
      </c>
      <c r="H3899">
        <v>-8.2844937037359703</v>
      </c>
      <c r="I3899">
        <v>-12.9177025962135</v>
      </c>
      <c r="J3899">
        <v>-2.9551431048020902</v>
      </c>
      <c r="K3899">
        <v>2.3333751133337701</v>
      </c>
      <c r="L3899">
        <v>2.87768094179782</v>
      </c>
      <c r="M3899">
        <v>37.432331506031701</v>
      </c>
      <c r="N3899">
        <v>0.78510290245163905</v>
      </c>
      <c r="O3899">
        <v>127.826086956521</v>
      </c>
      <c r="P3899">
        <v>21.052631578947299</v>
      </c>
      <c r="Q3899">
        <v>4.5803583927858001E-2</v>
      </c>
    </row>
    <row r="3900" spans="1:17" hidden="1" x14ac:dyDescent="0.3">
      <c r="A3900" t="s">
        <v>7963</v>
      </c>
      <c r="B3900" t="s">
        <v>7964</v>
      </c>
      <c r="C3900" t="str">
        <f>IFERROR(VLOOKUP(Table1[[#This Row],[Ticker]],[1]!Table1[[Symbol]:[Industry]],2,FALSE),"-")</f>
        <v>-</v>
      </c>
      <c r="E3900">
        <v>23.091247410000001</v>
      </c>
      <c r="F3900">
        <v>2.6</v>
      </c>
      <c r="K3900">
        <v>2.9214051989229399</v>
      </c>
      <c r="L3900">
        <v>4.2861502767889696</v>
      </c>
      <c r="M3900">
        <v>64.437260219561196</v>
      </c>
      <c r="N3900">
        <v>1</v>
      </c>
      <c r="Q3900">
        <v>-8.2544193203107005E-2</v>
      </c>
    </row>
    <row r="3901" spans="1:17" hidden="1" x14ac:dyDescent="0.3">
      <c r="A3901" t="s">
        <v>7965</v>
      </c>
      <c r="B3901" t="s">
        <v>7966</v>
      </c>
      <c r="C3901" t="str">
        <f>IFERROR(VLOOKUP(Table1[[#This Row],[Ticker]],[1]!Table1[[Symbol]:[Industry]],2,FALSE),"-")</f>
        <v>-</v>
      </c>
      <c r="E3901">
        <v>23.083874099999999</v>
      </c>
      <c r="F3901">
        <v>21.39</v>
      </c>
      <c r="G3901">
        <v>13.0148069009783</v>
      </c>
      <c r="H3901">
        <v>-8.2855866038922503</v>
      </c>
      <c r="I3901">
        <v>-22.149651362731301</v>
      </c>
      <c r="J3901">
        <v>-6.6788144303607098</v>
      </c>
      <c r="K3901">
        <v>22.7024821270515</v>
      </c>
      <c r="L3901">
        <v>21.688982435249802</v>
      </c>
      <c r="M3901">
        <v>39.809112699513904</v>
      </c>
      <c r="N3901">
        <v>1.7004517198508</v>
      </c>
      <c r="O3901">
        <v>44.834034595605402</v>
      </c>
      <c r="P3901">
        <v>53.3333333333333</v>
      </c>
      <c r="Q3901">
        <v>-6.7510516420699997E-3</v>
      </c>
    </row>
    <row r="3902" spans="1:17" hidden="1" x14ac:dyDescent="0.3">
      <c r="A3902" t="s">
        <v>7967</v>
      </c>
      <c r="B3902" t="s">
        <v>7968</v>
      </c>
      <c r="C3902" t="str">
        <f>IFERROR(VLOOKUP(Table1[[#This Row],[Ticker]],[1]!Table1[[Symbol]:[Industry]],2,FALSE),"-")</f>
        <v>-</v>
      </c>
      <c r="D3902" t="s">
        <v>51</v>
      </c>
      <c r="E3902">
        <v>23.081967599999999</v>
      </c>
      <c r="F3902">
        <v>42.94</v>
      </c>
      <c r="G3902">
        <v>119.46153232529799</v>
      </c>
      <c r="H3902">
        <v>102.722129341268</v>
      </c>
      <c r="I3902">
        <v>29.338437754663602</v>
      </c>
      <c r="J3902">
        <v>22.281551515048399</v>
      </c>
      <c r="K3902">
        <v>30.650828752557899</v>
      </c>
      <c r="L3902">
        <v>27.0301472271507</v>
      </c>
      <c r="M3902">
        <v>83.013367294654699</v>
      </c>
      <c r="N3902">
        <v>1.51836734693877</v>
      </c>
      <c r="O3902">
        <v>0</v>
      </c>
      <c r="P3902">
        <v>270.17241379310298</v>
      </c>
    </row>
    <row r="3903" spans="1:17" hidden="1" x14ac:dyDescent="0.3">
      <c r="A3903" t="s">
        <v>7969</v>
      </c>
      <c r="B3903" t="s">
        <v>7970</v>
      </c>
      <c r="C3903" t="str">
        <f>IFERROR(VLOOKUP(Table1[[#This Row],[Ticker]],[1]!Table1[[Symbol]:[Industry]],2,FALSE),"-")</f>
        <v>-</v>
      </c>
      <c r="D3903" t="s">
        <v>51</v>
      </c>
      <c r="E3903">
        <v>23.003050000000002</v>
      </c>
      <c r="F3903">
        <v>938.9</v>
      </c>
      <c r="G3903">
        <v>-3.1628563258572902</v>
      </c>
      <c r="H3903">
        <v>-3.72017835103886</v>
      </c>
      <c r="I3903">
        <v>-13.7948955786696</v>
      </c>
      <c r="J3903">
        <v>0.81054727176695196</v>
      </c>
      <c r="K3903">
        <v>938.873260841518</v>
      </c>
      <c r="L3903">
        <v>899.74690355502798</v>
      </c>
      <c r="M3903">
        <v>100</v>
      </c>
      <c r="O3903">
        <v>0</v>
      </c>
      <c r="P3903">
        <v>20.937721388548901</v>
      </c>
    </row>
    <row r="3904" spans="1:17" hidden="1" x14ac:dyDescent="0.3">
      <c r="A3904" t="s">
        <v>7971</v>
      </c>
      <c r="B3904" t="s">
        <v>7972</v>
      </c>
      <c r="C3904" t="str">
        <f>IFERROR(VLOOKUP(Table1[[#This Row],[Ticker]],[1]!Table1[[Symbol]:[Industry]],2,FALSE),"-")</f>
        <v>-</v>
      </c>
      <c r="D3904" t="s">
        <v>60</v>
      </c>
      <c r="E3904">
        <v>22.998397300000001</v>
      </c>
      <c r="F3904">
        <v>76.91</v>
      </c>
      <c r="G3904">
        <v>-24.217460831289301</v>
      </c>
      <c r="H3904">
        <v>1.7594728117518199</v>
      </c>
      <c r="I3904">
        <v>-8.3665199789438205</v>
      </c>
      <c r="J3904">
        <v>-8.9955675679049296</v>
      </c>
      <c r="K3904">
        <v>68.233954005253395</v>
      </c>
      <c r="L3904">
        <v>68.581562835906894</v>
      </c>
      <c r="M3904">
        <v>64.950229061819499</v>
      </c>
      <c r="N3904">
        <v>4.6385628212285104</v>
      </c>
      <c r="O3904">
        <v>27.9027434663893</v>
      </c>
      <c r="P3904">
        <v>37.339285714285701</v>
      </c>
      <c r="Q3904">
        <v>4.6737255519968997E-2</v>
      </c>
    </row>
    <row r="3905" spans="1:17" hidden="1" x14ac:dyDescent="0.3">
      <c r="A3905" t="s">
        <v>7973</v>
      </c>
      <c r="B3905" t="s">
        <v>7974</v>
      </c>
      <c r="C3905" t="str">
        <f>IFERROR(VLOOKUP(Table1[[#This Row],[Ticker]],[1]!Table1[[Symbol]:[Industry]],2,FALSE),"-")</f>
        <v>-</v>
      </c>
      <c r="D3905" t="s">
        <v>539</v>
      </c>
      <c r="E3905">
        <v>22.965935949999999</v>
      </c>
      <c r="F3905">
        <v>0.79</v>
      </c>
      <c r="G3905">
        <v>148.313215389042</v>
      </c>
      <c r="H3905">
        <v>-7.5176467054692404</v>
      </c>
      <c r="I3905">
        <v>-26.0171178008918</v>
      </c>
      <c r="J3905">
        <v>19.5605472717669</v>
      </c>
      <c r="K3905">
        <v>0.79012589660413002</v>
      </c>
      <c r="L3905">
        <v>0.75572750246190401</v>
      </c>
      <c r="M3905">
        <v>58.717243453825198</v>
      </c>
      <c r="N3905">
        <v>1.7141860596490199</v>
      </c>
      <c r="O3905">
        <v>44.303797468354396</v>
      </c>
      <c r="P3905">
        <v>182.142857142857</v>
      </c>
    </row>
    <row r="3906" spans="1:17" hidden="1" x14ac:dyDescent="0.3">
      <c r="A3906" t="s">
        <v>7975</v>
      </c>
      <c r="B3906" t="s">
        <v>7976</v>
      </c>
      <c r="C3906" t="str">
        <f>IFERROR(VLOOKUP(Table1[[#This Row],[Ticker]],[1]!Table1[[Symbol]:[Industry]],2,FALSE),"-")</f>
        <v>-</v>
      </c>
      <c r="D3906" t="s">
        <v>176</v>
      </c>
      <c r="E3906">
        <v>22.962307500000001</v>
      </c>
      <c r="F3906">
        <v>47.5</v>
      </c>
      <c r="G3906">
        <v>62.173932089515297</v>
      </c>
      <c r="H3906">
        <v>4.8512502203896997</v>
      </c>
      <c r="I3906">
        <v>-7.3165274997635796</v>
      </c>
      <c r="J3906">
        <v>1.8743770590009901</v>
      </c>
      <c r="K3906">
        <v>46.023239889365797</v>
      </c>
      <c r="L3906">
        <v>40.061691750880897</v>
      </c>
      <c r="M3906">
        <v>85.983051991449599</v>
      </c>
      <c r="N3906">
        <v>0.28615384615384598</v>
      </c>
      <c r="O3906">
        <v>7.1578947368420902</v>
      </c>
      <c r="P3906">
        <v>103.862660944206</v>
      </c>
    </row>
    <row r="3907" spans="1:17" hidden="1" x14ac:dyDescent="0.3">
      <c r="A3907" t="s">
        <v>7977</v>
      </c>
      <c r="B3907" t="s">
        <v>7978</v>
      </c>
      <c r="C3907" t="str">
        <f>IFERROR(VLOOKUP(Table1[[#This Row],[Ticker]],[1]!Table1[[Symbol]:[Industry]],2,FALSE),"-")</f>
        <v>-</v>
      </c>
      <c r="D3907" t="s">
        <v>682</v>
      </c>
      <c r="E3907">
        <v>22.913</v>
      </c>
      <c r="F3907">
        <v>20.83</v>
      </c>
      <c r="G3907">
        <v>21.5637579499293</v>
      </c>
      <c r="H3907">
        <v>-2.31758094844146</v>
      </c>
      <c r="I3907">
        <v>-2.0459685400430598</v>
      </c>
      <c r="J3907">
        <v>-3.9699405331110902</v>
      </c>
      <c r="K3907">
        <v>19.940045672139401</v>
      </c>
      <c r="L3907">
        <v>18.619954902917598</v>
      </c>
      <c r="M3907">
        <v>54.380558921911899</v>
      </c>
      <c r="N3907">
        <v>1.4382561214913401</v>
      </c>
      <c r="O3907">
        <v>10.369659145463199</v>
      </c>
      <c r="P3907">
        <v>59.861857252494197</v>
      </c>
      <c r="Q3907">
        <v>4.07275475097E-2</v>
      </c>
    </row>
    <row r="3908" spans="1:17" hidden="1" x14ac:dyDescent="0.3">
      <c r="A3908" t="s">
        <v>7979</v>
      </c>
      <c r="B3908" t="s">
        <v>7980</v>
      </c>
      <c r="C3908" t="str">
        <f>IFERROR(VLOOKUP(Table1[[#This Row],[Ticker]],[1]!Table1[[Symbol]:[Industry]],2,FALSE),"-")</f>
        <v>-</v>
      </c>
      <c r="D3908" t="s">
        <v>51</v>
      </c>
      <c r="E3908">
        <v>22.896225000000001</v>
      </c>
      <c r="F3908">
        <v>1.98</v>
      </c>
      <c r="G3908">
        <v>1.21587798179625</v>
      </c>
      <c r="H3908">
        <v>-7.1348124973803202</v>
      </c>
      <c r="I3908">
        <v>-41.532121856041897</v>
      </c>
      <c r="J3908">
        <v>-1.16965074803502</v>
      </c>
      <c r="K3908">
        <v>2.0600690718986101</v>
      </c>
      <c r="L3908">
        <v>2.1076323701723401</v>
      </c>
      <c r="M3908">
        <v>33.851027347549703</v>
      </c>
      <c r="N3908">
        <v>1.1355299556118199</v>
      </c>
      <c r="O3908">
        <v>61.616161616161598</v>
      </c>
      <c r="P3908">
        <v>36.551724137930997</v>
      </c>
      <c r="Q3908">
        <v>2.6115239170228999E-2</v>
      </c>
    </row>
    <row r="3909" spans="1:17" hidden="1" x14ac:dyDescent="0.3">
      <c r="A3909" t="s">
        <v>7981</v>
      </c>
      <c r="B3909" t="s">
        <v>7982</v>
      </c>
      <c r="C3909" t="str">
        <f>IFERROR(VLOOKUP(Table1[[#This Row],[Ticker]],[1]!Table1[[Symbol]:[Industry]],2,FALSE),"-")</f>
        <v>-</v>
      </c>
      <c r="E3909">
        <v>22.833300000000001</v>
      </c>
      <c r="F3909">
        <v>9.17</v>
      </c>
      <c r="G3909">
        <v>-58.647330034177799</v>
      </c>
      <c r="H3909">
        <v>-5.0785900542781599</v>
      </c>
      <c r="I3909">
        <v>-47.345620216350802</v>
      </c>
      <c r="J3909">
        <v>-4.7894527282330497</v>
      </c>
      <c r="K3909">
        <v>10.210978208765001</v>
      </c>
      <c r="L3909">
        <v>11.604347209973101</v>
      </c>
      <c r="M3909">
        <v>22.585985201008398</v>
      </c>
      <c r="N3909">
        <v>0.539912917271407</v>
      </c>
      <c r="O3909">
        <v>111.995637949836</v>
      </c>
      <c r="P3909">
        <v>7.8823529411764701</v>
      </c>
      <c r="Q3909">
        <v>-4.8624425436054997E-2</v>
      </c>
    </row>
    <row r="3910" spans="1:17" hidden="1" x14ac:dyDescent="0.3">
      <c r="A3910" t="s">
        <v>7983</v>
      </c>
      <c r="B3910" t="s">
        <v>7984</v>
      </c>
      <c r="C3910" t="str">
        <f>IFERROR(VLOOKUP(Table1[[#This Row],[Ticker]],[1]!Table1[[Symbol]:[Industry]],2,FALSE),"-")</f>
        <v>-</v>
      </c>
      <c r="D3910" t="s">
        <v>72</v>
      </c>
      <c r="E3910">
        <v>22.79</v>
      </c>
      <c r="F3910">
        <v>22.79</v>
      </c>
      <c r="G3910">
        <v>-36.108299722128201</v>
      </c>
      <c r="H3910">
        <v>-27.082274867497699</v>
      </c>
      <c r="I3910">
        <v>-11.459915785225499</v>
      </c>
      <c r="J3910">
        <v>-2.0257574283951101</v>
      </c>
      <c r="K3910">
        <v>26.9496204498247</v>
      </c>
      <c r="L3910">
        <v>26.136263579957099</v>
      </c>
      <c r="M3910">
        <v>29.1414820305225</v>
      </c>
      <c r="N3910">
        <v>1.1639688204440399</v>
      </c>
      <c r="O3910">
        <v>100.921456779289</v>
      </c>
      <c r="P3910">
        <v>8.5238095238095095</v>
      </c>
    </row>
    <row r="3911" spans="1:17" hidden="1" x14ac:dyDescent="0.3">
      <c r="A3911" t="s">
        <v>7985</v>
      </c>
      <c r="B3911" t="s">
        <v>6215</v>
      </c>
      <c r="C3911" t="str">
        <f>IFERROR(VLOOKUP(Table1[[#This Row],[Ticker]],[1]!Table1[[Symbol]:[Industry]],2,FALSE),"-")</f>
        <v>-</v>
      </c>
      <c r="D3911" t="s">
        <v>138</v>
      </c>
      <c r="E3911">
        <v>22.730399999999999</v>
      </c>
      <c r="F3911">
        <v>72.16</v>
      </c>
      <c r="G3911">
        <v>191.00859259127</v>
      </c>
      <c r="H3911">
        <v>20.445083031760401</v>
      </c>
      <c r="I3911">
        <v>121.714242802531</v>
      </c>
      <c r="J3911">
        <v>-6.9328432807953897</v>
      </c>
      <c r="K3911">
        <v>69.3695716660405</v>
      </c>
      <c r="L3911">
        <v>44.087141715927501</v>
      </c>
      <c r="M3911">
        <v>30.342277918606499</v>
      </c>
      <c r="N3911">
        <v>0.47827502452239701</v>
      </c>
      <c r="O3911">
        <v>21.327605321507701</v>
      </c>
      <c r="P3911">
        <v>351</v>
      </c>
      <c r="Q3911">
        <v>8.5424580165778002E-2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E3912">
        <v>22.704000000000001</v>
      </c>
      <c r="F3912">
        <v>25.8</v>
      </c>
      <c r="G3912">
        <v>221.74392630704099</v>
      </c>
      <c r="H3912">
        <v>115.70740187445899</v>
      </c>
      <c r="I3912">
        <v>185.16223072492201</v>
      </c>
      <c r="J3912">
        <v>12.1171904745826</v>
      </c>
      <c r="K3912">
        <v>14.237217221499399</v>
      </c>
      <c r="L3912">
        <v>7.76659008148384</v>
      </c>
      <c r="M3912">
        <v>100</v>
      </c>
      <c r="N3912">
        <v>1.95747046442151</v>
      </c>
      <c r="O3912">
        <v>0</v>
      </c>
      <c r="P3912">
        <v>245.84450402144699</v>
      </c>
      <c r="Q3912">
        <v>0.17039794144336801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539</v>
      </c>
      <c r="E3913">
        <v>22.684749</v>
      </c>
      <c r="F3913">
        <v>1.07</v>
      </c>
      <c r="G3913">
        <v>-12.642244381072899</v>
      </c>
      <c r="H3913">
        <v>-15.5845851306998</v>
      </c>
      <c r="I3913">
        <v>-51.945184596010598</v>
      </c>
      <c r="J3913">
        <v>-1.9931910459900499</v>
      </c>
      <c r="K3913">
        <v>1.09233049788993</v>
      </c>
      <c r="L3913">
        <v>1.2409917413679901</v>
      </c>
      <c r="M3913">
        <v>54.786125876314401</v>
      </c>
      <c r="N3913">
        <v>1.8549518041922901</v>
      </c>
      <c r="O3913">
        <v>138.317757009345</v>
      </c>
      <c r="P3913">
        <v>25.8823529411764</v>
      </c>
      <c r="Q3913">
        <v>2.5553139182448E-2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E3914">
        <v>22.569266043999999</v>
      </c>
      <c r="F3914">
        <v>43.16</v>
      </c>
      <c r="G3914">
        <v>-34.183911047739599</v>
      </c>
      <c r="H3914">
        <v>-10.34068895251</v>
      </c>
      <c r="I3914">
        <v>-21.867313044058299</v>
      </c>
      <c r="J3914">
        <v>-3.2783416171219399</v>
      </c>
      <c r="K3914">
        <v>47.081533952189297</v>
      </c>
      <c r="L3914">
        <v>47.483853334975798</v>
      </c>
      <c r="M3914">
        <v>6.2140394972507202</v>
      </c>
      <c r="N3914">
        <v>1.0639738711806499</v>
      </c>
      <c r="O3914">
        <v>31.371640407784898</v>
      </c>
      <c r="P3914">
        <v>1.8404907975460001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D3915" t="s">
        <v>278</v>
      </c>
      <c r="E3915">
        <v>22.509403840000001</v>
      </c>
      <c r="F3915">
        <v>30.91</v>
      </c>
      <c r="G3915">
        <v>22.9498504492473</v>
      </c>
      <c r="H3915">
        <v>-19.197345427877799</v>
      </c>
      <c r="I3915">
        <v>-16.746229958575402</v>
      </c>
      <c r="J3915">
        <v>-7.05830518724943</v>
      </c>
      <c r="K3915">
        <v>32.366881649379202</v>
      </c>
      <c r="L3915">
        <v>29.290943487348201</v>
      </c>
      <c r="M3915">
        <v>29.684469860207599</v>
      </c>
      <c r="N3915">
        <v>0.85394523901943797</v>
      </c>
      <c r="O3915">
        <v>25.202199935296001</v>
      </c>
      <c r="P3915">
        <v>59.494324045407602</v>
      </c>
      <c r="Q3915">
        <v>7.1808682655743999E-2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714</v>
      </c>
      <c r="E3916">
        <v>22.46870916</v>
      </c>
      <c r="F3916">
        <v>119.27</v>
      </c>
      <c r="G3916">
        <v>16.6642045350921</v>
      </c>
      <c r="H3916">
        <v>3.36748485173224</v>
      </c>
      <c r="I3916">
        <v>8.4706092906281292</v>
      </c>
      <c r="J3916">
        <v>4.3129938337035902</v>
      </c>
      <c r="K3916">
        <v>112.592716812986</v>
      </c>
      <c r="L3916">
        <v>101.828009296323</v>
      </c>
      <c r="M3916">
        <v>31.967359018905899</v>
      </c>
      <c r="N3916">
        <v>1.87061098157695</v>
      </c>
      <c r="O3916">
        <v>1.6097929068500101</v>
      </c>
      <c r="P3916">
        <v>44.534658264663101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E3917">
        <v>22.422999999999998</v>
      </c>
      <c r="F3917">
        <v>13.19</v>
      </c>
      <c r="G3917">
        <v>-29.8189479788808</v>
      </c>
      <c r="H3917">
        <v>-10.883298918414701</v>
      </c>
      <c r="I3917">
        <v>-18.971027857605598</v>
      </c>
      <c r="J3917">
        <v>-3.9201659742301298</v>
      </c>
      <c r="K3917">
        <v>13.8529725495859</v>
      </c>
      <c r="L3917">
        <v>13.7646465603077</v>
      </c>
      <c r="M3917">
        <v>34.457202939123498</v>
      </c>
      <c r="N3917">
        <v>0.207702054481058</v>
      </c>
      <c r="O3917">
        <v>36.467020470053001</v>
      </c>
      <c r="P3917">
        <v>21.7913204062788</v>
      </c>
      <c r="Q3917">
        <v>2.1308192095297E-2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165</v>
      </c>
      <c r="E3918">
        <v>22.405512638999902</v>
      </c>
      <c r="F3918">
        <v>11.49</v>
      </c>
      <c r="G3918">
        <v>86.725110358988204</v>
      </c>
      <c r="H3918">
        <v>-23.257993477089201</v>
      </c>
      <c r="I3918">
        <v>48.0360903368233</v>
      </c>
      <c r="J3918">
        <v>-3.5191779572088899</v>
      </c>
      <c r="K3918">
        <v>12.1378284067195</v>
      </c>
      <c r="L3918">
        <v>9.1394447181811707</v>
      </c>
      <c r="M3918">
        <v>27.5070273985102</v>
      </c>
      <c r="N3918">
        <v>0.47941336924440398</v>
      </c>
      <c r="O3918">
        <v>29.503916449086098</v>
      </c>
      <c r="P3918">
        <v>164.13793103448199</v>
      </c>
      <c r="Q3918">
        <v>6.6617371341653006E-2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631</v>
      </c>
      <c r="E3919">
        <v>22.3771968</v>
      </c>
      <c r="F3919">
        <v>29.21</v>
      </c>
      <c r="G3919">
        <v>5.6639713748873701</v>
      </c>
      <c r="H3919">
        <v>-13.735827803308</v>
      </c>
      <c r="I3919">
        <v>-18.957233241007302</v>
      </c>
      <c r="J3919">
        <v>-3.3561193948997099</v>
      </c>
      <c r="K3919">
        <v>29.100541120668201</v>
      </c>
      <c r="L3919">
        <v>28.511051561413002</v>
      </c>
      <c r="M3919">
        <v>48.102120945304598</v>
      </c>
      <c r="N3919">
        <v>0.908106622595794</v>
      </c>
      <c r="O3919">
        <v>56.966792194453902</v>
      </c>
      <c r="P3919">
        <v>39.095238095238003</v>
      </c>
      <c r="Q3919">
        <v>3.0179957040424001E-2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422</v>
      </c>
      <c r="E3920">
        <v>22.332096</v>
      </c>
      <c r="F3920">
        <v>14.15</v>
      </c>
      <c r="G3920">
        <v>18.8287152148866</v>
      </c>
      <c r="H3920">
        <v>-11.236518220319899</v>
      </c>
      <c r="I3920">
        <v>-13.083151806427599</v>
      </c>
      <c r="J3920">
        <v>-4.1592311029811997</v>
      </c>
      <c r="K3920">
        <v>14.104027842112099</v>
      </c>
      <c r="L3920">
        <v>12.947099600374701</v>
      </c>
      <c r="M3920">
        <v>19.642027233118199</v>
      </c>
      <c r="N3920">
        <v>0.71764705882352897</v>
      </c>
      <c r="O3920">
        <v>21.2014134275618</v>
      </c>
      <c r="P3920">
        <v>94.903581267217604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51</v>
      </c>
      <c r="E3921">
        <v>22.324506240999899</v>
      </c>
      <c r="F3921">
        <v>8.23</v>
      </c>
      <c r="G3921">
        <v>169.82799371416499</v>
      </c>
      <c r="H3921">
        <v>13.8512502203897</v>
      </c>
      <c r="I3921">
        <v>-18.097221160064901</v>
      </c>
      <c r="J3921">
        <v>-7.1312871801346001</v>
      </c>
      <c r="K3921">
        <v>8.4651516594232099</v>
      </c>
      <c r="L3921">
        <v>7.3738755558841103</v>
      </c>
      <c r="M3921">
        <v>31.0827144463696</v>
      </c>
      <c r="N3921">
        <v>0.16646481491606899</v>
      </c>
      <c r="O3921">
        <v>42.162818955042503</v>
      </c>
      <c r="Q3921">
        <v>0.11746951388839499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E3922">
        <v>22.296040000000001</v>
      </c>
      <c r="F3922">
        <v>53</v>
      </c>
      <c r="G3922">
        <v>95.361120008160995</v>
      </c>
      <c r="H3922">
        <v>39.504753898283603</v>
      </c>
      <c r="I3922">
        <v>53.134238279598001</v>
      </c>
      <c r="J3922">
        <v>2.4451626563823301</v>
      </c>
      <c r="K3922">
        <v>42.452619976228597</v>
      </c>
      <c r="L3922">
        <v>34.192261263912798</v>
      </c>
      <c r="M3922">
        <v>68.056744303028594</v>
      </c>
      <c r="N3922">
        <v>0.71746817660059203</v>
      </c>
      <c r="O3922">
        <v>6.0188679245283003</v>
      </c>
      <c r="P3922">
        <v>147.89522918615501</v>
      </c>
      <c r="Q3922">
        <v>0.10332691634553599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983</v>
      </c>
      <c r="E3923">
        <v>22.2925</v>
      </c>
      <c r="F3923">
        <v>12.05</v>
      </c>
      <c r="G3923">
        <v>104.986874757076</v>
      </c>
      <c r="H3923">
        <v>-15.429948465981401</v>
      </c>
      <c r="I3923">
        <v>66.864774586247904</v>
      </c>
      <c r="J3923">
        <v>-6.8528636974291501</v>
      </c>
      <c r="K3923">
        <v>11.4185091434901</v>
      </c>
      <c r="L3923">
        <v>8.2873590078921602</v>
      </c>
      <c r="M3923">
        <v>19.736153971828301</v>
      </c>
      <c r="N3923">
        <v>3.9155698718195797E-2</v>
      </c>
      <c r="O3923">
        <v>40.248962655601602</v>
      </c>
      <c r="P3923">
        <v>139.56262425447301</v>
      </c>
      <c r="Q3923">
        <v>0.13425253845253901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E3924">
        <v>22.2476333</v>
      </c>
      <c r="F3924">
        <v>44.53</v>
      </c>
      <c r="G3924">
        <v>51.629493319532102</v>
      </c>
      <c r="H3924">
        <v>1.06030945383918</v>
      </c>
      <c r="I3924">
        <v>52.796948790952399</v>
      </c>
      <c r="J3924">
        <v>-9.9311938460389904</v>
      </c>
      <c r="K3924">
        <v>41.811932658083997</v>
      </c>
      <c r="L3924">
        <v>35.046126751401701</v>
      </c>
      <c r="M3924">
        <v>49.943834074126698</v>
      </c>
      <c r="N3924">
        <v>2.5109950339840199</v>
      </c>
      <c r="O3924">
        <v>21.266561868403301</v>
      </c>
      <c r="P3924">
        <v>111.042654028436</v>
      </c>
      <c r="Q3924">
        <v>-9.2023096349590008E-3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631</v>
      </c>
      <c r="E3925">
        <v>22.240505039999999</v>
      </c>
      <c r="F3925">
        <v>2.99</v>
      </c>
      <c r="G3925">
        <v>14.9691897274542</v>
      </c>
      <c r="H3925">
        <v>-8.7358523322300901</v>
      </c>
      <c r="I3925">
        <v>-38.098693047024</v>
      </c>
      <c r="J3925">
        <v>-1.13120030104858</v>
      </c>
      <c r="K3925">
        <v>3.1188811218255399</v>
      </c>
      <c r="L3925">
        <v>3.1210145480973499</v>
      </c>
      <c r="M3925">
        <v>37.387056314132998</v>
      </c>
      <c r="N3925">
        <v>1.4142722410836699</v>
      </c>
      <c r="O3925">
        <v>51.505016722408001</v>
      </c>
      <c r="P3925">
        <v>48.756218905472601</v>
      </c>
      <c r="Q3925">
        <v>2.1033926226019999E-2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555</v>
      </c>
      <c r="E3926">
        <v>22.229189999999999</v>
      </c>
      <c r="F3926">
        <v>73.400000000000006</v>
      </c>
      <c r="G3926">
        <v>-3.5751261544719299</v>
      </c>
      <c r="H3926">
        <v>1.4031613074051399</v>
      </c>
      <c r="I3926">
        <v>-18.371078625991501</v>
      </c>
      <c r="J3926">
        <v>0.14847830624970501</v>
      </c>
      <c r="K3926">
        <v>71.335033375710296</v>
      </c>
      <c r="L3926">
        <v>69.907646669112793</v>
      </c>
      <c r="M3926">
        <v>59.981519349228599</v>
      </c>
      <c r="N3926">
        <v>1.33522743375371</v>
      </c>
      <c r="O3926">
        <v>14.441416893732899</v>
      </c>
      <c r="P3926">
        <v>27.209705372616899</v>
      </c>
      <c r="Q3926">
        <v>-9.9083953374080005E-2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D3927" t="s">
        <v>631</v>
      </c>
      <c r="E3927">
        <v>22.221</v>
      </c>
      <c r="F3927">
        <v>41.15</v>
      </c>
      <c r="G3927">
        <v>-34.096203261212899</v>
      </c>
      <c r="H3927">
        <v>-5.8701783510388603</v>
      </c>
      <c r="I3927">
        <v>23.922641235252598</v>
      </c>
      <c r="J3927">
        <v>9.29170026511507</v>
      </c>
      <c r="K3927">
        <v>39.130846665889599</v>
      </c>
      <c r="L3927">
        <v>38.303283159094597</v>
      </c>
      <c r="M3927">
        <v>74.008804399947607</v>
      </c>
      <c r="N3927">
        <v>0.96684028558897706</v>
      </c>
      <c r="O3927">
        <v>16.646415552855402</v>
      </c>
      <c r="P3927">
        <v>68.855149774312594</v>
      </c>
      <c r="Q3927">
        <v>-1.6239885464852E-2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E3928">
        <v>22.144124465000001</v>
      </c>
      <c r="F3928">
        <v>28.31</v>
      </c>
      <c r="G3928">
        <v>11.5486795927331</v>
      </c>
      <c r="H3928">
        <v>49.1003344694739</v>
      </c>
      <c r="I3928">
        <v>60.420489036714898</v>
      </c>
      <c r="J3928">
        <v>0.30971254722605501</v>
      </c>
      <c r="K3928">
        <v>22.977845377123501</v>
      </c>
      <c r="L3928">
        <v>20.093636911516999</v>
      </c>
      <c r="M3928">
        <v>56.448942663476998</v>
      </c>
      <c r="N3928">
        <v>4.2746409175918796</v>
      </c>
      <c r="O3928">
        <v>16.601907453196699</v>
      </c>
      <c r="P3928">
        <v>88.733333333333306</v>
      </c>
      <c r="Q3928">
        <v>-1.4129262688727001E-2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E3929">
        <v>22.052800000000001</v>
      </c>
      <c r="F3929">
        <v>39.380000000000003</v>
      </c>
      <c r="G3929">
        <v>54.574558401746202</v>
      </c>
      <c r="H3929">
        <v>-2.3417999726604899</v>
      </c>
      <c r="I3929">
        <v>48.730898890996002</v>
      </c>
      <c r="J3929">
        <v>22.3201034752006</v>
      </c>
      <c r="K3929">
        <v>32.242093805779</v>
      </c>
      <c r="L3929">
        <v>28.1150169949656</v>
      </c>
      <c r="M3929">
        <v>84.361364944088905</v>
      </c>
      <c r="N3929">
        <v>0.15892278847792701</v>
      </c>
      <c r="O3929">
        <v>7.3133570340274199</v>
      </c>
      <c r="P3929">
        <v>94.757665677546996</v>
      </c>
      <c r="Q3929">
        <v>0.121706406662203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D3930" t="s">
        <v>1321</v>
      </c>
      <c r="E3930">
        <v>21.997200029999998</v>
      </c>
      <c r="F3930">
        <v>56.94</v>
      </c>
      <c r="G3930">
        <v>-17.130823816228499</v>
      </c>
      <c r="H3930">
        <v>-2.38089263675315</v>
      </c>
      <c r="I3930">
        <v>-9.7758966747602702</v>
      </c>
      <c r="J3930">
        <v>1.4132772841761001</v>
      </c>
      <c r="K3930">
        <v>56.472267903421397</v>
      </c>
      <c r="L3930">
        <v>55.230126947018398</v>
      </c>
      <c r="M3930">
        <v>48.752273491280398</v>
      </c>
      <c r="N3930">
        <v>0.73648939809241099</v>
      </c>
      <c r="O3930">
        <v>2.9153494906919599</v>
      </c>
      <c r="P3930">
        <v>8.4364882879451404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E3931">
        <v>21.977493249999998</v>
      </c>
      <c r="F3931">
        <v>35.950000000000003</v>
      </c>
      <c r="G3931">
        <v>-21.562072295124999</v>
      </c>
      <c r="H3931">
        <v>-15.303981528896299</v>
      </c>
      <c r="I3931">
        <v>-21.0446375807336</v>
      </c>
      <c r="J3931">
        <v>2.46051780800738</v>
      </c>
      <c r="K3931">
        <v>36.191072967703001</v>
      </c>
      <c r="L3931">
        <v>35.683300827768399</v>
      </c>
      <c r="M3931">
        <v>55.905543375139203</v>
      </c>
      <c r="N3931">
        <v>1.2496999132056601</v>
      </c>
      <c r="O3931">
        <v>67.399165507649499</v>
      </c>
      <c r="P3931">
        <v>23.3276157804459</v>
      </c>
      <c r="Q3931">
        <v>0.19927772538610999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399</v>
      </c>
      <c r="E3932">
        <v>21.922080000000001</v>
      </c>
      <c r="F3932">
        <v>41.9</v>
      </c>
      <c r="G3932">
        <v>2.8691192552906899</v>
      </c>
      <c r="H3932">
        <v>-6.6716540889077898</v>
      </c>
      <c r="I3932">
        <v>-14.9741408616885</v>
      </c>
      <c r="J3932">
        <v>1.53744239118542</v>
      </c>
      <c r="K3932">
        <v>38.709676101533802</v>
      </c>
      <c r="L3932">
        <v>38.473197362112998</v>
      </c>
      <c r="M3932">
        <v>73.116120287925298</v>
      </c>
      <c r="N3932">
        <v>0.63557728469349295</v>
      </c>
      <c r="O3932">
        <v>14.5584725536992</v>
      </c>
      <c r="P3932">
        <v>35.161290322580598</v>
      </c>
      <c r="Q3932">
        <v>-4.6478416568234003E-2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283</v>
      </c>
      <c r="E3933">
        <v>21.899186029999999</v>
      </c>
      <c r="F3933">
        <v>10.7</v>
      </c>
      <c r="G3933">
        <v>26.3916867019087</v>
      </c>
      <c r="H3933">
        <v>2.6607740299135099</v>
      </c>
      <c r="I3933">
        <v>-4.4996963958300196</v>
      </c>
      <c r="J3933">
        <v>-2.1434058125075901</v>
      </c>
      <c r="K3933">
        <v>10.8644686791735</v>
      </c>
      <c r="L3933">
        <v>10.1322130225678</v>
      </c>
      <c r="M3933">
        <v>38.835856777974598</v>
      </c>
      <c r="N3933">
        <v>0.312136932962717</v>
      </c>
      <c r="O3933">
        <v>43.8317757009345</v>
      </c>
      <c r="P3933">
        <v>56.432748538011602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631</v>
      </c>
      <c r="E3934">
        <v>21.888000000000002</v>
      </c>
      <c r="F3934">
        <v>36.479999999999997</v>
      </c>
      <c r="G3934">
        <v>263.98452866857201</v>
      </c>
      <c r="H3934">
        <v>82.970844613470504</v>
      </c>
      <c r="I3934">
        <v>251.00510442133</v>
      </c>
      <c r="J3934">
        <v>9.0077644526501892</v>
      </c>
      <c r="K3934">
        <v>22.6695889041053</v>
      </c>
      <c r="L3934">
        <v>14.1167809478371</v>
      </c>
      <c r="M3934">
        <v>99.996832610616195</v>
      </c>
      <c r="N3934">
        <v>0.97523901730606299</v>
      </c>
      <c r="O3934">
        <v>0</v>
      </c>
      <c r="P3934">
        <v>305.33333333333297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422</v>
      </c>
      <c r="E3935">
        <v>21.859956455999999</v>
      </c>
      <c r="F3935">
        <v>19.760000000000002</v>
      </c>
      <c r="G3935">
        <v>365.00833317668202</v>
      </c>
      <c r="H3935">
        <v>-36.022336624420099</v>
      </c>
      <c r="I3935">
        <v>102.871771087997</v>
      </c>
      <c r="J3935">
        <v>-9.1416058382808796</v>
      </c>
      <c r="K3935">
        <v>23.393092630818501</v>
      </c>
      <c r="L3935">
        <v>17.385465485706298</v>
      </c>
      <c r="M3935">
        <v>32.6129111109314</v>
      </c>
      <c r="N3935">
        <v>0.85865884429246997</v>
      </c>
      <c r="O3935">
        <v>51.568825910931103</v>
      </c>
      <c r="P3935">
        <v>413.24675324675297</v>
      </c>
      <c r="Q3935">
        <v>0.12514045379202501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200</v>
      </c>
      <c r="E3936">
        <v>21.813132</v>
      </c>
      <c r="F3936">
        <v>13.2</v>
      </c>
      <c r="G3936">
        <v>30.828999750382401</v>
      </c>
      <c r="H3936">
        <v>23.0124949162878</v>
      </c>
      <c r="I3936">
        <v>18.3372365534624</v>
      </c>
      <c r="J3936">
        <v>-9.5535983864963399</v>
      </c>
      <c r="K3936">
        <v>12.7181190914608</v>
      </c>
      <c r="L3936">
        <v>10.9252027427114</v>
      </c>
      <c r="M3936">
        <v>40.745686100465299</v>
      </c>
      <c r="N3936">
        <v>0.77399140797683097</v>
      </c>
      <c r="O3936">
        <v>36.363636363636303</v>
      </c>
      <c r="P3936">
        <v>82.068965517241296</v>
      </c>
      <c r="Q3936">
        <v>4.6487802608267001E-2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375</v>
      </c>
      <c r="E3937">
        <v>21.806927999999999</v>
      </c>
      <c r="F3937">
        <v>35.75</v>
      </c>
      <c r="G3937">
        <v>-43.673131145227401</v>
      </c>
      <c r="H3937">
        <v>-5.8517572984072901</v>
      </c>
      <c r="I3937">
        <v>-17.7701843243048</v>
      </c>
      <c r="J3937">
        <v>0.14281222903190899</v>
      </c>
      <c r="K3937">
        <v>37.897301005954603</v>
      </c>
      <c r="L3937">
        <v>38.298970472342702</v>
      </c>
      <c r="M3937">
        <v>34.224237891361902</v>
      </c>
      <c r="N3937">
        <v>1.0402367863502899</v>
      </c>
      <c r="O3937">
        <v>61.006993006993</v>
      </c>
      <c r="P3937">
        <v>10.2714373843306</v>
      </c>
      <c r="Q3937">
        <v>8.4181051456102995E-2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72</v>
      </c>
      <c r="E3938">
        <v>21.7799792</v>
      </c>
      <c r="F3938">
        <v>23.44</v>
      </c>
      <c r="G3938">
        <v>-44.264065452825797</v>
      </c>
      <c r="H3938">
        <v>-13.7628305418104</v>
      </c>
      <c r="I3938">
        <v>-27.204574189678102</v>
      </c>
      <c r="J3938">
        <v>-1.2991573695832499</v>
      </c>
      <c r="K3938">
        <v>24.527094269212999</v>
      </c>
      <c r="L3938">
        <v>27.387454898544799</v>
      </c>
      <c r="M3938">
        <v>42.686899852547199</v>
      </c>
      <c r="N3938">
        <v>0.76815096173394704</v>
      </c>
      <c r="O3938">
        <v>30.119453924914598</v>
      </c>
      <c r="P3938">
        <v>6.3520871143375599</v>
      </c>
      <c r="Q3938">
        <v>-5.4928698032507002E-2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E3939">
        <v>21.777000000000001</v>
      </c>
      <c r="F3939">
        <v>72.59</v>
      </c>
      <c r="G3939">
        <v>27.7295833397664</v>
      </c>
      <c r="H3939">
        <v>-6.0476369814707196</v>
      </c>
      <c r="I3939">
        <v>24.471771087996999</v>
      </c>
      <c r="J3939">
        <v>-9.5598230986034203</v>
      </c>
      <c r="K3939">
        <v>77.497415714647701</v>
      </c>
      <c r="L3939">
        <v>66.351958871299502</v>
      </c>
      <c r="M3939">
        <v>38.346467149565399</v>
      </c>
      <c r="N3939">
        <v>1.8363197205603601</v>
      </c>
      <c r="O3939">
        <v>36.299765807962501</v>
      </c>
      <c r="P3939">
        <v>101.638888888888</v>
      </c>
      <c r="Q3939">
        <v>5.2389185912767998E-2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E3940">
        <v>21.757999999999999</v>
      </c>
      <c r="F3940">
        <v>50.6</v>
      </c>
      <c r="G3940">
        <v>133.01324342380499</v>
      </c>
      <c r="H3940">
        <v>15.6873327289704</v>
      </c>
      <c r="I3940">
        <v>33.512236881301199</v>
      </c>
      <c r="J3940">
        <v>10.2376528724509</v>
      </c>
      <c r="K3940">
        <v>42.003107185733697</v>
      </c>
      <c r="L3940">
        <v>32.532329874272897</v>
      </c>
      <c r="M3940">
        <v>77.492246351564205</v>
      </c>
      <c r="N3940">
        <v>2.4404768462052902</v>
      </c>
      <c r="O3940">
        <v>6.2055335968379497</v>
      </c>
      <c r="P3940">
        <v>226.03092783505099</v>
      </c>
      <c r="Q3940">
        <v>0.14583581476652499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D3941" t="s">
        <v>439</v>
      </c>
      <c r="E3941">
        <v>21.706693919999999</v>
      </c>
      <c r="F3941">
        <v>20.84</v>
      </c>
      <c r="G3941">
        <v>5.3404160744135902</v>
      </c>
      <c r="H3941">
        <v>-8.4820831129436201</v>
      </c>
      <c r="I3941">
        <v>-24.544360246763802</v>
      </c>
      <c r="J3941">
        <v>-1.6760446346201801</v>
      </c>
      <c r="K3941">
        <v>21.390876549065201</v>
      </c>
      <c r="L3941">
        <v>21.7480483829588</v>
      </c>
      <c r="M3941">
        <v>59.5709976780212</v>
      </c>
      <c r="N3941">
        <v>1.3490740740740701</v>
      </c>
      <c r="O3941">
        <v>33.781190019193801</v>
      </c>
      <c r="P3941">
        <v>33.162939297124503</v>
      </c>
      <c r="Q3941">
        <v>0.11769160200289799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E3942">
        <v>21.52375</v>
      </c>
      <c r="F3942">
        <v>12.85</v>
      </c>
      <c r="G3942">
        <v>-17.017244381072899</v>
      </c>
      <c r="H3942">
        <v>-17.767001093513699</v>
      </c>
      <c r="I3942">
        <v>17.9999762162021</v>
      </c>
      <c r="J3942">
        <v>0.81054727176695196</v>
      </c>
      <c r="K3942">
        <v>12.369152425425099</v>
      </c>
      <c r="L3942">
        <v>11.4034382551074</v>
      </c>
      <c r="M3942">
        <v>42.611815817941697</v>
      </c>
      <c r="N3942">
        <v>1.2916666666666601</v>
      </c>
      <c r="O3942">
        <v>22.957198443579699</v>
      </c>
      <c r="P3942">
        <v>51.176470588235198</v>
      </c>
      <c r="Q3942">
        <v>7.3470229102287996E-2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D3943" t="s">
        <v>46</v>
      </c>
      <c r="E3943">
        <v>21.475999999999999</v>
      </c>
      <c r="F3943">
        <v>66.08</v>
      </c>
      <c r="G3943">
        <v>334.78831117448198</v>
      </c>
      <c r="H3943">
        <v>6.4972484921849301</v>
      </c>
      <c r="I3943">
        <v>104.579195630847</v>
      </c>
      <c r="J3943">
        <v>8.9594083561429496</v>
      </c>
      <c r="K3943">
        <v>52.694863140100203</v>
      </c>
      <c r="L3943">
        <v>33.499823483595399</v>
      </c>
      <c r="M3943">
        <v>63.448633654488802</v>
      </c>
      <c r="N3943">
        <v>1.0597411218055</v>
      </c>
      <c r="O3943">
        <v>5.1755447941888599</v>
      </c>
      <c r="P3943">
        <v>363.71929824561403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D3944" t="s">
        <v>283</v>
      </c>
      <c r="E3944">
        <v>21.453655749999999</v>
      </c>
      <c r="F3944">
        <v>59.75</v>
      </c>
      <c r="G3944">
        <v>24.6052460785255</v>
      </c>
      <c r="H3944">
        <v>28.910232303789101</v>
      </c>
      <c r="I3944">
        <v>17.523785740011601</v>
      </c>
      <c r="J3944">
        <v>-4.1822973776208601</v>
      </c>
      <c r="K3944">
        <v>54.229679124776702</v>
      </c>
      <c r="L3944">
        <v>47.964774220756603</v>
      </c>
      <c r="M3944">
        <v>50.705816369674899</v>
      </c>
      <c r="N3944">
        <v>1.2916666666666601</v>
      </c>
      <c r="O3944">
        <v>10.510460251046</v>
      </c>
      <c r="P3944">
        <v>140.442655935613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714</v>
      </c>
      <c r="E3945">
        <v>21.450464595</v>
      </c>
      <c r="F3945">
        <v>42.85</v>
      </c>
      <c r="G3945">
        <v>12.320944093934999</v>
      </c>
      <c r="H3945">
        <v>10.733468456334901</v>
      </c>
      <c r="I3945">
        <v>-4.6785217564134802</v>
      </c>
      <c r="J3945">
        <v>2.6892630862734999</v>
      </c>
      <c r="K3945">
        <v>38.985393762512302</v>
      </c>
      <c r="L3945">
        <v>36.769403726757503</v>
      </c>
      <c r="M3945">
        <v>53.954400247966703</v>
      </c>
      <c r="N3945">
        <v>1.2249711058188999</v>
      </c>
      <c r="O3945">
        <v>1.49358226371061</v>
      </c>
      <c r="P3945">
        <v>38.762953367875603</v>
      </c>
      <c r="Q3945">
        <v>5.7901449305412002E-2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D3946" t="s">
        <v>138</v>
      </c>
      <c r="E3946">
        <v>21.4159519</v>
      </c>
      <c r="F3946">
        <v>42.91</v>
      </c>
      <c r="G3946">
        <v>127.423455110916</v>
      </c>
      <c r="H3946">
        <v>-11.7453884350724</v>
      </c>
      <c r="I3946">
        <v>131.40510442133001</v>
      </c>
      <c r="J3946">
        <v>-6.92391005173147</v>
      </c>
      <c r="K3946">
        <v>46.653258256745502</v>
      </c>
      <c r="L3946">
        <v>36.670492208653201</v>
      </c>
      <c r="M3946">
        <v>18.134928505646801</v>
      </c>
      <c r="N3946">
        <v>0.17093965400377401</v>
      </c>
      <c r="O3946">
        <v>56.653460731764099</v>
      </c>
      <c r="P3946">
        <v>193.702943189596</v>
      </c>
      <c r="Q3946">
        <v>6.9672535144541997E-2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539</v>
      </c>
      <c r="E3947">
        <v>21.376000000000001</v>
      </c>
      <c r="F3947">
        <v>16</v>
      </c>
      <c r="G3947">
        <v>8.1308272442714191</v>
      </c>
      <c r="H3947">
        <v>-7.4634938590602502</v>
      </c>
      <c r="I3947">
        <v>-15.935568361544201</v>
      </c>
      <c r="J3947">
        <v>0.81054727176695196</v>
      </c>
      <c r="K3947">
        <v>17.403619995711299</v>
      </c>
      <c r="L3947">
        <v>17.494570280159</v>
      </c>
      <c r="M3947">
        <v>35.028213744791302</v>
      </c>
      <c r="N3947">
        <v>0.383945351063676</v>
      </c>
      <c r="O3947">
        <v>107.8125</v>
      </c>
      <c r="P3947">
        <v>46.788990825688003</v>
      </c>
      <c r="Q3947">
        <v>3.8315729243506E-2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E3948">
        <v>21.320217</v>
      </c>
      <c r="F3948">
        <v>38.270000000000003</v>
      </c>
      <c r="G3948">
        <v>-62.503925533495199</v>
      </c>
      <c r="H3948">
        <v>45.055331853042702</v>
      </c>
      <c r="I3948">
        <v>-33.2942645311307</v>
      </c>
      <c r="J3948">
        <v>22.3105472717669</v>
      </c>
      <c r="K3948">
        <v>30.1405249583669</v>
      </c>
      <c r="L3948">
        <v>39.162615247139598</v>
      </c>
      <c r="M3948">
        <v>85.920090088951198</v>
      </c>
      <c r="N3948">
        <v>1.23716012084592</v>
      </c>
      <c r="O3948">
        <v>159.81186307812899</v>
      </c>
      <c r="P3948">
        <v>65.170479067759999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E3949">
        <v>21.29665</v>
      </c>
      <c r="F3949">
        <v>32.64</v>
      </c>
      <c r="G3949">
        <v>26.661546996910101</v>
      </c>
      <c r="H3949">
        <v>-3.72017835103886</v>
      </c>
      <c r="I3949">
        <v>-8.8093696860996893</v>
      </c>
      <c r="J3949">
        <v>0.81054727176695196</v>
      </c>
      <c r="K3949">
        <v>32.473138657781803</v>
      </c>
      <c r="L3949">
        <v>29.8771531940999</v>
      </c>
      <c r="M3949">
        <v>1.5738798927461899</v>
      </c>
      <c r="N3949">
        <v>0</v>
      </c>
      <c r="O3949">
        <v>0.24509803921568499</v>
      </c>
      <c r="P3949">
        <v>94.285714285714207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422</v>
      </c>
      <c r="E3950">
        <v>21.270600000000002</v>
      </c>
      <c r="F3950">
        <v>21.06</v>
      </c>
      <c r="G3950">
        <v>52.874212201560098</v>
      </c>
      <c r="H3950">
        <v>-23.979918610779102</v>
      </c>
      <c r="I3950">
        <v>26.980505490849001</v>
      </c>
      <c r="J3950">
        <v>-1.5076345464148699</v>
      </c>
      <c r="K3950">
        <v>21.518981990495199</v>
      </c>
      <c r="L3950">
        <v>18.066459811613498</v>
      </c>
      <c r="M3950">
        <v>32.9023748542037</v>
      </c>
      <c r="N3950">
        <v>0.33033882183456897</v>
      </c>
      <c r="O3950">
        <v>31.9088319088319</v>
      </c>
      <c r="P3950">
        <v>80.617495711835303</v>
      </c>
      <c r="Q3950">
        <v>8.7605435970925002E-2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D3951" t="s">
        <v>72</v>
      </c>
      <c r="E3951">
        <v>21.260722210000001</v>
      </c>
      <c r="F3951">
        <v>6.37</v>
      </c>
      <c r="G3951">
        <v>-79.539542387368797</v>
      </c>
      <c r="H3951">
        <v>-12.227641037606</v>
      </c>
      <c r="I3951">
        <v>-49.255888486471001</v>
      </c>
      <c r="J3951">
        <v>-3.85508258826414</v>
      </c>
      <c r="K3951">
        <v>6.6940798877613199</v>
      </c>
      <c r="L3951">
        <v>8.6662617222567402</v>
      </c>
      <c r="M3951">
        <v>54.680786093957799</v>
      </c>
      <c r="N3951">
        <v>0.85950459015328096</v>
      </c>
      <c r="O3951">
        <v>191.83673469387699</v>
      </c>
      <c r="P3951">
        <v>327.80389523169902</v>
      </c>
      <c r="Q3951">
        <v>6.2056455120069E-2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682</v>
      </c>
      <c r="E3952">
        <v>21.258900000000001</v>
      </c>
      <c r="F3952">
        <v>69</v>
      </c>
      <c r="G3952">
        <v>-25.529149142977602</v>
      </c>
      <c r="H3952">
        <v>1.6877043254047699</v>
      </c>
      <c r="I3952">
        <v>-19.789445987389001</v>
      </c>
      <c r="J3952">
        <v>-3.56861015617095</v>
      </c>
      <c r="K3952">
        <v>67.600718446465805</v>
      </c>
      <c r="L3952">
        <v>67.848426740336606</v>
      </c>
      <c r="M3952">
        <v>44.417042030600904</v>
      </c>
      <c r="N3952">
        <v>2.48</v>
      </c>
      <c r="O3952">
        <v>11.5942028985507</v>
      </c>
      <c r="P3952">
        <v>8.5588420390182396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E3953">
        <v>21.182400000000001</v>
      </c>
      <c r="F3953">
        <v>58.84</v>
      </c>
      <c r="G3953">
        <v>7.7094581278876397</v>
      </c>
      <c r="H3953">
        <v>10.537247391535301</v>
      </c>
      <c r="I3953">
        <v>-18.120098830702101</v>
      </c>
      <c r="J3953">
        <v>-0.67485481121067603</v>
      </c>
      <c r="K3953">
        <v>53.944527129015903</v>
      </c>
      <c r="L3953">
        <v>55.048408190756099</v>
      </c>
      <c r="M3953">
        <v>55.702467252584199</v>
      </c>
      <c r="N3953">
        <v>4.51672000253477</v>
      </c>
      <c r="O3953">
        <v>40.890550645819097</v>
      </c>
      <c r="P3953">
        <v>51.845161290322501</v>
      </c>
      <c r="Q3953">
        <v>0.13555617774919401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92</v>
      </c>
      <c r="E3954">
        <v>21.162408705000001</v>
      </c>
      <c r="F3954">
        <v>4.2300000000000004</v>
      </c>
      <c r="G3954">
        <v>17.845731010425901</v>
      </c>
      <c r="H3954">
        <v>-11.6600925141289</v>
      </c>
      <c r="I3954">
        <v>-2.1853968979308598</v>
      </c>
      <c r="J3954">
        <v>-3.64379571264285</v>
      </c>
      <c r="K3954">
        <v>4.2906756694042896</v>
      </c>
      <c r="L3954">
        <v>4.0198412519912798</v>
      </c>
      <c r="M3954">
        <v>40.681129665653003</v>
      </c>
      <c r="N3954">
        <v>0.599304912670934</v>
      </c>
      <c r="O3954">
        <v>53.191489361702097</v>
      </c>
      <c r="P3954">
        <v>65.234375</v>
      </c>
      <c r="Q3954">
        <v>-2.9405733914956E-2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539</v>
      </c>
      <c r="E3955">
        <v>21.105</v>
      </c>
      <c r="F3955">
        <v>42.21</v>
      </c>
      <c r="G3955">
        <v>73.4193099786213</v>
      </c>
      <c r="H3955">
        <v>-7.9172586430096699</v>
      </c>
      <c r="I3955">
        <v>52.386206783535002</v>
      </c>
      <c r="J3955">
        <v>-2.4598350405315301</v>
      </c>
      <c r="K3955">
        <v>42.902502462507499</v>
      </c>
      <c r="L3955">
        <v>35.293641617793099</v>
      </c>
      <c r="M3955">
        <v>35.285026487151399</v>
      </c>
      <c r="N3955">
        <v>0.28278613198894997</v>
      </c>
      <c r="O3955">
        <v>56.408434020374301</v>
      </c>
      <c r="P3955">
        <v>126.935483870967</v>
      </c>
      <c r="Q3955">
        <v>0.102620658432444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E3956">
        <v>21.089244000000001</v>
      </c>
      <c r="F3956">
        <v>65.010000000000005</v>
      </c>
      <c r="G3956">
        <v>-44.8200899095282</v>
      </c>
      <c r="H3956">
        <v>-3.7355582341517302</v>
      </c>
      <c r="I3956">
        <v>-25.943544227318299</v>
      </c>
      <c r="J3956">
        <v>-7.6260724465429002</v>
      </c>
      <c r="K3956">
        <v>67.046237939884605</v>
      </c>
      <c r="L3956">
        <v>68.811170642920501</v>
      </c>
      <c r="M3956">
        <v>41.2174442720504</v>
      </c>
      <c r="N3956">
        <v>0.87127659574467997</v>
      </c>
      <c r="O3956">
        <v>35.3637901861252</v>
      </c>
      <c r="P3956">
        <v>16.089285714285701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631</v>
      </c>
      <c r="E3957">
        <v>21.083945400000001</v>
      </c>
      <c r="F3957">
        <v>42.63</v>
      </c>
      <c r="G3957">
        <v>484.899422285593</v>
      </c>
      <c r="H3957">
        <v>25.014037848529899</v>
      </c>
      <c r="I3957">
        <v>279.10833022778201</v>
      </c>
      <c r="J3957">
        <v>8.7093598685661107</v>
      </c>
      <c r="K3957">
        <v>30.303714413167999</v>
      </c>
      <c r="L3957">
        <v>17.789431158312698</v>
      </c>
      <c r="M3957">
        <v>96.701839314720303</v>
      </c>
      <c r="N3957">
        <v>0.642356926639021</v>
      </c>
      <c r="O3957">
        <v>0</v>
      </c>
      <c r="P3957">
        <v>616.47058823529403</v>
      </c>
      <c r="Q3957">
        <v>0.18002752594362001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D3958" t="s">
        <v>46</v>
      </c>
      <c r="E3958">
        <v>21.05725</v>
      </c>
      <c r="F3958">
        <v>12.5</v>
      </c>
      <c r="G3958">
        <v>254.68730107347201</v>
      </c>
      <c r="H3958">
        <v>9.6933276619121003</v>
      </c>
      <c r="I3958">
        <v>176.902778839934</v>
      </c>
      <c r="J3958">
        <v>-1.03092590677588</v>
      </c>
      <c r="K3958">
        <v>10.1801998599662</v>
      </c>
      <c r="L3958">
        <v>6.6763208134249998</v>
      </c>
      <c r="M3958">
        <v>53.908659616778898</v>
      </c>
      <c r="N3958">
        <v>1.6159162464291299</v>
      </c>
      <c r="O3958">
        <v>12.559999999999899</v>
      </c>
      <c r="P3958">
        <v>298.089171974522</v>
      </c>
      <c r="Q3958">
        <v>9.6529385106638999E-2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714</v>
      </c>
      <c r="E3959">
        <v>20.996392725</v>
      </c>
      <c r="F3959">
        <v>127.22</v>
      </c>
      <c r="G3959">
        <v>14.136953525406801</v>
      </c>
      <c r="H3959">
        <v>0.92812464945301998</v>
      </c>
      <c r="I3959">
        <v>7.1021870023433502</v>
      </c>
      <c r="J3959">
        <v>2.1200710812907602</v>
      </c>
      <c r="K3959">
        <v>121.653798894852</v>
      </c>
      <c r="L3959">
        <v>110.06100762982901</v>
      </c>
      <c r="M3959">
        <v>31.0272649847048</v>
      </c>
      <c r="N3959">
        <v>1.1118073566108799</v>
      </c>
      <c r="O3959">
        <v>2.3817009904102999</v>
      </c>
      <c r="P3959">
        <v>42.256513474225599</v>
      </c>
      <c r="Q3959">
        <v>7.1200898966220002E-3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908</v>
      </c>
      <c r="E3960">
        <v>20.961179999999999</v>
      </c>
      <c r="F3960">
        <v>10.26</v>
      </c>
      <c r="G3960">
        <v>-35.728484691150399</v>
      </c>
      <c r="H3960">
        <v>-4.3932552741157904</v>
      </c>
      <c r="I3960">
        <v>-49.589639007956201</v>
      </c>
      <c r="J3960">
        <v>-0.902107342885756</v>
      </c>
      <c r="K3960">
        <v>10.6673981644773</v>
      </c>
      <c r="L3960">
        <v>12.2732634543159</v>
      </c>
      <c r="M3960">
        <v>41.932471246576597</v>
      </c>
      <c r="N3960">
        <v>1.16510348465983</v>
      </c>
      <c r="O3960">
        <v>71.539961013645197</v>
      </c>
      <c r="P3960">
        <v>24.969549330085201</v>
      </c>
      <c r="Q3960">
        <v>-9.8538467163163002E-2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1429</v>
      </c>
      <c r="E3961">
        <v>20.942888063999899</v>
      </c>
      <c r="F3961">
        <v>9.52</v>
      </c>
      <c r="G3961">
        <v>-41.317969018754098</v>
      </c>
      <c r="H3961">
        <v>-12.5324388874373</v>
      </c>
      <c r="I3961">
        <v>-37.205997750833703</v>
      </c>
      <c r="J3961">
        <v>-2.3430641219258201</v>
      </c>
      <c r="K3961">
        <v>9.9137465971055594</v>
      </c>
      <c r="L3961">
        <v>12.053419780645999</v>
      </c>
      <c r="M3961">
        <v>33.090257471010297</v>
      </c>
      <c r="N3961">
        <v>0.72328586824306096</v>
      </c>
      <c r="O3961">
        <v>74.369747899159606</v>
      </c>
      <c r="P3961">
        <v>5.7777777777777697</v>
      </c>
      <c r="Q3961">
        <v>-3.8289754558928003E-2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631</v>
      </c>
      <c r="E3962">
        <v>20.9285</v>
      </c>
      <c r="F3962">
        <v>22.03</v>
      </c>
      <c r="G3962">
        <v>-2.7231672460866898</v>
      </c>
      <c r="H3962">
        <v>-4.8312894621499698</v>
      </c>
      <c r="I3962">
        <v>-14.694580688881</v>
      </c>
      <c r="J3962">
        <v>-1.47315935976576</v>
      </c>
      <c r="K3962">
        <v>22.043425381115799</v>
      </c>
      <c r="L3962">
        <v>21.4717170846573</v>
      </c>
      <c r="M3962">
        <v>47.891593820312103</v>
      </c>
      <c r="N3962">
        <v>0.65203046584401003</v>
      </c>
      <c r="O3962">
        <v>50.885156604629998</v>
      </c>
      <c r="P3962">
        <v>35.9037631091918</v>
      </c>
      <c r="Q3962">
        <v>4.6027319804903002E-2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D3963" t="s">
        <v>1833</v>
      </c>
      <c r="E3963">
        <v>20.9268356</v>
      </c>
      <c r="F3963">
        <v>21.23</v>
      </c>
      <c r="G3963">
        <v>137.99818771769199</v>
      </c>
      <c r="H3963">
        <v>12.918477111146</v>
      </c>
      <c r="I3963">
        <v>69.380255413564996</v>
      </c>
      <c r="J3963">
        <v>-6.9022186856798404</v>
      </c>
      <c r="K3963">
        <v>18.507046634458298</v>
      </c>
      <c r="L3963">
        <v>14.211480761932499</v>
      </c>
      <c r="M3963">
        <v>47.683090984309402</v>
      </c>
      <c r="N3963">
        <v>1.85148034573584</v>
      </c>
      <c r="O3963">
        <v>10.598210080075299</v>
      </c>
      <c r="P3963">
        <v>197.75596072931199</v>
      </c>
      <c r="Q3963">
        <v>4.1494171903303997E-2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D3964" t="s">
        <v>5285</v>
      </c>
      <c r="E3964">
        <v>20.8727673</v>
      </c>
      <c r="F3964">
        <v>39.71</v>
      </c>
      <c r="G3964">
        <v>10.5095917771191</v>
      </c>
      <c r="H3964">
        <v>-2.0517737629262398</v>
      </c>
      <c r="I3964">
        <v>-1.1424133091661</v>
      </c>
      <c r="J3964">
        <v>1.3001118169872501</v>
      </c>
      <c r="K3964">
        <v>36.931104881855497</v>
      </c>
      <c r="L3964">
        <v>34.753803768126801</v>
      </c>
      <c r="M3964">
        <v>60.898842819172501</v>
      </c>
      <c r="N3964">
        <v>0.79737061558677802</v>
      </c>
      <c r="O3964">
        <v>16.494585746663201</v>
      </c>
      <c r="P3964">
        <v>49.736048265459999</v>
      </c>
      <c r="Q3964">
        <v>3.2828500970184998E-2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631</v>
      </c>
      <c r="E3965">
        <v>20.866476599999999</v>
      </c>
      <c r="F3965">
        <v>3.4</v>
      </c>
      <c r="G3965">
        <v>-65.781538263291296</v>
      </c>
      <c r="H3965">
        <v>-7.12926926012977</v>
      </c>
      <c r="I3965">
        <v>-38.573656640616498</v>
      </c>
      <c r="J3965">
        <v>0.81054727176695196</v>
      </c>
      <c r="K3965">
        <v>3.4735305844250601</v>
      </c>
      <c r="L3965">
        <v>4.2000621634691004</v>
      </c>
      <c r="M3965">
        <v>6.8476147238816498</v>
      </c>
      <c r="N3965">
        <v>8.3783783783783705E-2</v>
      </c>
      <c r="O3965">
        <v>116.17647058823501</v>
      </c>
      <c r="P3965">
        <v>4.2944785276073496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422</v>
      </c>
      <c r="E3966">
        <v>20.851042490000001</v>
      </c>
      <c r="F3966">
        <v>29.71</v>
      </c>
      <c r="G3966">
        <v>59.407760766137201</v>
      </c>
      <c r="H3966">
        <v>-22.839926850610102</v>
      </c>
      <c r="I3966">
        <v>-39.240315904892903</v>
      </c>
      <c r="J3966">
        <v>1.16515720084497</v>
      </c>
      <c r="K3966">
        <v>28.3800550786621</v>
      </c>
      <c r="L3966">
        <v>25.850695523719601</v>
      </c>
      <c r="M3966">
        <v>60.155290353052102</v>
      </c>
      <c r="N3966">
        <v>0.528051073789923</v>
      </c>
      <c r="O3966">
        <v>40.828004039044004</v>
      </c>
      <c r="P3966">
        <v>94.183006535947698</v>
      </c>
      <c r="Q3966">
        <v>0.119232671652779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E3967">
        <v>20.831175000000002</v>
      </c>
      <c r="F3967">
        <v>22.5</v>
      </c>
      <c r="G3967">
        <v>11.3599882097358</v>
      </c>
      <c r="H3967">
        <v>-2.23457018019392</v>
      </c>
      <c r="I3967">
        <v>9.8994419694336795</v>
      </c>
      <c r="J3967">
        <v>-10.182938070252501</v>
      </c>
      <c r="K3967">
        <v>22.6417034213727</v>
      </c>
      <c r="L3967">
        <v>20.114812848398799</v>
      </c>
      <c r="M3967">
        <v>36.040442888010404</v>
      </c>
      <c r="N3967">
        <v>0.495139400099398</v>
      </c>
      <c r="O3967">
        <v>34.133333333333297</v>
      </c>
      <c r="P3967">
        <v>60.714285714285701</v>
      </c>
      <c r="Q3967">
        <v>0.124969750606421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E3968">
        <v>20.820845500000001</v>
      </c>
      <c r="F3968">
        <v>71.75</v>
      </c>
      <c r="G3968">
        <v>-84.571075207657302</v>
      </c>
      <c r="H3968">
        <v>-1.04955520563827</v>
      </c>
      <c r="I3968">
        <v>-74.265393071920698</v>
      </c>
      <c r="J3968">
        <v>0.378892595507963</v>
      </c>
      <c r="K3968">
        <v>69.523026179610994</v>
      </c>
      <c r="M3968">
        <v>62.8643236563152</v>
      </c>
      <c r="N3968">
        <v>0.49306260575296101</v>
      </c>
      <c r="O3968">
        <v>178.04878048780401</v>
      </c>
      <c r="P3968">
        <v>30.4545454545454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E3969">
        <v>20.815597319999998</v>
      </c>
      <c r="F3969">
        <v>14.77</v>
      </c>
      <c r="G3969">
        <v>40.559399989049602</v>
      </c>
      <c r="H3969">
        <v>-16.837825409862301</v>
      </c>
      <c r="I3969">
        <v>-28.9585946022193</v>
      </c>
      <c r="J3969">
        <v>-4.8124559231212301</v>
      </c>
      <c r="K3969">
        <v>16.204293094323599</v>
      </c>
      <c r="L3969">
        <v>15.4983214500713</v>
      </c>
      <c r="M3969">
        <v>27.102379581158299</v>
      </c>
      <c r="N3969">
        <v>1.41933739559912</v>
      </c>
      <c r="O3969">
        <v>60.054163845632999</v>
      </c>
      <c r="P3969">
        <v>87.913486005088998</v>
      </c>
      <c r="Q3969">
        <v>5.071093533018E-2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714</v>
      </c>
      <c r="E3970">
        <v>20.802747875000001</v>
      </c>
      <c r="F3970">
        <v>83.39</v>
      </c>
      <c r="G3970">
        <v>-10.5211715580456</v>
      </c>
      <c r="H3970">
        <v>-7.1523865565167499</v>
      </c>
      <c r="I3970">
        <v>4.7409963900581404</v>
      </c>
      <c r="J3970">
        <v>-4.55753380630411</v>
      </c>
      <c r="K3970">
        <v>86.478241220578695</v>
      </c>
      <c r="L3970">
        <v>78.698678070029402</v>
      </c>
      <c r="M3970">
        <v>59.256974662123497</v>
      </c>
      <c r="N3970">
        <v>1.5392154656197099</v>
      </c>
      <c r="O3970">
        <v>13.2030219450773</v>
      </c>
      <c r="P3970">
        <v>25.966767371601101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E3971">
        <v>20.7847872</v>
      </c>
      <c r="F3971">
        <v>20.7</v>
      </c>
      <c r="G3971">
        <v>39.019989661480203</v>
      </c>
      <c r="H3971">
        <v>-16.746998274410501</v>
      </c>
      <c r="I3971">
        <v>2.2364945558594802</v>
      </c>
      <c r="J3971">
        <v>-1.90373844251876</v>
      </c>
      <c r="K3971">
        <v>20.657187596604398</v>
      </c>
      <c r="L3971">
        <v>18.558501860474401</v>
      </c>
      <c r="M3971">
        <v>42.201784577915099</v>
      </c>
      <c r="N3971">
        <v>0.68163622083935704</v>
      </c>
      <c r="O3971">
        <v>19.323671497584499</v>
      </c>
      <c r="P3971">
        <v>75.1269035532994</v>
      </c>
      <c r="Q3971">
        <v>-1.7065612312436002E-2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E3972">
        <v>20.781475019999998</v>
      </c>
      <c r="F3972">
        <v>26.28</v>
      </c>
      <c r="G3972">
        <v>-21.0013231047554</v>
      </c>
      <c r="H3972">
        <v>4.1964883156277901</v>
      </c>
      <c r="I3972">
        <v>-8.6328307527392703</v>
      </c>
      <c r="J3972">
        <v>-2.5476616834569299</v>
      </c>
      <c r="K3972">
        <v>24.769508801617398</v>
      </c>
      <c r="L3972">
        <v>24.774743771548</v>
      </c>
      <c r="M3972">
        <v>61.250201160591601</v>
      </c>
      <c r="N3972">
        <v>0.65412432288265698</v>
      </c>
      <c r="O3972">
        <v>34.969558599695503</v>
      </c>
      <c r="P3972">
        <v>30.746268656716399</v>
      </c>
      <c r="Q3972">
        <v>-4.2341557063336997E-2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1603</v>
      </c>
      <c r="E3973">
        <v>20.707341199999998</v>
      </c>
      <c r="F3973">
        <v>47.06</v>
      </c>
      <c r="G3973">
        <v>64.578667568612602</v>
      </c>
      <c r="H3973">
        <v>-0.91118958699392105</v>
      </c>
      <c r="I3973">
        <v>-0.20570899889654101</v>
      </c>
      <c r="J3973">
        <v>3.4580680256372598</v>
      </c>
      <c r="K3973">
        <v>45.995056210967597</v>
      </c>
      <c r="L3973">
        <v>46.0224416716352</v>
      </c>
      <c r="M3973">
        <v>71.475432433171704</v>
      </c>
      <c r="N3973">
        <v>1.45201056467794</v>
      </c>
      <c r="O3973">
        <v>34.594135146621298</v>
      </c>
      <c r="P3973">
        <v>102.670111972437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D3974" t="s">
        <v>539</v>
      </c>
      <c r="E3974">
        <v>20.68264692</v>
      </c>
      <c r="F3974">
        <v>2.4700000000000002</v>
      </c>
      <c r="G3974">
        <v>-85.804625427742195</v>
      </c>
      <c r="H3974">
        <v>14.0913718009368</v>
      </c>
      <c r="I3974">
        <v>-58.322082339898898</v>
      </c>
      <c r="J3974">
        <v>5.1023927653291796</v>
      </c>
      <c r="K3974">
        <v>2.1546107196833302</v>
      </c>
      <c r="L3974">
        <v>3.77090200876561</v>
      </c>
      <c r="M3974">
        <v>64.754587480939804</v>
      </c>
      <c r="N3974">
        <v>1.11244283584971</v>
      </c>
      <c r="O3974">
        <v>228.72488437096499</v>
      </c>
      <c r="P3974">
        <v>31.433843213812001</v>
      </c>
      <c r="Q3974">
        <v>0.20595045173530299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6587</v>
      </c>
      <c r="E3975">
        <v>20.618549999999999</v>
      </c>
      <c r="F3975">
        <v>84.85</v>
      </c>
      <c r="G3975">
        <v>-37.4747482095568</v>
      </c>
      <c r="H3975">
        <v>28.8579466489611</v>
      </c>
      <c r="I3975">
        <v>-17.264747683334001</v>
      </c>
      <c r="J3975">
        <v>21.336115453585101</v>
      </c>
      <c r="K3975">
        <v>71.816369707144602</v>
      </c>
      <c r="L3975">
        <v>81.493841660351094</v>
      </c>
      <c r="M3975">
        <v>89.716721719572504</v>
      </c>
      <c r="N3975">
        <v>1.4745762711864401</v>
      </c>
      <c r="O3975">
        <v>35.533294048320499</v>
      </c>
      <c r="P3975">
        <v>69.699999999999903</v>
      </c>
      <c r="Q3975">
        <v>2.8062895897497001E-2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D3976" t="s">
        <v>407</v>
      </c>
      <c r="E3976">
        <v>20.59421</v>
      </c>
      <c r="F3976">
        <v>29.89</v>
      </c>
      <c r="G3976">
        <v>8.5081179377676506</v>
      </c>
      <c r="H3976">
        <v>2.8969483297820702</v>
      </c>
      <c r="I3976">
        <v>-31.1344973485811</v>
      </c>
      <c r="J3976">
        <v>-0.40256748233141099</v>
      </c>
      <c r="K3976">
        <v>28.781110905939201</v>
      </c>
      <c r="L3976">
        <v>28.336925273350499</v>
      </c>
      <c r="M3976">
        <v>56.025929517522101</v>
      </c>
      <c r="N3976">
        <v>1.6447428007597</v>
      </c>
      <c r="O3976">
        <v>38.675142188022697</v>
      </c>
      <c r="P3976">
        <v>42.3333333333333</v>
      </c>
      <c r="Q3976">
        <v>1.7950182634786999E-2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682</v>
      </c>
      <c r="E3977">
        <v>20.507304999999999</v>
      </c>
      <c r="F3977">
        <v>23.66</v>
      </c>
      <c r="G3977">
        <v>-74.037099085544597</v>
      </c>
      <c r="H3977">
        <v>55.626812686092997</v>
      </c>
      <c r="I3977">
        <v>4.5051044213303397</v>
      </c>
      <c r="J3977">
        <v>8.5128406512563508</v>
      </c>
      <c r="K3977">
        <v>17.698194577817901</v>
      </c>
      <c r="L3977">
        <v>17.791404918807199</v>
      </c>
      <c r="M3977">
        <v>65.997122761836394</v>
      </c>
      <c r="N3977">
        <v>4.5876142130842998</v>
      </c>
      <c r="O3977">
        <v>99.746407438715096</v>
      </c>
      <c r="P3977">
        <v>97.1666666666666</v>
      </c>
      <c r="Q3977">
        <v>9.6456639838394004E-2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404</v>
      </c>
      <c r="E3978">
        <v>20.438476632</v>
      </c>
      <c r="F3978">
        <v>13.23</v>
      </c>
      <c r="G3978">
        <v>33.399422285593701</v>
      </c>
      <c r="H3978">
        <v>-15.608290239150699</v>
      </c>
      <c r="I3978">
        <v>-1.96057605204243</v>
      </c>
      <c r="J3978">
        <v>4.0892357963571104</v>
      </c>
      <c r="K3978">
        <v>13.352219617479999</v>
      </c>
      <c r="L3978">
        <v>12.468834919917001</v>
      </c>
      <c r="M3978">
        <v>62.193657904776202</v>
      </c>
      <c r="N3978">
        <v>1.6866129213168</v>
      </c>
      <c r="O3978">
        <v>26.681783824640899</v>
      </c>
      <c r="P3978">
        <v>63.3333333333333</v>
      </c>
      <c r="Q3978">
        <v>1.9816177525082E-2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D3979" t="s">
        <v>539</v>
      </c>
      <c r="E3979">
        <v>20.4375</v>
      </c>
      <c r="F3979">
        <v>27.25</v>
      </c>
      <c r="G3979">
        <v>-32.7495887770948</v>
      </c>
      <c r="H3979">
        <v>-20.9784402849433</v>
      </c>
      <c r="I3979">
        <v>-44.807553806517703</v>
      </c>
      <c r="J3979">
        <v>-1.9232656778733399</v>
      </c>
      <c r="K3979">
        <v>29.4233879623668</v>
      </c>
      <c r="L3979">
        <v>34.543391902980503</v>
      </c>
      <c r="M3979">
        <v>46.4669967956712</v>
      </c>
      <c r="N3979">
        <v>0.597904734245014</v>
      </c>
      <c r="O3979">
        <v>116.513761467889</v>
      </c>
      <c r="P3979">
        <v>14.064462118041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539</v>
      </c>
      <c r="E3980">
        <v>20.408317656000001</v>
      </c>
      <c r="F3980">
        <v>14.46</v>
      </c>
      <c r="G3980">
        <v>63.205121767458998</v>
      </c>
      <c r="H3980">
        <v>39.5121448812843</v>
      </c>
      <c r="I3980">
        <v>163.74829060175199</v>
      </c>
      <c r="J3980">
        <v>8.8898155644498793</v>
      </c>
      <c r="K3980">
        <v>10.224911360598901</v>
      </c>
      <c r="L3980">
        <v>8.9872955493518702</v>
      </c>
      <c r="M3980">
        <v>90.961193865944693</v>
      </c>
      <c r="N3980">
        <v>1.29887790041332</v>
      </c>
      <c r="O3980">
        <v>0</v>
      </c>
      <c r="P3980">
        <v>236.279069767441</v>
      </c>
      <c r="Q3980">
        <v>1.197658292659E-2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E3981">
        <v>20.316414000000002</v>
      </c>
      <c r="F3981">
        <v>51.33</v>
      </c>
      <c r="G3981">
        <v>-19.2598914398964</v>
      </c>
      <c r="H3981">
        <v>35.074090370237101</v>
      </c>
      <c r="I3981">
        <v>-17.671300073051601</v>
      </c>
      <c r="J3981">
        <v>-7.33044396101171</v>
      </c>
      <c r="K3981">
        <v>45.965757114240397</v>
      </c>
      <c r="L3981">
        <v>39.289620571762498</v>
      </c>
      <c r="M3981">
        <v>39.008765813967997</v>
      </c>
      <c r="N3981">
        <v>1.0103703703703699</v>
      </c>
      <c r="O3981">
        <v>34.132086499123297</v>
      </c>
      <c r="P3981">
        <v>93.698113207547095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315</v>
      </c>
      <c r="E3982">
        <v>20.303898048000001</v>
      </c>
      <c r="F3982">
        <v>14.58</v>
      </c>
      <c r="G3982">
        <v>3.3073085170093699</v>
      </c>
      <c r="H3982">
        <v>8.7991415871373402</v>
      </c>
      <c r="I3982">
        <v>-52.585827568593999</v>
      </c>
      <c r="J3982">
        <v>-12.6772720984053</v>
      </c>
      <c r="K3982">
        <v>16.0811150146538</v>
      </c>
      <c r="L3982">
        <v>16.357969509048701</v>
      </c>
      <c r="M3982">
        <v>32.009316821518198</v>
      </c>
      <c r="N3982">
        <v>0.82180281212591799</v>
      </c>
      <c r="O3982">
        <v>70.570494390890005</v>
      </c>
      <c r="P3982">
        <v>33.060795859430598</v>
      </c>
      <c r="Q3982">
        <v>4.7923565325991999E-2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E3983">
        <v>20.297215564999998</v>
      </c>
      <c r="F3983">
        <v>6.35</v>
      </c>
      <c r="G3983">
        <v>-10.7077205715491</v>
      </c>
      <c r="H3983">
        <v>-14.2029369717285</v>
      </c>
      <c r="I3983">
        <v>-24.105630041946501</v>
      </c>
      <c r="J3983">
        <v>0.65670111792080099</v>
      </c>
      <c r="K3983">
        <v>6.5752064414407503</v>
      </c>
      <c r="L3983">
        <v>6.4577311728311297</v>
      </c>
      <c r="M3983">
        <v>40.6255503682981</v>
      </c>
      <c r="N3983">
        <v>0.63811195781392505</v>
      </c>
      <c r="O3983">
        <v>33.7007874015748</v>
      </c>
      <c r="P3983">
        <v>32.016632016632002</v>
      </c>
      <c r="Q3983">
        <v>3.5935623954293998E-2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D3984" t="s">
        <v>714</v>
      </c>
      <c r="E3984">
        <v>20.204048429</v>
      </c>
      <c r="F3984">
        <v>202.26</v>
      </c>
      <c r="G3984">
        <v>-20.7643492364008</v>
      </c>
      <c r="K3984">
        <v>199.64482088527899</v>
      </c>
      <c r="L3984">
        <v>192.56798235863999</v>
      </c>
      <c r="M3984">
        <v>61.144137814655998</v>
      </c>
      <c r="N3984">
        <v>1</v>
      </c>
      <c r="O3984">
        <v>3.8267576386828899</v>
      </c>
      <c r="P3984">
        <v>6.6434672571970799</v>
      </c>
      <c r="Q3984">
        <v>-1.293132028575E-3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D3985" t="s">
        <v>631</v>
      </c>
      <c r="E3985">
        <v>20.182203000000001</v>
      </c>
      <c r="F3985">
        <v>52.11</v>
      </c>
      <c r="G3985">
        <v>204.25480980922299</v>
      </c>
      <c r="H3985">
        <v>30.414956784096201</v>
      </c>
      <c r="I3985">
        <v>0.356254476094857</v>
      </c>
      <c r="J3985">
        <v>8.4911721361626906</v>
      </c>
      <c r="K3985">
        <v>40.930082443831701</v>
      </c>
      <c r="L3985">
        <v>38.164922349047401</v>
      </c>
      <c r="M3985">
        <v>91.2348946942151</v>
      </c>
      <c r="N3985">
        <v>4.3580588471580599</v>
      </c>
      <c r="O3985">
        <v>9.3648052197275096</v>
      </c>
      <c r="P3985">
        <v>282.318415260454</v>
      </c>
      <c r="Q3985">
        <v>0.15452033344062299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E3986">
        <v>20.1811875</v>
      </c>
      <c r="F3986">
        <v>55.5</v>
      </c>
      <c r="G3986">
        <v>-82.480780189096905</v>
      </c>
      <c r="H3986">
        <v>-6.5124994679672996</v>
      </c>
      <c r="I3986">
        <v>-72.175098053360301</v>
      </c>
      <c r="J3986">
        <v>-1.3843605421048599</v>
      </c>
      <c r="K3986">
        <v>77.900199999999899</v>
      </c>
      <c r="M3986">
        <v>34.858273998873898</v>
      </c>
      <c r="O3986">
        <v>191.98198198198199</v>
      </c>
      <c r="P3986">
        <v>5.77472841623785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D3987" t="s">
        <v>422</v>
      </c>
      <c r="E3987">
        <v>20.180612249999999</v>
      </c>
      <c r="F3987">
        <v>35.270000000000003</v>
      </c>
      <c r="G3987">
        <v>78.600571710881098</v>
      </c>
      <c r="H3987">
        <v>-5.7201783510388697</v>
      </c>
      <c r="I3987">
        <v>7.8257940765027598</v>
      </c>
      <c r="J3987">
        <v>1.75709515595402</v>
      </c>
      <c r="K3987">
        <v>35.3866362968133</v>
      </c>
      <c r="L3987">
        <v>31.664014611054299</v>
      </c>
      <c r="M3987">
        <v>45.572287133381003</v>
      </c>
      <c r="N3987">
        <v>0.73733304274728295</v>
      </c>
      <c r="O3987">
        <v>22.540402608449</v>
      </c>
      <c r="P3987">
        <v>127.54838709677399</v>
      </c>
      <c r="Q3987">
        <v>6.9382337964940005E-2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E3988">
        <v>20.164207999999999</v>
      </c>
      <c r="F3988">
        <v>27.4</v>
      </c>
      <c r="G3988">
        <v>32.0247784109498</v>
      </c>
      <c r="H3988">
        <v>-16.736051366911799</v>
      </c>
      <c r="I3988">
        <v>16.805676394638201</v>
      </c>
      <c r="J3988">
        <v>-4.3797641469181601</v>
      </c>
      <c r="K3988">
        <v>28.086267587039199</v>
      </c>
      <c r="L3988">
        <v>24.427263137996299</v>
      </c>
      <c r="M3988">
        <v>29.496550864982201</v>
      </c>
      <c r="N3988">
        <v>0.28118998628257802</v>
      </c>
      <c r="O3988">
        <v>22.8102189781021</v>
      </c>
      <c r="P3988">
        <v>85.762711864406697</v>
      </c>
      <c r="Q3988">
        <v>9.9418485911415999E-2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E3989">
        <v>20.13888</v>
      </c>
      <c r="F3989">
        <v>74.040000000000006</v>
      </c>
      <c r="G3989">
        <v>-77.709600270797196</v>
      </c>
      <c r="H3989">
        <v>10.895206264345701</v>
      </c>
      <c r="I3989">
        <v>-37.464998671453102</v>
      </c>
      <c r="J3989">
        <v>4.2827694939891696</v>
      </c>
      <c r="K3989">
        <v>70.568305963863907</v>
      </c>
      <c r="L3989">
        <v>87.752390715809398</v>
      </c>
      <c r="M3989">
        <v>61.167324150471302</v>
      </c>
      <c r="N3989">
        <v>1.42201834862385</v>
      </c>
      <c r="O3989">
        <v>137.64181523500801</v>
      </c>
      <c r="P3989">
        <v>16.141176470588199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422</v>
      </c>
      <c r="E3990">
        <v>20.074055000000001</v>
      </c>
      <c r="F3990">
        <v>20.18</v>
      </c>
      <c r="G3990">
        <v>36.824462158002</v>
      </c>
      <c r="H3990">
        <v>-6.6047937356542503</v>
      </c>
      <c r="I3990">
        <v>-4.1209825351913896</v>
      </c>
      <c r="J3990">
        <v>12.598040354224</v>
      </c>
      <c r="K3990">
        <v>19.2358563624712</v>
      </c>
      <c r="L3990">
        <v>17.9711824446169</v>
      </c>
      <c r="M3990">
        <v>69.473837531734603</v>
      </c>
      <c r="N3990">
        <v>0.49568060233802202</v>
      </c>
      <c r="O3990">
        <v>11.8929633300297</v>
      </c>
      <c r="P3990">
        <v>71.016949152542296</v>
      </c>
      <c r="Q3990">
        <v>4.0645877881430002E-2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D3991" t="s">
        <v>18</v>
      </c>
      <c r="E3991">
        <v>20.0655</v>
      </c>
      <c r="F3991">
        <v>222.95</v>
      </c>
      <c r="G3991">
        <v>-61.7456623179582</v>
      </c>
      <c r="H3991">
        <v>-22.2444839065944</v>
      </c>
      <c r="I3991">
        <v>4.4182539441299102</v>
      </c>
      <c r="J3991">
        <v>-13.4255638393441</v>
      </c>
      <c r="K3991">
        <v>237.871122745413</v>
      </c>
      <c r="L3991">
        <v>210.688813978447</v>
      </c>
      <c r="M3991">
        <v>1.3088982369751001</v>
      </c>
      <c r="N3991">
        <v>0.54767797350414904</v>
      </c>
      <c r="O3991">
        <v>60.372280780444001</v>
      </c>
      <c r="P3991">
        <v>105.863342566943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E3992">
        <v>20.030813599999998</v>
      </c>
      <c r="F3992">
        <v>21.98</v>
      </c>
      <c r="G3992">
        <v>1.35604329015994</v>
      </c>
      <c r="H3992">
        <v>-23.073832409063101</v>
      </c>
      <c r="I3992">
        <v>-15.229873157144899</v>
      </c>
      <c r="J3992">
        <v>-4.53428031443993</v>
      </c>
      <c r="K3992">
        <v>23.697462613094501</v>
      </c>
      <c r="L3992">
        <v>21.467943811479699</v>
      </c>
      <c r="M3992">
        <v>33.499020928159297</v>
      </c>
      <c r="N3992">
        <v>0.925221748847604</v>
      </c>
      <c r="O3992">
        <v>45.541401273885299</v>
      </c>
      <c r="P3992">
        <v>65.263157894736807</v>
      </c>
      <c r="Q3992">
        <v>0.107319213861521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714</v>
      </c>
      <c r="E3993">
        <v>20.010432867999999</v>
      </c>
      <c r="F3993">
        <v>86.03</v>
      </c>
      <c r="G3993">
        <v>30.303289095475499</v>
      </c>
      <c r="H3993">
        <v>-3.3907665863329801</v>
      </c>
      <c r="I3993">
        <v>12.293335404768699</v>
      </c>
      <c r="J3993">
        <v>-1.8711827293742</v>
      </c>
      <c r="K3993">
        <v>83.559885555097196</v>
      </c>
      <c r="L3993">
        <v>73.515813021757197</v>
      </c>
      <c r="M3993">
        <v>57.664030131014698</v>
      </c>
      <c r="N3993">
        <v>1.1970733797153701</v>
      </c>
      <c r="O3993">
        <v>4.6146693014064804</v>
      </c>
      <c r="P3993">
        <v>64.493307839388095</v>
      </c>
      <c r="Q3993">
        <v>6.2739406014718002E-2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138</v>
      </c>
      <c r="E3994">
        <v>20.005950389999999</v>
      </c>
      <c r="F3994">
        <v>16.670000000000002</v>
      </c>
      <c r="G3994">
        <v>-26.156981944723501</v>
      </c>
      <c r="H3994">
        <v>-8.7890488744548296</v>
      </c>
      <c r="I3994">
        <v>-20.143210185411199</v>
      </c>
      <c r="J3994">
        <v>-4.1011525074824897</v>
      </c>
      <c r="K3994">
        <v>18.083370489224599</v>
      </c>
      <c r="L3994">
        <v>18.439368113903601</v>
      </c>
      <c r="M3994">
        <v>23.9210118382193</v>
      </c>
      <c r="N3994">
        <v>1.1879135626047199</v>
      </c>
      <c r="O3994">
        <v>76.964607078584194</v>
      </c>
      <c r="P3994">
        <v>7.5483870967742099</v>
      </c>
      <c r="Q3994">
        <v>7.1946873114768994E-2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D3995" t="s">
        <v>138</v>
      </c>
      <c r="E3995">
        <v>20.002072940000001</v>
      </c>
      <c r="F3995">
        <v>20.18</v>
      </c>
      <c r="G3995">
        <v>-42.433236556980098</v>
      </c>
      <c r="H3995">
        <v>-21.7609946775694</v>
      </c>
      <c r="I3995">
        <v>-12.8444203410508</v>
      </c>
      <c r="J3995">
        <v>-6.0971949628181203</v>
      </c>
      <c r="K3995">
        <v>23.402946189195699</v>
      </c>
      <c r="L3995">
        <v>23.489313950568999</v>
      </c>
      <c r="M3995">
        <v>19.3101569409631</v>
      </c>
      <c r="N3995">
        <v>0.16439997259559899</v>
      </c>
      <c r="O3995">
        <v>92.368681863230904</v>
      </c>
      <c r="P3995">
        <v>18.705882352941099</v>
      </c>
      <c r="Q3995">
        <v>-1.4500055593427E-2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E3996">
        <v>19.999770000000002</v>
      </c>
      <c r="F3996">
        <v>36.35</v>
      </c>
      <c r="G3996">
        <v>136.472898988102</v>
      </c>
      <c r="H3996">
        <v>50.279821648961097</v>
      </c>
      <c r="I3996">
        <v>88.149548865774804</v>
      </c>
      <c r="J3996">
        <v>7.2621601749927596</v>
      </c>
      <c r="K3996">
        <v>26.573151159451701</v>
      </c>
      <c r="L3996">
        <v>21.289191396251201</v>
      </c>
      <c r="M3996">
        <v>83.804063047781298</v>
      </c>
      <c r="N3996">
        <v>2.6181142493098299</v>
      </c>
      <c r="O3996">
        <v>8.2530949105907803E-2</v>
      </c>
      <c r="P3996">
        <v>233.79247015610599</v>
      </c>
      <c r="Q3996">
        <v>8.5967815073254003E-2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E3997">
        <v>19.83132144</v>
      </c>
      <c r="F3997">
        <v>10.71</v>
      </c>
      <c r="G3997">
        <v>56.811584447755898</v>
      </c>
      <c r="H3997">
        <v>-5.5353598691906702</v>
      </c>
      <c r="I3997">
        <v>6.8132125294384398</v>
      </c>
      <c r="J3997">
        <v>0.81054727176695196</v>
      </c>
      <c r="K3997">
        <v>11.589468517628699</v>
      </c>
      <c r="L3997">
        <v>10.3577838699856</v>
      </c>
      <c r="M3997">
        <v>19.332145256185299</v>
      </c>
      <c r="N3997">
        <v>0.37575757575757501</v>
      </c>
      <c r="O3997">
        <v>66.199813258636695</v>
      </c>
      <c r="P3997">
        <v>92.625899280575496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1412</v>
      </c>
      <c r="E3998">
        <v>19.8</v>
      </c>
      <c r="F3998">
        <v>1.98</v>
      </c>
      <c r="G3998">
        <v>8.7853283258621904</v>
      </c>
      <c r="H3998">
        <v>3.0594826659102798</v>
      </c>
      <c r="I3998">
        <v>-19.0580534734064</v>
      </c>
      <c r="J3998">
        <v>-4.68945272823305</v>
      </c>
      <c r="K3998">
        <v>1.8600078309805399</v>
      </c>
      <c r="L3998">
        <v>1.7838529559837399</v>
      </c>
      <c r="M3998">
        <v>55.723848036111001</v>
      </c>
      <c r="N3998">
        <v>1.47459482768977</v>
      </c>
      <c r="O3998">
        <v>32.323232323232297</v>
      </c>
      <c r="P3998">
        <v>46.6666666666666</v>
      </c>
      <c r="Q3998">
        <v>0.15502834649827801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422</v>
      </c>
      <c r="E3999">
        <v>19.760680000000001</v>
      </c>
      <c r="F3999">
        <v>43.24</v>
      </c>
      <c r="G3999">
        <v>14.8901005241022</v>
      </c>
      <c r="H3999">
        <v>-21.7201783510388</v>
      </c>
      <c r="I3999">
        <v>-14.278209732869801</v>
      </c>
      <c r="J3999">
        <v>4.9524237019728901</v>
      </c>
      <c r="K3999">
        <v>47.277461523203897</v>
      </c>
      <c r="L3999">
        <v>42.914301579072699</v>
      </c>
      <c r="M3999">
        <v>33.491954142868501</v>
      </c>
      <c r="N3999">
        <v>0.15230706564784099</v>
      </c>
      <c r="O3999">
        <v>44.125809435707602</v>
      </c>
      <c r="P3999">
        <v>68.642745709828404</v>
      </c>
      <c r="Q3999">
        <v>4.6933591929547998E-2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370</v>
      </c>
      <c r="E4000">
        <v>19.730069759999999</v>
      </c>
      <c r="F4000">
        <v>13.8</v>
      </c>
      <c r="G4000">
        <v>-97.562116175944695</v>
      </c>
      <c r="H4000">
        <v>-22.5437077628035</v>
      </c>
      <c r="I4000">
        <v>-58.037319821093902</v>
      </c>
      <c r="J4000">
        <v>2.5054625260042398</v>
      </c>
      <c r="K4000">
        <v>18.983450429273901</v>
      </c>
      <c r="L4000">
        <v>37.132574074140102</v>
      </c>
      <c r="M4000">
        <v>2.2970369925746201</v>
      </c>
      <c r="N4000">
        <v>0.66876716842818895</v>
      </c>
      <c r="O4000">
        <v>376.44927536231802</v>
      </c>
      <c r="P4000">
        <v>1.6949152542372801</v>
      </c>
      <c r="Q4000">
        <v>-7.7926132324989003E-2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E4001">
        <v>19.711681351999999</v>
      </c>
      <c r="F4001">
        <v>44.39</v>
      </c>
      <c r="G4001">
        <v>-29.3918087790531</v>
      </c>
      <c r="H4001">
        <v>-4.3137856569749298</v>
      </c>
      <c r="I4001">
        <v>-15.238057212772601</v>
      </c>
      <c r="J4001">
        <v>-4.66057734829384</v>
      </c>
      <c r="K4001">
        <v>44.328556587697797</v>
      </c>
      <c r="L4001">
        <v>44.667896272327702</v>
      </c>
      <c r="M4001">
        <v>47.585034980478802</v>
      </c>
      <c r="N4001">
        <v>0.85522878915369904</v>
      </c>
      <c r="O4001">
        <v>25.501239017796699</v>
      </c>
      <c r="P4001">
        <v>13.529411764705801</v>
      </c>
      <c r="Q4001">
        <v>1.9010197955780999E-2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714</v>
      </c>
      <c r="E4002">
        <v>19.692535094</v>
      </c>
      <c r="F4002">
        <v>65.2</v>
      </c>
      <c r="G4002">
        <v>-4.5245956141238297</v>
      </c>
      <c r="H4002">
        <v>8.2988079178202501</v>
      </c>
      <c r="I4002">
        <v>-0.72216136896483296</v>
      </c>
      <c r="J4002">
        <v>5.0376766093063798</v>
      </c>
      <c r="K4002">
        <v>60.384534750008903</v>
      </c>
      <c r="L4002">
        <v>56.9407368244864</v>
      </c>
      <c r="M4002">
        <v>43.249617568739502</v>
      </c>
      <c r="N4002">
        <v>1.2103442950227701</v>
      </c>
      <c r="O4002">
        <v>4.2177914110429402</v>
      </c>
      <c r="P4002">
        <v>25.471480255561499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631</v>
      </c>
      <c r="E4003">
        <v>19.659399749999999</v>
      </c>
      <c r="F4003">
        <v>28.85</v>
      </c>
      <c r="G4003">
        <v>-6.6331510043085302</v>
      </c>
      <c r="H4003">
        <v>2.5633465531756801</v>
      </c>
      <c r="I4003">
        <v>-11.671001773359899</v>
      </c>
      <c r="J4003">
        <v>-7.6685025467747803</v>
      </c>
      <c r="K4003">
        <v>28.091979187506901</v>
      </c>
      <c r="L4003">
        <v>27.931043757464</v>
      </c>
      <c r="M4003">
        <v>48.253769414510998</v>
      </c>
      <c r="N4003">
        <v>0.76273682235978202</v>
      </c>
      <c r="O4003">
        <v>23.188908145580498</v>
      </c>
      <c r="P4003">
        <v>24.299870745368299</v>
      </c>
      <c r="Q4003">
        <v>6.8295016042229997E-2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359</v>
      </c>
      <c r="E4004">
        <v>19.657157600000001</v>
      </c>
      <c r="F4004">
        <v>41.11</v>
      </c>
      <c r="G4004">
        <v>6.1179842114727201</v>
      </c>
      <c r="H4004">
        <v>1.45930882844832</v>
      </c>
      <c r="I4004">
        <v>-3.7279611743858601</v>
      </c>
      <c r="J4004">
        <v>0.132581170072051</v>
      </c>
      <c r="K4004">
        <v>41.642109861423499</v>
      </c>
      <c r="L4004">
        <v>39.535979186652703</v>
      </c>
      <c r="M4004">
        <v>42.819429038363303</v>
      </c>
      <c r="N4004">
        <v>0.57355932203389803</v>
      </c>
      <c r="O4004">
        <v>11.8949160788129</v>
      </c>
      <c r="P4004">
        <v>35.945767195767203</v>
      </c>
      <c r="Q4004">
        <v>8.9245100672824998E-2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60</v>
      </c>
      <c r="E4005">
        <v>19.64</v>
      </c>
      <c r="F4005">
        <v>4.91</v>
      </c>
      <c r="G4005">
        <v>-91.188343671853005</v>
      </c>
      <c r="H4005">
        <v>-16.463541182897199</v>
      </c>
      <c r="I4005">
        <v>-53.916846798181801</v>
      </c>
      <c r="J4005">
        <v>5.7182979238933297E-3</v>
      </c>
      <c r="K4005">
        <v>5.7506449725151896</v>
      </c>
      <c r="L4005">
        <v>8.0123183377257092</v>
      </c>
      <c r="M4005">
        <v>39.263472946482402</v>
      </c>
      <c r="N4005">
        <v>0.70311426666823995</v>
      </c>
      <c r="O4005">
        <v>206.313645621181</v>
      </c>
      <c r="P4005">
        <v>4.9145299145299104</v>
      </c>
      <c r="Q4005">
        <v>-4.2001609683019997E-2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E4006">
        <v>19.638841039999999</v>
      </c>
      <c r="F4006">
        <v>8.4499999999999993</v>
      </c>
      <c r="G4006">
        <v>-84.072155165851001</v>
      </c>
      <c r="H4006">
        <v>-8.1022008229489799</v>
      </c>
      <c r="I4006">
        <v>-89.209501339507597</v>
      </c>
      <c r="J4006">
        <v>-4.9480352310015903</v>
      </c>
      <c r="K4006">
        <v>9.5077505826579003</v>
      </c>
      <c r="L4006">
        <v>17.066153999953901</v>
      </c>
      <c r="M4006">
        <v>39.306867379708997</v>
      </c>
      <c r="N4006">
        <v>0.36625228519195602</v>
      </c>
      <c r="O4006">
        <v>437.278106508875</v>
      </c>
      <c r="P4006">
        <v>13.1191432396251</v>
      </c>
      <c r="Q4006">
        <v>-6.7435503926801005E-2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472</v>
      </c>
      <c r="E4007">
        <v>19.632766799999999</v>
      </c>
      <c r="F4007">
        <v>7.01</v>
      </c>
      <c r="G4007">
        <v>-16.408270022098499</v>
      </c>
      <c r="H4007">
        <v>41.618804699808599</v>
      </c>
      <c r="I4007">
        <v>-25.060718363479701</v>
      </c>
      <c r="J4007">
        <v>10.0462160615758</v>
      </c>
      <c r="K4007">
        <v>5.7479860070534796</v>
      </c>
      <c r="L4007">
        <v>6.0240624840164898</v>
      </c>
      <c r="M4007">
        <v>90.129222822564699</v>
      </c>
      <c r="N4007">
        <v>2.5130696595678002</v>
      </c>
      <c r="O4007">
        <v>52.639087018544899</v>
      </c>
      <c r="P4007">
        <v>59.318181818181799</v>
      </c>
      <c r="Q4007">
        <v>4.9720184568708997E-2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807</v>
      </c>
      <c r="E4008">
        <v>19.6159073</v>
      </c>
      <c r="F4008">
        <v>19.21</v>
      </c>
      <c r="G4008">
        <v>-14.0146178290194</v>
      </c>
      <c r="H4008">
        <v>-8.6149151931441192</v>
      </c>
      <c r="I4008">
        <v>-12.689632420774901</v>
      </c>
      <c r="J4008">
        <v>-0.98293098910260301</v>
      </c>
      <c r="K4008">
        <v>18.298937115495701</v>
      </c>
      <c r="L4008">
        <v>17.9822435845578</v>
      </c>
      <c r="M4008">
        <v>57.375538955099103</v>
      </c>
      <c r="N4008">
        <v>0.53912998975531401</v>
      </c>
      <c r="O4008">
        <v>19.729307652264399</v>
      </c>
      <c r="P4008">
        <v>44.981132075471699</v>
      </c>
      <c r="Q4008">
        <v>-1.103989102947E-3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422</v>
      </c>
      <c r="E4009">
        <v>19.6128</v>
      </c>
      <c r="F4009">
        <v>30</v>
      </c>
      <c r="G4009">
        <v>15.110559176544999</v>
      </c>
      <c r="H4009">
        <v>13.4071085310164</v>
      </c>
      <c r="I4009">
        <v>31.694920134230401</v>
      </c>
      <c r="J4009">
        <v>2.7759827173786</v>
      </c>
      <c r="K4009">
        <v>26.141582508137301</v>
      </c>
      <c r="L4009">
        <v>18.078922022865299</v>
      </c>
      <c r="M4009">
        <v>50.384548505116399</v>
      </c>
      <c r="N4009">
        <v>0.57107516031379102</v>
      </c>
      <c r="O4009">
        <v>10</v>
      </c>
      <c r="P4009">
        <v>137.341772151898</v>
      </c>
      <c r="Q4009">
        <v>0.155648281181889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D4010" t="s">
        <v>119</v>
      </c>
      <c r="E4010">
        <v>19.494405</v>
      </c>
      <c r="F4010">
        <v>36.75</v>
      </c>
      <c r="G4010">
        <v>-33.627904154583497</v>
      </c>
      <c r="H4010">
        <v>7.4077321418549902</v>
      </c>
      <c r="I4010">
        <v>-18.3403501241242</v>
      </c>
      <c r="J4010">
        <v>6.6573214653153396</v>
      </c>
      <c r="K4010">
        <v>33.755634676962998</v>
      </c>
      <c r="L4010">
        <v>34.626648206839803</v>
      </c>
      <c r="M4010">
        <v>99.582325498012807</v>
      </c>
      <c r="N4010">
        <v>0.98823529411764699</v>
      </c>
      <c r="O4010">
        <v>10.530612244897901</v>
      </c>
      <c r="P4010">
        <v>29.766949152542299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19.490928</v>
      </c>
      <c r="F4011">
        <v>19.12</v>
      </c>
      <c r="G4011">
        <v>-80.075710111366803</v>
      </c>
      <c r="H4011">
        <v>-12.0692349548124</v>
      </c>
      <c r="I4011">
        <v>-60.5210031295194</v>
      </c>
      <c r="J4011">
        <v>1.17211751970083</v>
      </c>
      <c r="K4011">
        <v>22.076739500966902</v>
      </c>
      <c r="L4011">
        <v>32.827689364027499</v>
      </c>
      <c r="M4011">
        <v>38.757778260850003</v>
      </c>
      <c r="N4011">
        <v>1.2273102510001901</v>
      </c>
      <c r="O4011">
        <v>278.29497907949701</v>
      </c>
      <c r="P4011">
        <v>3.9130434782608901</v>
      </c>
    </row>
    <row r="4012" spans="1:17" hidden="1" x14ac:dyDescent="0.3">
      <c r="A4012" t="s">
        <v>8186</v>
      </c>
      <c r="B4012" t="s">
        <v>5839</v>
      </c>
      <c r="C4012" t="str">
        <f>IFERROR(VLOOKUP(Table1[[#This Row],[Ticker]],[1]!Table1[[Symbol]:[Industry]],2,FALSE),"-")</f>
        <v>-</v>
      </c>
      <c r="D4012" t="s">
        <v>472</v>
      </c>
      <c r="E4012">
        <v>19.480467600000001</v>
      </c>
      <c r="F4012">
        <v>2.42</v>
      </c>
      <c r="G4012">
        <v>20.8096019263123</v>
      </c>
      <c r="H4012">
        <v>15.351986597414699</v>
      </c>
      <c r="I4012">
        <v>13.573525473961899</v>
      </c>
      <c r="J4012">
        <v>21.7529556487303</v>
      </c>
      <c r="K4012">
        <v>2.04101270824117</v>
      </c>
      <c r="L4012">
        <v>1.82885324304685</v>
      </c>
      <c r="M4012">
        <v>87.844577250497906</v>
      </c>
      <c r="N4012">
        <v>1.0017135211454999</v>
      </c>
      <c r="O4012">
        <v>9.9173553719008307</v>
      </c>
      <c r="P4012">
        <v>71.631205673758799</v>
      </c>
      <c r="Q4012">
        <v>7.2131335850907002E-2</v>
      </c>
    </row>
    <row r="4013" spans="1:17" hidden="1" x14ac:dyDescent="0.3">
      <c r="A4013" t="s">
        <v>8187</v>
      </c>
      <c r="B4013" t="s">
        <v>8188</v>
      </c>
      <c r="C4013" t="str">
        <f>IFERROR(VLOOKUP(Table1[[#This Row],[Ticker]],[1]!Table1[[Symbol]:[Industry]],2,FALSE),"-")</f>
        <v>-</v>
      </c>
      <c r="D4013" t="s">
        <v>472</v>
      </c>
      <c r="E4013">
        <v>19.444500000000001</v>
      </c>
      <c r="F4013">
        <v>2.61</v>
      </c>
      <c r="G4013">
        <v>6.3994222855937197</v>
      </c>
      <c r="H4013">
        <v>-10.5547107251395</v>
      </c>
      <c r="I4013">
        <v>-15.3043295409338</v>
      </c>
      <c r="J4013">
        <v>-3.9688644929389398</v>
      </c>
      <c r="K4013">
        <v>2.5463843130602601</v>
      </c>
      <c r="L4013">
        <v>2.4308953290291</v>
      </c>
      <c r="M4013">
        <v>46.985088111487599</v>
      </c>
      <c r="N4013">
        <v>0.72683832857006203</v>
      </c>
      <c r="O4013">
        <v>21.072796934865899</v>
      </c>
      <c r="P4013">
        <v>41.847826086956502</v>
      </c>
      <c r="Q4013">
        <v>6.3016031951759005E-2</v>
      </c>
    </row>
    <row r="4014" spans="1:17" hidden="1" x14ac:dyDescent="0.3">
      <c r="A4014" t="s">
        <v>8189</v>
      </c>
      <c r="B4014" t="s">
        <v>8190</v>
      </c>
      <c r="C4014" t="str">
        <f>IFERROR(VLOOKUP(Table1[[#This Row],[Ticker]],[1]!Table1[[Symbol]:[Industry]],2,FALSE),"-")</f>
        <v>-</v>
      </c>
      <c r="E4014">
        <v>19.43487</v>
      </c>
      <c r="F4014">
        <v>10.17</v>
      </c>
      <c r="G4014">
        <v>23.719189727454101</v>
      </c>
      <c r="H4014">
        <v>-12.8029121639885</v>
      </c>
      <c r="I4014">
        <v>-37.328730165135802</v>
      </c>
      <c r="J4014">
        <v>-2.6278481437058301</v>
      </c>
      <c r="K4014">
        <v>10.748609394597301</v>
      </c>
      <c r="L4014">
        <v>10.5535961199966</v>
      </c>
      <c r="M4014">
        <v>37.1967967124599</v>
      </c>
      <c r="N4014">
        <v>0.66833534703677699</v>
      </c>
      <c r="O4014">
        <v>57.128810226155302</v>
      </c>
      <c r="P4014">
        <v>59.905660377358402</v>
      </c>
      <c r="Q4014">
        <v>3.8278055765351003E-2</v>
      </c>
    </row>
    <row r="4015" spans="1:17" hidden="1" x14ac:dyDescent="0.3">
      <c r="A4015" t="s">
        <v>8191</v>
      </c>
      <c r="B4015" t="s">
        <v>8192</v>
      </c>
      <c r="C4015" t="str">
        <f>IFERROR(VLOOKUP(Table1[[#This Row],[Ticker]],[1]!Table1[[Symbol]:[Industry]],2,FALSE),"-")</f>
        <v>-</v>
      </c>
      <c r="D4015" t="s">
        <v>1172</v>
      </c>
      <c r="E4015">
        <v>19.424843750000001</v>
      </c>
      <c r="F4015">
        <v>85.15</v>
      </c>
      <c r="G4015">
        <v>-5.5931859894901201</v>
      </c>
      <c r="H4015">
        <v>-1.87035303188851</v>
      </c>
      <c r="I4015">
        <v>-12.2495918825592</v>
      </c>
      <c r="J4015">
        <v>1.0670674632677399</v>
      </c>
      <c r="K4015">
        <v>87.130260937810405</v>
      </c>
      <c r="M4015">
        <v>46.234414810174101</v>
      </c>
      <c r="N4015">
        <v>1</v>
      </c>
    </row>
    <row r="4016" spans="1:17" hidden="1" x14ac:dyDescent="0.3">
      <c r="A4016" t="s">
        <v>8193</v>
      </c>
      <c r="B4016" t="s">
        <v>8194</v>
      </c>
      <c r="C4016" t="str">
        <f>IFERROR(VLOOKUP(Table1[[#This Row],[Ticker]],[1]!Table1[[Symbol]:[Industry]],2,FALSE),"-")</f>
        <v>-</v>
      </c>
      <c r="E4016">
        <v>19.386834</v>
      </c>
      <c r="F4016">
        <v>26.77</v>
      </c>
      <c r="G4016">
        <v>93.896164956603499</v>
      </c>
      <c r="H4016">
        <v>-35.445178351038798</v>
      </c>
      <c r="I4016">
        <v>-13.3822924278819</v>
      </c>
      <c r="J4016">
        <v>-6.8635568526414303</v>
      </c>
      <c r="K4016">
        <v>27.8166544013479</v>
      </c>
      <c r="L4016">
        <v>23.027150669949101</v>
      </c>
      <c r="M4016">
        <v>21.8911318017954</v>
      </c>
      <c r="N4016">
        <v>0.47626792339954299</v>
      </c>
      <c r="O4016">
        <v>49.420993649607702</v>
      </c>
      <c r="P4016">
        <v>121.23966942148699</v>
      </c>
      <c r="Q4016">
        <v>0.1010613409079</v>
      </c>
    </row>
    <row r="4017" spans="1:17" hidden="1" x14ac:dyDescent="0.3">
      <c r="A4017" t="s">
        <v>8195</v>
      </c>
      <c r="B4017" t="s">
        <v>8196</v>
      </c>
      <c r="C4017" t="str">
        <f>IFERROR(VLOOKUP(Table1[[#This Row],[Ticker]],[1]!Table1[[Symbol]:[Industry]],2,FALSE),"-")</f>
        <v>-</v>
      </c>
      <c r="D4017" t="s">
        <v>138</v>
      </c>
      <c r="E4017">
        <v>19.351620822999902</v>
      </c>
      <c r="F4017">
        <v>61.79</v>
      </c>
      <c r="G4017">
        <v>9.3263279215254897</v>
      </c>
      <c r="H4017">
        <v>6.8164942786570197</v>
      </c>
      <c r="I4017">
        <v>-4.2187295917925498</v>
      </c>
      <c r="J4017">
        <v>5.8062991834067104</v>
      </c>
      <c r="K4017">
        <v>57.695306102349903</v>
      </c>
      <c r="L4017">
        <v>52.113211132362302</v>
      </c>
      <c r="M4017">
        <v>53.559694974924497</v>
      </c>
      <c r="N4017">
        <v>1.1417609821599799</v>
      </c>
      <c r="O4017">
        <v>37.562712413011802</v>
      </c>
      <c r="P4017">
        <v>103.256578947368</v>
      </c>
    </row>
    <row r="4018" spans="1:17" hidden="1" x14ac:dyDescent="0.3">
      <c r="A4018" t="s">
        <v>8197</v>
      </c>
      <c r="B4018" t="s">
        <v>8198</v>
      </c>
      <c r="C4018" t="str">
        <f>IFERROR(VLOOKUP(Table1[[#This Row],[Ticker]],[1]!Table1[[Symbol]:[Industry]],2,FALSE),"-")</f>
        <v>-</v>
      </c>
      <c r="D4018" t="s">
        <v>51</v>
      </c>
      <c r="E4018">
        <v>19.343891319999901</v>
      </c>
      <c r="F4018">
        <v>16.489999999999998</v>
      </c>
      <c r="G4018">
        <v>-58.793647021336902</v>
      </c>
      <c r="H4018">
        <v>-21.4317770971203</v>
      </c>
      <c r="I4018">
        <v>-64.394056753025495</v>
      </c>
      <c r="J4018">
        <v>-5.2157057115266099</v>
      </c>
      <c r="K4018">
        <v>17.964211096444402</v>
      </c>
      <c r="L4018">
        <v>23.4135644142935</v>
      </c>
      <c r="M4018">
        <v>45.091121657050003</v>
      </c>
      <c r="N4018">
        <v>0.51916037664211401</v>
      </c>
      <c r="O4018">
        <v>124.317768344451</v>
      </c>
      <c r="P4018">
        <v>10.1536406145624</v>
      </c>
      <c r="Q4018">
        <v>-4.9189352951267001E-2</v>
      </c>
    </row>
    <row r="4019" spans="1:17" hidden="1" x14ac:dyDescent="0.3">
      <c r="A4019" t="s">
        <v>8199</v>
      </c>
      <c r="B4019" t="s">
        <v>8200</v>
      </c>
      <c r="C4019" t="str">
        <f>IFERROR(VLOOKUP(Table1[[#This Row],[Ticker]],[1]!Table1[[Symbol]:[Industry]],2,FALSE),"-")</f>
        <v>-</v>
      </c>
      <c r="D4019" t="s">
        <v>286</v>
      </c>
      <c r="E4019">
        <v>19.319042159999999</v>
      </c>
      <c r="F4019">
        <v>29.7</v>
      </c>
      <c r="G4019">
        <v>10.9608138272035</v>
      </c>
      <c r="H4019">
        <v>3.3578615763658499</v>
      </c>
      <c r="I4019">
        <v>-9.5843692628801804</v>
      </c>
      <c r="J4019">
        <v>-1.41020181673156</v>
      </c>
      <c r="K4019">
        <v>27.961517839215599</v>
      </c>
      <c r="L4019">
        <v>27.439996826854198</v>
      </c>
      <c r="M4019">
        <v>62.054221573105302</v>
      </c>
      <c r="N4019">
        <v>1.72079894641111</v>
      </c>
      <c r="O4019">
        <v>34.6801346801346</v>
      </c>
      <c r="P4019">
        <v>47.394540942928003</v>
      </c>
      <c r="Q4019">
        <v>8.773560114584E-3</v>
      </c>
    </row>
    <row r="4020" spans="1:17" hidden="1" x14ac:dyDescent="0.3">
      <c r="A4020" t="s">
        <v>8201</v>
      </c>
      <c r="B4020" t="s">
        <v>8202</v>
      </c>
      <c r="C4020" t="str">
        <f>IFERROR(VLOOKUP(Table1[[#This Row],[Ticker]],[1]!Table1[[Symbol]:[Industry]],2,FALSE),"-")</f>
        <v>-</v>
      </c>
      <c r="E4020">
        <v>19.316102741999899</v>
      </c>
      <c r="F4020">
        <v>42.09</v>
      </c>
      <c r="G4020">
        <v>83.239323763426199</v>
      </c>
      <c r="H4020">
        <v>6.4919190566595004</v>
      </c>
      <c r="I4020">
        <v>48.840343988563703</v>
      </c>
      <c r="J4020">
        <v>5.7993225274416798</v>
      </c>
      <c r="K4020">
        <v>35.662635795301803</v>
      </c>
      <c r="L4020">
        <v>27.121780548564502</v>
      </c>
      <c r="M4020">
        <v>100</v>
      </c>
      <c r="N4020">
        <v>1.0012957945576601E-4</v>
      </c>
      <c r="O4020">
        <v>0</v>
      </c>
      <c r="P4020">
        <v>107.339901477832</v>
      </c>
    </row>
    <row r="4021" spans="1:17" hidden="1" x14ac:dyDescent="0.3">
      <c r="A4021" t="s">
        <v>8203</v>
      </c>
      <c r="B4021" t="s">
        <v>8204</v>
      </c>
      <c r="C4021" t="str">
        <f>IFERROR(VLOOKUP(Table1[[#This Row],[Ticker]],[1]!Table1[[Symbol]:[Industry]],2,FALSE),"-")</f>
        <v>-</v>
      </c>
      <c r="D4021" t="s">
        <v>714</v>
      </c>
      <c r="E4021">
        <v>19.229981756999901</v>
      </c>
      <c r="F4021">
        <v>27.99</v>
      </c>
      <c r="G4021">
        <v>6.6632625098403899</v>
      </c>
      <c r="H4021">
        <v>4.0497133187407401</v>
      </c>
      <c r="I4021">
        <v>3.57835891875138</v>
      </c>
      <c r="J4021">
        <v>3.1518030362224301</v>
      </c>
      <c r="K4021">
        <v>27.183443257777</v>
      </c>
      <c r="L4021">
        <v>24.912921433740799</v>
      </c>
      <c r="M4021">
        <v>53.416699079583402</v>
      </c>
      <c r="N4021">
        <v>0.64949172496124596</v>
      </c>
      <c r="O4021">
        <v>8.8603072525902107</v>
      </c>
      <c r="P4021">
        <v>38.085841144548503</v>
      </c>
      <c r="Q4021">
        <v>2.8878510423630001E-3</v>
      </c>
    </row>
    <row r="4022" spans="1:17" hidden="1" x14ac:dyDescent="0.3">
      <c r="A4022" t="s">
        <v>8205</v>
      </c>
      <c r="B4022" t="s">
        <v>8206</v>
      </c>
      <c r="C4022" t="str">
        <f>IFERROR(VLOOKUP(Table1[[#This Row],[Ticker]],[1]!Table1[[Symbol]:[Industry]],2,FALSE),"-")</f>
        <v>-</v>
      </c>
      <c r="D4022" t="s">
        <v>1379</v>
      </c>
      <c r="E4022">
        <v>19.1618225</v>
      </c>
      <c r="F4022">
        <v>14.5</v>
      </c>
      <c r="G4022">
        <v>36.6533025516691</v>
      </c>
      <c r="H4022">
        <v>-9.8218732662930996</v>
      </c>
      <c r="I4022">
        <v>22.227618492624899</v>
      </c>
      <c r="J4022">
        <v>0.45083504155111997</v>
      </c>
      <c r="K4022">
        <v>14.1470135078927</v>
      </c>
      <c r="L4022">
        <v>11.8523544703654</v>
      </c>
      <c r="M4022">
        <v>56.277167121584903</v>
      </c>
      <c r="N4022">
        <v>3.67912087912087</v>
      </c>
      <c r="O4022">
        <v>10.344827586206801</v>
      </c>
      <c r="P4022">
        <v>192.33870967741899</v>
      </c>
    </row>
    <row r="4023" spans="1:17" hidden="1" x14ac:dyDescent="0.3">
      <c r="A4023" t="s">
        <v>8207</v>
      </c>
      <c r="B4023" t="s">
        <v>8208</v>
      </c>
      <c r="C4023" t="str">
        <f>IFERROR(VLOOKUP(Table1[[#This Row],[Ticker]],[1]!Table1[[Symbol]:[Industry]],2,FALSE),"-")</f>
        <v>-</v>
      </c>
      <c r="E4023">
        <v>19.135010999999999</v>
      </c>
      <c r="F4023">
        <v>17.3</v>
      </c>
      <c r="G4023">
        <v>74.521695534732601</v>
      </c>
      <c r="H4023">
        <v>-8.7333709631760605</v>
      </c>
      <c r="I4023">
        <v>3.5728113412760698</v>
      </c>
      <c r="J4023">
        <v>-6.8817604205407399</v>
      </c>
      <c r="K4023">
        <v>19.375077802068901</v>
      </c>
      <c r="L4023">
        <v>16.983171876261299</v>
      </c>
      <c r="M4023">
        <v>19.644465414080699</v>
      </c>
      <c r="N4023">
        <v>0.13840641860073699</v>
      </c>
      <c r="O4023">
        <v>79.190751445086605</v>
      </c>
      <c r="P4023">
        <v>116.25</v>
      </c>
    </row>
    <row r="4024" spans="1:17" hidden="1" x14ac:dyDescent="0.3">
      <c r="A4024" t="s">
        <v>8209</v>
      </c>
      <c r="B4024" t="s">
        <v>8210</v>
      </c>
      <c r="C4024" t="str">
        <f>IFERROR(VLOOKUP(Table1[[#This Row],[Ticker]],[1]!Table1[[Symbol]:[Industry]],2,FALSE),"-")</f>
        <v>-</v>
      </c>
      <c r="D4024" t="s">
        <v>138</v>
      </c>
      <c r="E4024">
        <v>19.05</v>
      </c>
      <c r="F4024">
        <v>6.35</v>
      </c>
      <c r="G4024">
        <v>36.252957639129001</v>
      </c>
      <c r="H4024">
        <v>-11.3902217663789</v>
      </c>
      <c r="I4024">
        <v>-42.845174908278501</v>
      </c>
      <c r="J4024">
        <v>-2.2289664060445999</v>
      </c>
      <c r="K4024">
        <v>6.5693104382549503</v>
      </c>
      <c r="L4024">
        <v>6.3783416413406497</v>
      </c>
      <c r="M4024">
        <v>39.211166463686602</v>
      </c>
      <c r="N4024">
        <v>0.755089742576046</v>
      </c>
      <c r="O4024">
        <v>78.8976377952755</v>
      </c>
      <c r="P4024">
        <v>85.672514619883003</v>
      </c>
      <c r="Q4024">
        <v>1.1756096098355999E-2</v>
      </c>
    </row>
    <row r="4025" spans="1:17" hidden="1" x14ac:dyDescent="0.3">
      <c r="A4025" t="s">
        <v>8211</v>
      </c>
      <c r="B4025" t="s">
        <v>8212</v>
      </c>
      <c r="C4025" t="str">
        <f>IFERROR(VLOOKUP(Table1[[#This Row],[Ticker]],[1]!Table1[[Symbol]:[Industry]],2,FALSE),"-")</f>
        <v>-</v>
      </c>
      <c r="E4025">
        <v>19.0076</v>
      </c>
      <c r="F4025">
        <v>8.1999999999999993</v>
      </c>
      <c r="G4025">
        <v>-44.100577714406199</v>
      </c>
      <c r="H4025">
        <v>-8.2916069224674391</v>
      </c>
      <c r="I4025">
        <v>-32.283961185031501</v>
      </c>
      <c r="J4025">
        <v>-2.32170330827944</v>
      </c>
      <c r="K4025">
        <v>8.6874017760960704</v>
      </c>
      <c r="L4025">
        <v>9.2066556904029397</v>
      </c>
      <c r="M4025">
        <v>30.8780944542947</v>
      </c>
      <c r="N4025">
        <v>0.74268292682926795</v>
      </c>
      <c r="O4025">
        <v>70.121951219512198</v>
      </c>
      <c r="P4025">
        <v>10.2150537634408</v>
      </c>
    </row>
    <row r="4026" spans="1:17" hidden="1" x14ac:dyDescent="0.3">
      <c r="A4026" t="s">
        <v>8213</v>
      </c>
      <c r="B4026" t="s">
        <v>8214</v>
      </c>
      <c r="C4026" t="str">
        <f>IFERROR(VLOOKUP(Table1[[#This Row],[Ticker]],[1]!Table1[[Symbol]:[Industry]],2,FALSE),"-")</f>
        <v>-</v>
      </c>
      <c r="D4026" t="s">
        <v>130</v>
      </c>
      <c r="E4026">
        <v>18.928080000000001</v>
      </c>
      <c r="F4026">
        <v>34.5</v>
      </c>
      <c r="G4026">
        <v>78.008385378739604</v>
      </c>
      <c r="H4026">
        <v>4.1136307196874196</v>
      </c>
      <c r="I4026">
        <v>11.659649875875701</v>
      </c>
      <c r="J4026">
        <v>-1.9354481515740101</v>
      </c>
      <c r="K4026">
        <v>32.398233066044398</v>
      </c>
      <c r="L4026">
        <v>29.378090905131401</v>
      </c>
      <c r="M4026">
        <v>55.1792860993516</v>
      </c>
      <c r="N4026">
        <v>0.64512836139254903</v>
      </c>
      <c r="O4026">
        <v>54.6086956521739</v>
      </c>
      <c r="P4026">
        <v>126.08125819134899</v>
      </c>
      <c r="Q4026">
        <v>8.8722991790599996E-3</v>
      </c>
    </row>
    <row r="4027" spans="1:17" hidden="1" x14ac:dyDescent="0.3">
      <c r="A4027" t="s">
        <v>8215</v>
      </c>
      <c r="B4027" t="s">
        <v>8216</v>
      </c>
      <c r="C4027" t="str">
        <f>IFERROR(VLOOKUP(Table1[[#This Row],[Ticker]],[1]!Table1[[Symbol]:[Industry]],2,FALSE),"-")</f>
        <v>-</v>
      </c>
      <c r="E4027">
        <v>18.89063475</v>
      </c>
      <c r="F4027">
        <v>147.5</v>
      </c>
      <c r="G4027">
        <v>-7.8215079469643998</v>
      </c>
      <c r="H4027">
        <v>-11.004946562959301</v>
      </c>
      <c r="I4027">
        <v>0.99109663922917501</v>
      </c>
      <c r="J4027">
        <v>2.2598226340857899</v>
      </c>
      <c r="K4027">
        <v>139.83881903707299</v>
      </c>
      <c r="L4027">
        <v>125.97769394307601</v>
      </c>
      <c r="M4027">
        <v>59.013800908878203</v>
      </c>
      <c r="N4027">
        <v>0.46952251023192298</v>
      </c>
      <c r="O4027">
        <v>13.830508474576201</v>
      </c>
      <c r="P4027">
        <v>70.520231213872805</v>
      </c>
      <c r="Q4027">
        <v>0.21517425923974101</v>
      </c>
    </row>
    <row r="4028" spans="1:17" hidden="1" x14ac:dyDescent="0.3">
      <c r="A4028" t="s">
        <v>8217</v>
      </c>
      <c r="B4028" t="s">
        <v>8218</v>
      </c>
      <c r="C4028" t="str">
        <f>IFERROR(VLOOKUP(Table1[[#This Row],[Ticker]],[1]!Table1[[Symbol]:[Industry]],2,FALSE),"-")</f>
        <v>-</v>
      </c>
      <c r="D4028" t="s">
        <v>626</v>
      </c>
      <c r="E4028">
        <v>18.887476717999998</v>
      </c>
      <c r="F4028">
        <v>3.46</v>
      </c>
      <c r="G4028">
        <v>-83.105317050899103</v>
      </c>
      <c r="H4028">
        <v>-8.7063279355263905</v>
      </c>
      <c r="I4028">
        <v>-24.8488801545051</v>
      </c>
      <c r="J4028">
        <v>-2.2967973610014001</v>
      </c>
      <c r="K4028">
        <v>3.6282458278953</v>
      </c>
      <c r="L4028">
        <v>4.9574263246499299</v>
      </c>
      <c r="M4028">
        <v>39.142585688934503</v>
      </c>
      <c r="N4028">
        <v>0.86188994505931604</v>
      </c>
      <c r="O4028">
        <v>143.93063583815001</v>
      </c>
      <c r="P4028">
        <v>23.571428571428498</v>
      </c>
      <c r="Q4028">
        <v>-0.148992030454181</v>
      </c>
    </row>
    <row r="4029" spans="1:17" hidden="1" x14ac:dyDescent="0.3">
      <c r="A4029" t="s">
        <v>8219</v>
      </c>
      <c r="B4029" t="s">
        <v>8220</v>
      </c>
      <c r="C4029" t="str">
        <f>IFERROR(VLOOKUP(Table1[[#This Row],[Ticker]],[1]!Table1[[Symbol]:[Industry]],2,FALSE),"-")</f>
        <v>-</v>
      </c>
      <c r="E4029">
        <v>18.874123034</v>
      </c>
      <c r="F4029">
        <v>13.21</v>
      </c>
      <c r="G4029">
        <v>26.6985090435846</v>
      </c>
      <c r="H4029">
        <v>12.712159083055999</v>
      </c>
      <c r="I4029">
        <v>11.418374563510399</v>
      </c>
      <c r="J4029">
        <v>-0.89568418223898505</v>
      </c>
      <c r="K4029">
        <v>12.580298791567399</v>
      </c>
      <c r="L4029">
        <v>11.4070418444512</v>
      </c>
      <c r="M4029">
        <v>52.530068100113503</v>
      </c>
      <c r="N4029">
        <v>1.30095540007875</v>
      </c>
      <c r="O4029">
        <v>31.037093111279301</v>
      </c>
      <c r="P4029">
        <v>119.800332778702</v>
      </c>
      <c r="Q4029">
        <v>9.6121543927903993E-2</v>
      </c>
    </row>
    <row r="4030" spans="1:17" hidden="1" x14ac:dyDescent="0.3">
      <c r="A4030" t="s">
        <v>8221</v>
      </c>
      <c r="B4030" t="s">
        <v>8222</v>
      </c>
      <c r="C4030" t="str">
        <f>IFERROR(VLOOKUP(Table1[[#This Row],[Ticker]],[1]!Table1[[Symbol]:[Industry]],2,FALSE),"-")</f>
        <v>-</v>
      </c>
      <c r="D4030" t="s">
        <v>631</v>
      </c>
      <c r="E4030">
        <v>18.850000000000001</v>
      </c>
      <c r="F4030">
        <v>29</v>
      </c>
      <c r="G4030">
        <v>-18.145152065885899</v>
      </c>
      <c r="H4030">
        <v>-12.7514283510388</v>
      </c>
      <c r="I4030">
        <v>12.566760194750801</v>
      </c>
      <c r="J4030">
        <v>-1.1099379034351999</v>
      </c>
      <c r="K4030">
        <v>29.294203833253899</v>
      </c>
      <c r="L4030">
        <v>27.7865282227351</v>
      </c>
      <c r="M4030">
        <v>43.791231850822498</v>
      </c>
      <c r="N4030">
        <v>0.20239702607445301</v>
      </c>
      <c r="O4030">
        <v>24.137931034482701</v>
      </c>
      <c r="P4030">
        <v>29.986553115194901</v>
      </c>
      <c r="Q4030">
        <v>0.15860134271600301</v>
      </c>
    </row>
    <row r="4031" spans="1:17" hidden="1" x14ac:dyDescent="0.3">
      <c r="A4031" t="s">
        <v>8223</v>
      </c>
      <c r="B4031" t="s">
        <v>8224</v>
      </c>
      <c r="C4031" t="str">
        <f>IFERROR(VLOOKUP(Table1[[#This Row],[Ticker]],[1]!Table1[[Symbol]:[Industry]],2,FALSE),"-")</f>
        <v>-</v>
      </c>
      <c r="E4031">
        <v>18.749300000000002</v>
      </c>
      <c r="F4031">
        <v>34.85</v>
      </c>
      <c r="G4031">
        <v>3.7893305424744699</v>
      </c>
      <c r="H4031">
        <v>-6.6064757271321399</v>
      </c>
      <c r="I4031">
        <v>-10.5662225928876</v>
      </c>
      <c r="J4031">
        <v>-0.14098409903292899</v>
      </c>
      <c r="K4031">
        <v>34.669134542226502</v>
      </c>
      <c r="L4031">
        <v>33.9581708994492</v>
      </c>
      <c r="M4031">
        <v>57.507081424953199</v>
      </c>
      <c r="N4031">
        <v>0.80177575180296601</v>
      </c>
      <c r="O4031">
        <v>34.519368723098999</v>
      </c>
      <c r="P4031">
        <v>43.238799835593902</v>
      </c>
      <c r="Q4031">
        <v>3.0151281405885001E-2</v>
      </c>
    </row>
    <row r="4032" spans="1:17" hidden="1" x14ac:dyDescent="0.3">
      <c r="A4032" t="s">
        <v>8225</v>
      </c>
      <c r="B4032" t="s">
        <v>8226</v>
      </c>
      <c r="C4032" t="str">
        <f>IFERROR(VLOOKUP(Table1[[#This Row],[Ticker]],[1]!Table1[[Symbol]:[Industry]],2,FALSE),"-")</f>
        <v>-</v>
      </c>
      <c r="D4032" t="s">
        <v>286</v>
      </c>
      <c r="E4032">
        <v>18.708158699999998</v>
      </c>
      <c r="F4032">
        <v>14.97</v>
      </c>
      <c r="G4032">
        <v>-19.488418385265799</v>
      </c>
      <c r="H4032">
        <v>-20.466304691920801</v>
      </c>
      <c r="I4032">
        <v>-40.196075519672597</v>
      </c>
      <c r="J4032">
        <v>-4.11205777717219E-2</v>
      </c>
      <c r="K4032">
        <v>15.5405829005869</v>
      </c>
      <c r="L4032">
        <v>16.350232327736698</v>
      </c>
      <c r="M4032">
        <v>53.1209792234202</v>
      </c>
      <c r="N4032">
        <v>3.2426248007767402</v>
      </c>
      <c r="O4032">
        <v>62.658650634602502</v>
      </c>
      <c r="P4032">
        <v>21.905537459283401</v>
      </c>
      <c r="Q4032">
        <v>7.2925532007126995E-2</v>
      </c>
    </row>
    <row r="4033" spans="1:17" hidden="1" x14ac:dyDescent="0.3">
      <c r="A4033" t="s">
        <v>8227</v>
      </c>
      <c r="B4033" t="s">
        <v>8228</v>
      </c>
      <c r="C4033" t="str">
        <f>IFERROR(VLOOKUP(Table1[[#This Row],[Ticker]],[1]!Table1[[Symbol]:[Industry]],2,FALSE),"-")</f>
        <v>-</v>
      </c>
      <c r="D4033" t="s">
        <v>539</v>
      </c>
      <c r="E4033">
        <v>18.667999999999999</v>
      </c>
      <c r="F4033">
        <v>46.67</v>
      </c>
      <c r="G4033">
        <v>31.7778457992877</v>
      </c>
      <c r="H4033">
        <v>-24.206008310552999</v>
      </c>
      <c r="I4033">
        <v>-30.9732451793795</v>
      </c>
      <c r="J4033">
        <v>-4.3651962585536301</v>
      </c>
      <c r="K4033">
        <v>59.398989118540101</v>
      </c>
      <c r="L4033">
        <v>54.604901338695797</v>
      </c>
      <c r="M4033">
        <v>18.4549628949318</v>
      </c>
      <c r="N4033">
        <v>2.9210654327579002</v>
      </c>
      <c r="O4033">
        <v>50.289265052496198</v>
      </c>
      <c r="P4033">
        <v>73.558943845295602</v>
      </c>
      <c r="Q4033">
        <v>0.13652363783347199</v>
      </c>
    </row>
    <row r="4034" spans="1:17" hidden="1" x14ac:dyDescent="0.3">
      <c r="A4034" t="s">
        <v>8229</v>
      </c>
      <c r="B4034" t="s">
        <v>8230</v>
      </c>
      <c r="C4034" t="str">
        <f>IFERROR(VLOOKUP(Table1[[#This Row],[Ticker]],[1]!Table1[[Symbol]:[Industry]],2,FALSE),"-")</f>
        <v>-</v>
      </c>
      <c r="D4034" t="s">
        <v>422</v>
      </c>
      <c r="E4034">
        <v>18.629859799999998</v>
      </c>
      <c r="F4034">
        <v>28.66</v>
      </c>
      <c r="G4034">
        <v>34.680585720496701</v>
      </c>
      <c r="H4034">
        <v>-8.6936531520998699</v>
      </c>
      <c r="I4034">
        <v>-47.221144126869397</v>
      </c>
      <c r="J4034">
        <v>0.81054727176695196</v>
      </c>
      <c r="K4034">
        <v>33.212761214413597</v>
      </c>
      <c r="L4034">
        <v>35.037203276831697</v>
      </c>
      <c r="M4034">
        <v>1.4773565718E-4</v>
      </c>
      <c r="N4034">
        <v>0.172222222222222</v>
      </c>
      <c r="O4034">
        <v>52.930914166085103</v>
      </c>
      <c r="P4034">
        <v>67.113702623906704</v>
      </c>
    </row>
    <row r="4035" spans="1:17" hidden="1" x14ac:dyDescent="0.3">
      <c r="A4035" t="s">
        <v>8231</v>
      </c>
      <c r="B4035" t="s">
        <v>8232</v>
      </c>
      <c r="C4035" t="str">
        <f>IFERROR(VLOOKUP(Table1[[#This Row],[Ticker]],[1]!Table1[[Symbol]:[Industry]],2,FALSE),"-")</f>
        <v>-</v>
      </c>
      <c r="E4035">
        <v>18.596361000000002</v>
      </c>
      <c r="F4035">
        <v>49.63</v>
      </c>
      <c r="G4035">
        <v>-22.122197131089901</v>
      </c>
      <c r="H4035">
        <v>9.1765740447801794E-2</v>
      </c>
      <c r="I4035">
        <v>-3.7261441925529999</v>
      </c>
      <c r="J4035">
        <v>-1.20824145499698</v>
      </c>
      <c r="K4035">
        <v>49.274920001675802</v>
      </c>
      <c r="L4035">
        <v>48.618851712277298</v>
      </c>
      <c r="M4035">
        <v>49.850440323213697</v>
      </c>
      <c r="N4035">
        <v>0.291863972771227</v>
      </c>
      <c r="O4035">
        <v>38.645980253878697</v>
      </c>
      <c r="P4035">
        <v>28.909090909090899</v>
      </c>
      <c r="Q4035">
        <v>-1.2557867797027999E-2</v>
      </c>
    </row>
    <row r="4036" spans="1:17" hidden="1" x14ac:dyDescent="0.3">
      <c r="A4036" t="s">
        <v>8233</v>
      </c>
      <c r="B4036" t="s">
        <v>8234</v>
      </c>
      <c r="C4036" t="str">
        <f>IFERROR(VLOOKUP(Table1[[#This Row],[Ticker]],[1]!Table1[[Symbol]:[Industry]],2,FALSE),"-")</f>
        <v>-</v>
      </c>
      <c r="D4036" t="s">
        <v>138</v>
      </c>
      <c r="E4036">
        <v>18.576096</v>
      </c>
      <c r="F4036">
        <v>24</v>
      </c>
      <c r="G4036">
        <v>125.899422285593</v>
      </c>
      <c r="H4036">
        <v>-3.72017835103886</v>
      </c>
      <c r="I4036">
        <v>37.148500647745401</v>
      </c>
      <c r="K4036">
        <v>20.290316905765</v>
      </c>
      <c r="L4036">
        <v>15.016789800779801</v>
      </c>
      <c r="M4036">
        <v>2.4811376447672999E-2</v>
      </c>
      <c r="N4036">
        <v>0.8</v>
      </c>
      <c r="O4036">
        <v>20.625</v>
      </c>
      <c r="P4036">
        <v>177.45664739884299</v>
      </c>
    </row>
    <row r="4037" spans="1:17" hidden="1" x14ac:dyDescent="0.3">
      <c r="A4037" t="s">
        <v>8235</v>
      </c>
      <c r="B4037" t="s">
        <v>8236</v>
      </c>
      <c r="C4037" t="str">
        <f>IFERROR(VLOOKUP(Table1[[#This Row],[Ticker]],[1]!Table1[[Symbol]:[Industry]],2,FALSE),"-")</f>
        <v>-</v>
      </c>
      <c r="D4037" t="s">
        <v>555</v>
      </c>
      <c r="E4037">
        <v>18.417310000000001</v>
      </c>
      <c r="F4037">
        <v>8.9499999999999993</v>
      </c>
      <c r="G4037">
        <v>-45.2459521637454</v>
      </c>
      <c r="H4037">
        <v>27.897468707784601</v>
      </c>
      <c r="I4037">
        <v>-4.6485541152550196</v>
      </c>
      <c r="J4037">
        <v>10.8966481327755</v>
      </c>
      <c r="K4037">
        <v>7.1662854620552796</v>
      </c>
      <c r="L4037">
        <v>8.2107996207967808</v>
      </c>
      <c r="M4037">
        <v>89.273463130564096</v>
      </c>
      <c r="N4037">
        <v>1.0696766942992799</v>
      </c>
      <c r="O4037">
        <v>32.960893854748598</v>
      </c>
      <c r="P4037">
        <v>58.4070796460176</v>
      </c>
      <c r="Q4037">
        <v>-1.2409012087722E-2</v>
      </c>
    </row>
    <row r="4038" spans="1:17" hidden="1" x14ac:dyDescent="0.3">
      <c r="A4038" t="s">
        <v>8237</v>
      </c>
      <c r="B4038" t="s">
        <v>8238</v>
      </c>
      <c r="C4038" t="str">
        <f>IFERROR(VLOOKUP(Table1[[#This Row],[Ticker]],[1]!Table1[[Symbol]:[Industry]],2,FALSE),"-")</f>
        <v>-</v>
      </c>
      <c r="D4038" t="s">
        <v>269</v>
      </c>
      <c r="E4038">
        <v>18.3900504</v>
      </c>
      <c r="F4038">
        <v>48.52</v>
      </c>
      <c r="G4038">
        <v>-8.9332385261793501</v>
      </c>
      <c r="H4038">
        <v>-40.070827701688202</v>
      </c>
      <c r="I4038">
        <v>-38.628358010892697</v>
      </c>
      <c r="J4038">
        <v>-10.451448020646501</v>
      </c>
      <c r="K4038">
        <v>63.023035186878097</v>
      </c>
      <c r="L4038">
        <v>58.174454814124502</v>
      </c>
      <c r="M4038">
        <v>2.0698117541199101</v>
      </c>
      <c r="N4038">
        <v>0.368955735160306</v>
      </c>
      <c r="O4038">
        <v>76.648804616652896</v>
      </c>
      <c r="P4038">
        <v>24.410256410256402</v>
      </c>
      <c r="Q4038">
        <v>4.0764620218072999E-2</v>
      </c>
    </row>
    <row r="4039" spans="1:17" hidden="1" x14ac:dyDescent="0.3">
      <c r="A4039" t="s">
        <v>8239</v>
      </c>
      <c r="B4039" t="s">
        <v>8240</v>
      </c>
      <c r="C4039" t="str">
        <f>IFERROR(VLOOKUP(Table1[[#This Row],[Ticker]],[1]!Table1[[Symbol]:[Industry]],2,FALSE),"-")</f>
        <v>-</v>
      </c>
      <c r="D4039" t="s">
        <v>626</v>
      </c>
      <c r="E4039">
        <v>18.361144360000001</v>
      </c>
      <c r="F4039">
        <v>27.82</v>
      </c>
      <c r="G4039">
        <v>-31.675328544970998</v>
      </c>
      <c r="H4039">
        <v>-33.232373472989998</v>
      </c>
      <c r="I4039">
        <v>-58.803790617214801</v>
      </c>
      <c r="J4039">
        <v>-10.2663758051561</v>
      </c>
      <c r="K4039">
        <v>41.001735484029403</v>
      </c>
      <c r="L4039">
        <v>43.408163266113299</v>
      </c>
      <c r="M4039">
        <v>23.128527428466398</v>
      </c>
      <c r="N4039">
        <v>3.18455882352941</v>
      </c>
      <c r="O4039">
        <v>167.25377426311999</v>
      </c>
      <c r="P4039">
        <v>25.8823529411764</v>
      </c>
    </row>
    <row r="4040" spans="1:17" hidden="1" x14ac:dyDescent="0.3">
      <c r="A4040" t="s">
        <v>8241</v>
      </c>
      <c r="B4040" t="s">
        <v>8242</v>
      </c>
      <c r="C4040" t="str">
        <f>IFERROR(VLOOKUP(Table1[[#This Row],[Ticker]],[1]!Table1[[Symbol]:[Industry]],2,FALSE),"-")</f>
        <v>-</v>
      </c>
      <c r="D4040" t="s">
        <v>631</v>
      </c>
      <c r="E4040">
        <v>18.335181575</v>
      </c>
      <c r="F4040">
        <v>27.25</v>
      </c>
      <c r="G4040">
        <v>-55.975577714406199</v>
      </c>
      <c r="H4040">
        <v>-4.4849270764576596</v>
      </c>
      <c r="I4040">
        <v>-50.422802555413803</v>
      </c>
      <c r="J4040">
        <v>-20.203945481856199</v>
      </c>
      <c r="K4040">
        <v>33.5074432639083</v>
      </c>
      <c r="L4040">
        <v>37.071408455492097</v>
      </c>
      <c r="M4040">
        <v>30.2831283153294</v>
      </c>
      <c r="N4040">
        <v>0.93648648648648602</v>
      </c>
      <c r="O4040">
        <v>90.825688073394502</v>
      </c>
      <c r="P4040">
        <v>7.8780680918448098</v>
      </c>
    </row>
    <row r="4041" spans="1:17" hidden="1" x14ac:dyDescent="0.3">
      <c r="A4041" t="s">
        <v>8243</v>
      </c>
      <c r="B4041" t="s">
        <v>8244</v>
      </c>
      <c r="C4041" t="str">
        <f>IFERROR(VLOOKUP(Table1[[#This Row],[Ticker]],[1]!Table1[[Symbol]:[Industry]],2,FALSE),"-")</f>
        <v>-</v>
      </c>
      <c r="D4041" t="s">
        <v>92</v>
      </c>
      <c r="E4041">
        <v>18.280080000000002</v>
      </c>
      <c r="F4041">
        <v>6.2</v>
      </c>
      <c r="G4041">
        <v>13.677200063371499</v>
      </c>
      <c r="H4041">
        <v>-6.4459023714817896</v>
      </c>
      <c r="I4041">
        <v>-23.283946673560099</v>
      </c>
      <c r="J4041">
        <v>-3.86391015728146</v>
      </c>
      <c r="K4041">
        <v>5.9218881155521998</v>
      </c>
      <c r="L4041">
        <v>6.0130334379028501</v>
      </c>
      <c r="M4041">
        <v>63.193537078109003</v>
      </c>
      <c r="N4041">
        <v>1.0092674604326899</v>
      </c>
      <c r="O4041">
        <v>41.935483870967701</v>
      </c>
      <c r="P4041">
        <v>40.9090909090908</v>
      </c>
      <c r="Q4041">
        <v>2.6293233769701E-2</v>
      </c>
    </row>
    <row r="4042" spans="1:17" hidden="1" x14ac:dyDescent="0.3">
      <c r="A4042" t="s">
        <v>8245</v>
      </c>
      <c r="B4042" t="s">
        <v>8246</v>
      </c>
      <c r="C4042" t="str">
        <f>IFERROR(VLOOKUP(Table1[[#This Row],[Ticker]],[1]!Table1[[Symbol]:[Industry]],2,FALSE),"-")</f>
        <v>-</v>
      </c>
      <c r="E4042">
        <v>18.27439</v>
      </c>
      <c r="F4042">
        <v>7.6</v>
      </c>
      <c r="G4042">
        <v>-79.631269195391994</v>
      </c>
      <c r="H4042">
        <v>-7.7102032886947098</v>
      </c>
      <c r="I4042">
        <v>-38.226136003874103</v>
      </c>
      <c r="J4042">
        <v>-0.72397958245299698</v>
      </c>
      <c r="K4042">
        <v>8.3318096522971707</v>
      </c>
      <c r="L4042">
        <v>10.449699279770099</v>
      </c>
      <c r="M4042">
        <v>26.472796111908998</v>
      </c>
      <c r="N4042">
        <v>0.55484210526315703</v>
      </c>
      <c r="O4042">
        <v>217.31046407081999</v>
      </c>
      <c r="P4042">
        <v>1.8766756032171501</v>
      </c>
    </row>
    <row r="4043" spans="1:17" hidden="1" x14ac:dyDescent="0.3">
      <c r="A4043" t="s">
        <v>8247</v>
      </c>
      <c r="B4043" t="s">
        <v>8248</v>
      </c>
      <c r="C4043" t="str">
        <f>IFERROR(VLOOKUP(Table1[[#This Row],[Ticker]],[1]!Table1[[Symbol]:[Industry]],2,FALSE),"-")</f>
        <v>-</v>
      </c>
      <c r="D4043" t="s">
        <v>116</v>
      </c>
      <c r="E4043">
        <v>18.239999999999998</v>
      </c>
      <c r="F4043">
        <v>1.92</v>
      </c>
      <c r="G4043">
        <v>-12.472670737662</v>
      </c>
      <c r="H4043">
        <v>-10.5162948558932</v>
      </c>
      <c r="I4043">
        <v>-36.062102056402402</v>
      </c>
      <c r="J4043">
        <v>-3.6670646685315398</v>
      </c>
      <c r="K4043">
        <v>1.9976568330947899</v>
      </c>
      <c r="L4043">
        <v>2.1231022370259298</v>
      </c>
      <c r="M4043">
        <v>32.787233125492499</v>
      </c>
      <c r="N4043">
        <v>0.90077745730986303</v>
      </c>
      <c r="O4043">
        <v>56.25</v>
      </c>
      <c r="P4043">
        <v>21.5189873417721</v>
      </c>
      <c r="Q4043">
        <v>-5.2677517340749998E-3</v>
      </c>
    </row>
    <row r="4044" spans="1:17" hidden="1" x14ac:dyDescent="0.3">
      <c r="A4044" t="s">
        <v>8249</v>
      </c>
      <c r="B4044" t="s">
        <v>8250</v>
      </c>
      <c r="C4044" t="str">
        <f>IFERROR(VLOOKUP(Table1[[#This Row],[Ticker]],[1]!Table1[[Symbol]:[Industry]],2,FALSE),"-")</f>
        <v>-</v>
      </c>
      <c r="D4044" t="s">
        <v>539</v>
      </c>
      <c r="E4044">
        <v>18.236160000000002</v>
      </c>
      <c r="F4044">
        <v>0.96</v>
      </c>
      <c r="G4044">
        <v>-71.061903681257107</v>
      </c>
      <c r="H4044">
        <v>-10.582923449078001</v>
      </c>
      <c r="I4044">
        <v>-13.7948955786696</v>
      </c>
      <c r="J4044">
        <v>-1.2513083983361399</v>
      </c>
      <c r="K4044">
        <v>0.97515520284905599</v>
      </c>
      <c r="L4044">
        <v>1.13883542409648</v>
      </c>
      <c r="M4044">
        <v>44.137938464181801</v>
      </c>
      <c r="N4044">
        <v>0.73485528175074699</v>
      </c>
      <c r="O4044">
        <v>212.5</v>
      </c>
      <c r="P4044">
        <v>28</v>
      </c>
      <c r="Q4044">
        <v>-1.2444474773409001E-2</v>
      </c>
    </row>
    <row r="4045" spans="1:17" hidden="1" x14ac:dyDescent="0.3">
      <c r="A4045" t="s">
        <v>8251</v>
      </c>
      <c r="B4045" t="s">
        <v>8252</v>
      </c>
      <c r="C4045" t="str">
        <f>IFERROR(VLOOKUP(Table1[[#This Row],[Ticker]],[1]!Table1[[Symbol]:[Industry]],2,FALSE),"-")</f>
        <v>-</v>
      </c>
      <c r="E4045">
        <v>18.170000000000002</v>
      </c>
      <c r="F4045">
        <v>18.170000000000002</v>
      </c>
      <c r="G4045">
        <v>-53.674221125258903</v>
      </c>
      <c r="H4045">
        <v>-10.181716812577299</v>
      </c>
      <c r="I4045">
        <v>-34.031945622567797</v>
      </c>
      <c r="J4045">
        <v>5.3977032350696801</v>
      </c>
      <c r="K4045">
        <v>18.617429911557</v>
      </c>
      <c r="L4045">
        <v>20.952350755469801</v>
      </c>
      <c r="M4045">
        <v>63.263047809442597</v>
      </c>
      <c r="N4045">
        <v>2.0308986469339398</v>
      </c>
      <c r="O4045">
        <v>56.301596037424297</v>
      </c>
      <c r="P4045">
        <v>15.291878172588801</v>
      </c>
      <c r="Q4045">
        <v>6.4657256076427999E-2</v>
      </c>
    </row>
    <row r="4046" spans="1:17" hidden="1" x14ac:dyDescent="0.3">
      <c r="A4046" t="s">
        <v>8253</v>
      </c>
      <c r="B4046" t="s">
        <v>8254</v>
      </c>
      <c r="C4046" t="str">
        <f>IFERROR(VLOOKUP(Table1[[#This Row],[Ticker]],[1]!Table1[[Symbol]:[Industry]],2,FALSE),"-")</f>
        <v>-</v>
      </c>
      <c r="D4046" t="s">
        <v>422</v>
      </c>
      <c r="E4046">
        <v>18.155000000000001</v>
      </c>
      <c r="F4046">
        <v>36.31</v>
      </c>
      <c r="G4046">
        <v>56.276968236910101</v>
      </c>
      <c r="H4046">
        <v>18.8245398399837</v>
      </c>
      <c r="I4046">
        <v>44.487580445741798</v>
      </c>
      <c r="J4046">
        <v>2.74766125267656</v>
      </c>
      <c r="K4046">
        <v>33.259476465596002</v>
      </c>
      <c r="L4046">
        <v>28.612704605890599</v>
      </c>
      <c r="M4046">
        <v>81.323857976840898</v>
      </c>
      <c r="N4046">
        <v>1.3805344546934299</v>
      </c>
      <c r="O4046">
        <v>4.4340402093087299</v>
      </c>
      <c r="P4046">
        <v>101.163434903047</v>
      </c>
      <c r="Q4046">
        <v>0.11918402232561801</v>
      </c>
    </row>
    <row r="4047" spans="1:17" hidden="1" x14ac:dyDescent="0.3">
      <c r="A4047" t="s">
        <v>8255</v>
      </c>
      <c r="B4047" t="s">
        <v>8256</v>
      </c>
      <c r="C4047" t="str">
        <f>IFERROR(VLOOKUP(Table1[[#This Row],[Ticker]],[1]!Table1[[Symbol]:[Industry]],2,FALSE),"-")</f>
        <v>-</v>
      </c>
      <c r="D4047" t="s">
        <v>386</v>
      </c>
      <c r="E4047">
        <v>18.117056699999999</v>
      </c>
      <c r="F4047">
        <v>36.29</v>
      </c>
      <c r="G4047">
        <v>20.021741586626302</v>
      </c>
      <c r="H4047">
        <v>-15.8571850524536</v>
      </c>
      <c r="I4047">
        <v>-42.8744343709307</v>
      </c>
      <c r="J4047">
        <v>-2.2562654335999799</v>
      </c>
      <c r="K4047">
        <v>38.783134629461401</v>
      </c>
      <c r="L4047">
        <v>38.975214921696001</v>
      </c>
      <c r="M4047">
        <v>41.258523606688698</v>
      </c>
      <c r="N4047">
        <v>1.34853802608909</v>
      </c>
      <c r="O4047">
        <v>60.925874896665697</v>
      </c>
      <c r="P4047">
        <v>50.893970893970803</v>
      </c>
      <c r="Q4047">
        <v>6.4681106766443994E-2</v>
      </c>
    </row>
    <row r="4048" spans="1:17" hidden="1" x14ac:dyDescent="0.3">
      <c r="A4048" t="s">
        <v>8257</v>
      </c>
      <c r="B4048" t="s">
        <v>8258</v>
      </c>
      <c r="C4048" t="str">
        <f>IFERROR(VLOOKUP(Table1[[#This Row],[Ticker]],[1]!Table1[[Symbol]:[Industry]],2,FALSE),"-")</f>
        <v>-</v>
      </c>
      <c r="D4048" t="s">
        <v>714</v>
      </c>
      <c r="E4048">
        <v>18.095091273000001</v>
      </c>
      <c r="F4048">
        <v>943.24</v>
      </c>
      <c r="G4048">
        <v>29.3391437893433</v>
      </c>
      <c r="H4048">
        <v>-1.4712653075605899</v>
      </c>
      <c r="I4048">
        <v>5.1268856508426701</v>
      </c>
      <c r="J4048">
        <v>-2.3099792012142202</v>
      </c>
      <c r="K4048">
        <v>925.98082157990996</v>
      </c>
      <c r="L4048">
        <v>825.03354617873697</v>
      </c>
      <c r="M4048">
        <v>55.6599041266266</v>
      </c>
      <c r="N4048">
        <v>0.80211432440519903</v>
      </c>
      <c r="O4048">
        <v>10.772443916712501</v>
      </c>
      <c r="P4048">
        <v>54.533241587207897</v>
      </c>
      <c r="Q4048">
        <v>1.8114824755041999E-2</v>
      </c>
    </row>
    <row r="4049" spans="1:17" hidden="1" x14ac:dyDescent="0.3">
      <c r="A4049" t="s">
        <v>8259</v>
      </c>
      <c r="B4049" t="s">
        <v>8260</v>
      </c>
      <c r="C4049" t="str">
        <f>IFERROR(VLOOKUP(Table1[[#This Row],[Ticker]],[1]!Table1[[Symbol]:[Industry]],2,FALSE),"-")</f>
        <v>-</v>
      </c>
      <c r="E4049">
        <v>18.0904542</v>
      </c>
      <c r="F4049">
        <v>55.09</v>
      </c>
      <c r="G4049">
        <v>109.133969279666</v>
      </c>
      <c r="H4049">
        <v>118.902043871183</v>
      </c>
      <c r="I4049">
        <v>119.43965141540301</v>
      </c>
      <c r="J4049">
        <v>67.056813451654094</v>
      </c>
      <c r="O4049">
        <v>0</v>
      </c>
      <c r="P4049">
        <v>144.84444444444401</v>
      </c>
    </row>
    <row r="4050" spans="1:17" hidden="1" x14ac:dyDescent="0.3">
      <c r="A4050" t="s">
        <v>8261</v>
      </c>
      <c r="B4050" t="s">
        <v>8262</v>
      </c>
      <c r="C4050" t="str">
        <f>IFERROR(VLOOKUP(Table1[[#This Row],[Ticker]],[1]!Table1[[Symbol]:[Industry]],2,FALSE),"-")</f>
        <v>-</v>
      </c>
      <c r="D4050" t="s">
        <v>404</v>
      </c>
      <c r="E4050">
        <v>18.047226160000001</v>
      </c>
      <c r="F4050">
        <v>10.18</v>
      </c>
      <c r="G4050">
        <v>79.499422285593695</v>
      </c>
      <c r="H4050">
        <v>-8.5773212081817203</v>
      </c>
      <c r="I4050">
        <v>-54.505437221069201</v>
      </c>
      <c r="J4050">
        <v>-2.4808370457548201</v>
      </c>
      <c r="K4050">
        <v>10.0120364808398</v>
      </c>
      <c r="L4050">
        <v>9.6371366730585901</v>
      </c>
      <c r="M4050">
        <v>51.221581452997</v>
      </c>
      <c r="N4050">
        <v>0.68406041360752801</v>
      </c>
      <c r="O4050">
        <v>82.416502946954793</v>
      </c>
      <c r="P4050">
        <v>132.95194508009101</v>
      </c>
      <c r="Q4050">
        <v>5.3906841466792997E-2</v>
      </c>
    </row>
    <row r="4051" spans="1:17" hidden="1" x14ac:dyDescent="0.3">
      <c r="A4051" t="s">
        <v>8263</v>
      </c>
      <c r="B4051" t="s">
        <v>8264</v>
      </c>
      <c r="C4051" t="str">
        <f>IFERROR(VLOOKUP(Table1[[#This Row],[Ticker]],[1]!Table1[[Symbol]:[Industry]],2,FALSE),"-")</f>
        <v>-</v>
      </c>
      <c r="D4051" t="s">
        <v>631</v>
      </c>
      <c r="E4051">
        <v>18.032579999999999</v>
      </c>
      <c r="F4051">
        <v>48.28</v>
      </c>
      <c r="G4051">
        <v>-23.893022712330701</v>
      </c>
      <c r="H4051">
        <v>-16.2368228250734</v>
      </c>
      <c r="I4051">
        <v>-9.2927310765051594</v>
      </c>
      <c r="J4051">
        <v>-2.0616808169341998</v>
      </c>
      <c r="K4051">
        <v>49.740353238035297</v>
      </c>
      <c r="L4051">
        <v>48.945440521090397</v>
      </c>
      <c r="M4051">
        <v>53.972528165885997</v>
      </c>
      <c r="N4051">
        <v>1.60132450331125</v>
      </c>
      <c r="O4051">
        <v>25.766362883181401</v>
      </c>
      <c r="P4051">
        <v>31.9125683060109</v>
      </c>
      <c r="Q4051">
        <v>0.15559490316025701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D4052" t="s">
        <v>359</v>
      </c>
      <c r="E4052">
        <v>18.011584074000002</v>
      </c>
      <c r="F4052">
        <v>34.22</v>
      </c>
      <c r="G4052">
        <v>-16.082900946729499</v>
      </c>
      <c r="H4052">
        <v>-4.7689311855059904</v>
      </c>
      <c r="I4052">
        <v>-15.121308496777999</v>
      </c>
      <c r="J4052">
        <v>0.81054727176695196</v>
      </c>
      <c r="K4052">
        <v>37.418516311251402</v>
      </c>
      <c r="L4052">
        <v>38.134691841702903</v>
      </c>
      <c r="M4052">
        <v>21.152400079208299</v>
      </c>
      <c r="N4052">
        <v>0.15833011955264101</v>
      </c>
      <c r="O4052">
        <v>54.208065458796</v>
      </c>
      <c r="P4052">
        <v>36.880000000000003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908</v>
      </c>
      <c r="E4053">
        <v>17.988672000000001</v>
      </c>
      <c r="F4053">
        <v>19.2</v>
      </c>
      <c r="G4053">
        <v>129.53218318387599</v>
      </c>
      <c r="H4053">
        <v>-13.7201783510388</v>
      </c>
      <c r="I4053">
        <v>10.7995236296366</v>
      </c>
      <c r="J4053">
        <v>5.86891303052181</v>
      </c>
      <c r="K4053">
        <v>17.309483191853499</v>
      </c>
      <c r="L4053">
        <v>13.477687207186101</v>
      </c>
      <c r="M4053">
        <v>67.305316485862903</v>
      </c>
      <c r="N4053">
        <v>0.54968876457222204</v>
      </c>
      <c r="O4053">
        <v>10.4166666666666</v>
      </c>
      <c r="P4053">
        <v>244.70377019748599</v>
      </c>
      <c r="Q4053">
        <v>0.17157941849885899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D4054" t="s">
        <v>626</v>
      </c>
      <c r="E4054">
        <v>17.974546199999999</v>
      </c>
      <c r="F4054">
        <v>4.8499999999999996</v>
      </c>
      <c r="G4054">
        <v>5.9262319370682501</v>
      </c>
      <c r="H4054">
        <v>-21.017475648336099</v>
      </c>
      <c r="I4054">
        <v>-20.3459553089201</v>
      </c>
      <c r="J4054">
        <v>-4.1583968276119299</v>
      </c>
      <c r="K4054">
        <v>4.8257203892021003</v>
      </c>
      <c r="L4054">
        <v>4.7592422822544798</v>
      </c>
      <c r="M4054">
        <v>53.227817822352399</v>
      </c>
      <c r="N4054">
        <v>0.993526163629739</v>
      </c>
      <c r="O4054">
        <v>41.237113402061802</v>
      </c>
      <c r="P4054">
        <v>57.467532467532401</v>
      </c>
      <c r="Q4054">
        <v>-2.0604050838679999E-2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E4055">
        <v>17.9679</v>
      </c>
      <c r="F4055">
        <v>17.79</v>
      </c>
      <c r="G4055">
        <v>-15.6249679583087</v>
      </c>
      <c r="H4055">
        <v>-15.1264283510388</v>
      </c>
      <c r="I4055">
        <v>-25.769165741955099</v>
      </c>
      <c r="J4055">
        <v>-2.0449638647264798</v>
      </c>
      <c r="K4055">
        <v>17.399208497624599</v>
      </c>
      <c r="L4055">
        <v>17.903184417081601</v>
      </c>
      <c r="M4055">
        <v>56.140393187456098</v>
      </c>
      <c r="N4055">
        <v>0.50302019937626596</v>
      </c>
      <c r="O4055">
        <v>44.744238336143901</v>
      </c>
      <c r="P4055">
        <v>23.199445983379501</v>
      </c>
      <c r="Q4055">
        <v>-2.4711018390559999E-2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D4056" t="s">
        <v>60</v>
      </c>
      <c r="E4056">
        <v>17.891162699999999</v>
      </c>
      <c r="F4056">
        <v>44.5</v>
      </c>
      <c r="G4056">
        <v>-58.899112512941002</v>
      </c>
      <c r="H4056">
        <v>-2.0922713742946701</v>
      </c>
      <c r="I4056">
        <v>-24.616538865242799</v>
      </c>
      <c r="J4056">
        <v>3.1524676464742099</v>
      </c>
      <c r="K4056">
        <v>43.310747492248602</v>
      </c>
      <c r="M4056">
        <v>65.774820040547397</v>
      </c>
      <c r="N4056">
        <v>1</v>
      </c>
      <c r="O4056">
        <v>86.292134831460601</v>
      </c>
      <c r="P4056">
        <v>34.441087613293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298</v>
      </c>
      <c r="E4057">
        <v>17.859873756999999</v>
      </c>
      <c r="F4057">
        <v>44.99</v>
      </c>
      <c r="G4057">
        <v>-8.2962019100304598</v>
      </c>
      <c r="H4057">
        <v>-4.9690632752137098</v>
      </c>
      <c r="I4057">
        <v>-14.7852124800781</v>
      </c>
      <c r="J4057">
        <v>8.9952528666850995</v>
      </c>
      <c r="K4057">
        <v>42.7269840656326</v>
      </c>
      <c r="L4057">
        <v>43.526784154731203</v>
      </c>
      <c r="M4057">
        <v>79.445926378152805</v>
      </c>
      <c r="N4057">
        <v>0.34117670690798002</v>
      </c>
      <c r="O4057">
        <v>60.057790620137801</v>
      </c>
      <c r="P4057">
        <v>51.6346477923828</v>
      </c>
      <c r="Q4057">
        <v>3.7365153950306998E-2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472</v>
      </c>
      <c r="E4058">
        <v>17.846020800000002</v>
      </c>
      <c r="F4058">
        <v>14.4</v>
      </c>
      <c r="G4058">
        <v>6.8085131946846396</v>
      </c>
      <c r="H4058">
        <v>16.480155538777399</v>
      </c>
      <c r="I4058">
        <v>-7.1282289120029896</v>
      </c>
      <c r="J4058">
        <v>5.0828137453368196</v>
      </c>
      <c r="K4058">
        <v>12.7427420002803</v>
      </c>
      <c r="L4058">
        <v>12.489109172503101</v>
      </c>
      <c r="M4058">
        <v>76.457477008873695</v>
      </c>
      <c r="N4058">
        <v>2.75</v>
      </c>
      <c r="O4058">
        <v>4.8611111111111098</v>
      </c>
      <c r="P4058">
        <v>63.636363636363598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D4059" t="s">
        <v>57</v>
      </c>
      <c r="E4059">
        <v>17.795752419134399</v>
      </c>
      <c r="F4059">
        <v>64.599999999999994</v>
      </c>
      <c r="G4059">
        <v>148.70347633964701</v>
      </c>
      <c r="H4059">
        <v>-3.72017835103886</v>
      </c>
      <c r="I4059">
        <v>133.71468296539101</v>
      </c>
      <c r="J4059">
        <v>0.81054727176695196</v>
      </c>
      <c r="K4059">
        <v>62.458668484739597</v>
      </c>
      <c r="L4059">
        <v>44.978655043553502</v>
      </c>
      <c r="M4059">
        <v>100</v>
      </c>
      <c r="N4059">
        <v>0</v>
      </c>
      <c r="O4059">
        <v>0</v>
      </c>
      <c r="P4059">
        <v>172.80405405405401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539</v>
      </c>
      <c r="E4060">
        <v>17.7872734</v>
      </c>
      <c r="F4060">
        <v>18.190000000000001</v>
      </c>
      <c r="G4060">
        <v>14.6484688149606</v>
      </c>
      <c r="H4060">
        <v>-3.72017835103886</v>
      </c>
      <c r="I4060">
        <v>-8.8324027915952001</v>
      </c>
      <c r="J4060">
        <v>0.81054727176695196</v>
      </c>
      <c r="K4060">
        <v>18.1497143044962</v>
      </c>
      <c r="L4060">
        <v>16.9200710593229</v>
      </c>
      <c r="M4060">
        <v>100</v>
      </c>
      <c r="O4060">
        <v>0</v>
      </c>
      <c r="P4060">
        <v>38.7490465293669</v>
      </c>
    </row>
    <row r="4061" spans="1:17" hidden="1" x14ac:dyDescent="0.3">
      <c r="A4061" t="s">
        <v>8283</v>
      </c>
      <c r="B4061" t="s">
        <v>3480</v>
      </c>
      <c r="C4061" t="str">
        <f>IFERROR(VLOOKUP(Table1[[#This Row],[Ticker]],[1]!Table1[[Symbol]:[Industry]],2,FALSE),"-")</f>
        <v>-</v>
      </c>
      <c r="D4061" t="s">
        <v>278</v>
      </c>
      <c r="E4061">
        <v>17.749289999999998</v>
      </c>
      <c r="F4061">
        <v>7.1</v>
      </c>
      <c r="G4061">
        <v>17.899422285593701</v>
      </c>
      <c r="H4061">
        <v>-24.984546167130802</v>
      </c>
      <c r="I4061">
        <v>-23.3490357060581</v>
      </c>
      <c r="J4061">
        <v>2.2920287532484198</v>
      </c>
      <c r="K4061">
        <v>7.8777685637371402</v>
      </c>
      <c r="L4061">
        <v>7.8129050457235003</v>
      </c>
      <c r="M4061">
        <v>50.337261970303501</v>
      </c>
      <c r="N4061">
        <v>0.716431175934366</v>
      </c>
      <c r="O4061">
        <v>76.056338028168994</v>
      </c>
      <c r="P4061">
        <v>52.688172043010702</v>
      </c>
      <c r="Q4061">
        <v>4.0374187944620998E-2</v>
      </c>
    </row>
    <row r="4062" spans="1:17" hidden="1" x14ac:dyDescent="0.3">
      <c r="A4062" t="s">
        <v>8284</v>
      </c>
      <c r="B4062" t="s">
        <v>8285</v>
      </c>
      <c r="C4062" t="str">
        <f>IFERROR(VLOOKUP(Table1[[#This Row],[Ticker]],[1]!Table1[[Symbol]:[Industry]],2,FALSE),"-")</f>
        <v>-</v>
      </c>
      <c r="D4062" t="s">
        <v>92</v>
      </c>
      <c r="E4062">
        <v>17.746014131999999</v>
      </c>
      <c r="F4062">
        <v>30.66</v>
      </c>
      <c r="G4062">
        <v>7.7703900275292099</v>
      </c>
      <c r="H4062">
        <v>1.5522293818257999</v>
      </c>
      <c r="I4062">
        <v>-4.6457321753232703</v>
      </c>
      <c r="J4062">
        <v>8.8942715590278603</v>
      </c>
      <c r="K4062">
        <v>28.430742411754402</v>
      </c>
      <c r="L4062">
        <v>27.262353647584298</v>
      </c>
      <c r="M4062">
        <v>80.720088347663506</v>
      </c>
      <c r="N4062">
        <v>1.8750246194778899</v>
      </c>
      <c r="O4062">
        <v>23.255055446836199</v>
      </c>
      <c r="P4062">
        <v>39.363636363636303</v>
      </c>
      <c r="Q4062">
        <v>9.7457103857860994E-2</v>
      </c>
    </row>
    <row r="4063" spans="1:17" hidden="1" x14ac:dyDescent="0.3">
      <c r="A4063" t="s">
        <v>8286</v>
      </c>
      <c r="B4063" t="s">
        <v>8287</v>
      </c>
      <c r="C4063" t="str">
        <f>IFERROR(VLOOKUP(Table1[[#This Row],[Ticker]],[1]!Table1[[Symbol]:[Industry]],2,FALSE),"-")</f>
        <v>-</v>
      </c>
      <c r="D4063" t="s">
        <v>422</v>
      </c>
      <c r="E4063">
        <v>17.673932889</v>
      </c>
      <c r="F4063">
        <v>13.73</v>
      </c>
      <c r="G4063">
        <v>333.56608895225997</v>
      </c>
      <c r="H4063">
        <v>-10.3188178068211</v>
      </c>
      <c r="I4063">
        <v>166.40918605398301</v>
      </c>
      <c r="J4063">
        <v>-7.1036043043564501</v>
      </c>
      <c r="K4063">
        <v>12.1745223305648</v>
      </c>
      <c r="L4063">
        <v>7.5734751091466697</v>
      </c>
      <c r="M4063">
        <v>20.734098618301601</v>
      </c>
      <c r="N4063">
        <v>0.28173595715042399</v>
      </c>
      <c r="O4063">
        <v>28.0407865986889</v>
      </c>
      <c r="P4063">
        <v>390.35714285714198</v>
      </c>
      <c r="Q4063">
        <v>6.8163360427027003E-2</v>
      </c>
    </row>
    <row r="4064" spans="1:17" hidden="1" x14ac:dyDescent="0.3">
      <c r="A4064" t="s">
        <v>8288</v>
      </c>
      <c r="B4064" t="s">
        <v>8289</v>
      </c>
      <c r="C4064" t="str">
        <f>IFERROR(VLOOKUP(Table1[[#This Row],[Ticker]],[1]!Table1[[Symbol]:[Industry]],2,FALSE),"-")</f>
        <v>-</v>
      </c>
      <c r="E4064">
        <v>17.670000000000002</v>
      </c>
      <c r="F4064">
        <v>35.340000000000003</v>
      </c>
      <c r="G4064">
        <v>4.2218623727397198</v>
      </c>
      <c r="H4064">
        <v>-0.471982904064977</v>
      </c>
      <c r="I4064">
        <v>-21.038990066858599</v>
      </c>
      <c r="J4064">
        <v>8.97784516921976E-2</v>
      </c>
      <c r="K4064">
        <v>37.131514287474701</v>
      </c>
      <c r="L4064">
        <v>35.367465893041498</v>
      </c>
      <c r="M4064">
        <v>33.477239636175597</v>
      </c>
      <c r="N4064">
        <v>1.1957727873183599</v>
      </c>
      <c r="O4064">
        <v>22.948500282965401</v>
      </c>
      <c r="P4064">
        <v>99.098591549295705</v>
      </c>
    </row>
    <row r="4065" spans="1:17" hidden="1" x14ac:dyDescent="0.3">
      <c r="A4065" t="s">
        <v>8290</v>
      </c>
      <c r="B4065" t="s">
        <v>8291</v>
      </c>
      <c r="C4065" t="str">
        <f>IFERROR(VLOOKUP(Table1[[#This Row],[Ticker]],[1]!Table1[[Symbol]:[Industry]],2,FALSE),"-")</f>
        <v>-</v>
      </c>
      <c r="D4065" t="s">
        <v>631</v>
      </c>
      <c r="E4065">
        <v>17.640213119999999</v>
      </c>
      <c r="F4065">
        <v>0.96</v>
      </c>
      <c r="G4065">
        <v>-82.361447279623604</v>
      </c>
      <c r="H4065">
        <v>-1.59251877657077</v>
      </c>
      <c r="I4065">
        <v>-45.223467007240998</v>
      </c>
      <c r="J4065">
        <v>0.81054727176695196</v>
      </c>
      <c r="K4065">
        <v>1.0472017985555</v>
      </c>
      <c r="L4065">
        <v>1.6330891805927701</v>
      </c>
      <c r="M4065">
        <v>18.666932307816101</v>
      </c>
      <c r="N4065">
        <v>0.13181941499969699</v>
      </c>
      <c r="O4065">
        <v>150</v>
      </c>
      <c r="P4065">
        <v>47.692307692307601</v>
      </c>
      <c r="Q4065">
        <v>-5.7801800430599001E-2</v>
      </c>
    </row>
    <row r="4066" spans="1:17" hidden="1" x14ac:dyDescent="0.3">
      <c r="A4066" t="s">
        <v>8292</v>
      </c>
      <c r="B4066" t="s">
        <v>8293</v>
      </c>
      <c r="C4066" t="str">
        <f>IFERROR(VLOOKUP(Table1[[#This Row],[Ticker]],[1]!Table1[[Symbol]:[Industry]],2,FALSE),"-")</f>
        <v>-</v>
      </c>
      <c r="D4066" t="s">
        <v>200</v>
      </c>
      <c r="E4066">
        <v>17.63775</v>
      </c>
      <c r="F4066">
        <v>4.05</v>
      </c>
      <c r="G4066">
        <v>15.554594699386801</v>
      </c>
      <c r="I4066">
        <v>-21.749441033215099</v>
      </c>
      <c r="K4066">
        <v>4.4249445457001002</v>
      </c>
      <c r="L4066">
        <v>4.0278917604158799</v>
      </c>
      <c r="M4066">
        <v>29.723467083117001</v>
      </c>
      <c r="N4066">
        <v>2.5543347639484901</v>
      </c>
      <c r="O4066">
        <v>33.3333333333333</v>
      </c>
      <c r="P4066">
        <v>49.999999999999901</v>
      </c>
      <c r="Q4066">
        <v>-2.0192540060606001E-2</v>
      </c>
    </row>
    <row r="4067" spans="1:17" hidden="1" x14ac:dyDescent="0.3">
      <c r="A4067" t="s">
        <v>8294</v>
      </c>
      <c r="B4067" t="s">
        <v>8295</v>
      </c>
      <c r="C4067" t="str">
        <f>IFERROR(VLOOKUP(Table1[[#This Row],[Ticker]],[1]!Table1[[Symbol]:[Industry]],2,FALSE),"-")</f>
        <v>-</v>
      </c>
      <c r="D4067" t="s">
        <v>539</v>
      </c>
      <c r="E4067">
        <v>17.56251967</v>
      </c>
      <c r="F4067">
        <v>28.1</v>
      </c>
      <c r="G4067">
        <v>56.143168276613601</v>
      </c>
      <c r="H4067">
        <v>-13.7732639515697</v>
      </c>
      <c r="I4067">
        <v>-21.055621651276901</v>
      </c>
      <c r="J4067">
        <v>-9.7470244867285896</v>
      </c>
      <c r="K4067">
        <v>29.035556799584199</v>
      </c>
      <c r="L4067">
        <v>26.570184800916699</v>
      </c>
      <c r="M4067">
        <v>41.005016995199298</v>
      </c>
      <c r="N4067">
        <v>0.80245008094981096</v>
      </c>
      <c r="O4067">
        <v>31.103202846975002</v>
      </c>
      <c r="P4067">
        <v>104.661325564457</v>
      </c>
      <c r="Q4067">
        <v>8.8368584549493007E-2</v>
      </c>
    </row>
    <row r="4068" spans="1:17" hidden="1" x14ac:dyDescent="0.3">
      <c r="A4068" t="s">
        <v>8296</v>
      </c>
      <c r="B4068" t="s">
        <v>8297</v>
      </c>
      <c r="C4068" t="str">
        <f>IFERROR(VLOOKUP(Table1[[#This Row],[Ticker]],[1]!Table1[[Symbol]:[Industry]],2,FALSE),"-")</f>
        <v>-</v>
      </c>
      <c r="E4068">
        <v>17.554840800000001</v>
      </c>
      <c r="F4068">
        <v>42</v>
      </c>
      <c r="G4068">
        <v>-13.289280718543701</v>
      </c>
      <c r="H4068">
        <v>13.9944354876059</v>
      </c>
      <c r="I4068">
        <v>-27.454426669393399</v>
      </c>
      <c r="J4068">
        <v>-5.9652599133171602</v>
      </c>
      <c r="K4068">
        <v>45.324780885501497</v>
      </c>
      <c r="L4068">
        <v>44.243626709907097</v>
      </c>
      <c r="M4068">
        <v>39.580200425567703</v>
      </c>
      <c r="N4068">
        <v>0.309663409337676</v>
      </c>
      <c r="O4068">
        <v>66.976190476190396</v>
      </c>
      <c r="P4068">
        <v>38.144750254842002</v>
      </c>
    </row>
    <row r="4069" spans="1:17" hidden="1" x14ac:dyDescent="0.3">
      <c r="A4069" t="s">
        <v>8298</v>
      </c>
      <c r="B4069" t="s">
        <v>8299</v>
      </c>
      <c r="C4069" t="str">
        <f>IFERROR(VLOOKUP(Table1[[#This Row],[Ticker]],[1]!Table1[[Symbol]:[Industry]],2,FALSE),"-")</f>
        <v>-</v>
      </c>
      <c r="D4069" t="s">
        <v>278</v>
      </c>
      <c r="E4069">
        <v>17.497319999999998</v>
      </c>
      <c r="F4069">
        <v>52.45</v>
      </c>
      <c r="G4069">
        <v>-2.0386740606943601</v>
      </c>
      <c r="H4069">
        <v>-7.1801783510388502</v>
      </c>
      <c r="I4069">
        <v>-21.2578454728122</v>
      </c>
      <c r="J4069">
        <v>-7.1238414369875702</v>
      </c>
      <c r="K4069">
        <v>50.523548957182904</v>
      </c>
      <c r="L4069">
        <v>50.351190442740297</v>
      </c>
      <c r="M4069">
        <v>61.168990935896801</v>
      </c>
      <c r="N4069">
        <v>1.55322302846662</v>
      </c>
      <c r="O4069">
        <v>28.979980934223001</v>
      </c>
      <c r="P4069">
        <v>27.615571776155701</v>
      </c>
      <c r="Q4069">
        <v>1.3467874349532E-2</v>
      </c>
    </row>
    <row r="4070" spans="1:17" hidden="1" x14ac:dyDescent="0.3">
      <c r="A4070" t="s">
        <v>8300</v>
      </c>
      <c r="B4070" t="s">
        <v>8301</v>
      </c>
      <c r="C4070" t="str">
        <f>IFERROR(VLOOKUP(Table1[[#This Row],[Ticker]],[1]!Table1[[Symbol]:[Industry]],2,FALSE),"-")</f>
        <v>-</v>
      </c>
      <c r="E4070">
        <v>17.497026000000002</v>
      </c>
      <c r="F4070">
        <v>40.14</v>
      </c>
      <c r="G4070">
        <v>2.2450313507495401</v>
      </c>
      <c r="H4070">
        <v>17.5869728799107</v>
      </c>
      <c r="I4070">
        <v>-17.651183003819298</v>
      </c>
      <c r="J4070">
        <v>-8.9168245930094905</v>
      </c>
      <c r="K4070">
        <v>40.198800619744198</v>
      </c>
      <c r="L4070">
        <v>38.063013700373503</v>
      </c>
      <c r="M4070">
        <v>29.199979248099801</v>
      </c>
      <c r="N4070">
        <v>0.372528889550166</v>
      </c>
      <c r="O4070">
        <v>42.3766816143497</v>
      </c>
      <c r="P4070">
        <v>42.138810198300298</v>
      </c>
      <c r="Q4070">
        <v>0.202869445783358</v>
      </c>
    </row>
    <row r="4071" spans="1:17" hidden="1" x14ac:dyDescent="0.3">
      <c r="A4071" t="s">
        <v>8302</v>
      </c>
      <c r="B4071" t="s">
        <v>8303</v>
      </c>
      <c r="C4071" t="str">
        <f>IFERROR(VLOOKUP(Table1[[#This Row],[Ticker]],[1]!Table1[[Symbol]:[Industry]],2,FALSE),"-")</f>
        <v>-</v>
      </c>
      <c r="D4071" t="s">
        <v>92</v>
      </c>
      <c r="E4071">
        <v>17.395008296</v>
      </c>
      <c r="F4071">
        <v>17.329999999999998</v>
      </c>
      <c r="G4071">
        <v>-3.5859740982727599</v>
      </c>
      <c r="H4071">
        <v>-7.7224331424706403</v>
      </c>
      <c r="I4071">
        <v>-29.505012310187102</v>
      </c>
      <c r="J4071">
        <v>-0.46481504707361998</v>
      </c>
      <c r="K4071">
        <v>17.625518876448801</v>
      </c>
      <c r="L4071">
        <v>18.971726277802802</v>
      </c>
      <c r="M4071">
        <v>52.239238307172599</v>
      </c>
      <c r="N4071">
        <v>1.2508277307939799</v>
      </c>
      <c r="O4071">
        <v>37.795729948066899</v>
      </c>
      <c r="P4071">
        <v>28.751857355126202</v>
      </c>
      <c r="Q4071">
        <v>-0.100197853677797</v>
      </c>
    </row>
    <row r="4072" spans="1:17" hidden="1" x14ac:dyDescent="0.3">
      <c r="A4072" t="s">
        <v>8304</v>
      </c>
      <c r="B4072" t="s">
        <v>8305</v>
      </c>
      <c r="C4072" t="str">
        <f>IFERROR(VLOOKUP(Table1[[#This Row],[Ticker]],[1]!Table1[[Symbol]:[Industry]],2,FALSE),"-")</f>
        <v>-</v>
      </c>
      <c r="D4072" t="s">
        <v>176</v>
      </c>
      <c r="E4072">
        <v>17.292442099999999</v>
      </c>
      <c r="F4072">
        <v>37</v>
      </c>
      <c r="G4072">
        <v>-41.878355492183999</v>
      </c>
      <c r="H4072">
        <v>-9.0879202865227295</v>
      </c>
      <c r="I4072">
        <v>-21.248622442101301</v>
      </c>
      <c r="J4072">
        <v>10.305919024528899</v>
      </c>
      <c r="K4072">
        <v>34.656521777525903</v>
      </c>
      <c r="L4072">
        <v>37.653794030784901</v>
      </c>
      <c r="M4072">
        <v>71.075141846324001</v>
      </c>
      <c r="N4072">
        <v>1.17417684416218</v>
      </c>
      <c r="O4072">
        <v>24.324324324324301</v>
      </c>
      <c r="P4072">
        <v>27.235213204951801</v>
      </c>
      <c r="Q4072">
        <v>-8.7400097165924007E-2</v>
      </c>
    </row>
    <row r="4073" spans="1:17" hidden="1" x14ac:dyDescent="0.3">
      <c r="A4073" t="s">
        <v>8306</v>
      </c>
      <c r="B4073" t="s">
        <v>8307</v>
      </c>
      <c r="C4073" t="str">
        <f>IFERROR(VLOOKUP(Table1[[#This Row],[Ticker]],[1]!Table1[[Symbol]:[Industry]],2,FALSE),"-")</f>
        <v>-</v>
      </c>
      <c r="E4073">
        <v>17.291891002</v>
      </c>
      <c r="F4073">
        <v>31.66</v>
      </c>
      <c r="G4073">
        <v>119.625365318696</v>
      </c>
      <c r="H4073">
        <v>10.818828741159701</v>
      </c>
      <c r="I4073">
        <v>105.305450442091</v>
      </c>
      <c r="J4073">
        <v>-5.0203565183205097</v>
      </c>
      <c r="K4073">
        <v>28.546581798463698</v>
      </c>
      <c r="L4073">
        <v>20.301998829791799</v>
      </c>
      <c r="M4073">
        <v>30.263980738479798</v>
      </c>
      <c r="N4073">
        <v>0.28041628485403802</v>
      </c>
      <c r="O4073">
        <v>14.750473783954501</v>
      </c>
      <c r="P4073">
        <v>259.77272727272702</v>
      </c>
      <c r="Q4073">
        <v>7.3812358411525003E-2</v>
      </c>
    </row>
    <row r="4074" spans="1:17" hidden="1" x14ac:dyDescent="0.3">
      <c r="A4074" t="s">
        <v>8308</v>
      </c>
      <c r="B4074" t="s">
        <v>8309</v>
      </c>
      <c r="C4074" t="str">
        <f>IFERROR(VLOOKUP(Table1[[#This Row],[Ticker]],[1]!Table1[[Symbol]:[Industry]],2,FALSE),"-")</f>
        <v>-</v>
      </c>
      <c r="D4074" t="s">
        <v>138</v>
      </c>
      <c r="E4074">
        <v>17.283281800000001</v>
      </c>
      <c r="F4074">
        <v>8.81</v>
      </c>
      <c r="G4074">
        <v>-37.473242414504497</v>
      </c>
      <c r="H4074">
        <v>2.8965507376003199</v>
      </c>
      <c r="I4074">
        <v>-49.441352846748501</v>
      </c>
      <c r="J4074">
        <v>-0.80235595403950499</v>
      </c>
      <c r="K4074">
        <v>8.20961475225897</v>
      </c>
      <c r="L4074">
        <v>8.2744954426167503</v>
      </c>
      <c r="M4074">
        <v>63.168780535506002</v>
      </c>
      <c r="N4074">
        <v>1.93844229486324</v>
      </c>
      <c r="O4074">
        <v>80.476730987514102</v>
      </c>
      <c r="P4074">
        <v>40.96</v>
      </c>
      <c r="Q4074">
        <v>8.3492483924325997E-2</v>
      </c>
    </row>
    <row r="4075" spans="1:17" hidden="1" x14ac:dyDescent="0.3">
      <c r="A4075" t="s">
        <v>8310</v>
      </c>
      <c r="B4075" t="s">
        <v>8311</v>
      </c>
      <c r="C4075" t="str">
        <f>IFERROR(VLOOKUP(Table1[[#This Row],[Ticker]],[1]!Table1[[Symbol]:[Industry]],2,FALSE),"-")</f>
        <v>-</v>
      </c>
      <c r="E4075">
        <v>17.263475568</v>
      </c>
      <c r="F4075">
        <v>5.16</v>
      </c>
      <c r="G4075">
        <v>36.647085836995601</v>
      </c>
      <c r="H4075">
        <v>15.0441237084577</v>
      </c>
      <c r="I4075">
        <v>-6.0704696914045098</v>
      </c>
      <c r="J4075">
        <v>-7.97679894967417</v>
      </c>
      <c r="K4075">
        <v>4.5899522084406001</v>
      </c>
      <c r="L4075">
        <v>4.1459661753849701</v>
      </c>
      <c r="M4075">
        <v>54.6663005548154</v>
      </c>
      <c r="N4075">
        <v>2.17556844916948</v>
      </c>
      <c r="O4075">
        <v>35.852713178294501</v>
      </c>
      <c r="P4075">
        <v>97.701149425287298</v>
      </c>
      <c r="Q4075">
        <v>8.9584316474270995E-2</v>
      </c>
    </row>
    <row r="4076" spans="1:17" hidden="1" x14ac:dyDescent="0.3">
      <c r="A4076" t="s">
        <v>8312</v>
      </c>
      <c r="B4076" t="s">
        <v>8313</v>
      </c>
      <c r="C4076" t="str">
        <f>IFERROR(VLOOKUP(Table1[[#This Row],[Ticker]],[1]!Table1[[Symbol]:[Industry]],2,FALSE),"-")</f>
        <v>-</v>
      </c>
      <c r="D4076" t="s">
        <v>714</v>
      </c>
      <c r="E4076">
        <v>17.228399594999999</v>
      </c>
      <c r="F4076">
        <v>86.38</v>
      </c>
      <c r="G4076">
        <v>-10.052518564683499</v>
      </c>
      <c r="H4076">
        <v>-5.9524692119074603</v>
      </c>
      <c r="I4076">
        <v>5.2350065847587501</v>
      </c>
      <c r="J4076">
        <v>-4.0399582132836001</v>
      </c>
      <c r="K4076">
        <v>89.430634590636799</v>
      </c>
      <c r="L4076">
        <v>81.487317402656103</v>
      </c>
      <c r="M4076">
        <v>59.689646094536798</v>
      </c>
      <c r="N4076">
        <v>0.87684237187877501</v>
      </c>
      <c r="O4076">
        <v>12.1555915721231</v>
      </c>
      <c r="P4076">
        <v>25.735080058224099</v>
      </c>
    </row>
    <row r="4077" spans="1:17" hidden="1" x14ac:dyDescent="0.3">
      <c r="A4077" t="s">
        <v>8314</v>
      </c>
      <c r="B4077" t="s">
        <v>8315</v>
      </c>
      <c r="C4077" t="str">
        <f>IFERROR(VLOOKUP(Table1[[#This Row],[Ticker]],[1]!Table1[[Symbol]:[Industry]],2,FALSE),"-")</f>
        <v>-</v>
      </c>
      <c r="D4077" t="s">
        <v>404</v>
      </c>
      <c r="E4077">
        <v>17.214300000000001</v>
      </c>
      <c r="F4077">
        <v>15.5</v>
      </c>
      <c r="G4077">
        <v>-26.308779607150701</v>
      </c>
      <c r="H4077">
        <v>-7.2938860728001904</v>
      </c>
      <c r="I4077">
        <v>-35.709253261289298</v>
      </c>
      <c r="J4077">
        <v>-0.107485515118297</v>
      </c>
      <c r="K4077">
        <v>15.802474265942701</v>
      </c>
      <c r="L4077">
        <v>17.332709443170501</v>
      </c>
      <c r="M4077">
        <v>44.9993807979737</v>
      </c>
      <c r="N4077">
        <v>0.65121247398630799</v>
      </c>
      <c r="O4077">
        <v>121.935483870967</v>
      </c>
      <c r="P4077">
        <v>14.814814814814801</v>
      </c>
      <c r="Q4077">
        <v>-7.7308261785800003E-4</v>
      </c>
    </row>
    <row r="4078" spans="1:17" hidden="1" x14ac:dyDescent="0.3">
      <c r="A4078" t="s">
        <v>8316</v>
      </c>
      <c r="B4078" t="s">
        <v>8317</v>
      </c>
      <c r="C4078" t="str">
        <f>IFERROR(VLOOKUP(Table1[[#This Row],[Ticker]],[1]!Table1[[Symbol]:[Industry]],2,FALSE),"-")</f>
        <v>-</v>
      </c>
      <c r="D4078" t="s">
        <v>1538</v>
      </c>
      <c r="E4078">
        <v>17.198519999999998</v>
      </c>
      <c r="F4078">
        <v>37.65</v>
      </c>
      <c r="G4078">
        <v>-32.271309421723302</v>
      </c>
      <c r="H4078">
        <v>-6.5588880284582203</v>
      </c>
      <c r="I4078">
        <v>-12.449000558481201</v>
      </c>
      <c r="J4078">
        <v>-4.1136951524754704</v>
      </c>
      <c r="K4078">
        <v>36.6433086966993</v>
      </c>
      <c r="L4078">
        <v>37.212528540586703</v>
      </c>
      <c r="M4078">
        <v>50.073921262058803</v>
      </c>
      <c r="N4078">
        <v>1.1170212765957399</v>
      </c>
      <c r="O4078">
        <v>34.130146082337298</v>
      </c>
      <c r="P4078">
        <v>25.2911813643926</v>
      </c>
    </row>
    <row r="4079" spans="1:17" hidden="1" x14ac:dyDescent="0.3">
      <c r="A4079" t="s">
        <v>8318</v>
      </c>
      <c r="B4079" t="s">
        <v>8319</v>
      </c>
      <c r="C4079" t="str">
        <f>IFERROR(VLOOKUP(Table1[[#This Row],[Ticker]],[1]!Table1[[Symbol]:[Industry]],2,FALSE),"-")</f>
        <v>-</v>
      </c>
      <c r="D4079" t="s">
        <v>714</v>
      </c>
      <c r="E4079">
        <v>17.1837348</v>
      </c>
      <c r="F4079">
        <v>134.68</v>
      </c>
      <c r="G4079">
        <v>19.849828442070802</v>
      </c>
      <c r="H4079">
        <v>3.1420990026506801</v>
      </c>
      <c r="I4079">
        <v>4.4387976879443398</v>
      </c>
      <c r="J4079">
        <v>1.4772139384336</v>
      </c>
      <c r="K4079">
        <v>127.935182998036</v>
      </c>
      <c r="L4079">
        <v>116.37326837491</v>
      </c>
      <c r="M4079">
        <v>42.376869448986099</v>
      </c>
      <c r="N4079">
        <v>0.88159881634992698</v>
      </c>
      <c r="O4079">
        <v>2.6952776952776798</v>
      </c>
      <c r="P4079">
        <v>46.168873453440398</v>
      </c>
    </row>
    <row r="4080" spans="1:17" hidden="1" x14ac:dyDescent="0.3">
      <c r="A4080" t="s">
        <v>8320</v>
      </c>
      <c r="B4080" t="s">
        <v>8321</v>
      </c>
      <c r="C4080" t="str">
        <f>IFERROR(VLOOKUP(Table1[[#This Row],[Ticker]],[1]!Table1[[Symbol]:[Industry]],2,FALSE),"-")</f>
        <v>-</v>
      </c>
      <c r="D4080" t="s">
        <v>631</v>
      </c>
      <c r="E4080">
        <v>17.180199999999999</v>
      </c>
      <c r="F4080">
        <v>10.54</v>
      </c>
      <c r="G4080">
        <v>-0.100577714406277</v>
      </c>
      <c r="H4080">
        <v>8.49276528152898</v>
      </c>
      <c r="I4080">
        <v>10.205104421330301</v>
      </c>
      <c r="J4080">
        <v>-0.475035831997974</v>
      </c>
      <c r="K4080">
        <v>10.6471861784759</v>
      </c>
      <c r="L4080">
        <v>9.6955642527702501</v>
      </c>
      <c r="M4080">
        <v>39.365777677881603</v>
      </c>
      <c r="N4080">
        <v>0.223321584748881</v>
      </c>
      <c r="O4080">
        <v>36.337760910815902</v>
      </c>
      <c r="P4080">
        <v>70.550161812297702</v>
      </c>
      <c r="Q4080">
        <v>7.7674666953667995E-2</v>
      </c>
    </row>
    <row r="4081" spans="1:17" hidden="1" x14ac:dyDescent="0.3">
      <c r="A4081" t="s">
        <v>8322</v>
      </c>
      <c r="B4081" t="s">
        <v>8323</v>
      </c>
      <c r="C4081" t="str">
        <f>IFERROR(VLOOKUP(Table1[[#This Row],[Ticker]],[1]!Table1[[Symbol]:[Industry]],2,FALSE),"-")</f>
        <v>-</v>
      </c>
      <c r="D4081" t="s">
        <v>235</v>
      </c>
      <c r="E4081">
        <v>17.149999999999999</v>
      </c>
      <c r="F4081">
        <v>70</v>
      </c>
      <c r="G4081">
        <v>47.258051416560598</v>
      </c>
      <c r="H4081">
        <v>-14.2791845622189</v>
      </c>
      <c r="I4081">
        <v>-24.051305835079901</v>
      </c>
      <c r="J4081">
        <v>-8.19994179685429</v>
      </c>
      <c r="K4081">
        <v>79.715393642510307</v>
      </c>
      <c r="L4081">
        <v>72.590893089451399</v>
      </c>
      <c r="M4081">
        <v>19.555962855309598</v>
      </c>
      <c r="N4081">
        <v>0.65769191524097803</v>
      </c>
      <c r="O4081">
        <v>39.999999999999901</v>
      </c>
      <c r="P4081">
        <v>79.717586649550597</v>
      </c>
      <c r="Q4081">
        <v>5.7217830521520997E-2</v>
      </c>
    </row>
    <row r="4082" spans="1:17" hidden="1" x14ac:dyDescent="0.3">
      <c r="A4082" t="s">
        <v>8324</v>
      </c>
      <c r="B4082" t="s">
        <v>8325</v>
      </c>
      <c r="C4082" t="str">
        <f>IFERROR(VLOOKUP(Table1[[#This Row],[Ticker]],[1]!Table1[[Symbol]:[Industry]],2,FALSE),"-")</f>
        <v>-</v>
      </c>
      <c r="D4082" t="s">
        <v>422</v>
      </c>
      <c r="E4082">
        <v>17.095680000000002</v>
      </c>
      <c r="F4082">
        <v>12.72</v>
      </c>
      <c r="G4082">
        <v>-19.150082664901301</v>
      </c>
      <c r="H4082">
        <v>-3.72017835103886</v>
      </c>
      <c r="I4082">
        <v>-13.7948955786696</v>
      </c>
      <c r="J4082">
        <v>0.81054727176695196</v>
      </c>
      <c r="K4082">
        <v>12.7169474796315</v>
      </c>
      <c r="L4082">
        <v>12.5959069569848</v>
      </c>
      <c r="M4082">
        <v>100</v>
      </c>
      <c r="O4082">
        <v>0</v>
      </c>
      <c r="P4082">
        <v>4.9504950495049496</v>
      </c>
    </row>
    <row r="4083" spans="1:17" hidden="1" x14ac:dyDescent="0.3">
      <c r="A4083" t="s">
        <v>8326</v>
      </c>
      <c r="B4083" t="s">
        <v>8327</v>
      </c>
      <c r="C4083" t="str">
        <f>IFERROR(VLOOKUP(Table1[[#This Row],[Ticker]],[1]!Table1[[Symbol]:[Industry]],2,FALSE),"-")</f>
        <v>-</v>
      </c>
      <c r="E4083">
        <v>17.04</v>
      </c>
      <c r="F4083">
        <v>0.75</v>
      </c>
      <c r="G4083">
        <v>46.353967740139097</v>
      </c>
      <c r="H4083">
        <v>8.4010337701732496</v>
      </c>
      <c r="I4083">
        <v>-0.15853194230602799</v>
      </c>
      <c r="J4083">
        <v>-10.0328262222089</v>
      </c>
      <c r="K4083">
        <v>0.71243953299007801</v>
      </c>
      <c r="L4083">
        <v>0.63149756509157795</v>
      </c>
      <c r="M4083">
        <v>40.267921422439699</v>
      </c>
      <c r="N4083">
        <v>1.9317460777822899</v>
      </c>
      <c r="O4083">
        <v>26.6666666666666</v>
      </c>
      <c r="P4083">
        <v>87.5</v>
      </c>
      <c r="Q4083">
        <v>3.0304071394985001E-2</v>
      </c>
    </row>
    <row r="4084" spans="1:17" hidden="1" x14ac:dyDescent="0.3">
      <c r="A4084" t="s">
        <v>8328</v>
      </c>
      <c r="B4084" t="s">
        <v>8329</v>
      </c>
      <c r="C4084" t="str">
        <f>IFERROR(VLOOKUP(Table1[[#This Row],[Ticker]],[1]!Table1[[Symbol]:[Industry]],2,FALSE),"-")</f>
        <v>-</v>
      </c>
      <c r="D4084" t="s">
        <v>714</v>
      </c>
      <c r="E4084">
        <v>17.035611191999902</v>
      </c>
      <c r="F4084">
        <v>25.75</v>
      </c>
      <c r="G4084">
        <v>39.018641847230597</v>
      </c>
      <c r="H4084">
        <v>-3.4460984763325202</v>
      </c>
      <c r="I4084">
        <v>22.6144915061425</v>
      </c>
      <c r="J4084">
        <v>-7.9545607490015102E-2</v>
      </c>
      <c r="K4084">
        <v>24.977196738361599</v>
      </c>
      <c r="L4084">
        <v>21.426332232739401</v>
      </c>
      <c r="M4084">
        <v>32.576819102165203</v>
      </c>
      <c r="N4084">
        <v>1.2442902907500699</v>
      </c>
      <c r="O4084">
        <v>4.4660194174757297</v>
      </c>
      <c r="P4084">
        <v>68.686537831641004</v>
      </c>
    </row>
    <row r="4085" spans="1:17" hidden="1" x14ac:dyDescent="0.3">
      <c r="A4085" t="s">
        <v>8330</v>
      </c>
      <c r="B4085" t="s">
        <v>8331</v>
      </c>
      <c r="C4085" t="str">
        <f>IFERROR(VLOOKUP(Table1[[#This Row],[Ticker]],[1]!Table1[[Symbol]:[Industry]],2,FALSE),"-")</f>
        <v>-</v>
      </c>
      <c r="E4085">
        <v>17.0266524</v>
      </c>
      <c r="F4085">
        <v>9.1199999999999992</v>
      </c>
      <c r="G4085">
        <v>-25.292343694904599</v>
      </c>
      <c r="H4085">
        <v>4.6630551818952801</v>
      </c>
      <c r="I4085">
        <v>7.3206422699358997</v>
      </c>
      <c r="J4085">
        <v>-3.6245108063745399</v>
      </c>
      <c r="K4085">
        <v>8.4402329481332696</v>
      </c>
      <c r="L4085">
        <v>7.7199645029196899</v>
      </c>
      <c r="M4085">
        <v>44.259836849222303</v>
      </c>
      <c r="N4085">
        <v>1.2177442970822201</v>
      </c>
      <c r="O4085">
        <v>17.872807017543799</v>
      </c>
      <c r="P4085">
        <v>67.339449541284395</v>
      </c>
      <c r="Q4085">
        <v>5.5598598022292001E-2</v>
      </c>
    </row>
    <row r="4086" spans="1:17" hidden="1" x14ac:dyDescent="0.3">
      <c r="A4086" t="s">
        <v>8332</v>
      </c>
      <c r="B4086" t="s">
        <v>8333</v>
      </c>
      <c r="C4086" t="str">
        <f>IFERROR(VLOOKUP(Table1[[#This Row],[Ticker]],[1]!Table1[[Symbol]:[Industry]],2,FALSE),"-")</f>
        <v>-</v>
      </c>
      <c r="E4086">
        <v>16.967413440000001</v>
      </c>
      <c r="F4086">
        <v>20.52</v>
      </c>
      <c r="G4086">
        <v>34.969189727454101</v>
      </c>
      <c r="H4086">
        <v>-21.6889283510388</v>
      </c>
      <c r="I4086">
        <v>-9.1010180276492605</v>
      </c>
      <c r="J4086">
        <v>-6.5968601356404504</v>
      </c>
      <c r="K4086">
        <v>23.2882494115462</v>
      </c>
      <c r="L4086">
        <v>21.408698557281099</v>
      </c>
      <c r="M4086">
        <v>8.9530008057421195</v>
      </c>
      <c r="N4086">
        <v>0.54186473211765296</v>
      </c>
      <c r="O4086">
        <v>79.337231968810897</v>
      </c>
      <c r="P4086">
        <v>67.510204081632594</v>
      </c>
      <c r="Q4086">
        <v>4.2872391881935E-2</v>
      </c>
    </row>
    <row r="4087" spans="1:17" hidden="1" x14ac:dyDescent="0.3">
      <c r="A4087" t="s">
        <v>8334</v>
      </c>
      <c r="B4087" t="s">
        <v>8335</v>
      </c>
      <c r="C4087" t="str">
        <f>IFERROR(VLOOKUP(Table1[[#This Row],[Ticker]],[1]!Table1[[Symbol]:[Industry]],2,FALSE),"-")</f>
        <v>-</v>
      </c>
      <c r="D4087" t="s">
        <v>138</v>
      </c>
      <c r="E4087">
        <v>16.963200000000001</v>
      </c>
      <c r="F4087">
        <v>136.80000000000001</v>
      </c>
      <c r="G4087">
        <v>279.91596097431199</v>
      </c>
      <c r="H4087">
        <v>-1.92330335103885</v>
      </c>
      <c r="I4087">
        <v>-0.70900651526549596</v>
      </c>
      <c r="J4087">
        <v>16.478545496356301</v>
      </c>
      <c r="K4087">
        <v>123.371661731597</v>
      </c>
      <c r="L4087">
        <v>101.850849298905</v>
      </c>
      <c r="M4087">
        <v>84.647326205668904</v>
      </c>
      <c r="N4087">
        <v>3.0484967964514502</v>
      </c>
      <c r="O4087">
        <v>4.6418128654970703</v>
      </c>
      <c r="P4087">
        <v>304.01653868871801</v>
      </c>
    </row>
    <row r="4088" spans="1:17" hidden="1" x14ac:dyDescent="0.3">
      <c r="A4088" t="s">
        <v>8336</v>
      </c>
      <c r="B4088" t="s">
        <v>8337</v>
      </c>
      <c r="C4088" t="str">
        <f>IFERROR(VLOOKUP(Table1[[#This Row],[Ticker]],[1]!Table1[[Symbol]:[Industry]],2,FALSE),"-")</f>
        <v>-</v>
      </c>
      <c r="E4088">
        <v>16.8190542</v>
      </c>
      <c r="F4088">
        <v>47.58</v>
      </c>
      <c r="G4088">
        <v>-14.8468463711226</v>
      </c>
      <c r="H4088">
        <v>-6.3855847782600303</v>
      </c>
      <c r="I4088">
        <v>2.25388490913521</v>
      </c>
      <c r="J4088">
        <v>2.3286860730287802</v>
      </c>
      <c r="K4088">
        <v>51.101234831353203</v>
      </c>
      <c r="L4088">
        <v>48.932295459386999</v>
      </c>
      <c r="M4088">
        <v>38.365145058795797</v>
      </c>
      <c r="N4088">
        <v>1.39936509451976</v>
      </c>
      <c r="O4088">
        <v>42.917192097519901</v>
      </c>
      <c r="P4088">
        <v>36.724137931034399</v>
      </c>
      <c r="Q4088">
        <v>5.0373181261994998E-2</v>
      </c>
    </row>
    <row r="4089" spans="1:17" hidden="1" x14ac:dyDescent="0.3">
      <c r="A4089" t="s">
        <v>8338</v>
      </c>
      <c r="B4089" t="s">
        <v>8339</v>
      </c>
      <c r="C4089" t="str">
        <f>IFERROR(VLOOKUP(Table1[[#This Row],[Ticker]],[1]!Table1[[Symbol]:[Industry]],2,FALSE),"-")</f>
        <v>-</v>
      </c>
      <c r="D4089" t="s">
        <v>116</v>
      </c>
      <c r="E4089">
        <v>16.787656508000001</v>
      </c>
      <c r="F4089">
        <v>11.72</v>
      </c>
      <c r="G4089">
        <v>-46.381744823159501</v>
      </c>
      <c r="H4089">
        <v>-8.1139944616979296</v>
      </c>
      <c r="I4089">
        <v>-66.383892342423593</v>
      </c>
      <c r="J4089">
        <v>-0.20040470801400101</v>
      </c>
      <c r="K4089">
        <v>12.2364039624636</v>
      </c>
      <c r="L4089">
        <v>14.5805746238896</v>
      </c>
      <c r="M4089">
        <v>43.764598646395797</v>
      </c>
      <c r="N4089">
        <v>0.84575219129174195</v>
      </c>
      <c r="O4089">
        <v>157.67918088737201</v>
      </c>
      <c r="P4089">
        <v>18.383838383838299</v>
      </c>
      <c r="Q4089">
        <v>1.9969926102990001E-2</v>
      </c>
    </row>
    <row r="4090" spans="1:17" hidden="1" x14ac:dyDescent="0.3">
      <c r="A4090" t="s">
        <v>8340</v>
      </c>
      <c r="B4090" t="s">
        <v>8341</v>
      </c>
      <c r="C4090" t="str">
        <f>IFERROR(VLOOKUP(Table1[[#This Row],[Ticker]],[1]!Table1[[Symbol]:[Industry]],2,FALSE),"-")</f>
        <v>-</v>
      </c>
      <c r="D4090" t="s">
        <v>539</v>
      </c>
      <c r="E4090">
        <v>16.705660999999999</v>
      </c>
      <c r="F4090">
        <v>4.97</v>
      </c>
      <c r="G4090">
        <v>634.67804823979202</v>
      </c>
      <c r="H4090">
        <v>107.529821648961</v>
      </c>
      <c r="I4090">
        <v>132.12296686566401</v>
      </c>
      <c r="J4090">
        <v>-0.16601522823304399</v>
      </c>
      <c r="K4090">
        <v>3.41754340252364</v>
      </c>
      <c r="L4090">
        <v>2.31769603058068</v>
      </c>
      <c r="M4090">
        <v>70.333950808957795</v>
      </c>
      <c r="N4090">
        <v>2.5818588336896799</v>
      </c>
      <c r="O4090">
        <v>8.04828973843059</v>
      </c>
      <c r="P4090">
        <v>828.971962616822</v>
      </c>
      <c r="Q4090">
        <v>6.7373514630312006E-2</v>
      </c>
    </row>
    <row r="4091" spans="1:17" hidden="1" x14ac:dyDescent="0.3">
      <c r="A4091" t="s">
        <v>8342</v>
      </c>
      <c r="B4091" t="s">
        <v>8343</v>
      </c>
      <c r="C4091" t="str">
        <f>IFERROR(VLOOKUP(Table1[[#This Row],[Ticker]],[1]!Table1[[Symbol]:[Industry]],2,FALSE),"-")</f>
        <v>-</v>
      </c>
      <c r="E4091">
        <v>16.668134999999999</v>
      </c>
      <c r="F4091">
        <v>33.22</v>
      </c>
      <c r="G4091">
        <v>111.502259165026</v>
      </c>
      <c r="H4091">
        <v>21.136964506103901</v>
      </c>
      <c r="I4091">
        <v>27.2666755465957</v>
      </c>
      <c r="J4091">
        <v>-14.9484888728113</v>
      </c>
      <c r="K4091">
        <v>33.216883184891799</v>
      </c>
      <c r="L4091">
        <v>26.614460471859299</v>
      </c>
      <c r="M4091">
        <v>29.043357437905101</v>
      </c>
      <c r="N4091">
        <v>1.20480897411843</v>
      </c>
      <c r="O4091">
        <v>39.012642986152898</v>
      </c>
      <c r="P4091">
        <v>142.30488694383601</v>
      </c>
      <c r="Q4091">
        <v>8.7977797445038003E-2</v>
      </c>
    </row>
    <row r="4092" spans="1:17" hidden="1" x14ac:dyDescent="0.3">
      <c r="A4092" t="s">
        <v>8344</v>
      </c>
      <c r="B4092" t="s">
        <v>8345</v>
      </c>
      <c r="C4092" t="str">
        <f>IFERROR(VLOOKUP(Table1[[#This Row],[Ticker]],[1]!Table1[[Symbol]:[Industry]],2,FALSE),"-")</f>
        <v>-</v>
      </c>
      <c r="E4092">
        <v>16.646444232</v>
      </c>
      <c r="F4092">
        <v>7.44</v>
      </c>
      <c r="G4092">
        <v>-51.087820108910599</v>
      </c>
      <c r="H4092">
        <v>-12.5437077628035</v>
      </c>
      <c r="I4092">
        <v>-43.606216333386598</v>
      </c>
      <c r="J4092">
        <v>-1.33591737469769</v>
      </c>
      <c r="K4092">
        <v>8.5941381637123495</v>
      </c>
      <c r="L4092">
        <v>9.7856526660157304</v>
      </c>
      <c r="M4092">
        <v>27.279517355871999</v>
      </c>
      <c r="N4092">
        <v>0.18115775876467699</v>
      </c>
      <c r="O4092">
        <v>90.860215053763397</v>
      </c>
      <c r="P4092">
        <v>2.19780219780219</v>
      </c>
      <c r="Q4092">
        <v>2.5512278923329999E-2</v>
      </c>
    </row>
    <row r="4093" spans="1:17" hidden="1" x14ac:dyDescent="0.3">
      <c r="A4093" t="s">
        <v>8346</v>
      </c>
      <c r="B4093" t="s">
        <v>8347</v>
      </c>
      <c r="C4093" t="str">
        <f>IFERROR(VLOOKUP(Table1[[#This Row],[Ticker]],[1]!Table1[[Symbol]:[Industry]],2,FALSE),"-")</f>
        <v>-</v>
      </c>
      <c r="E4093">
        <v>16.569529530000001</v>
      </c>
      <c r="F4093">
        <v>31.1</v>
      </c>
      <c r="G4093">
        <v>116.239453197494</v>
      </c>
      <c r="H4093">
        <v>-11.0521539111203</v>
      </c>
      <c r="I4093">
        <v>16.877373328893299</v>
      </c>
      <c r="J4093">
        <v>3.5524827556379202</v>
      </c>
      <c r="K4093">
        <v>28.891393938980102</v>
      </c>
      <c r="L4093">
        <v>23.284752734210102</v>
      </c>
      <c r="M4093">
        <v>42.616096563077598</v>
      </c>
      <c r="N4093">
        <v>0.18029146235277899</v>
      </c>
      <c r="O4093">
        <v>26.045016077170398</v>
      </c>
      <c r="P4093">
        <v>162.44725738396599</v>
      </c>
      <c r="Q4093">
        <v>6.0651289069922003E-2</v>
      </c>
    </row>
    <row r="4094" spans="1:17" hidden="1" x14ac:dyDescent="0.3">
      <c r="A4094" t="s">
        <v>8348</v>
      </c>
      <c r="B4094" t="s">
        <v>8349</v>
      </c>
      <c r="C4094" t="str">
        <f>IFERROR(VLOOKUP(Table1[[#This Row],[Ticker]],[1]!Table1[[Symbol]:[Industry]],2,FALSE),"-")</f>
        <v>-</v>
      </c>
      <c r="D4094" t="s">
        <v>619</v>
      </c>
      <c r="E4094">
        <v>16.5669</v>
      </c>
      <c r="F4094">
        <v>14.7</v>
      </c>
      <c r="G4094">
        <v>88.942900546463207</v>
      </c>
      <c r="H4094">
        <v>-17.7552660703371</v>
      </c>
      <c r="I4094">
        <v>40.131805992010896</v>
      </c>
      <c r="J4094">
        <v>1.28901617128847</v>
      </c>
      <c r="K4094">
        <v>14.9142902739669</v>
      </c>
      <c r="L4094">
        <v>12.4120779739168</v>
      </c>
      <c r="M4094">
        <v>47.155093853427097</v>
      </c>
      <c r="N4094">
        <v>0.816565645632644</v>
      </c>
      <c r="O4094">
        <v>35.034013605442098</v>
      </c>
      <c r="Q4094">
        <v>4.2906610088076003E-2</v>
      </c>
    </row>
    <row r="4095" spans="1:17" hidden="1" x14ac:dyDescent="0.3">
      <c r="A4095" t="s">
        <v>8350</v>
      </c>
      <c r="B4095" t="s">
        <v>8351</v>
      </c>
      <c r="C4095" t="str">
        <f>IFERROR(VLOOKUP(Table1[[#This Row],[Ticker]],[1]!Table1[[Symbol]:[Industry]],2,FALSE),"-")</f>
        <v>-</v>
      </c>
      <c r="D4095" t="s">
        <v>46</v>
      </c>
      <c r="E4095">
        <v>16.498052999999999</v>
      </c>
      <c r="F4095">
        <v>39</v>
      </c>
      <c r="G4095">
        <v>-69.896269166803705</v>
      </c>
      <c r="H4095">
        <v>-12.492108175600199</v>
      </c>
      <c r="I4095">
        <v>-53.794895578669603</v>
      </c>
      <c r="J4095">
        <v>-1.68945272823304</v>
      </c>
      <c r="K4095">
        <v>43.949158721779803</v>
      </c>
      <c r="L4095">
        <v>55.3716237738278</v>
      </c>
      <c r="M4095">
        <v>20.139136003280399</v>
      </c>
      <c r="N4095">
        <v>0.66719872306464401</v>
      </c>
      <c r="O4095">
        <v>97.179487179487097</v>
      </c>
      <c r="P4095">
        <v>2.3622047244094402</v>
      </c>
    </row>
    <row r="4096" spans="1:17" hidden="1" x14ac:dyDescent="0.3">
      <c r="A4096" t="s">
        <v>8352</v>
      </c>
      <c r="B4096" t="s">
        <v>8353</v>
      </c>
      <c r="C4096" t="str">
        <f>IFERROR(VLOOKUP(Table1[[#This Row],[Ticker]],[1]!Table1[[Symbol]:[Industry]],2,FALSE),"-")</f>
        <v>-</v>
      </c>
      <c r="D4096" t="s">
        <v>908</v>
      </c>
      <c r="E4096">
        <v>16.468270447999998</v>
      </c>
      <c r="F4096">
        <v>27.16</v>
      </c>
      <c r="G4096">
        <v>-13.2434348572634</v>
      </c>
      <c r="H4096">
        <v>5.8804670705020898</v>
      </c>
      <c r="I4096">
        <v>-28.5469357544386</v>
      </c>
      <c r="J4096">
        <v>-0.854309767682911</v>
      </c>
      <c r="K4096">
        <v>24.528068278439399</v>
      </c>
      <c r="L4096">
        <v>25.752436777628201</v>
      </c>
      <c r="M4096">
        <v>64.404217271033403</v>
      </c>
      <c r="N4096">
        <v>4.2198783191218601</v>
      </c>
      <c r="O4096">
        <v>44.329896907216501</v>
      </c>
      <c r="P4096">
        <v>42.497376705141598</v>
      </c>
      <c r="Q4096">
        <v>0.122686529618991</v>
      </c>
    </row>
    <row r="4097" spans="1:17" hidden="1" x14ac:dyDescent="0.3">
      <c r="A4097" t="s">
        <v>8354</v>
      </c>
      <c r="B4097" t="s">
        <v>8355</v>
      </c>
      <c r="C4097" t="str">
        <f>IFERROR(VLOOKUP(Table1[[#This Row],[Ticker]],[1]!Table1[[Symbol]:[Industry]],2,FALSE),"-")</f>
        <v>-</v>
      </c>
      <c r="E4097">
        <v>16.463801969999999</v>
      </c>
      <c r="F4097">
        <v>1.05</v>
      </c>
      <c r="G4097">
        <v>66.465460021442695</v>
      </c>
      <c r="H4097">
        <v>-20.520178351038801</v>
      </c>
      <c r="I4097">
        <v>-4.4198955786696503</v>
      </c>
      <c r="J4097">
        <v>15.096261557481199</v>
      </c>
      <c r="K4097">
        <v>0.98314115118517897</v>
      </c>
      <c r="L4097">
        <v>0.86817348174404496</v>
      </c>
      <c r="M4097">
        <v>62.7311203287802</v>
      </c>
      <c r="N4097">
        <v>0.54200101508504706</v>
      </c>
      <c r="O4097">
        <v>38.095238095238003</v>
      </c>
      <c r="P4097">
        <v>144.18604651162701</v>
      </c>
      <c r="Q4097">
        <v>4.8935579527554E-2</v>
      </c>
    </row>
    <row r="4098" spans="1:17" hidden="1" x14ac:dyDescent="0.3">
      <c r="A4098" t="s">
        <v>8356</v>
      </c>
      <c r="B4098" t="s">
        <v>8357</v>
      </c>
      <c r="C4098" t="str">
        <f>IFERROR(VLOOKUP(Table1[[#This Row],[Ticker]],[1]!Table1[[Symbol]:[Industry]],2,FALSE),"-")</f>
        <v>-</v>
      </c>
      <c r="D4098" t="s">
        <v>60</v>
      </c>
      <c r="E4098">
        <v>16.457280300000001</v>
      </c>
      <c r="F4098">
        <v>65.33</v>
      </c>
      <c r="G4098">
        <v>62.290292471043003</v>
      </c>
      <c r="H4098">
        <v>47.675170486170401</v>
      </c>
      <c r="I4098">
        <v>53.1614039357693</v>
      </c>
      <c r="J4098">
        <v>-2.0832474776363998</v>
      </c>
      <c r="K4098">
        <v>54.819084562488896</v>
      </c>
      <c r="L4098">
        <v>45.115669415853603</v>
      </c>
      <c r="M4098">
        <v>51.018849828861399</v>
      </c>
      <c r="N4098">
        <v>0.95546560525309698</v>
      </c>
      <c r="O4098">
        <v>29.190264809428999</v>
      </c>
      <c r="P4098">
        <v>95.892053973013404</v>
      </c>
      <c r="Q4098">
        <v>8.0641936048454002E-2</v>
      </c>
    </row>
    <row r="4099" spans="1:17" hidden="1" x14ac:dyDescent="0.3">
      <c r="A4099" t="s">
        <v>8358</v>
      </c>
      <c r="B4099" t="s">
        <v>8359</v>
      </c>
      <c r="C4099" t="str">
        <f>IFERROR(VLOOKUP(Table1[[#This Row],[Ticker]],[1]!Table1[[Symbol]:[Industry]],2,FALSE),"-")</f>
        <v>-</v>
      </c>
      <c r="D4099" t="s">
        <v>1157</v>
      </c>
      <c r="E4099">
        <v>16.4504606</v>
      </c>
      <c r="F4099">
        <v>6.58</v>
      </c>
      <c r="G4099">
        <v>-82.924107126170895</v>
      </c>
      <c r="H4099">
        <v>27.848449099941501</v>
      </c>
      <c r="I4099">
        <v>-60.985906814624698</v>
      </c>
      <c r="J4099">
        <v>0.21795467917435901</v>
      </c>
      <c r="K4099">
        <v>6.8093287119015198</v>
      </c>
      <c r="L4099">
        <v>11.368553951497899</v>
      </c>
      <c r="M4099">
        <v>51.351082757839698</v>
      </c>
      <c r="N4099">
        <v>0.18463457498970501</v>
      </c>
      <c r="O4099">
        <v>207.75075987841899</v>
      </c>
      <c r="P4099">
        <v>39.999999999999901</v>
      </c>
      <c r="Q4099">
        <v>-8.3829739299779993E-3</v>
      </c>
    </row>
    <row r="4100" spans="1:17" hidden="1" x14ac:dyDescent="0.3">
      <c r="A4100" t="s">
        <v>8360</v>
      </c>
      <c r="B4100" t="s">
        <v>8361</v>
      </c>
      <c r="C4100" t="str">
        <f>IFERROR(VLOOKUP(Table1[[#This Row],[Ticker]],[1]!Table1[[Symbol]:[Industry]],2,FALSE),"-")</f>
        <v>-</v>
      </c>
      <c r="D4100" t="s">
        <v>908</v>
      </c>
      <c r="E4100">
        <v>16.4268976</v>
      </c>
      <c r="F4100">
        <v>45.02</v>
      </c>
      <c r="G4100">
        <v>-2.09515766020571</v>
      </c>
      <c r="H4100">
        <v>10.420992451177399</v>
      </c>
      <c r="I4100">
        <v>-10.4906275658197</v>
      </c>
      <c r="J4100">
        <v>10.7664535145146</v>
      </c>
      <c r="K4100">
        <v>44.664762038049297</v>
      </c>
      <c r="L4100">
        <v>43.8004190824267</v>
      </c>
      <c r="M4100">
        <v>50.304767841449298</v>
      </c>
      <c r="N4100">
        <v>4.0987783605453902</v>
      </c>
      <c r="O4100">
        <v>33.2518880497556</v>
      </c>
      <c r="P4100">
        <v>36.300333030578201</v>
      </c>
      <c r="Q4100">
        <v>3.6946165974198003E-2</v>
      </c>
    </row>
    <row r="4101" spans="1:17" hidden="1" x14ac:dyDescent="0.3">
      <c r="A4101" t="s">
        <v>8362</v>
      </c>
      <c r="B4101" t="s">
        <v>8363</v>
      </c>
      <c r="C4101" t="str">
        <f>IFERROR(VLOOKUP(Table1[[#This Row],[Ticker]],[1]!Table1[[Symbol]:[Industry]],2,FALSE),"-")</f>
        <v>-</v>
      </c>
      <c r="D4101" t="s">
        <v>539</v>
      </c>
      <c r="E4101">
        <v>16.410437600000002</v>
      </c>
      <c r="F4101">
        <v>43.76</v>
      </c>
      <c r="G4101">
        <v>310.88948192774001</v>
      </c>
      <c r="H4101">
        <v>-32.342776853155399</v>
      </c>
      <c r="I4101">
        <v>150.935896919817</v>
      </c>
      <c r="J4101">
        <v>-15.1403729736318</v>
      </c>
      <c r="K4101">
        <v>56.992091806531803</v>
      </c>
      <c r="L4101">
        <v>40.539010391971303</v>
      </c>
      <c r="M4101">
        <v>19.697938328307</v>
      </c>
      <c r="N4101">
        <v>0.47272248425790597</v>
      </c>
      <c r="O4101">
        <v>77.970749542961599</v>
      </c>
      <c r="P4101">
        <v>334.990059642147</v>
      </c>
    </row>
    <row r="4102" spans="1:17" hidden="1" x14ac:dyDescent="0.3">
      <c r="A4102" t="s">
        <v>8364</v>
      </c>
      <c r="B4102" t="s">
        <v>8365</v>
      </c>
      <c r="C4102" t="str">
        <f>IFERROR(VLOOKUP(Table1[[#This Row],[Ticker]],[1]!Table1[[Symbol]:[Industry]],2,FALSE),"-")</f>
        <v>-</v>
      </c>
      <c r="E4102">
        <v>16.403182829999999</v>
      </c>
      <c r="F4102">
        <v>12.15</v>
      </c>
      <c r="G4102">
        <v>25.5299641575149</v>
      </c>
      <c r="H4102">
        <v>4.5544695362850796</v>
      </c>
      <c r="I4102">
        <v>-13.3816724381737</v>
      </c>
      <c r="J4102">
        <v>-2.1097368639867899</v>
      </c>
      <c r="K4102">
        <v>11.721369674107899</v>
      </c>
      <c r="L4102">
        <v>11.5469834825891</v>
      </c>
      <c r="M4102">
        <v>50.865295101136901</v>
      </c>
      <c r="N4102">
        <v>1.81299732311787</v>
      </c>
      <c r="O4102">
        <v>31.6872427983539</v>
      </c>
      <c r="P4102">
        <v>62</v>
      </c>
      <c r="Q4102">
        <v>5.9961065330200005E-4</v>
      </c>
    </row>
    <row r="4103" spans="1:17" hidden="1" x14ac:dyDescent="0.3">
      <c r="A4103" t="s">
        <v>8366</v>
      </c>
      <c r="B4103" t="s">
        <v>8367</v>
      </c>
      <c r="C4103" t="str">
        <f>IFERROR(VLOOKUP(Table1[[#This Row],[Ticker]],[1]!Table1[[Symbol]:[Industry]],2,FALSE),"-")</f>
        <v>-</v>
      </c>
      <c r="D4103" t="s">
        <v>714</v>
      </c>
      <c r="E4103">
        <v>16.390346701999999</v>
      </c>
      <c r="F4103">
        <v>118.29</v>
      </c>
      <c r="G4103">
        <v>14.8842654297601</v>
      </c>
      <c r="H4103">
        <v>0.96981987244665702</v>
      </c>
      <c r="I4103">
        <v>7.7151198296508499</v>
      </c>
      <c r="J4103">
        <v>1.70080578914411</v>
      </c>
      <c r="K4103">
        <v>112.56016124710899</v>
      </c>
      <c r="L4103">
        <v>101.830966053803</v>
      </c>
      <c r="M4103">
        <v>36.790095614213499</v>
      </c>
      <c r="N4103">
        <v>0.96098739306088299</v>
      </c>
      <c r="O4103">
        <v>12.4355397751289</v>
      </c>
      <c r="P4103">
        <v>44.697247706421997</v>
      </c>
    </row>
    <row r="4104" spans="1:17" hidden="1" x14ac:dyDescent="0.3">
      <c r="A4104" t="s">
        <v>8368</v>
      </c>
      <c r="B4104" t="s">
        <v>8369</v>
      </c>
      <c r="C4104" t="str">
        <f>IFERROR(VLOOKUP(Table1[[#This Row],[Ticker]],[1]!Table1[[Symbol]:[Industry]],2,FALSE),"-")</f>
        <v>-</v>
      </c>
      <c r="D4104" t="s">
        <v>539</v>
      </c>
      <c r="E4104">
        <v>16.386821000000001</v>
      </c>
      <c r="F4104">
        <v>16.059999999999999</v>
      </c>
      <c r="G4104">
        <v>5.8346973664998698</v>
      </c>
      <c r="H4104">
        <v>-10.665440269814599</v>
      </c>
      <c r="I4104">
        <v>-23.973866495895599</v>
      </c>
      <c r="J4104">
        <v>-0.68477983103678697</v>
      </c>
      <c r="K4104">
        <v>16.826922554086298</v>
      </c>
      <c r="L4104">
        <v>18.042399503331801</v>
      </c>
      <c r="M4104">
        <v>48.151813638473598</v>
      </c>
      <c r="N4104">
        <v>0.330313488819242</v>
      </c>
      <c r="O4104">
        <v>65.006226650062203</v>
      </c>
      <c r="P4104">
        <v>33.8333333333333</v>
      </c>
      <c r="Q4104">
        <v>-6.9943158792144994E-2</v>
      </c>
    </row>
    <row r="4105" spans="1:17" hidden="1" x14ac:dyDescent="0.3">
      <c r="A4105" t="s">
        <v>8370</v>
      </c>
      <c r="B4105" t="s">
        <v>8371</v>
      </c>
      <c r="C4105" t="str">
        <f>IFERROR(VLOOKUP(Table1[[#This Row],[Ticker]],[1]!Table1[[Symbol]:[Industry]],2,FALSE),"-")</f>
        <v>-</v>
      </c>
      <c r="D4105" t="s">
        <v>539</v>
      </c>
      <c r="E4105">
        <v>16.367339699999999</v>
      </c>
      <c r="F4105">
        <v>53.63</v>
      </c>
      <c r="G4105">
        <v>190.81427842182299</v>
      </c>
      <c r="H4105">
        <v>16.148386818731101</v>
      </c>
      <c r="I4105">
        <v>296.84828971995199</v>
      </c>
      <c r="J4105">
        <v>-1.2127293620736901</v>
      </c>
      <c r="K4105">
        <v>46.2779096965657</v>
      </c>
      <c r="L4105">
        <v>30.061089463242499</v>
      </c>
      <c r="M4105">
        <v>53.957958468078601</v>
      </c>
      <c r="N4105">
        <v>0.16426942261966199</v>
      </c>
      <c r="O4105">
        <v>12.8286406861831</v>
      </c>
      <c r="P4105">
        <v>574.59119496855305</v>
      </c>
      <c r="Q4105">
        <v>0.133431044609755</v>
      </c>
    </row>
    <row r="4106" spans="1:17" hidden="1" x14ac:dyDescent="0.3">
      <c r="A4106" t="s">
        <v>8372</v>
      </c>
      <c r="B4106" t="s">
        <v>8373</v>
      </c>
      <c r="C4106" t="str">
        <f>IFERROR(VLOOKUP(Table1[[#This Row],[Ticker]],[1]!Table1[[Symbol]:[Industry]],2,FALSE),"-")</f>
        <v>-</v>
      </c>
      <c r="D4106" t="s">
        <v>51</v>
      </c>
      <c r="E4106">
        <v>16.343872831999999</v>
      </c>
      <c r="F4106">
        <v>11.36</v>
      </c>
      <c r="G4106">
        <v>48.020634406805797</v>
      </c>
      <c r="H4106">
        <v>-0.82162762640118103</v>
      </c>
      <c r="I4106">
        <v>-23.636165419939498</v>
      </c>
      <c r="J4106">
        <v>-3.8074208222716699</v>
      </c>
      <c r="K4106">
        <v>11.3891917018531</v>
      </c>
      <c r="L4106">
        <v>10.3434942277303</v>
      </c>
      <c r="M4106">
        <v>35.422623690369498</v>
      </c>
      <c r="N4106">
        <v>0.63338605456359698</v>
      </c>
      <c r="O4106">
        <v>51.3204225352112</v>
      </c>
      <c r="P4106">
        <v>105.424954792043</v>
      </c>
      <c r="Q4106">
        <v>7.7081017206998004E-2</v>
      </c>
    </row>
    <row r="4107" spans="1:17" hidden="1" x14ac:dyDescent="0.3">
      <c r="A4107" t="s">
        <v>8374</v>
      </c>
      <c r="B4107" t="s">
        <v>8375</v>
      </c>
      <c r="C4107" t="str">
        <f>IFERROR(VLOOKUP(Table1[[#This Row],[Ticker]],[1]!Table1[[Symbol]:[Industry]],2,FALSE),"-")</f>
        <v>-</v>
      </c>
      <c r="D4107" t="s">
        <v>386</v>
      </c>
      <c r="E4107">
        <v>16.324698456</v>
      </c>
      <c r="F4107">
        <v>3.72</v>
      </c>
      <c r="G4107">
        <v>-85.750062250488696</v>
      </c>
      <c r="H4107">
        <v>-9.0636898014205407</v>
      </c>
      <c r="I4107">
        <v>-78.366324150098194</v>
      </c>
      <c r="J4107">
        <v>1.05472717669575E-2</v>
      </c>
      <c r="K4107">
        <v>4.3101305989104901</v>
      </c>
      <c r="L4107">
        <v>8.71562428770015</v>
      </c>
      <c r="M4107">
        <v>55.641741844348999</v>
      </c>
      <c r="N4107">
        <v>0.53863204631511596</v>
      </c>
      <c r="O4107">
        <v>276.34408602150501</v>
      </c>
      <c r="P4107">
        <v>27.397260273972599</v>
      </c>
      <c r="Q4107">
        <v>-0.201217669425588</v>
      </c>
    </row>
    <row r="4108" spans="1:17" hidden="1" x14ac:dyDescent="0.3">
      <c r="A4108" t="s">
        <v>8376</v>
      </c>
      <c r="B4108" t="s">
        <v>8377</v>
      </c>
      <c r="C4108" t="str">
        <f>IFERROR(VLOOKUP(Table1[[#This Row],[Ticker]],[1]!Table1[[Symbol]:[Industry]],2,FALSE),"-")</f>
        <v>-</v>
      </c>
      <c r="D4108" t="s">
        <v>27</v>
      </c>
      <c r="E4108">
        <v>16.3215</v>
      </c>
      <c r="F4108">
        <v>81</v>
      </c>
      <c r="G4108">
        <v>-52.164520876040299</v>
      </c>
      <c r="H4108">
        <v>8.3905482925597497</v>
      </c>
      <c r="I4108">
        <v>-24.783906567680599</v>
      </c>
      <c r="J4108">
        <v>0.93415666608091297</v>
      </c>
      <c r="K4108">
        <v>82.560459045205107</v>
      </c>
      <c r="L4108">
        <v>104.771526443269</v>
      </c>
      <c r="M4108">
        <v>67.434125705679605</v>
      </c>
      <c r="N4108">
        <v>1.2372093023255799</v>
      </c>
      <c r="O4108">
        <v>47.160493827160501</v>
      </c>
      <c r="P4108">
        <v>16.379310344827601</v>
      </c>
      <c r="Q4108">
        <v>-0.12520653217497499</v>
      </c>
    </row>
    <row r="4109" spans="1:17" hidden="1" x14ac:dyDescent="0.3">
      <c r="A4109" t="s">
        <v>8378</v>
      </c>
      <c r="B4109" t="s">
        <v>8379</v>
      </c>
      <c r="C4109" t="str">
        <f>IFERROR(VLOOKUP(Table1[[#This Row],[Ticker]],[1]!Table1[[Symbol]:[Industry]],2,FALSE),"-")</f>
        <v>-</v>
      </c>
      <c r="D4109" t="s">
        <v>122</v>
      </c>
      <c r="E4109">
        <v>16.297599999999999</v>
      </c>
      <c r="F4109">
        <v>18.52</v>
      </c>
      <c r="G4109">
        <v>-0.88035150016807495</v>
      </c>
      <c r="H4109">
        <v>-16.8792590180059</v>
      </c>
      <c r="I4109">
        <v>-56.634401751509102</v>
      </c>
      <c r="J4109">
        <v>0.914443375663054</v>
      </c>
      <c r="K4109">
        <v>20.905526806873201</v>
      </c>
      <c r="L4109">
        <v>22.250626487140298</v>
      </c>
      <c r="M4109">
        <v>30.859657415257701</v>
      </c>
      <c r="N4109">
        <v>0.115332749928776</v>
      </c>
      <c r="O4109">
        <v>99.1360691144708</v>
      </c>
      <c r="P4109">
        <v>25.135135135135101</v>
      </c>
      <c r="Q4109">
        <v>8.836521969981E-3</v>
      </c>
    </row>
    <row r="4110" spans="1:17" hidden="1" x14ac:dyDescent="0.3">
      <c r="A4110" t="s">
        <v>8380</v>
      </c>
      <c r="B4110" t="s">
        <v>8381</v>
      </c>
      <c r="C4110" t="str">
        <f>IFERROR(VLOOKUP(Table1[[#This Row],[Ticker]],[1]!Table1[[Symbol]:[Industry]],2,FALSE),"-")</f>
        <v>-</v>
      </c>
      <c r="D4110" t="s">
        <v>1803</v>
      </c>
      <c r="E4110">
        <v>16.289100000000001</v>
      </c>
      <c r="F4110">
        <v>20.11</v>
      </c>
      <c r="G4110">
        <v>1.43000905213555</v>
      </c>
      <c r="H4110">
        <v>-1.88212569331407</v>
      </c>
      <c r="I4110">
        <v>-16.362725036034</v>
      </c>
      <c r="J4110">
        <v>1.8455398789626101</v>
      </c>
      <c r="K4110">
        <v>19.7983859985805</v>
      </c>
      <c r="L4110">
        <v>19.264311463843502</v>
      </c>
      <c r="M4110">
        <v>47.700766249386099</v>
      </c>
      <c r="N4110">
        <v>1.26976941340324</v>
      </c>
      <c r="O4110">
        <v>14.768771755345499</v>
      </c>
      <c r="P4110">
        <v>30.839297332465801</v>
      </c>
      <c r="Q4110">
        <v>-6.0441439557800004E-3</v>
      </c>
    </row>
    <row r="4111" spans="1:17" hidden="1" x14ac:dyDescent="0.3">
      <c r="A4111" t="s">
        <v>8382</v>
      </c>
      <c r="B4111" t="s">
        <v>8383</v>
      </c>
      <c r="C4111" t="str">
        <f>IFERROR(VLOOKUP(Table1[[#This Row],[Ticker]],[1]!Table1[[Symbol]:[Industry]],2,FALSE),"-")</f>
        <v>-</v>
      </c>
      <c r="E4111">
        <v>16.249432680000002</v>
      </c>
      <c r="F4111">
        <v>36.51</v>
      </c>
      <c r="G4111">
        <v>1390.83718162169</v>
      </c>
      <c r="H4111">
        <v>-4.1305750678651201</v>
      </c>
      <c r="I4111">
        <v>7.0591262684008402</v>
      </c>
      <c r="J4111">
        <v>1.6695109736234</v>
      </c>
      <c r="K4111">
        <v>36.683123670703502</v>
      </c>
      <c r="L4111">
        <v>29.843658739316702</v>
      </c>
      <c r="M4111">
        <v>52.083253099921897</v>
      </c>
      <c r="N4111">
        <v>0.78962357543186001</v>
      </c>
      <c r="O4111">
        <v>89.235825801150398</v>
      </c>
      <c r="P4111">
        <v>1414.93775933609</v>
      </c>
    </row>
    <row r="4112" spans="1:17" hidden="1" x14ac:dyDescent="0.3">
      <c r="A4112" t="s">
        <v>8384</v>
      </c>
      <c r="B4112" t="s">
        <v>8385</v>
      </c>
      <c r="C4112" t="str">
        <f>IFERROR(VLOOKUP(Table1[[#This Row],[Ticker]],[1]!Table1[[Symbol]:[Industry]],2,FALSE),"-")</f>
        <v>-</v>
      </c>
      <c r="D4112" t="s">
        <v>21</v>
      </c>
      <c r="E4112">
        <v>16.200688</v>
      </c>
      <c r="F4112">
        <v>88.48</v>
      </c>
      <c r="G4112">
        <v>62.526716105462903</v>
      </c>
      <c r="H4112">
        <v>-16.120972001832499</v>
      </c>
      <c r="I4112">
        <v>22.537924143980501</v>
      </c>
      <c r="J4112">
        <v>10.7868830545543</v>
      </c>
      <c r="K4112">
        <v>88.894696045924604</v>
      </c>
      <c r="L4112">
        <v>71.890261478785206</v>
      </c>
      <c r="M4112">
        <v>60.104430166469697</v>
      </c>
      <c r="N4112">
        <v>0.86172953262233298</v>
      </c>
      <c r="O4112">
        <v>40.698462929475497</v>
      </c>
      <c r="P4112">
        <v>95.276980798940599</v>
      </c>
      <c r="Q4112">
        <v>6.8922360564648996E-2</v>
      </c>
    </row>
    <row r="4113" spans="1:17" hidden="1" x14ac:dyDescent="0.3">
      <c r="A4113" t="s">
        <v>8386</v>
      </c>
      <c r="B4113" t="s">
        <v>8387</v>
      </c>
      <c r="C4113" t="str">
        <f>IFERROR(VLOOKUP(Table1[[#This Row],[Ticker]],[1]!Table1[[Symbol]:[Industry]],2,FALSE),"-")</f>
        <v>-</v>
      </c>
      <c r="D4113" t="s">
        <v>714</v>
      </c>
      <c r="E4113">
        <v>16.197496464</v>
      </c>
      <c r="F4113">
        <v>252.21</v>
      </c>
      <c r="G4113">
        <v>15.697659633856</v>
      </c>
      <c r="H4113">
        <v>-2.1319787147486999</v>
      </c>
      <c r="I4113">
        <v>6.0938718311321098</v>
      </c>
      <c r="J4113">
        <v>-1.7137848078018501</v>
      </c>
      <c r="K4113">
        <v>243.061863041187</v>
      </c>
      <c r="L4113">
        <v>217.700599410216</v>
      </c>
      <c r="M4113">
        <v>41.917729329093497</v>
      </c>
      <c r="N4113">
        <v>0.95253906930730203</v>
      </c>
      <c r="O4113">
        <v>3.8816858966734098</v>
      </c>
      <c r="P4113">
        <v>42.050126724866203</v>
      </c>
    </row>
    <row r="4114" spans="1:17" hidden="1" x14ac:dyDescent="0.3">
      <c r="A4114" t="s">
        <v>8388</v>
      </c>
      <c r="B4114" t="s">
        <v>8389</v>
      </c>
      <c r="C4114" t="str">
        <f>IFERROR(VLOOKUP(Table1[[#This Row],[Ticker]],[1]!Table1[[Symbol]:[Industry]],2,FALSE),"-")</f>
        <v>-</v>
      </c>
      <c r="E4114">
        <v>16.143750000000001</v>
      </c>
      <c r="F4114">
        <v>41</v>
      </c>
      <c r="G4114">
        <v>-27.720699952299999</v>
      </c>
      <c r="H4114">
        <v>6.4948754124019796</v>
      </c>
      <c r="I4114">
        <v>22.826230712566499</v>
      </c>
      <c r="J4114">
        <v>8.7052841138722101</v>
      </c>
      <c r="K4114">
        <v>37.249829493136602</v>
      </c>
      <c r="M4114">
        <v>61.714901296131202</v>
      </c>
      <c r="N4114">
        <v>0.82329545454545405</v>
      </c>
      <c r="O4114">
        <v>7.2926829268292703</v>
      </c>
      <c r="P4114">
        <v>81.818181818181799</v>
      </c>
    </row>
    <row r="4115" spans="1:17" hidden="1" x14ac:dyDescent="0.3">
      <c r="A4115" t="s">
        <v>8390</v>
      </c>
      <c r="B4115" t="s">
        <v>8391</v>
      </c>
      <c r="C4115" t="str">
        <f>IFERROR(VLOOKUP(Table1[[#This Row],[Ticker]],[1]!Table1[[Symbol]:[Industry]],2,FALSE),"-")</f>
        <v>-</v>
      </c>
      <c r="D4115" t="s">
        <v>908</v>
      </c>
      <c r="E4115">
        <v>16.132932</v>
      </c>
      <c r="F4115">
        <v>4.93</v>
      </c>
      <c r="G4115">
        <v>-56.750850938449901</v>
      </c>
      <c r="H4115">
        <v>-12.811087441947899</v>
      </c>
      <c r="I4115">
        <v>-47.797572954841002</v>
      </c>
      <c r="J4115">
        <v>1.0109480733701499</v>
      </c>
      <c r="K4115">
        <v>5.6692604154652404</v>
      </c>
      <c r="L4115">
        <v>11.2945957564207</v>
      </c>
      <c r="M4115">
        <v>29.3950628065054</v>
      </c>
      <c r="N4115">
        <v>1.3335132833448999</v>
      </c>
      <c r="O4115">
        <v>84.381338742393496</v>
      </c>
      <c r="P4115">
        <v>2.7083333333333299</v>
      </c>
      <c r="Q4115">
        <v>-0.13569513128188401</v>
      </c>
    </row>
    <row r="4116" spans="1:17" hidden="1" x14ac:dyDescent="0.3">
      <c r="A4116" t="s">
        <v>8392</v>
      </c>
      <c r="B4116" t="s">
        <v>8393</v>
      </c>
      <c r="C4116" t="str">
        <f>IFERROR(VLOOKUP(Table1[[#This Row],[Ticker]],[1]!Table1[[Symbol]:[Industry]],2,FALSE),"-")</f>
        <v>-</v>
      </c>
      <c r="D4116" t="s">
        <v>539</v>
      </c>
      <c r="E4116">
        <v>16.118503499999999</v>
      </c>
      <c r="F4116">
        <v>37.950000000000003</v>
      </c>
      <c r="G4116">
        <v>125.57047491717201</v>
      </c>
      <c r="H4116">
        <v>0.159131993788725</v>
      </c>
      <c r="I4116">
        <v>-39.3393334833194</v>
      </c>
      <c r="J4116">
        <v>10.990370496393499</v>
      </c>
      <c r="K4116">
        <v>35.612372461116799</v>
      </c>
      <c r="L4116">
        <v>33.341246737539898</v>
      </c>
      <c r="M4116">
        <v>77.630906354585306</v>
      </c>
      <c r="N4116">
        <v>2.40828919112383</v>
      </c>
      <c r="O4116">
        <v>36.969696969696898</v>
      </c>
      <c r="P4116">
        <v>163.35877862595399</v>
      </c>
      <c r="Q4116">
        <v>0.14298109525122499</v>
      </c>
    </row>
    <row r="4117" spans="1:17" hidden="1" x14ac:dyDescent="0.3">
      <c r="A4117" t="s">
        <v>8394</v>
      </c>
      <c r="B4117" t="s">
        <v>8395</v>
      </c>
      <c r="C4117" t="str">
        <f>IFERROR(VLOOKUP(Table1[[#This Row],[Ticker]],[1]!Table1[[Symbol]:[Industry]],2,FALSE),"-")</f>
        <v>-</v>
      </c>
      <c r="D4117" t="s">
        <v>283</v>
      </c>
      <c r="E4117">
        <v>16.080349999999999</v>
      </c>
      <c r="F4117">
        <v>71.5</v>
      </c>
      <c r="G4117">
        <v>-9.7005777144062595</v>
      </c>
      <c r="H4117">
        <v>-2.22975961434617</v>
      </c>
      <c r="I4117">
        <v>-18.206660284552001</v>
      </c>
      <c r="J4117">
        <v>3.8810388387267198</v>
      </c>
      <c r="K4117">
        <v>73.050138522591595</v>
      </c>
      <c r="L4117">
        <v>73.204940812748504</v>
      </c>
      <c r="M4117">
        <v>47.522803413187603</v>
      </c>
      <c r="N4117">
        <v>0.667528756162034</v>
      </c>
      <c r="O4117">
        <v>21.846153846153801</v>
      </c>
      <c r="P4117">
        <v>27.224199288256202</v>
      </c>
      <c r="Q4117">
        <v>5.2829004427405998E-2</v>
      </c>
    </row>
    <row r="4118" spans="1:17" hidden="1" x14ac:dyDescent="0.3">
      <c r="A4118" t="s">
        <v>8396</v>
      </c>
      <c r="B4118" t="s">
        <v>8397</v>
      </c>
      <c r="C4118" t="str">
        <f>IFERROR(VLOOKUP(Table1[[#This Row],[Ticker]],[1]!Table1[[Symbol]:[Industry]],2,FALSE),"-")</f>
        <v>-</v>
      </c>
      <c r="D4118" t="s">
        <v>130</v>
      </c>
      <c r="E4118">
        <v>16.062159999999999</v>
      </c>
      <c r="F4118">
        <v>24.19</v>
      </c>
      <c r="G4118">
        <v>-24.512269768749601</v>
      </c>
      <c r="H4118">
        <v>-4.29379211776926</v>
      </c>
      <c r="I4118">
        <v>-48.820412634807099</v>
      </c>
      <c r="J4118">
        <v>-2.8931564319367502</v>
      </c>
      <c r="K4118">
        <v>25.300210713578402</v>
      </c>
      <c r="L4118">
        <v>26.505641840291499</v>
      </c>
      <c r="M4118">
        <v>43.011279542780102</v>
      </c>
      <c r="N4118">
        <v>2.3467084003535699</v>
      </c>
      <c r="O4118">
        <v>69.491525423728802</v>
      </c>
      <c r="P4118">
        <v>18.4622918707149</v>
      </c>
      <c r="Q4118">
        <v>7.2871506575866996E-2</v>
      </c>
    </row>
    <row r="4119" spans="1:17" hidden="1" x14ac:dyDescent="0.3">
      <c r="A4119" t="s">
        <v>8398</v>
      </c>
      <c r="B4119" t="s">
        <v>8399</v>
      </c>
      <c r="C4119" t="str">
        <f>IFERROR(VLOOKUP(Table1[[#This Row],[Ticker]],[1]!Table1[[Symbol]:[Industry]],2,FALSE),"-")</f>
        <v>-</v>
      </c>
      <c r="D4119" t="s">
        <v>631</v>
      </c>
      <c r="E4119">
        <v>16.060354</v>
      </c>
      <c r="F4119">
        <v>29.78</v>
      </c>
      <c r="G4119">
        <v>64.023237825707398</v>
      </c>
      <c r="H4119">
        <v>-28.6707712364143</v>
      </c>
      <c r="I4119">
        <v>57.452948009599403</v>
      </c>
      <c r="J4119">
        <v>-4.2222754853446398</v>
      </c>
      <c r="K4119">
        <v>39.947394325342501</v>
      </c>
      <c r="L4119">
        <v>32.141122090917399</v>
      </c>
      <c r="M4119">
        <v>19.522179757532701</v>
      </c>
      <c r="N4119">
        <v>0.15751458567507001</v>
      </c>
      <c r="O4119">
        <v>123.472128945601</v>
      </c>
      <c r="P4119">
        <v>139.58165728077199</v>
      </c>
      <c r="Q4119">
        <v>0.129688836243573</v>
      </c>
    </row>
    <row r="4120" spans="1:17" hidden="1" x14ac:dyDescent="0.3">
      <c r="A4120" t="s">
        <v>8400</v>
      </c>
      <c r="B4120" t="s">
        <v>8401</v>
      </c>
      <c r="C4120" t="str">
        <f>IFERROR(VLOOKUP(Table1[[#This Row],[Ticker]],[1]!Table1[[Symbol]:[Industry]],2,FALSE),"-")</f>
        <v>-</v>
      </c>
      <c r="E4120">
        <v>16.026675000000001</v>
      </c>
      <c r="F4120">
        <v>44.5</v>
      </c>
      <c r="G4120">
        <v>-67.506402463229804</v>
      </c>
      <c r="H4120">
        <v>-7.5039621348226397</v>
      </c>
      <c r="I4120">
        <v>-57.200720327493201</v>
      </c>
      <c r="J4120">
        <v>-1.38725492603524</v>
      </c>
      <c r="K4120">
        <v>47.762571692329701</v>
      </c>
      <c r="M4120">
        <v>50.830955061867101</v>
      </c>
      <c r="N4120">
        <v>0.26762589928057501</v>
      </c>
      <c r="O4120">
        <v>76.966292134831406</v>
      </c>
      <c r="P4120">
        <v>8.0097087378640595</v>
      </c>
    </row>
    <row r="4121" spans="1:17" hidden="1" x14ac:dyDescent="0.3">
      <c r="A4121" t="s">
        <v>8402</v>
      </c>
      <c r="B4121" t="s">
        <v>8403</v>
      </c>
      <c r="C4121" t="str">
        <f>IFERROR(VLOOKUP(Table1[[#This Row],[Ticker]],[1]!Table1[[Symbol]:[Industry]],2,FALSE),"-")</f>
        <v>-</v>
      </c>
      <c r="E4121">
        <v>16.009779300000002</v>
      </c>
      <c r="F4121">
        <v>23.82</v>
      </c>
      <c r="G4121">
        <v>-50.740553076278701</v>
      </c>
      <c r="H4121">
        <v>-7.2095400531665197</v>
      </c>
      <c r="I4121">
        <v>-37.5464960908335</v>
      </c>
      <c r="J4121">
        <v>-2.017216224377</v>
      </c>
      <c r="K4121">
        <v>24.391822573155199</v>
      </c>
      <c r="L4121">
        <v>28.942760378587501</v>
      </c>
      <c r="M4121">
        <v>57.1828627427697</v>
      </c>
      <c r="N4121">
        <v>0.708124483420422</v>
      </c>
      <c r="O4121">
        <v>126.65827036104101</v>
      </c>
      <c r="P4121">
        <v>21.530612244897899</v>
      </c>
      <c r="Q4121">
        <v>0.11047465790843999</v>
      </c>
    </row>
    <row r="4122" spans="1:17" hidden="1" x14ac:dyDescent="0.3">
      <c r="A4122" t="s">
        <v>8404</v>
      </c>
      <c r="B4122" t="s">
        <v>8405</v>
      </c>
      <c r="C4122" t="str">
        <f>IFERROR(VLOOKUP(Table1[[#This Row],[Ticker]],[1]!Table1[[Symbol]:[Industry]],2,FALSE),"-")</f>
        <v>-</v>
      </c>
      <c r="D4122" t="s">
        <v>72</v>
      </c>
      <c r="E4122">
        <v>15.974</v>
      </c>
      <c r="F4122">
        <v>11.41</v>
      </c>
      <c r="G4122">
        <v>40.783815349177502</v>
      </c>
      <c r="H4122">
        <v>-12.422969812451001</v>
      </c>
      <c r="I4122">
        <v>24.340697641669301</v>
      </c>
      <c r="J4122">
        <v>-1.5599531672146201</v>
      </c>
      <c r="K4122">
        <v>11.5344082729841</v>
      </c>
      <c r="L4122">
        <v>9.8763191819066307</v>
      </c>
      <c r="M4122">
        <v>51.034849388654798</v>
      </c>
      <c r="N4122">
        <v>0.30335971998905997</v>
      </c>
      <c r="O4122">
        <v>61.174408413672197</v>
      </c>
      <c r="P4122">
        <v>82.2683706070287</v>
      </c>
      <c r="Q4122">
        <v>2.457169594959E-3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D4123" t="s">
        <v>714</v>
      </c>
      <c r="E4123">
        <v>15.966448</v>
      </c>
      <c r="F4123">
        <v>143.18</v>
      </c>
      <c r="G4123">
        <v>18.494781313579001</v>
      </c>
      <c r="H4123">
        <v>4.3246667364545104</v>
      </c>
      <c r="I4123">
        <v>5.3628940351785497</v>
      </c>
      <c r="J4123">
        <v>1.11293827036048</v>
      </c>
      <c r="K4123">
        <v>134.43802069805</v>
      </c>
      <c r="L4123">
        <v>122.83987179375799</v>
      </c>
      <c r="M4123">
        <v>48.680230268627398</v>
      </c>
      <c r="N4123">
        <v>1.22907804529926</v>
      </c>
      <c r="O4123">
        <v>2.66797038692554</v>
      </c>
      <c r="P4123">
        <v>44.261964735516301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D4124" t="s">
        <v>422</v>
      </c>
      <c r="E4124">
        <v>15.95</v>
      </c>
      <c r="F4124">
        <v>29</v>
      </c>
      <c r="G4124">
        <v>51.656998043169402</v>
      </c>
      <c r="H4124">
        <v>-14.013358720701</v>
      </c>
      <c r="I4124">
        <v>19.232627357110101</v>
      </c>
      <c r="J4124">
        <v>0.98848321482743995</v>
      </c>
      <c r="K4124">
        <v>27.102835375697399</v>
      </c>
      <c r="L4124">
        <v>22.2188396008467</v>
      </c>
      <c r="M4124">
        <v>47.170365109821297</v>
      </c>
      <c r="N4124">
        <v>0.68400617745186598</v>
      </c>
      <c r="O4124">
        <v>35.2068965517241</v>
      </c>
      <c r="P4124">
        <v>141.46544546211399</v>
      </c>
      <c r="Q4124">
        <v>8.7026665901457995E-2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D4125" t="s">
        <v>278</v>
      </c>
      <c r="E4125">
        <v>15.884854109999999</v>
      </c>
      <c r="F4125">
        <v>5.23</v>
      </c>
      <c r="G4125">
        <v>93.816088952260401</v>
      </c>
      <c r="H4125">
        <v>39.567492881837801</v>
      </c>
      <c r="I4125">
        <v>27.556455772681598</v>
      </c>
      <c r="J4125">
        <v>0.81054727176695196</v>
      </c>
      <c r="K4125">
        <v>4.09039340895756</v>
      </c>
      <c r="L4125">
        <v>3.4395808916998001</v>
      </c>
      <c r="M4125">
        <v>53.781516792630001</v>
      </c>
      <c r="N4125">
        <v>1.1956625567877399</v>
      </c>
      <c r="O4125">
        <v>10.8986615678776</v>
      </c>
      <c r="P4125">
        <v>182.702702702702</v>
      </c>
      <c r="Q4125">
        <v>5.5311250572612998E-2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D4126" t="s">
        <v>631</v>
      </c>
      <c r="E4126">
        <v>15.837431</v>
      </c>
      <c r="F4126">
        <v>36.1</v>
      </c>
      <c r="G4126">
        <v>153.16516729327401</v>
      </c>
      <c r="H4126">
        <v>60.426689899501099</v>
      </c>
      <c r="I4126">
        <v>45.657401241118301</v>
      </c>
      <c r="J4126">
        <v>-4.1656967892483001</v>
      </c>
      <c r="K4126">
        <v>28.960420340747199</v>
      </c>
      <c r="L4126">
        <v>22.692981471674202</v>
      </c>
      <c r="M4126">
        <v>52.257288596898199</v>
      </c>
      <c r="N4126">
        <v>1.5340206185567</v>
      </c>
      <c r="O4126">
        <v>14.9030470914127</v>
      </c>
      <c r="P4126">
        <v>177.26574500768001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D4127" t="s">
        <v>51</v>
      </c>
      <c r="E4127">
        <v>15.808590000000001</v>
      </c>
      <c r="F4127">
        <v>51.75</v>
      </c>
      <c r="G4127">
        <v>87.989586220019902</v>
      </c>
      <c r="H4127">
        <v>52.176663144179898</v>
      </c>
      <c r="I4127">
        <v>101.83010442133001</v>
      </c>
      <c r="J4127">
        <v>17.285974853494601</v>
      </c>
      <c r="K4127">
        <v>39.820126148305199</v>
      </c>
      <c r="L4127">
        <v>32.3886821162316</v>
      </c>
      <c r="M4127">
        <v>72.062720861303006</v>
      </c>
      <c r="N4127">
        <v>3.2849282932011299</v>
      </c>
      <c r="O4127">
        <v>7.7101449275362297</v>
      </c>
      <c r="P4127">
        <v>140.69767441860401</v>
      </c>
      <c r="Q4127">
        <v>0.11417216906829999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539</v>
      </c>
      <c r="E4128">
        <v>15.803725</v>
      </c>
      <c r="F4128">
        <v>92.15</v>
      </c>
      <c r="G4128">
        <v>2.5486801195684401</v>
      </c>
      <c r="H4128">
        <v>-3.6169791766322601</v>
      </c>
      <c r="I4128">
        <v>-12.586768176143501</v>
      </c>
      <c r="J4128">
        <v>-0.91184381232626199</v>
      </c>
      <c r="K4128">
        <v>94.237454672770397</v>
      </c>
      <c r="L4128">
        <v>93.460812683688403</v>
      </c>
      <c r="M4128">
        <v>40.756085968279102</v>
      </c>
      <c r="N4128">
        <v>0.16410823280626699</v>
      </c>
      <c r="O4128">
        <v>22.0727075420509</v>
      </c>
      <c r="P4128">
        <v>26.649257833974701</v>
      </c>
      <c r="Q4128">
        <v>9.4523433898688003E-2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D4129" t="s">
        <v>176</v>
      </c>
      <c r="E4129">
        <v>15.793749999999999</v>
      </c>
      <c r="F4129">
        <v>252.7</v>
      </c>
      <c r="G4129">
        <v>13.986853979582801</v>
      </c>
      <c r="H4129">
        <v>-14.037103502758301</v>
      </c>
      <c r="I4129">
        <v>17.819687754663601</v>
      </c>
      <c r="J4129">
        <v>-1.3773549161352301</v>
      </c>
      <c r="K4129">
        <v>273.30165055966199</v>
      </c>
      <c r="L4129">
        <v>233.22607071225301</v>
      </c>
      <c r="M4129">
        <v>27.8485443665761</v>
      </c>
      <c r="N4129">
        <v>0.36233320625238202</v>
      </c>
      <c r="O4129">
        <v>35.338345864661598</v>
      </c>
      <c r="P4129">
        <v>52</v>
      </c>
      <c r="Q4129">
        <v>4.5817826860235999E-2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D4130" t="s">
        <v>422</v>
      </c>
      <c r="E4130">
        <v>15.7828404</v>
      </c>
      <c r="F4130">
        <v>31.56</v>
      </c>
      <c r="G4130">
        <v>42.004685443488398</v>
      </c>
      <c r="H4130">
        <v>50.043262509176103</v>
      </c>
      <c r="I4130">
        <v>47.061373534480097</v>
      </c>
      <c r="J4130">
        <v>18.274832986052601</v>
      </c>
      <c r="K4130">
        <v>23.728026309221601</v>
      </c>
      <c r="L4130">
        <v>20.594409801705901</v>
      </c>
      <c r="M4130">
        <v>75.002211595365907</v>
      </c>
      <c r="N4130">
        <v>2.0862442401702799</v>
      </c>
      <c r="O4130">
        <v>9.4106463878327098</v>
      </c>
      <c r="P4130">
        <v>109.84042553191399</v>
      </c>
      <c r="Q4130">
        <v>0.14916855081906499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D4131" t="s">
        <v>500</v>
      </c>
      <c r="E4131">
        <v>15.730675</v>
      </c>
      <c r="F4131">
        <v>51.5</v>
      </c>
      <c r="G4131">
        <v>124.69169281699401</v>
      </c>
      <c r="H4131">
        <v>-9.8573624665623196</v>
      </c>
      <c r="I4131">
        <v>15.928026335687999</v>
      </c>
      <c r="J4131">
        <v>0.33207837224542103</v>
      </c>
      <c r="K4131">
        <v>45.857313855072199</v>
      </c>
      <c r="L4131">
        <v>36.455931838405803</v>
      </c>
      <c r="M4131">
        <v>53.100233766185802</v>
      </c>
      <c r="N4131">
        <v>0.56877659773191103</v>
      </c>
      <c r="O4131">
        <v>24.660194174757201</v>
      </c>
      <c r="P4131">
        <v>149.394673123486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539</v>
      </c>
      <c r="E4132">
        <v>15.716692249999999</v>
      </c>
      <c r="F4132">
        <v>53.62</v>
      </c>
      <c r="G4132">
        <v>155.02487777752501</v>
      </c>
      <c r="H4132">
        <v>0.50431144487950197</v>
      </c>
      <c r="I4132">
        <v>81.613267686636405</v>
      </c>
      <c r="J4132">
        <v>-4.6153786541589703</v>
      </c>
      <c r="K4132">
        <v>49.481407132053299</v>
      </c>
      <c r="L4132">
        <v>38.241011219044999</v>
      </c>
      <c r="M4132">
        <v>53.7386318437011</v>
      </c>
      <c r="N4132">
        <v>0.23277513249897999</v>
      </c>
      <c r="O4132">
        <v>29.3360686311077</v>
      </c>
      <c r="P4132">
        <v>215.41176470588201</v>
      </c>
      <c r="Q4132">
        <v>0.12972432891174401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D4133" t="s">
        <v>138</v>
      </c>
      <c r="E4133">
        <v>15.700071943999999</v>
      </c>
      <c r="F4133">
        <v>39.58</v>
      </c>
      <c r="G4133">
        <v>342.64470530446101</v>
      </c>
      <c r="H4133">
        <v>165.37332628850399</v>
      </c>
      <c r="I4133">
        <v>352.95038744019803</v>
      </c>
      <c r="J4133">
        <v>22.305874374570699</v>
      </c>
      <c r="M4133">
        <v>100</v>
      </c>
      <c r="O4133">
        <v>0</v>
      </c>
      <c r="P4133">
        <v>366.74528301886699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E4134">
        <v>15.660315000000001</v>
      </c>
      <c r="F4134">
        <v>51</v>
      </c>
      <c r="G4134">
        <v>-61.261740848955299</v>
      </c>
      <c r="H4134">
        <v>2.2798216489611298</v>
      </c>
      <c r="I4134">
        <v>-49.643952182443201</v>
      </c>
      <c r="J4134">
        <v>-10.8561193948997</v>
      </c>
      <c r="K4134">
        <v>52.039319805484297</v>
      </c>
      <c r="M4134">
        <v>41.164695559266498</v>
      </c>
      <c r="N4134">
        <v>3.5845360824742198</v>
      </c>
      <c r="O4134">
        <v>76.470588235294102</v>
      </c>
      <c r="P4134">
        <v>8.5106382978723296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359</v>
      </c>
      <c r="E4135">
        <v>15.656811119999899</v>
      </c>
      <c r="F4135">
        <v>28.32</v>
      </c>
      <c r="G4135">
        <v>76.465994523554002</v>
      </c>
      <c r="H4135">
        <v>-13.557809678641499</v>
      </c>
      <c r="I4135">
        <v>86.346447177514094</v>
      </c>
      <c r="J4135">
        <v>0.178968324398532</v>
      </c>
      <c r="K4135">
        <v>29.565425539692399</v>
      </c>
      <c r="L4135">
        <v>23.609147556417501</v>
      </c>
      <c r="M4135">
        <v>34.365270892169299</v>
      </c>
      <c r="N4135">
        <v>1.6804192215229099</v>
      </c>
      <c r="O4135">
        <v>16.207627118644002</v>
      </c>
      <c r="P4135">
        <v>126.56</v>
      </c>
      <c r="Q4135">
        <v>0.11077220630339001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72</v>
      </c>
      <c r="E4136">
        <v>15.636912884999999</v>
      </c>
      <c r="F4136">
        <v>48.45</v>
      </c>
      <c r="G4136">
        <v>332.11411155113001</v>
      </c>
      <c r="H4136">
        <v>-7.6276433588149102</v>
      </c>
      <c r="I4136">
        <v>45.005497734997903</v>
      </c>
      <c r="J4136">
        <v>-3.1529265965058202</v>
      </c>
      <c r="K4136">
        <v>51.6090970915658</v>
      </c>
      <c r="L4136">
        <v>40.597968353157199</v>
      </c>
      <c r="M4136">
        <v>23.563829183315701</v>
      </c>
      <c r="N4136">
        <v>0.148426107060288</v>
      </c>
      <c r="O4136">
        <v>36.821465428276497</v>
      </c>
      <c r="P4136">
        <v>375</v>
      </c>
      <c r="Q4136">
        <v>0.119195125803206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E4137">
        <v>15.603524094999999</v>
      </c>
      <c r="F4137">
        <v>37.630000000000003</v>
      </c>
      <c r="G4137">
        <v>-31.960518948490499</v>
      </c>
      <c r="H4137">
        <v>43.444467718573897</v>
      </c>
      <c r="I4137">
        <v>-17.3077160914901</v>
      </c>
      <c r="J4137">
        <v>11.033160042710101</v>
      </c>
      <c r="K4137">
        <v>31.557313730132801</v>
      </c>
      <c r="L4137">
        <v>33.804641711455098</v>
      </c>
      <c r="M4137">
        <v>87.339931229055594</v>
      </c>
      <c r="N4137">
        <v>4.1723270440251499</v>
      </c>
      <c r="O4137">
        <v>47.302684028700497</v>
      </c>
      <c r="P4137">
        <v>79.190476190476204</v>
      </c>
      <c r="Q4137">
        <v>8.1912668579840003E-2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422</v>
      </c>
      <c r="E4138">
        <v>15.6</v>
      </c>
      <c r="F4138">
        <v>15</v>
      </c>
      <c r="G4138">
        <v>98.121644507815901</v>
      </c>
      <c r="H4138">
        <v>-0.38684501770553698</v>
      </c>
      <c r="I4138">
        <v>36.505705623735103</v>
      </c>
      <c r="J4138">
        <v>-2.6496603406897901</v>
      </c>
      <c r="K4138">
        <v>14.210030741828</v>
      </c>
      <c r="L4138">
        <v>11.9925618877155</v>
      </c>
      <c r="M4138">
        <v>54.193910989307199</v>
      </c>
      <c r="N4138">
        <v>0.98046524910367205</v>
      </c>
      <c r="O4138">
        <v>18.3333333333333</v>
      </c>
      <c r="P4138">
        <v>143.90243902438999</v>
      </c>
      <c r="Q4138">
        <v>8.6373614143300997E-2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60</v>
      </c>
      <c r="E4139">
        <v>15.558400000000001</v>
      </c>
      <c r="F4139">
        <v>35.36</v>
      </c>
      <c r="G4139">
        <v>17.907454414107701</v>
      </c>
      <c r="H4139">
        <v>25.803631172770601</v>
      </c>
      <c r="I4139">
        <v>-28.528437898418801</v>
      </c>
      <c r="J4139">
        <v>-6.1368211492856801</v>
      </c>
      <c r="K4139">
        <v>31.8080240758465</v>
      </c>
      <c r="L4139">
        <v>30.094305606460399</v>
      </c>
      <c r="M4139">
        <v>61.148891472562497</v>
      </c>
      <c r="N4139">
        <v>1.57645602605863</v>
      </c>
      <c r="O4139">
        <v>17.279411764705799</v>
      </c>
      <c r="P4139">
        <v>75.920398009950205</v>
      </c>
      <c r="Q4139">
        <v>0.11642188188708601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235</v>
      </c>
      <c r="E4140">
        <v>15.533571</v>
      </c>
      <c r="F4140">
        <v>21.54</v>
      </c>
      <c r="G4140">
        <v>185.82747983954999</v>
      </c>
      <c r="H4140">
        <v>44.075482950570603</v>
      </c>
      <c r="I4140">
        <v>50.507163917897799</v>
      </c>
      <c r="J4140">
        <v>8.9518683163137993</v>
      </c>
      <c r="K4140">
        <v>14.963296643280501</v>
      </c>
      <c r="L4140">
        <v>10.6618773122375</v>
      </c>
      <c r="M4140">
        <v>99.980656525571206</v>
      </c>
      <c r="N4140">
        <v>3.7246081492101299</v>
      </c>
      <c r="O4140">
        <v>0</v>
      </c>
      <c r="P4140">
        <v>274.60869565217303</v>
      </c>
      <c r="Q4140">
        <v>0.113942106678272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E4141">
        <v>15.524699999999999</v>
      </c>
      <c r="F4141">
        <v>30</v>
      </c>
      <c r="G4141">
        <v>-30.350577714406199</v>
      </c>
      <c r="H4141">
        <v>-6.9459848026517603</v>
      </c>
      <c r="I4141">
        <v>-29.2878533251485</v>
      </c>
      <c r="J4141">
        <v>0.81054727176695196</v>
      </c>
      <c r="K4141">
        <v>30.597475333815702</v>
      </c>
      <c r="L4141">
        <v>31.642946122800399</v>
      </c>
      <c r="M4141">
        <v>39.898294647261302</v>
      </c>
      <c r="N4141">
        <v>0.32068965517241299</v>
      </c>
      <c r="O4141">
        <v>43.1</v>
      </c>
      <c r="P4141">
        <v>19.047619047619001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D4142" t="s">
        <v>714</v>
      </c>
      <c r="E4142">
        <v>15.501888424000001</v>
      </c>
      <c r="F4142">
        <v>90.6</v>
      </c>
      <c r="G4142">
        <v>22.881901195392501</v>
      </c>
      <c r="H4142">
        <v>4.1919359483968197</v>
      </c>
      <c r="I4142">
        <v>1.9878520251642</v>
      </c>
      <c r="J4142">
        <v>1.2688014351736701</v>
      </c>
      <c r="K4142">
        <v>84.723975854179898</v>
      </c>
      <c r="L4142">
        <v>77.101021584542295</v>
      </c>
      <c r="M4142">
        <v>40.888200527429397</v>
      </c>
      <c r="N4142">
        <v>0.938572146294814</v>
      </c>
      <c r="O4142">
        <v>2.0971302428256</v>
      </c>
      <c r="P4142">
        <v>49.727317798710899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D4143" t="s">
        <v>104</v>
      </c>
      <c r="E4143">
        <v>15.4998316</v>
      </c>
      <c r="F4143">
        <v>29.24</v>
      </c>
      <c r="G4143">
        <v>1.6628631458087799</v>
      </c>
      <c r="H4143">
        <v>-15.101531640717599</v>
      </c>
      <c r="I4143">
        <v>-12.793168462952901</v>
      </c>
      <c r="J4143">
        <v>2.3468102228209098</v>
      </c>
      <c r="K4143">
        <v>30.774553216708799</v>
      </c>
      <c r="L4143">
        <v>30.4001489702672</v>
      </c>
      <c r="M4143">
        <v>55.771216502753703</v>
      </c>
      <c r="N4143">
        <v>0.96501045894154103</v>
      </c>
      <c r="O4143">
        <v>52.359781121750999</v>
      </c>
      <c r="P4143">
        <v>55.037115588547103</v>
      </c>
      <c r="Q4143">
        <v>0.10243072937335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92</v>
      </c>
      <c r="E4144">
        <v>15.452184000000001</v>
      </c>
      <c r="F4144">
        <v>3.74</v>
      </c>
      <c r="G4144">
        <v>-59.506449907843198</v>
      </c>
      <c r="H4144">
        <v>-3.9847286155891202</v>
      </c>
      <c r="I4144">
        <v>-37.312277991757497</v>
      </c>
      <c r="J4144">
        <v>-9.8529598372377798</v>
      </c>
      <c r="K4144">
        <v>3.9067066786655902</v>
      </c>
      <c r="L4144">
        <v>4.1849879626020901</v>
      </c>
      <c r="M4144">
        <v>41.464566344027098</v>
      </c>
      <c r="N4144">
        <v>2.5079060165937501</v>
      </c>
      <c r="O4144">
        <v>65.508021390374296</v>
      </c>
      <c r="P4144">
        <v>16.874999999999901</v>
      </c>
      <c r="Q4144">
        <v>1.4579969380006001E-2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46</v>
      </c>
      <c r="E4145">
        <v>15.434910500000001</v>
      </c>
      <c r="F4145">
        <v>551.04999999999995</v>
      </c>
      <c r="G4145">
        <v>11.743129915323699</v>
      </c>
      <c r="H4145">
        <v>-2.3030439073101499</v>
      </c>
      <c r="I4145">
        <v>63.848560256275498</v>
      </c>
      <c r="J4145">
        <v>-2.3611273021216501</v>
      </c>
      <c r="K4145">
        <v>527.65013004630202</v>
      </c>
      <c r="L4145">
        <v>456.105438296351</v>
      </c>
      <c r="M4145">
        <v>41.651206501782802</v>
      </c>
      <c r="N4145">
        <v>0.81578947368420995</v>
      </c>
      <c r="O4145">
        <v>14.1366482170402</v>
      </c>
      <c r="P4145">
        <v>86.986766202918204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D4146" t="s">
        <v>539</v>
      </c>
      <c r="E4146">
        <v>15.426</v>
      </c>
      <c r="F4146">
        <v>51.42</v>
      </c>
      <c r="G4146">
        <v>-50.4540580925214</v>
      </c>
      <c r="H4146">
        <v>-7.6618932772484598</v>
      </c>
      <c r="I4146">
        <v>-24.213014045568599</v>
      </c>
      <c r="J4146">
        <v>0.81054727176695196</v>
      </c>
      <c r="K4146">
        <v>53.218636345100997</v>
      </c>
      <c r="L4146">
        <v>54.588222470633298</v>
      </c>
      <c r="M4146">
        <v>24.3771581860283</v>
      </c>
      <c r="N4146">
        <v>0.37184822521419802</v>
      </c>
      <c r="O4146">
        <v>99.338778685336393</v>
      </c>
      <c r="P4146">
        <v>54.368057640348198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264</v>
      </c>
      <c r="E4147">
        <v>15.418776015999899</v>
      </c>
      <c r="F4147">
        <v>26.74</v>
      </c>
      <c r="G4147">
        <v>234.82559678223799</v>
      </c>
      <c r="H4147">
        <v>162.981392329589</v>
      </c>
      <c r="I4147">
        <v>181.67471768099799</v>
      </c>
      <c r="J4147">
        <v>22.2697747395781</v>
      </c>
      <c r="K4147">
        <v>15.531582363603</v>
      </c>
      <c r="L4147">
        <v>12.1537903108474</v>
      </c>
      <c r="M4147">
        <v>98.786449146887094</v>
      </c>
      <c r="N4147">
        <v>3.06800433386482</v>
      </c>
      <c r="O4147">
        <v>0</v>
      </c>
      <c r="P4147">
        <v>293.23529411764702</v>
      </c>
      <c r="Q4147">
        <v>8.6440375838249997E-2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631</v>
      </c>
      <c r="E4148">
        <v>15.377071438</v>
      </c>
      <c r="F4148">
        <v>13.21</v>
      </c>
      <c r="G4148">
        <v>-11.5792829954965</v>
      </c>
      <c r="H4148">
        <v>-9.9427259352262691</v>
      </c>
      <c r="I4148">
        <v>-12.955200922181</v>
      </c>
      <c r="J4148">
        <v>-2.8736632545488301</v>
      </c>
      <c r="K4148">
        <v>12.953984610308799</v>
      </c>
      <c r="L4148">
        <v>12.4805902785815</v>
      </c>
      <c r="M4148">
        <v>52.385582958583498</v>
      </c>
      <c r="N4148">
        <v>0.85303961482422996</v>
      </c>
      <c r="O4148">
        <v>19.530658591975701</v>
      </c>
      <c r="P4148">
        <v>31.968031968031902</v>
      </c>
      <c r="Q4148">
        <v>1.8184780100350999E-2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D4149" t="s">
        <v>631</v>
      </c>
      <c r="E4149">
        <v>15.3725</v>
      </c>
      <c r="F4149">
        <v>35.75</v>
      </c>
      <c r="G4149">
        <v>-20.145939738250402</v>
      </c>
      <c r="H4149">
        <v>-1.5773212081817201</v>
      </c>
      <c r="I4149">
        <v>-6.4375382213122903</v>
      </c>
      <c r="J4149">
        <v>3.5404323292382198</v>
      </c>
      <c r="K4149">
        <v>36.715572923862098</v>
      </c>
      <c r="L4149">
        <v>36.033840263453399</v>
      </c>
      <c r="M4149">
        <v>52.088307163255998</v>
      </c>
      <c r="N4149">
        <v>0.13676031317378501</v>
      </c>
      <c r="O4149">
        <v>53.846153846153797</v>
      </c>
      <c r="P4149">
        <v>27.815516624955301</v>
      </c>
      <c r="Q4149">
        <v>-5.2707177094229E-2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539</v>
      </c>
      <c r="E4150">
        <v>15.331022000000001</v>
      </c>
      <c r="F4150">
        <v>51.1</v>
      </c>
      <c r="G4150">
        <v>61.6500584179092</v>
      </c>
      <c r="H4150">
        <v>-1.90268497731678</v>
      </c>
      <c r="I4150">
        <v>-9.3172836383711406</v>
      </c>
      <c r="J4150">
        <v>-8.9242630672729906</v>
      </c>
      <c r="K4150">
        <v>56.600125007265902</v>
      </c>
      <c r="L4150">
        <v>52.108544763079799</v>
      </c>
      <c r="M4150">
        <v>17.4349097071246</v>
      </c>
      <c r="N4150">
        <v>0.36614391143911401</v>
      </c>
      <c r="O4150">
        <v>23.287671232876701</v>
      </c>
      <c r="P4150">
        <v>88.560885608855997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422</v>
      </c>
      <c r="E4151">
        <v>15.33</v>
      </c>
      <c r="F4151">
        <v>51.1</v>
      </c>
      <c r="G4151">
        <v>46.517118445860802</v>
      </c>
      <c r="H4151">
        <v>8.0838305576471097</v>
      </c>
      <c r="I4151">
        <v>8.8941800515824401</v>
      </c>
      <c r="J4151">
        <v>-5.51525978178781</v>
      </c>
      <c r="K4151">
        <v>48.483408671825103</v>
      </c>
      <c r="L4151">
        <v>39.435935104980501</v>
      </c>
      <c r="M4151">
        <v>41.886712361519898</v>
      </c>
      <c r="N4151">
        <v>0.44085871718672598</v>
      </c>
      <c r="O4151">
        <v>22.79843444227</v>
      </c>
      <c r="P4151">
        <v>129.76618705035901</v>
      </c>
      <c r="Q4151">
        <v>0.123081352834779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D4152" t="s">
        <v>886</v>
      </c>
      <c r="E4152">
        <v>15.3167724</v>
      </c>
      <c r="F4152">
        <v>8.76</v>
      </c>
      <c r="G4152">
        <v>-97.943515904910896</v>
      </c>
      <c r="H4152">
        <v>-28.494953125813598</v>
      </c>
      <c r="I4152">
        <v>-87.637833769174193</v>
      </c>
      <c r="J4152">
        <v>-5.2636934481430604</v>
      </c>
      <c r="K4152">
        <v>11.8393596534049</v>
      </c>
      <c r="M4152">
        <v>43.617099959469797</v>
      </c>
      <c r="N4152">
        <v>1.61357142857142</v>
      </c>
      <c r="O4152">
        <v>302.39726027397199</v>
      </c>
      <c r="P4152">
        <v>14.2112125162972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714</v>
      </c>
      <c r="E4153">
        <v>15.224317124999899</v>
      </c>
      <c r="F4153">
        <v>25.9</v>
      </c>
      <c r="G4153">
        <v>7.3633797515999699</v>
      </c>
      <c r="H4153">
        <v>-1.14694002958202</v>
      </c>
      <c r="I4153">
        <v>3.9323771486030599</v>
      </c>
      <c r="J4153">
        <v>-0.63486923641105797</v>
      </c>
      <c r="K4153">
        <v>25.090164203454901</v>
      </c>
      <c r="L4153">
        <v>22.9960700020163</v>
      </c>
      <c r="M4153">
        <v>59.890528015670299</v>
      </c>
      <c r="N4153">
        <v>0.63880855395923197</v>
      </c>
      <c r="O4153">
        <v>2.3166023166023102</v>
      </c>
      <c r="P4153">
        <v>36.964569011105198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E4154">
        <v>15.210391</v>
      </c>
      <c r="F4154">
        <v>76.09</v>
      </c>
      <c r="G4154">
        <v>-21.345682373420399</v>
      </c>
      <c r="H4154">
        <v>30.483525352664799</v>
      </c>
      <c r="I4154">
        <v>91.853753069979007</v>
      </c>
      <c r="J4154">
        <v>10.8135830944749</v>
      </c>
      <c r="K4154">
        <v>60.982837862728999</v>
      </c>
      <c r="L4154">
        <v>55.9342418347441</v>
      </c>
      <c r="M4154">
        <v>75.008440581997505</v>
      </c>
      <c r="N4154">
        <v>0.91490445859872604</v>
      </c>
      <c r="O4154">
        <v>2.0896307004862602</v>
      </c>
      <c r="P4154">
        <v>156.88723835246401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E4155">
        <v>15.194818</v>
      </c>
      <c r="F4155">
        <v>21.8</v>
      </c>
      <c r="G4155">
        <v>37.380903767075203</v>
      </c>
      <c r="H4155">
        <v>-6.7290279085609797</v>
      </c>
      <c r="I4155">
        <v>-20.9499211323323</v>
      </c>
      <c r="J4155">
        <v>-7.4739715566849103</v>
      </c>
      <c r="K4155">
        <v>22.579769122673301</v>
      </c>
      <c r="L4155">
        <v>19.8879030945008</v>
      </c>
      <c r="M4155">
        <v>37.499173502671901</v>
      </c>
      <c r="N4155">
        <v>1.3832984390870799</v>
      </c>
      <c r="O4155">
        <v>34.357798165137503</v>
      </c>
      <c r="P4155">
        <v>86.963979416809593</v>
      </c>
      <c r="Q4155">
        <v>6.4207505985801994E-2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714</v>
      </c>
      <c r="E4156">
        <v>15.1879762019999</v>
      </c>
      <c r="F4156">
        <v>162.30000000000001</v>
      </c>
      <c r="G4156">
        <v>28.1923077356786</v>
      </c>
      <c r="H4156">
        <v>-1.51169778566784</v>
      </c>
      <c r="I4156">
        <v>6.2406047541459602</v>
      </c>
      <c r="J4156">
        <v>0.18478040060130099</v>
      </c>
      <c r="K4156">
        <v>155.751732736203</v>
      </c>
      <c r="L4156">
        <v>138.61257889553701</v>
      </c>
      <c r="M4156">
        <v>55.3773054855941</v>
      </c>
      <c r="N4156">
        <v>1.1384550700649001</v>
      </c>
      <c r="O4156">
        <v>2.1873074553296199</v>
      </c>
      <c r="P4156">
        <v>55.982700624699604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138</v>
      </c>
      <c r="E4157">
        <v>15.17571468</v>
      </c>
      <c r="F4157">
        <v>57.54</v>
      </c>
      <c r="G4157">
        <v>65.1757380750674</v>
      </c>
      <c r="H4157">
        <v>6.2417264108658896</v>
      </c>
      <c r="I4157">
        <v>60.041962427372603</v>
      </c>
      <c r="J4157">
        <v>7.7179546791743503</v>
      </c>
      <c r="K4157">
        <v>51.7222108725787</v>
      </c>
      <c r="L4157">
        <v>44.313140588598301</v>
      </c>
      <c r="M4157">
        <v>71.198849465116993</v>
      </c>
      <c r="N4157">
        <v>0.85366179700181399</v>
      </c>
      <c r="O4157">
        <v>2.5373653110879402</v>
      </c>
      <c r="P4157">
        <v>105.86762075134099</v>
      </c>
      <c r="Q4157">
        <v>4.9013833214619003E-2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359</v>
      </c>
      <c r="E4158">
        <v>15.15724</v>
      </c>
      <c r="F4158">
        <v>28</v>
      </c>
      <c r="G4158">
        <v>-18.4402003559157</v>
      </c>
      <c r="H4158">
        <v>6.0749036161742502</v>
      </c>
      <c r="I4158">
        <v>-5.97818398837315</v>
      </c>
      <c r="J4158">
        <v>-9.5608143876509093</v>
      </c>
      <c r="K4158">
        <v>26.541647391447899</v>
      </c>
      <c r="L4158">
        <v>27.039543633578401</v>
      </c>
      <c r="M4158">
        <v>51.234893609011898</v>
      </c>
      <c r="N4158">
        <v>0.25762936296426903</v>
      </c>
      <c r="O4158">
        <v>33.214285714285701</v>
      </c>
      <c r="P4158">
        <v>46.596858638743399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60</v>
      </c>
      <c r="E4159">
        <v>15.148783296</v>
      </c>
      <c r="F4159">
        <v>18.63</v>
      </c>
      <c r="G4159">
        <v>-32.100577714406199</v>
      </c>
      <c r="H4159">
        <v>-17.367237174568199</v>
      </c>
      <c r="I4159">
        <v>-22.4713661669049</v>
      </c>
      <c r="J4159">
        <v>-6.8856297906072799</v>
      </c>
      <c r="K4159">
        <v>19.283160298200801</v>
      </c>
      <c r="L4159">
        <v>19.777799319446299</v>
      </c>
      <c r="M4159">
        <v>36.031149697443297</v>
      </c>
      <c r="N4159">
        <v>0.75116387727474199</v>
      </c>
      <c r="O4159">
        <v>41.438539989264598</v>
      </c>
      <c r="P4159">
        <v>14.999999999999901</v>
      </c>
      <c r="Q4159">
        <v>-8.0764377852969998E-2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631</v>
      </c>
      <c r="E4160">
        <v>15.097200000000001</v>
      </c>
      <c r="F4160">
        <v>10.94</v>
      </c>
      <c r="G4160">
        <v>36.545530949323499</v>
      </c>
      <c r="H4160">
        <v>17.263428206338101</v>
      </c>
      <c r="I4160">
        <v>42.0455602617861</v>
      </c>
      <c r="J4160">
        <v>1.7221243000258299</v>
      </c>
      <c r="K4160">
        <v>9.5801420851003893</v>
      </c>
      <c r="L4160">
        <v>8.1085594128290097</v>
      </c>
      <c r="M4160">
        <v>57.068306287023503</v>
      </c>
      <c r="N4160">
        <v>2.8101166889180398</v>
      </c>
      <c r="O4160">
        <v>15.082266910420399</v>
      </c>
      <c r="P4160">
        <v>82.029950083194606</v>
      </c>
      <c r="Q4160">
        <v>7.8404754924465997E-2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21</v>
      </c>
      <c r="E4161">
        <v>15.03279</v>
      </c>
      <c r="F4161">
        <v>36.18</v>
      </c>
      <c r="G4161">
        <v>-63.355110958193997</v>
      </c>
      <c r="H4161">
        <v>9.0180681546790495</v>
      </c>
      <c r="I4161">
        <v>-35.820757647635098</v>
      </c>
      <c r="J4161">
        <v>-3.2186577038955502</v>
      </c>
      <c r="K4161">
        <v>36.534919050938903</v>
      </c>
      <c r="L4161">
        <v>45.157698980003303</v>
      </c>
      <c r="M4161">
        <v>48.422763397056499</v>
      </c>
      <c r="N4161">
        <v>0.55317717414090695</v>
      </c>
      <c r="O4161">
        <v>93.200663349917093</v>
      </c>
      <c r="P4161">
        <v>27.844522968197801</v>
      </c>
      <c r="Q4161">
        <v>6.3526552752516993E-2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104</v>
      </c>
      <c r="E4162">
        <v>15.0161973</v>
      </c>
      <c r="F4162">
        <v>48.31</v>
      </c>
      <c r="G4162">
        <v>25.930478186214799</v>
      </c>
      <c r="H4162">
        <v>7.7070604549312796</v>
      </c>
      <c r="I4162">
        <v>-24.2490197677336</v>
      </c>
      <c r="J4162">
        <v>6.3084496784792501</v>
      </c>
      <c r="K4162">
        <v>45.214784092384697</v>
      </c>
      <c r="L4162">
        <v>42.9945594771104</v>
      </c>
      <c r="M4162">
        <v>67.900861179763893</v>
      </c>
      <c r="N4162">
        <v>0.62816506723062704</v>
      </c>
      <c r="O4162">
        <v>33.305733802525303</v>
      </c>
      <c r="P4162">
        <v>59.1762767710049</v>
      </c>
      <c r="Q4162">
        <v>7.9857504583567995E-2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21</v>
      </c>
      <c r="E4163">
        <v>14.9899694</v>
      </c>
      <c r="F4163">
        <v>14.26</v>
      </c>
      <c r="G4163">
        <v>-39.970784204081703</v>
      </c>
      <c r="H4163">
        <v>8.8481276598900909</v>
      </c>
      <c r="I4163">
        <v>-46.940699610549601</v>
      </c>
      <c r="J4163">
        <v>-3.0561193948997101</v>
      </c>
      <c r="K4163">
        <v>14.963965585167401</v>
      </c>
      <c r="L4163">
        <v>16.608609858426099</v>
      </c>
      <c r="M4163">
        <v>46.475847474738799</v>
      </c>
      <c r="N4163">
        <v>0.56330822546444204</v>
      </c>
      <c r="O4163">
        <v>91.093969144460004</v>
      </c>
      <c r="P4163">
        <v>16.3132137030995</v>
      </c>
      <c r="Q4163">
        <v>8.6210007208013001E-2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225</v>
      </c>
      <c r="E4164">
        <v>14.927761728</v>
      </c>
      <c r="F4164">
        <v>2.64</v>
      </c>
      <c r="G4164">
        <v>-48.672006285834797</v>
      </c>
      <c r="H4164">
        <v>-7.72017835103886</v>
      </c>
      <c r="I4164">
        <v>-38.366324150098201</v>
      </c>
      <c r="J4164">
        <v>0.81054727176695196</v>
      </c>
      <c r="K4164">
        <v>2.8974015570193901</v>
      </c>
      <c r="L4164">
        <v>2.3302224888508798</v>
      </c>
      <c r="M4164">
        <v>18.132774028353701</v>
      </c>
      <c r="N4164">
        <v>0.108162846782852</v>
      </c>
      <c r="O4164">
        <v>70.454545454545396</v>
      </c>
      <c r="P4164">
        <v>23.943661971830998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235</v>
      </c>
      <c r="E4165">
        <v>14.884880831999901</v>
      </c>
      <c r="F4165">
        <v>53.61</v>
      </c>
      <c r="G4165">
        <v>21.935924601039101</v>
      </c>
      <c r="H4165">
        <v>-6.3182888161551398</v>
      </c>
      <c r="I4165">
        <v>15.0752967290226</v>
      </c>
      <c r="J4165">
        <v>-3.1313986160667699</v>
      </c>
      <c r="K4165">
        <v>58.609583521851498</v>
      </c>
      <c r="L4165">
        <v>55.933738705011102</v>
      </c>
      <c r="M4165">
        <v>34.999892126832798</v>
      </c>
      <c r="N4165">
        <v>6.1547076641128101E-2</v>
      </c>
      <c r="O4165">
        <v>107.461294534601</v>
      </c>
      <c r="P4165">
        <v>90.647226173541895</v>
      </c>
      <c r="Q4165">
        <v>0.10251501137307199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72</v>
      </c>
      <c r="E4166">
        <v>14.82516</v>
      </c>
      <c r="F4166">
        <v>2.59</v>
      </c>
      <c r="G4166">
        <v>-21.3227999366284</v>
      </c>
      <c r="H4166">
        <v>22.595611122645298</v>
      </c>
      <c r="I4166">
        <v>-42.835991469080597</v>
      </c>
      <c r="J4166">
        <v>-6.2317062493597897</v>
      </c>
      <c r="K4166">
        <v>2.4907721899141699</v>
      </c>
      <c r="L4166">
        <v>2.45994463503754</v>
      </c>
      <c r="M4166">
        <v>34.440409101310102</v>
      </c>
      <c r="N4166">
        <v>0.70871702033728101</v>
      </c>
      <c r="O4166">
        <v>81.467181467181405</v>
      </c>
      <c r="P4166">
        <v>102.34375</v>
      </c>
      <c r="Q4166">
        <v>-6.7581029568031997E-2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60</v>
      </c>
      <c r="E4167">
        <v>14.7941489</v>
      </c>
      <c r="F4167">
        <v>29.17</v>
      </c>
      <c r="G4167">
        <v>65.684718316823407</v>
      </c>
      <c r="H4167">
        <v>-15.5080571389176</v>
      </c>
      <c r="I4167">
        <v>11.3982374685406</v>
      </c>
      <c r="J4167">
        <v>-6.7767543155346299</v>
      </c>
      <c r="K4167">
        <v>32.9233008510041</v>
      </c>
      <c r="L4167">
        <v>29.7076065517725</v>
      </c>
      <c r="M4167">
        <v>17.606701993279199</v>
      </c>
      <c r="N4167">
        <v>0.39507371491411197</v>
      </c>
      <c r="O4167">
        <v>54.199520054850801</v>
      </c>
      <c r="P4167">
        <v>104.70175438596399</v>
      </c>
      <c r="Q4167">
        <v>9.2509961937220997E-2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539</v>
      </c>
      <c r="E4168">
        <v>14.74361</v>
      </c>
      <c r="F4168">
        <v>49</v>
      </c>
      <c r="G4168">
        <v>21.256882979749701</v>
      </c>
      <c r="H4168">
        <v>-15.5052421033157</v>
      </c>
      <c r="I4168">
        <v>24.233273435414802</v>
      </c>
      <c r="J4168">
        <v>-3.2884626292231398</v>
      </c>
      <c r="K4168">
        <v>49.846336540041499</v>
      </c>
      <c r="L4168">
        <v>42.582282757918797</v>
      </c>
      <c r="M4168">
        <v>38.408665483556398</v>
      </c>
      <c r="N4168">
        <v>0.14315557998900399</v>
      </c>
      <c r="O4168">
        <v>28.571428571428498</v>
      </c>
      <c r="P4168">
        <v>74.875089221984297</v>
      </c>
      <c r="Q4168">
        <v>0.130364702312154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422</v>
      </c>
      <c r="E4169">
        <v>14.7188395</v>
      </c>
      <c r="F4169">
        <v>30.35</v>
      </c>
      <c r="G4169">
        <v>-24.820237511593</v>
      </c>
      <c r="H4169">
        <v>2.5665863548434902</v>
      </c>
      <c r="I4169">
        <v>-6.0179069423060101</v>
      </c>
      <c r="J4169">
        <v>-2.8227860615663798</v>
      </c>
      <c r="K4169">
        <v>27.7227121533077</v>
      </c>
      <c r="L4169">
        <v>25.516127717464201</v>
      </c>
      <c r="M4169">
        <v>60.297187009773303</v>
      </c>
      <c r="N4169">
        <v>0.231593632250746</v>
      </c>
      <c r="O4169">
        <v>25.864909390444801</v>
      </c>
      <c r="P4169">
        <v>116.014234875444</v>
      </c>
      <c r="Q4169">
        <v>8.9965986694561004E-2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E4170">
        <v>14.7</v>
      </c>
      <c r="F4170">
        <v>105</v>
      </c>
      <c r="G4170">
        <v>0.89942228559373305</v>
      </c>
      <c r="H4170">
        <v>19.736611772417898</v>
      </c>
      <c r="I4170">
        <v>-32.713814497588501</v>
      </c>
      <c r="J4170">
        <v>-1.3785537994952599</v>
      </c>
      <c r="K4170">
        <v>106.080083634704</v>
      </c>
      <c r="L4170">
        <v>109.344542501475</v>
      </c>
      <c r="M4170">
        <v>38.968128222354402</v>
      </c>
      <c r="N4170">
        <v>0.579439252336448</v>
      </c>
      <c r="O4170">
        <v>60.876190476190402</v>
      </c>
      <c r="P4170">
        <v>31.25</v>
      </c>
      <c r="Q4170">
        <v>-1.7951571281509999E-3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72</v>
      </c>
      <c r="E4171">
        <v>14.632</v>
      </c>
      <c r="F4171">
        <v>9.92</v>
      </c>
      <c r="G4171">
        <v>50.240371318985602</v>
      </c>
      <c r="H4171">
        <v>-17.240810484489199</v>
      </c>
      <c r="I4171">
        <v>-12.259583398526299</v>
      </c>
      <c r="J4171">
        <v>-3.0918917526232899</v>
      </c>
      <c r="K4171">
        <v>10.7565667916286</v>
      </c>
      <c r="L4171">
        <v>10.340665152739099</v>
      </c>
      <c r="M4171">
        <v>39.1185547132051</v>
      </c>
      <c r="N4171">
        <v>0.87000280663027896</v>
      </c>
      <c r="O4171">
        <v>111.189516129032</v>
      </c>
      <c r="P4171">
        <v>97.609561752988</v>
      </c>
      <c r="Q4171">
        <v>1.9635922796874001E-2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E4172">
        <v>14.583225965999899</v>
      </c>
      <c r="F4172">
        <v>37.409999999999997</v>
      </c>
      <c r="G4172">
        <v>44.488876994922201</v>
      </c>
      <c r="H4172">
        <v>-3.72017835103886</v>
      </c>
      <c r="I4172">
        <v>-15.321613135921501</v>
      </c>
      <c r="J4172">
        <v>0.81054727176695196</v>
      </c>
      <c r="K4172">
        <v>36.398779297634199</v>
      </c>
      <c r="L4172">
        <v>30.156025028240499</v>
      </c>
      <c r="M4172">
        <v>29.299329386395598</v>
      </c>
      <c r="N4172">
        <v>0</v>
      </c>
      <c r="O4172">
        <v>22.7211975407644</v>
      </c>
      <c r="P4172">
        <v>87.049999999999898</v>
      </c>
      <c r="Q4172">
        <v>4.3444217239633001E-2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539</v>
      </c>
      <c r="E4173">
        <v>14.554971200000001</v>
      </c>
      <c r="F4173">
        <v>10.36</v>
      </c>
      <c r="G4173">
        <v>-22.928702714406199</v>
      </c>
      <c r="H4173">
        <v>-5.0214796523401697</v>
      </c>
      <c r="I4173">
        <v>-36.075465721205298</v>
      </c>
      <c r="J4173">
        <v>-2.61746448141621</v>
      </c>
      <c r="K4173">
        <v>10.1197120226077</v>
      </c>
      <c r="L4173">
        <v>11.2771288866302</v>
      </c>
      <c r="M4173">
        <v>63.526940360330698</v>
      </c>
      <c r="N4173">
        <v>1.1468359613775401</v>
      </c>
      <c r="O4173">
        <v>62.258687258687203</v>
      </c>
      <c r="P4173">
        <v>20.325203252032502</v>
      </c>
      <c r="Q4173">
        <v>2.2003570734576001E-2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92</v>
      </c>
      <c r="E4174">
        <v>14.463745866673699</v>
      </c>
      <c r="F4174">
        <v>43</v>
      </c>
      <c r="M4174" s="1">
        <v>9.8126000000000006E-11</v>
      </c>
      <c r="N4174">
        <v>1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138</v>
      </c>
      <c r="E4175">
        <v>14.437855000000001</v>
      </c>
      <c r="F4175">
        <v>24.55</v>
      </c>
      <c r="G4175">
        <v>-39.240570801167401</v>
      </c>
      <c r="H4175">
        <v>-8.3433329741934799</v>
      </c>
      <c r="I4175">
        <v>42.177150164659402</v>
      </c>
      <c r="J4175">
        <v>-8.9320997870565702</v>
      </c>
      <c r="K4175">
        <v>23.737129471826901</v>
      </c>
      <c r="L4175">
        <v>20.877145210395</v>
      </c>
      <c r="M4175">
        <v>36.310343400712497</v>
      </c>
      <c r="N4175">
        <v>9.5791502040287496E-2</v>
      </c>
      <c r="O4175">
        <v>19.226069246435799</v>
      </c>
      <c r="P4175">
        <v>88.556067588325604</v>
      </c>
      <c r="Q4175">
        <v>6.4591681787296004E-2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422</v>
      </c>
      <c r="E4176">
        <v>14.40476</v>
      </c>
      <c r="F4176">
        <v>109.96</v>
      </c>
      <c r="G4176">
        <v>-9.9868375732688701</v>
      </c>
      <c r="H4176">
        <v>-3.72017835103886</v>
      </c>
      <c r="I4176">
        <v>-9.0710860548601406</v>
      </c>
      <c r="J4176">
        <v>0.81054727176695196</v>
      </c>
      <c r="K4176">
        <v>107.78409921431</v>
      </c>
      <c r="L4176">
        <v>97.558872671894093</v>
      </c>
      <c r="M4176">
        <v>97.628116521938296</v>
      </c>
      <c r="O4176">
        <v>3.6376864314302503E-2</v>
      </c>
      <c r="P4176">
        <v>14.1374299356445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422</v>
      </c>
      <c r="E4177">
        <v>14.387040000000001</v>
      </c>
      <c r="F4177">
        <v>15.45</v>
      </c>
      <c r="G4177">
        <v>-15.9830129838254</v>
      </c>
      <c r="H4177">
        <v>-5.4150936052761498</v>
      </c>
      <c r="I4177">
        <v>-16.2570167907908</v>
      </c>
      <c r="J4177">
        <v>-2.1345665167203198</v>
      </c>
      <c r="K4177">
        <v>14.9781112873103</v>
      </c>
      <c r="L4177">
        <v>15.505360481451101</v>
      </c>
      <c r="M4177">
        <v>61.085373003340202</v>
      </c>
      <c r="N4177">
        <v>1.3110344953558599</v>
      </c>
      <c r="O4177">
        <v>47.249190938511298</v>
      </c>
      <c r="P4177">
        <v>20.797498045347901</v>
      </c>
      <c r="Q4177">
        <v>-4.8769967284268002E-2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72</v>
      </c>
      <c r="E4178">
        <v>14.362786</v>
      </c>
      <c r="F4178">
        <v>23.93</v>
      </c>
      <c r="G4178">
        <v>-50.8080815428901</v>
      </c>
      <c r="H4178">
        <v>4.53927101900313</v>
      </c>
      <c r="I4178">
        <v>-23.5951217377348</v>
      </c>
      <c r="J4178">
        <v>0.21071865137277601</v>
      </c>
      <c r="K4178">
        <v>24.042200372212399</v>
      </c>
      <c r="L4178">
        <v>25.355819004112899</v>
      </c>
      <c r="M4178">
        <v>60.9246767916623</v>
      </c>
      <c r="N4178">
        <v>2.5782208364974499</v>
      </c>
      <c r="O4178">
        <v>36.439615545340502</v>
      </c>
      <c r="P4178">
        <v>20.251256281406999</v>
      </c>
      <c r="Q4178">
        <v>8.3865839178755994E-2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714</v>
      </c>
      <c r="E4179">
        <v>14.354740187999999</v>
      </c>
      <c r="F4179">
        <v>13.53</v>
      </c>
      <c r="G4179">
        <v>-29.352678554742401</v>
      </c>
      <c r="H4179">
        <v>-6.2166120172300099</v>
      </c>
      <c r="I4179">
        <v>-8.0917705786696708</v>
      </c>
      <c r="J4179">
        <v>-0.27483623040381699</v>
      </c>
      <c r="K4179">
        <v>13.8285533410399</v>
      </c>
      <c r="L4179">
        <v>13.636322815003901</v>
      </c>
      <c r="M4179">
        <v>58.520367008885003</v>
      </c>
      <c r="N4179">
        <v>0.54497138699610403</v>
      </c>
      <c r="O4179">
        <v>21.0643015521064</v>
      </c>
      <c r="P4179">
        <v>16.137339055793898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218</v>
      </c>
      <c r="E4180">
        <v>14.335000000000001</v>
      </c>
      <c r="F4180">
        <v>12.2</v>
      </c>
      <c r="G4180">
        <v>21.137517523688899</v>
      </c>
      <c r="H4180">
        <v>-9.9943843928669001</v>
      </c>
      <c r="I4180">
        <v>-14.2030588439757</v>
      </c>
      <c r="J4180">
        <v>-0.17144945491063299</v>
      </c>
      <c r="K4180">
        <v>12.5629101980435</v>
      </c>
      <c r="L4180">
        <v>11.891469536757199</v>
      </c>
      <c r="M4180">
        <v>34.840965231047697</v>
      </c>
      <c r="N4180">
        <v>1.2700117229704599</v>
      </c>
      <c r="O4180">
        <v>30.737704918032701</v>
      </c>
      <c r="Q4180">
        <v>5.2736310977965002E-2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422</v>
      </c>
      <c r="E4181">
        <v>14.315994</v>
      </c>
      <c r="F4181">
        <v>42.35</v>
      </c>
      <c r="G4181">
        <v>50.539783978976402</v>
      </c>
      <c r="H4181">
        <v>6.6798216489611297</v>
      </c>
      <c r="I4181">
        <v>11.910061381852699</v>
      </c>
      <c r="J4181">
        <v>-2.3699952913761702</v>
      </c>
      <c r="K4181">
        <v>38.210144729203698</v>
      </c>
      <c r="L4181">
        <v>34.7306357524524</v>
      </c>
      <c r="M4181">
        <v>66.600473440146104</v>
      </c>
      <c r="N4181">
        <v>1.5250310319146001</v>
      </c>
      <c r="O4181">
        <v>25.619834710743799</v>
      </c>
      <c r="P4181">
        <v>79.983000424989299</v>
      </c>
      <c r="Q4181">
        <v>3.8631985293045998E-2</v>
      </c>
    </row>
    <row r="4182" spans="1:17" hidden="1" x14ac:dyDescent="0.3">
      <c r="A4182" t="s">
        <v>8524</v>
      </c>
      <c r="B4182" t="s">
        <v>5331</v>
      </c>
      <c r="C4182" t="str">
        <f>IFERROR(VLOOKUP(Table1[[#This Row],[Ticker]],[1]!Table1[[Symbol]:[Industry]],2,FALSE),"-")</f>
        <v>-</v>
      </c>
      <c r="D4182" t="s">
        <v>278</v>
      </c>
      <c r="E4182">
        <v>14.300758500000001</v>
      </c>
      <c r="F4182">
        <v>20.37</v>
      </c>
      <c r="G4182">
        <v>32.111078727311501</v>
      </c>
      <c r="H4182">
        <v>-3.2268384398400398</v>
      </c>
      <c r="I4182">
        <v>20.218262316067101</v>
      </c>
      <c r="J4182">
        <v>0.56568928939672303</v>
      </c>
      <c r="K4182">
        <v>19.7205954389214</v>
      </c>
      <c r="L4182">
        <v>16.890076548132299</v>
      </c>
      <c r="M4182">
        <v>56.769307129749897</v>
      </c>
      <c r="N4182">
        <v>0.116492146596858</v>
      </c>
      <c r="O4182">
        <v>15.1202749140893</v>
      </c>
      <c r="P4182">
        <v>92.169811320754704</v>
      </c>
    </row>
    <row r="4183" spans="1:17" hidden="1" x14ac:dyDescent="0.3">
      <c r="A4183" t="s">
        <v>8525</v>
      </c>
      <c r="B4183" t="s">
        <v>8526</v>
      </c>
      <c r="C4183" t="str">
        <f>IFERROR(VLOOKUP(Table1[[#This Row],[Ticker]],[1]!Table1[[Symbol]:[Industry]],2,FALSE),"-")</f>
        <v>-</v>
      </c>
      <c r="E4183">
        <v>14.2130934</v>
      </c>
      <c r="F4183">
        <v>31.53</v>
      </c>
      <c r="G4183">
        <v>1.46692527245156</v>
      </c>
      <c r="H4183">
        <v>3.3386451783729001</v>
      </c>
      <c r="I4183">
        <v>-25.475567847577199</v>
      </c>
      <c r="J4183">
        <v>-8.3271229249047405</v>
      </c>
      <c r="K4183">
        <v>30.475301108285901</v>
      </c>
      <c r="L4183">
        <v>31.554870285716198</v>
      </c>
      <c r="M4183">
        <v>59.139070275383503</v>
      </c>
      <c r="N4183">
        <v>1.3405484691388501</v>
      </c>
      <c r="O4183">
        <v>62.289882651443001</v>
      </c>
      <c r="P4183">
        <v>49.786223277909698</v>
      </c>
      <c r="Q4183">
        <v>8.0854438658978997E-2</v>
      </c>
    </row>
    <row r="4184" spans="1:17" hidden="1" x14ac:dyDescent="0.3">
      <c r="A4184" t="s">
        <v>8527</v>
      </c>
      <c r="B4184" t="s">
        <v>8528</v>
      </c>
      <c r="C4184" t="str">
        <f>IFERROR(VLOOKUP(Table1[[#This Row],[Ticker]],[1]!Table1[[Symbol]:[Industry]],2,FALSE),"-")</f>
        <v>-</v>
      </c>
      <c r="D4184" t="s">
        <v>539</v>
      </c>
      <c r="E4184">
        <v>14.2114127699999</v>
      </c>
      <c r="F4184">
        <v>451.05</v>
      </c>
      <c r="G4184">
        <v>30.9260591647826</v>
      </c>
      <c r="H4184">
        <v>-4.6036086462338703</v>
      </c>
      <c r="I4184">
        <v>-29.533733613416501</v>
      </c>
      <c r="J4184">
        <v>6.1822114568545601</v>
      </c>
      <c r="K4184">
        <v>461.11393413457699</v>
      </c>
      <c r="L4184">
        <v>428.27084505145302</v>
      </c>
      <c r="M4184">
        <v>49.838367523017901</v>
      </c>
      <c r="N4184">
        <v>0.82719692110327103</v>
      </c>
      <c r="O4184">
        <v>36.293093892029702</v>
      </c>
      <c r="P4184">
        <v>74.150579150579105</v>
      </c>
      <c r="Q4184">
        <v>3.4614208793955999E-2</v>
      </c>
    </row>
    <row r="4185" spans="1:17" hidden="1" x14ac:dyDescent="0.3">
      <c r="A4185" t="s">
        <v>8529</v>
      </c>
      <c r="B4185" t="s">
        <v>8530</v>
      </c>
      <c r="C4185" t="str">
        <f>IFERROR(VLOOKUP(Table1[[#This Row],[Ticker]],[1]!Table1[[Symbol]:[Industry]],2,FALSE),"-")</f>
        <v>-</v>
      </c>
      <c r="D4185" t="s">
        <v>631</v>
      </c>
      <c r="E4185">
        <v>14.20751325</v>
      </c>
      <c r="F4185">
        <v>42.63</v>
      </c>
      <c r="G4185">
        <v>-4.3533867031703002</v>
      </c>
      <c r="H4185">
        <v>-4.8116785832729496</v>
      </c>
      <c r="I4185">
        <v>-16.109286046130698</v>
      </c>
      <c r="J4185">
        <v>-2.7228615617551202</v>
      </c>
      <c r="K4185">
        <v>44.098062174785703</v>
      </c>
      <c r="L4185">
        <v>42.451743030723499</v>
      </c>
      <c r="M4185">
        <v>43.130078995598097</v>
      </c>
      <c r="N4185">
        <v>0.83619175940887902</v>
      </c>
      <c r="O4185">
        <v>36.0544217687074</v>
      </c>
      <c r="P4185">
        <v>35.290384005077698</v>
      </c>
      <c r="Q4185">
        <v>0.13321997707796701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Row],[Ticker]],[1]!Table1[[Symbol]:[Industry]],2,FALSE),"-")</f>
        <v>-</v>
      </c>
      <c r="D4186" t="s">
        <v>539</v>
      </c>
      <c r="E4186">
        <v>14.182499999999999</v>
      </c>
      <c r="F4186">
        <v>94.55</v>
      </c>
      <c r="G4186">
        <v>151.15415299883901</v>
      </c>
      <c r="H4186">
        <v>-35.427322725463497</v>
      </c>
      <c r="I4186">
        <v>55.044390135615998</v>
      </c>
      <c r="J4186">
        <v>-4.9999996032330403</v>
      </c>
      <c r="K4186">
        <v>99.140548227311498</v>
      </c>
      <c r="L4186">
        <v>70.5432355401975</v>
      </c>
      <c r="M4186">
        <v>11.592417185153501</v>
      </c>
      <c r="N4186">
        <v>0.30718427655422298</v>
      </c>
      <c r="O4186">
        <v>49.370703331570503</v>
      </c>
      <c r="P4186">
        <v>187.64831153027001</v>
      </c>
      <c r="Q4186">
        <v>7.1588134125722E-2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E4187">
        <v>14.125019999999999</v>
      </c>
      <c r="F4187">
        <v>15.6</v>
      </c>
      <c r="G4187">
        <v>-79.039919135550093</v>
      </c>
      <c r="H4187">
        <v>-12.2916069224674</v>
      </c>
      <c r="I4187">
        <v>-9.9333776026376999</v>
      </c>
      <c r="J4187">
        <v>10.192365453585101</v>
      </c>
      <c r="K4187">
        <v>15.1541738451924</v>
      </c>
      <c r="L4187">
        <v>15.6617985997253</v>
      </c>
      <c r="M4187">
        <v>72.059727577197194</v>
      </c>
      <c r="N4187">
        <v>0.19022395573879899</v>
      </c>
      <c r="O4187">
        <v>125</v>
      </c>
      <c r="P4187">
        <v>50.5791505791505</v>
      </c>
      <c r="Q4187">
        <v>4.5372041430814997E-2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682</v>
      </c>
      <c r="E4188">
        <v>14.124446000000001</v>
      </c>
      <c r="F4188">
        <v>49.49</v>
      </c>
      <c r="G4188">
        <v>150.08224777035801</v>
      </c>
      <c r="H4188">
        <v>-15.7194817296525</v>
      </c>
      <c r="I4188">
        <v>183.085728296555</v>
      </c>
      <c r="J4188">
        <v>-1.4525088210763699</v>
      </c>
      <c r="K4188">
        <v>53.2305111608242</v>
      </c>
      <c r="L4188">
        <v>38.641408311629299</v>
      </c>
      <c r="M4188">
        <v>29.221207499343599</v>
      </c>
      <c r="N4188">
        <v>0.50377242313533899</v>
      </c>
      <c r="O4188">
        <v>25.641543746211301</v>
      </c>
      <c r="P4188">
        <v>197.058823529411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E4189">
        <v>14.11051018</v>
      </c>
      <c r="F4189">
        <v>14.6</v>
      </c>
      <c r="G4189">
        <v>-72.400861000525197</v>
      </c>
      <c r="H4189">
        <v>-4.7625236279118299</v>
      </c>
      <c r="I4189">
        <v>-46.202302986077001</v>
      </c>
      <c r="J4189">
        <v>0.74475779808274301</v>
      </c>
      <c r="K4189">
        <v>16.4874243138343</v>
      </c>
      <c r="L4189">
        <v>19.577059023519201</v>
      </c>
      <c r="M4189">
        <v>38.848129211887901</v>
      </c>
      <c r="N4189">
        <v>0.92360622958832195</v>
      </c>
      <c r="O4189">
        <v>93.424657534246506</v>
      </c>
      <c r="P4189">
        <v>3.7668798862828501</v>
      </c>
      <c r="Q4189">
        <v>-5.3852563068316997E-2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E4190">
        <v>14.07672</v>
      </c>
      <c r="F4190">
        <v>2.16</v>
      </c>
      <c r="G4190">
        <v>24.864939526973</v>
      </c>
      <c r="H4190">
        <v>1.72536620341657</v>
      </c>
      <c r="I4190">
        <v>5.5421209959159796</v>
      </c>
      <c r="J4190">
        <v>-1.48303070988443</v>
      </c>
      <c r="K4190">
        <v>2.0829426828108599</v>
      </c>
      <c r="L4190">
        <v>1.8055650653192199</v>
      </c>
      <c r="M4190">
        <v>44.628734725763799</v>
      </c>
      <c r="N4190">
        <v>0.87964046787649197</v>
      </c>
      <c r="O4190">
        <v>31.9444444444444</v>
      </c>
      <c r="P4190">
        <v>81.512605042016801</v>
      </c>
      <c r="Q4190">
        <v>5.1656047645893002E-2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278</v>
      </c>
      <c r="E4191">
        <v>14.067843</v>
      </c>
      <c r="F4191">
        <v>51.5</v>
      </c>
      <c r="G4191">
        <v>91.380593833710805</v>
      </c>
      <c r="H4191">
        <v>21.5839579020024</v>
      </c>
      <c r="I4191">
        <v>15.928026335687999</v>
      </c>
      <c r="J4191">
        <v>-12.4160744637006</v>
      </c>
      <c r="K4191">
        <v>46.923544803670701</v>
      </c>
      <c r="L4191">
        <v>41.261940082938899</v>
      </c>
      <c r="M4191">
        <v>54.089682962330201</v>
      </c>
      <c r="N4191">
        <v>2.5851729777953998</v>
      </c>
      <c r="O4191">
        <v>16.291262135922299</v>
      </c>
      <c r="P4191">
        <v>149.394673123486</v>
      </c>
      <c r="Q4191">
        <v>0.131867336292666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370</v>
      </c>
      <c r="E4192">
        <v>14.0568545099999</v>
      </c>
      <c r="F4192">
        <v>11.26</v>
      </c>
      <c r="G4192">
        <v>471.66661805278898</v>
      </c>
      <c r="H4192">
        <v>40.405148019718297</v>
      </c>
      <c r="I4192">
        <v>481.97230018852599</v>
      </c>
      <c r="J4192">
        <v>8.8340306377160491</v>
      </c>
      <c r="K4192">
        <v>7.6360121640979601</v>
      </c>
      <c r="M4192">
        <v>100</v>
      </c>
      <c r="N4192">
        <v>1.8150844215254001</v>
      </c>
      <c r="O4192">
        <v>0</v>
      </c>
      <c r="P4192">
        <v>525.55555555555497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138</v>
      </c>
      <c r="E4193">
        <v>14.039505999999999</v>
      </c>
      <c r="F4193">
        <v>11.38</v>
      </c>
      <c r="G4193">
        <v>111.510188331142</v>
      </c>
      <c r="H4193">
        <v>-15.359133220397499</v>
      </c>
      <c r="I4193">
        <v>5.1044213303494904E-3</v>
      </c>
      <c r="J4193">
        <v>2.7283554909450398</v>
      </c>
      <c r="K4193">
        <v>11.6273994466238</v>
      </c>
      <c r="L4193">
        <v>10.174865688838</v>
      </c>
      <c r="M4193">
        <v>43.622928774505901</v>
      </c>
      <c r="N4193">
        <v>1.72040036748706</v>
      </c>
      <c r="O4193">
        <v>18.717047451669501</v>
      </c>
      <c r="P4193">
        <v>139.57894736842101</v>
      </c>
      <c r="Q4193">
        <v>7.4862933833195006E-2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D4194" t="s">
        <v>631</v>
      </c>
      <c r="E4194">
        <v>13.953295744999901</v>
      </c>
      <c r="F4194">
        <v>26</v>
      </c>
      <c r="M4194">
        <v>50</v>
      </c>
      <c r="N4194">
        <v>1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E4195">
        <v>13.947566399999999</v>
      </c>
      <c r="F4195">
        <v>37.28</v>
      </c>
      <c r="G4195">
        <v>0.207524986494043</v>
      </c>
      <c r="H4195">
        <v>24.1514432705827</v>
      </c>
      <c r="I4195">
        <v>-0.65377266516435295</v>
      </c>
      <c r="J4195">
        <v>-8.6825182471235198</v>
      </c>
      <c r="K4195">
        <v>33.197400663857302</v>
      </c>
      <c r="L4195">
        <v>31.720573499607699</v>
      </c>
      <c r="M4195">
        <v>52.2724627686639</v>
      </c>
      <c r="N4195">
        <v>2.8906039779103598</v>
      </c>
      <c r="O4195">
        <v>28.138412017167301</v>
      </c>
      <c r="P4195">
        <v>54.177005789909003</v>
      </c>
      <c r="Q4195">
        <v>-3.2163959627755E-2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46</v>
      </c>
      <c r="E4196">
        <v>13.946565</v>
      </c>
      <c r="F4196">
        <v>20.85</v>
      </c>
      <c r="G4196">
        <v>107.56608895226</v>
      </c>
      <c r="H4196">
        <v>-4.3737731222806797</v>
      </c>
      <c r="I4196">
        <v>-26.9198955786696</v>
      </c>
      <c r="J4196">
        <v>5.1583733587234697</v>
      </c>
      <c r="K4196">
        <v>23.923411175613602</v>
      </c>
      <c r="L4196">
        <v>19.309254575146198</v>
      </c>
      <c r="M4196">
        <v>19.665016468602101</v>
      </c>
      <c r="N4196">
        <v>1.0421455938697299</v>
      </c>
      <c r="O4196">
        <v>91.366906474820098</v>
      </c>
      <c r="P4196">
        <v>155.82822085889501</v>
      </c>
      <c r="Q4196">
        <v>0.187342585550694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D4197" t="s">
        <v>116</v>
      </c>
      <c r="E4197">
        <v>13.906475285999999</v>
      </c>
      <c r="F4197">
        <v>9.4600000000000009</v>
      </c>
      <c r="G4197">
        <v>15.0170693444172</v>
      </c>
      <c r="H4197">
        <v>-13.4140559020592</v>
      </c>
      <c r="I4197">
        <v>-19.1002008839749</v>
      </c>
      <c r="J4197">
        <v>-1.93670547548579</v>
      </c>
      <c r="K4197">
        <v>9.5140643622899894</v>
      </c>
      <c r="L4197">
        <v>9.2513591183888497</v>
      </c>
      <c r="M4197">
        <v>52.902721143824401</v>
      </c>
      <c r="N4197">
        <v>0.86108274420255804</v>
      </c>
      <c r="O4197">
        <v>51.162790697674403</v>
      </c>
      <c r="P4197">
        <v>81.573896353167001</v>
      </c>
      <c r="Q4197">
        <v>2.9599569233398001E-2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D4198" t="s">
        <v>104</v>
      </c>
      <c r="E4198">
        <v>13.897500000000001</v>
      </c>
      <c r="F4198">
        <v>42.5</v>
      </c>
      <c r="G4198">
        <v>4.7654016670370396</v>
      </c>
      <c r="H4198">
        <v>60.499296146642699</v>
      </c>
      <c r="I4198">
        <v>79.386922603148506</v>
      </c>
      <c r="J4198">
        <v>0.81054727176695196</v>
      </c>
      <c r="K4198">
        <v>30.103075259895601</v>
      </c>
      <c r="L4198">
        <v>24.345602785501701</v>
      </c>
      <c r="M4198">
        <v>92.692308866026096</v>
      </c>
      <c r="N4198">
        <v>1.2123542646758001</v>
      </c>
      <c r="O4198">
        <v>0.65882352941177802</v>
      </c>
      <c r="P4198">
        <v>179.605263157894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626</v>
      </c>
      <c r="E4199">
        <v>13.87776</v>
      </c>
      <c r="F4199">
        <v>3.9</v>
      </c>
      <c r="G4199">
        <v>-19.542936963736</v>
      </c>
      <c r="H4199">
        <v>-15.327321208181701</v>
      </c>
      <c r="I4199">
        <v>-34.526602895742798</v>
      </c>
      <c r="J4199">
        <v>-2.6040868745745001</v>
      </c>
      <c r="K4199">
        <v>4.1379632565361204</v>
      </c>
      <c r="L4199">
        <v>4.1697774597754602</v>
      </c>
      <c r="M4199">
        <v>36.717773986661797</v>
      </c>
      <c r="N4199">
        <v>0.595229455189484</v>
      </c>
      <c r="O4199">
        <v>68.461538461538396</v>
      </c>
      <c r="P4199">
        <v>18.181818181818102</v>
      </c>
      <c r="Q4199">
        <v>2.9176308914866E-2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46</v>
      </c>
      <c r="E4200">
        <v>13.877079999999999</v>
      </c>
      <c r="F4200">
        <v>20.3</v>
      </c>
      <c r="G4200">
        <v>-18.919230564147199</v>
      </c>
      <c r="H4200">
        <v>-3.72017835103886</v>
      </c>
      <c r="I4200">
        <v>5.6168691272126896</v>
      </c>
      <c r="J4200">
        <v>0.81054727176695196</v>
      </c>
      <c r="K4200">
        <v>18.6937985357009</v>
      </c>
      <c r="L4200">
        <v>11.4478124197352</v>
      </c>
      <c r="M4200">
        <v>96.313514182769097</v>
      </c>
      <c r="N4200">
        <v>1.375</v>
      </c>
      <c r="O4200">
        <v>15.7635467980295</v>
      </c>
      <c r="P4200">
        <v>62.4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21</v>
      </c>
      <c r="E4201">
        <v>13.86883759</v>
      </c>
      <c r="F4201">
        <v>13.9</v>
      </c>
      <c r="G4201">
        <v>-26.075189844166399</v>
      </c>
      <c r="H4201">
        <v>-7.0778425846155004</v>
      </c>
      <c r="I4201">
        <v>-21.985120149343299</v>
      </c>
      <c r="J4201">
        <v>0.135378479568903</v>
      </c>
      <c r="K4201">
        <v>14.081206742823101</v>
      </c>
      <c r="L4201">
        <v>14.300450265137499</v>
      </c>
      <c r="M4201">
        <v>47.936316077479297</v>
      </c>
      <c r="N4201">
        <v>0.95777125197951996</v>
      </c>
      <c r="O4201">
        <v>47.3381294964028</v>
      </c>
      <c r="P4201">
        <v>50.270270270270203</v>
      </c>
      <c r="Q4201">
        <v>1.4986587544551001E-2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D4202" t="s">
        <v>51</v>
      </c>
      <c r="E4202">
        <v>13.857675</v>
      </c>
      <c r="F4202">
        <v>32.5</v>
      </c>
      <c r="G4202">
        <v>-2.60525061160252</v>
      </c>
      <c r="H4202">
        <v>-15.1643200404121</v>
      </c>
      <c r="I4202">
        <v>-13.7948955786696</v>
      </c>
      <c r="J4202">
        <v>-5.7986481305318902</v>
      </c>
      <c r="K4202">
        <v>36.075479403766302</v>
      </c>
      <c r="L4202">
        <v>32.805206963810299</v>
      </c>
      <c r="M4202">
        <v>28.996397946574099</v>
      </c>
      <c r="N4202">
        <v>3.7697881245095402</v>
      </c>
      <c r="O4202">
        <v>34.5230769230769</v>
      </c>
      <c r="P4202">
        <v>59.313725490195999</v>
      </c>
      <c r="Q4202">
        <v>0.111989722307393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D4203" t="s">
        <v>539</v>
      </c>
      <c r="E4203">
        <v>13.845000000000001</v>
      </c>
      <c r="F4203">
        <v>27.69</v>
      </c>
      <c r="G4203">
        <v>67.525719863448401</v>
      </c>
      <c r="H4203">
        <v>24.044527531313999</v>
      </c>
      <c r="I4203">
        <v>116.95510442133001</v>
      </c>
      <c r="J4203">
        <v>9.0209896791005395</v>
      </c>
      <c r="K4203">
        <v>21.579001171963998</v>
      </c>
      <c r="L4203">
        <v>15.9587501518526</v>
      </c>
      <c r="M4203">
        <v>86.983872775962197</v>
      </c>
      <c r="N4203">
        <v>0.23369779916310099</v>
      </c>
      <c r="O4203">
        <v>0</v>
      </c>
      <c r="P4203">
        <v>260.546875</v>
      </c>
      <c r="Q4203">
        <v>0.163295091449879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130</v>
      </c>
      <c r="E4204">
        <v>13.841940419999901</v>
      </c>
      <c r="F4204">
        <v>25</v>
      </c>
      <c r="G4204">
        <v>-41.181838079248699</v>
      </c>
      <c r="H4204">
        <v>-3.72017835103886</v>
      </c>
      <c r="I4204">
        <v>7.6822667148191703</v>
      </c>
      <c r="J4204">
        <v>0.81054727176695196</v>
      </c>
      <c r="K4204">
        <v>25.490490700011101</v>
      </c>
      <c r="L4204">
        <v>27.520240902228899</v>
      </c>
      <c r="M4204">
        <v>5.7435922009098999</v>
      </c>
      <c r="N4204">
        <v>0</v>
      </c>
      <c r="O4204">
        <v>40.559999999999903</v>
      </c>
      <c r="P4204">
        <v>40.924464487034903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D4205" t="s">
        <v>631</v>
      </c>
      <c r="E4205">
        <v>13.817022</v>
      </c>
      <c r="F4205">
        <v>34</v>
      </c>
      <c r="G4205">
        <v>-18.181574599141399</v>
      </c>
      <c r="I4205">
        <v>-13.7948955786696</v>
      </c>
      <c r="K4205">
        <v>71.000791228306696</v>
      </c>
      <c r="M4205">
        <v>99.985344065864695</v>
      </c>
      <c r="N4205">
        <v>1</v>
      </c>
      <c r="O4205">
        <v>9.1176470588235397</v>
      </c>
      <c r="P4205">
        <v>5.91900311526478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631</v>
      </c>
      <c r="E4206">
        <v>13.8165</v>
      </c>
      <c r="F4206">
        <v>9.06</v>
      </c>
      <c r="G4206">
        <v>36.253404586478602</v>
      </c>
      <c r="H4206">
        <v>-41.944945709664403</v>
      </c>
      <c r="I4206">
        <v>-0.403155904076413</v>
      </c>
      <c r="J4206">
        <v>-9.0118142747325098</v>
      </c>
      <c r="K4206">
        <v>11.113632743440499</v>
      </c>
      <c r="L4206">
        <v>8.9428667788346399</v>
      </c>
      <c r="M4206">
        <v>29.6883548642036</v>
      </c>
      <c r="N4206">
        <v>0.70871444025681296</v>
      </c>
      <c r="O4206">
        <v>88.189845474613605</v>
      </c>
      <c r="P4206">
        <v>100</v>
      </c>
      <c r="Q4206">
        <v>8.5723166019541996E-2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D4207" t="s">
        <v>714</v>
      </c>
      <c r="E4207">
        <v>13.801773789</v>
      </c>
      <c r="F4207">
        <v>15.5</v>
      </c>
      <c r="G4207">
        <v>17.039469635803101</v>
      </c>
      <c r="H4207">
        <v>5.8236812980839296</v>
      </c>
      <c r="I4207">
        <v>4.7519495456133098</v>
      </c>
      <c r="J4207">
        <v>2.2400469468806499</v>
      </c>
      <c r="K4207">
        <v>14.568300055655</v>
      </c>
      <c r="L4207">
        <v>13.318082676869301</v>
      </c>
      <c r="M4207">
        <v>59.192142314001003</v>
      </c>
      <c r="N4207">
        <v>1.27727787873319</v>
      </c>
      <c r="O4207">
        <v>5.1612903225806503</v>
      </c>
      <c r="P4207">
        <v>44.454799627213397</v>
      </c>
      <c r="Q4207">
        <v>3.6626942849021002E-2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D4208" t="s">
        <v>101</v>
      </c>
      <c r="E4208">
        <v>13.78932</v>
      </c>
      <c r="F4208">
        <v>15.22</v>
      </c>
      <c r="G4208">
        <v>322.23373313603298</v>
      </c>
      <c r="H4208">
        <v>-14.903997506303501</v>
      </c>
      <c r="I4208">
        <v>-45.757345288101902</v>
      </c>
      <c r="J4208">
        <v>-6.5140958070660604</v>
      </c>
      <c r="K4208">
        <v>18.089446741723201</v>
      </c>
      <c r="L4208">
        <v>18.3497973668592</v>
      </c>
      <c r="M4208">
        <v>35.625272408640797</v>
      </c>
      <c r="N4208">
        <v>0.59020030645280797</v>
      </c>
      <c r="O4208">
        <v>159.789750328515</v>
      </c>
      <c r="P4208">
        <v>346.33431085043901</v>
      </c>
      <c r="Q4208">
        <v>0.147651506076802</v>
      </c>
    </row>
    <row r="4209" spans="1:17" hidden="1" x14ac:dyDescent="0.3">
      <c r="A4209" t="s">
        <v>8577</v>
      </c>
      <c r="B4209" t="s">
        <v>8234</v>
      </c>
      <c r="C4209" t="str">
        <f>IFERROR(VLOOKUP(Table1[[#This Row],[Ticker]],[1]!Table1[[Symbol]:[Industry]],2,FALSE),"-")</f>
        <v>-</v>
      </c>
      <c r="E4209">
        <v>13.7750865</v>
      </c>
      <c r="F4209">
        <v>18.829999999999998</v>
      </c>
      <c r="G4209">
        <v>81.916927756053198</v>
      </c>
      <c r="H4209">
        <v>-13.851226738135599</v>
      </c>
      <c r="I4209">
        <v>-9.2998900292800908</v>
      </c>
      <c r="J4209">
        <v>-2.3713017443292999E-2</v>
      </c>
      <c r="K4209">
        <v>17.721022537546901</v>
      </c>
      <c r="L4209">
        <v>16.363622007841499</v>
      </c>
      <c r="M4209">
        <v>56.675301839737998</v>
      </c>
      <c r="N4209">
        <v>0.651098440589436</v>
      </c>
      <c r="O4209">
        <v>19.8088157195963</v>
      </c>
      <c r="P4209">
        <v>165.96045197740099</v>
      </c>
      <c r="Q4209">
        <v>7.342724143387E-2</v>
      </c>
    </row>
    <row r="4210" spans="1:17" hidden="1" x14ac:dyDescent="0.3">
      <c r="A4210" t="s">
        <v>8578</v>
      </c>
      <c r="B4210" t="s">
        <v>8579</v>
      </c>
      <c r="C4210" t="str">
        <f>IFERROR(VLOOKUP(Table1[[#This Row],[Ticker]],[1]!Table1[[Symbol]:[Industry]],2,FALSE),"-")</f>
        <v>-</v>
      </c>
      <c r="E4210">
        <v>13.77</v>
      </c>
      <c r="F4210">
        <v>8.1</v>
      </c>
      <c r="G4210">
        <v>-49.924753538582003</v>
      </c>
      <c r="H4210">
        <v>-15.622291810438201</v>
      </c>
      <c r="I4210">
        <v>-42.554790037772499</v>
      </c>
      <c r="J4210">
        <v>-0.68199004166587396</v>
      </c>
      <c r="K4210">
        <v>8.5651851381638906</v>
      </c>
      <c r="L4210">
        <v>9.74151106670997</v>
      </c>
      <c r="M4210">
        <v>46.784574915708198</v>
      </c>
      <c r="N4210">
        <v>0.90552922164456295</v>
      </c>
      <c r="O4210">
        <v>64.814814814814795</v>
      </c>
      <c r="P4210">
        <v>3.8461538461538498</v>
      </c>
      <c r="Q4210">
        <v>8.7405032801271001E-2</v>
      </c>
    </row>
    <row r="4211" spans="1:17" hidden="1" x14ac:dyDescent="0.3">
      <c r="A4211" t="s">
        <v>8580</v>
      </c>
      <c r="B4211" t="s">
        <v>8581</v>
      </c>
      <c r="C4211" t="str">
        <f>IFERROR(VLOOKUP(Table1[[#This Row],[Ticker]],[1]!Table1[[Symbol]:[Industry]],2,FALSE),"-")</f>
        <v>-</v>
      </c>
      <c r="D4211" t="s">
        <v>1157</v>
      </c>
      <c r="E4211">
        <v>13.70286962</v>
      </c>
      <c r="F4211">
        <v>2.5299999999999998</v>
      </c>
      <c r="G4211">
        <v>29.232755618927001</v>
      </c>
      <c r="H4211">
        <v>31.573939296019901</v>
      </c>
      <c r="I4211">
        <v>39.538437754663597</v>
      </c>
      <c r="J4211">
        <v>0.81054727176695196</v>
      </c>
      <c r="K4211">
        <v>2.1520869497177202</v>
      </c>
      <c r="L4211">
        <v>1.89938348901842</v>
      </c>
      <c r="M4211">
        <v>52.522152061207699</v>
      </c>
      <c r="N4211">
        <v>4.5497666873842402</v>
      </c>
      <c r="O4211">
        <v>13.8339920948616</v>
      </c>
      <c r="P4211">
        <v>80.714285714285694</v>
      </c>
      <c r="Q4211">
        <v>0.13182848784640799</v>
      </c>
    </row>
    <row r="4212" spans="1:17" hidden="1" x14ac:dyDescent="0.3">
      <c r="A4212" t="s">
        <v>8582</v>
      </c>
      <c r="B4212" t="s">
        <v>8583</v>
      </c>
      <c r="C4212" t="str">
        <f>IFERROR(VLOOKUP(Table1[[#This Row],[Ticker]],[1]!Table1[[Symbol]:[Industry]],2,FALSE),"-")</f>
        <v>-</v>
      </c>
      <c r="D4212" t="s">
        <v>1429</v>
      </c>
      <c r="E4212">
        <v>13.702680000000001</v>
      </c>
      <c r="F4212">
        <v>2</v>
      </c>
      <c r="G4212">
        <v>0.89942228559372595</v>
      </c>
      <c r="K4212">
        <v>1.8164878752898299</v>
      </c>
      <c r="L4212">
        <v>1.8009664774797101</v>
      </c>
      <c r="M4212">
        <v>73.414657253377001</v>
      </c>
      <c r="N4212">
        <v>1</v>
      </c>
      <c r="O4212">
        <v>5</v>
      </c>
      <c r="P4212">
        <v>66.6666666666666</v>
      </c>
      <c r="Q4212">
        <v>-2.1676028175539999E-2</v>
      </c>
    </row>
    <row r="4213" spans="1:17" hidden="1" x14ac:dyDescent="0.3">
      <c r="A4213" t="s">
        <v>8584</v>
      </c>
      <c r="B4213" t="s">
        <v>8585</v>
      </c>
      <c r="C4213" t="str">
        <f>IFERROR(VLOOKUP(Table1[[#This Row],[Ticker]],[1]!Table1[[Symbol]:[Industry]],2,FALSE),"-")</f>
        <v>-</v>
      </c>
      <c r="D4213" t="s">
        <v>278</v>
      </c>
      <c r="E4213">
        <v>13.669854173999999</v>
      </c>
      <c r="F4213">
        <v>62.61</v>
      </c>
      <c r="G4213">
        <v>-3.6967315605601101</v>
      </c>
      <c r="H4213">
        <v>1.0492970066717899</v>
      </c>
      <c r="I4213">
        <v>25.338437754663602</v>
      </c>
      <c r="J4213">
        <v>-0.88993005520202195</v>
      </c>
      <c r="K4213">
        <v>62.261270511523399</v>
      </c>
      <c r="L4213">
        <v>52.282752499072799</v>
      </c>
      <c r="M4213">
        <v>37.827264017240999</v>
      </c>
      <c r="N4213">
        <v>1.2030260869565199</v>
      </c>
      <c r="O4213">
        <v>16.722568279827499</v>
      </c>
      <c r="P4213">
        <v>88.300751879699206</v>
      </c>
      <c r="Q4213">
        <v>0.23678761677274901</v>
      </c>
    </row>
    <row r="4214" spans="1:17" hidden="1" x14ac:dyDescent="0.3">
      <c r="A4214" t="s">
        <v>8586</v>
      </c>
      <c r="B4214" t="s">
        <v>8587</v>
      </c>
      <c r="C4214" t="str">
        <f>IFERROR(VLOOKUP(Table1[[#This Row],[Ticker]],[1]!Table1[[Symbol]:[Industry]],2,FALSE),"-")</f>
        <v>-</v>
      </c>
      <c r="D4214" t="s">
        <v>908</v>
      </c>
      <c r="E4214">
        <v>13.657392099999999</v>
      </c>
      <c r="F4214">
        <v>26.29</v>
      </c>
      <c r="G4214">
        <v>-6.8392039409896803</v>
      </c>
      <c r="H4214">
        <v>-1.51940615026666</v>
      </c>
      <c r="I4214">
        <v>-22.192108122223601</v>
      </c>
      <c r="J4214">
        <v>-10.6610246345875</v>
      </c>
      <c r="K4214">
        <v>26.976985643410799</v>
      </c>
      <c r="L4214">
        <v>27.044117943240401</v>
      </c>
      <c r="M4214">
        <v>41.786057779521599</v>
      </c>
      <c r="N4214">
        <v>3.8361613419148402</v>
      </c>
      <c r="O4214">
        <v>27.805249144161198</v>
      </c>
      <c r="P4214">
        <v>19.174977334542099</v>
      </c>
      <c r="Q4214">
        <v>-0.11776605882605801</v>
      </c>
    </row>
    <row r="4215" spans="1:17" hidden="1" x14ac:dyDescent="0.3">
      <c r="A4215" t="s">
        <v>8588</v>
      </c>
      <c r="B4215" t="s">
        <v>8589</v>
      </c>
      <c r="C4215" t="str">
        <f>IFERROR(VLOOKUP(Table1[[#This Row],[Ticker]],[1]!Table1[[Symbol]:[Industry]],2,FALSE),"-")</f>
        <v>-</v>
      </c>
      <c r="D4215" t="s">
        <v>1429</v>
      </c>
      <c r="E4215">
        <v>13.650412288</v>
      </c>
      <c r="F4215">
        <v>15.04</v>
      </c>
      <c r="G4215">
        <v>22.6311296026668</v>
      </c>
      <c r="H4215">
        <v>18.142793165512298</v>
      </c>
      <c r="I4215">
        <v>-2.7985856155700399</v>
      </c>
      <c r="J4215">
        <v>-4.3990335665563904</v>
      </c>
      <c r="K4215">
        <v>13.7597993359695</v>
      </c>
      <c r="L4215">
        <v>12.3279733185599</v>
      </c>
      <c r="M4215">
        <v>45.649735455653797</v>
      </c>
      <c r="N4215">
        <v>2.2443745408653299</v>
      </c>
      <c r="O4215">
        <v>16.555851063829699</v>
      </c>
      <c r="P4215">
        <v>103.243243243243</v>
      </c>
      <c r="Q4215">
        <v>4.5674864952602999E-2</v>
      </c>
    </row>
    <row r="4216" spans="1:17" hidden="1" x14ac:dyDescent="0.3">
      <c r="A4216" t="s">
        <v>8590</v>
      </c>
      <c r="B4216" t="s">
        <v>8591</v>
      </c>
      <c r="C4216" t="str">
        <f>IFERROR(VLOOKUP(Table1[[#This Row],[Ticker]],[1]!Table1[[Symbol]:[Industry]],2,FALSE),"-")</f>
        <v>-</v>
      </c>
      <c r="D4216" t="s">
        <v>51</v>
      </c>
      <c r="E4216">
        <v>13.629033263999901</v>
      </c>
      <c r="F4216">
        <v>6.16</v>
      </c>
      <c r="G4216">
        <v>9.8124657638546093</v>
      </c>
      <c r="H4216">
        <v>-3.88796358593819</v>
      </c>
      <c r="I4216">
        <v>4.6666428828687998</v>
      </c>
      <c r="J4216">
        <v>-4.2931209897960301</v>
      </c>
      <c r="K4216">
        <v>5.8838251310869003</v>
      </c>
      <c r="L4216">
        <v>5.3812467613403596</v>
      </c>
      <c r="M4216">
        <v>51.979682568042598</v>
      </c>
      <c r="N4216">
        <v>1.01383336009648</v>
      </c>
      <c r="O4216">
        <v>20.941558441558399</v>
      </c>
      <c r="Q4216">
        <v>6.9594592506977998E-2</v>
      </c>
    </row>
    <row r="4217" spans="1:17" hidden="1" x14ac:dyDescent="0.3">
      <c r="A4217" t="s">
        <v>8592</v>
      </c>
      <c r="B4217" t="s">
        <v>8593</v>
      </c>
      <c r="C4217" t="str">
        <f>IFERROR(VLOOKUP(Table1[[#This Row],[Ticker]],[1]!Table1[[Symbol]:[Industry]],2,FALSE),"-")</f>
        <v>-</v>
      </c>
      <c r="D4217" t="s">
        <v>72</v>
      </c>
      <c r="E4217">
        <v>13.5939</v>
      </c>
      <c r="F4217">
        <v>1.1299999999999999</v>
      </c>
      <c r="G4217">
        <v>42.075892873828899</v>
      </c>
      <c r="H4217">
        <v>8.1610097677730007</v>
      </c>
      <c r="I4217">
        <v>-17.213698997472999</v>
      </c>
      <c r="J4217">
        <v>-0.92858316301565802</v>
      </c>
      <c r="K4217">
        <v>1.10439532935773</v>
      </c>
      <c r="L4217">
        <v>1.02041567329734</v>
      </c>
      <c r="M4217">
        <v>43.384225651980998</v>
      </c>
      <c r="N4217">
        <v>0.74663041372460803</v>
      </c>
      <c r="O4217">
        <v>49.557522123893797</v>
      </c>
      <c r="P4217">
        <v>71.212121212121104</v>
      </c>
      <c r="Q4217">
        <v>6.8625244638676003E-2</v>
      </c>
    </row>
    <row r="4218" spans="1:17" hidden="1" x14ac:dyDescent="0.3">
      <c r="A4218" t="s">
        <v>8594</v>
      </c>
      <c r="B4218" t="s">
        <v>8595</v>
      </c>
      <c r="C4218" t="str">
        <f>IFERROR(VLOOKUP(Table1[[#This Row],[Ticker]],[1]!Table1[[Symbol]:[Industry]],2,FALSE),"-")</f>
        <v>-</v>
      </c>
      <c r="E4218">
        <v>13.563774</v>
      </c>
      <c r="F4218">
        <v>17.010000000000002</v>
      </c>
      <c r="G4218">
        <v>-24.100577714406199</v>
      </c>
      <c r="H4218">
        <v>-3.72017835103886</v>
      </c>
      <c r="I4218">
        <v>-13.7948955786696</v>
      </c>
      <c r="J4218">
        <v>0.81054727176695196</v>
      </c>
      <c r="K4218">
        <v>17.0099966187117</v>
      </c>
      <c r="L4218">
        <v>16.931300921580799</v>
      </c>
      <c r="M4218">
        <v>100</v>
      </c>
      <c r="O4218">
        <v>0</v>
      </c>
      <c r="P4218">
        <v>0</v>
      </c>
    </row>
    <row r="4219" spans="1:17" hidden="1" x14ac:dyDescent="0.3">
      <c r="A4219" t="s">
        <v>8596</v>
      </c>
      <c r="B4219" t="s">
        <v>8597</v>
      </c>
      <c r="C4219" t="str">
        <f>IFERROR(VLOOKUP(Table1[[#This Row],[Ticker]],[1]!Table1[[Symbol]:[Industry]],2,FALSE),"-")</f>
        <v>-</v>
      </c>
      <c r="E4219">
        <v>13.5542304</v>
      </c>
      <c r="F4219">
        <v>31.52</v>
      </c>
      <c r="G4219">
        <v>-30.7079851218136</v>
      </c>
      <c r="H4219">
        <v>-6.7504813813418902</v>
      </c>
      <c r="I4219">
        <v>-48.059754807032498</v>
      </c>
      <c r="J4219">
        <v>-1.81166056248362</v>
      </c>
      <c r="K4219">
        <v>32.252099736991703</v>
      </c>
      <c r="L4219">
        <v>36.154764348620802</v>
      </c>
      <c r="M4219">
        <v>54.086674184854097</v>
      </c>
      <c r="N4219">
        <v>0.79097647888307998</v>
      </c>
      <c r="O4219">
        <v>76.395939086294405</v>
      </c>
      <c r="P4219">
        <v>12.8939828080229</v>
      </c>
      <c r="Q4219">
        <v>3.9710559549213001E-2</v>
      </c>
    </row>
    <row r="4220" spans="1:17" hidden="1" x14ac:dyDescent="0.3">
      <c r="A4220" t="s">
        <v>8598</v>
      </c>
      <c r="B4220" t="s">
        <v>8599</v>
      </c>
      <c r="C4220" t="str">
        <f>IFERROR(VLOOKUP(Table1[[#This Row],[Ticker]],[1]!Table1[[Symbol]:[Industry]],2,FALSE),"-")</f>
        <v>-</v>
      </c>
      <c r="E4220">
        <v>13.5355995</v>
      </c>
      <c r="F4220">
        <v>29.62</v>
      </c>
      <c r="G4220">
        <v>-54.797816834668303</v>
      </c>
      <c r="H4220">
        <v>-9.9597512572784304</v>
      </c>
      <c r="I4220">
        <v>-17.626064409838399</v>
      </c>
      <c r="J4220">
        <v>-2.2929010040951101</v>
      </c>
      <c r="K4220">
        <v>29.249455266137101</v>
      </c>
      <c r="L4220">
        <v>31.203460273312</v>
      </c>
      <c r="M4220">
        <v>55.0931703057486</v>
      </c>
      <c r="N4220">
        <v>1.7068162208800599</v>
      </c>
      <c r="O4220">
        <v>54.895340985820297</v>
      </c>
      <c r="P4220">
        <v>31.352549889135201</v>
      </c>
      <c r="Q4220">
        <v>-2.8048631029622999E-2</v>
      </c>
    </row>
    <row r="4221" spans="1:17" hidden="1" x14ac:dyDescent="0.3">
      <c r="A4221" t="s">
        <v>8600</v>
      </c>
      <c r="B4221" t="s">
        <v>8601</v>
      </c>
      <c r="C4221" t="str">
        <f>IFERROR(VLOOKUP(Table1[[#This Row],[Ticker]],[1]!Table1[[Symbol]:[Industry]],2,FALSE),"-")</f>
        <v>-</v>
      </c>
      <c r="D4221" t="s">
        <v>218</v>
      </c>
      <c r="E4221">
        <v>13.5291975</v>
      </c>
      <c r="F4221">
        <v>45.15</v>
      </c>
      <c r="G4221">
        <v>57.151931318110698</v>
      </c>
      <c r="H4221">
        <v>1.6821204995358501</v>
      </c>
      <c r="I4221">
        <v>6.6051044213303403</v>
      </c>
      <c r="J4221">
        <v>8.06200926007104</v>
      </c>
      <c r="K4221">
        <v>43.886741682757702</v>
      </c>
      <c r="L4221">
        <v>38.694532011030198</v>
      </c>
      <c r="M4221">
        <v>56.187665922291202</v>
      </c>
      <c r="N4221">
        <v>1.55248893805309</v>
      </c>
      <c r="O4221">
        <v>43.831672203765201</v>
      </c>
      <c r="P4221">
        <v>96.048632218844901</v>
      </c>
      <c r="Q4221">
        <v>7.1592550951002004E-2</v>
      </c>
    </row>
    <row r="4222" spans="1:17" hidden="1" x14ac:dyDescent="0.3">
      <c r="A4222" t="s">
        <v>8602</v>
      </c>
      <c r="B4222" t="s">
        <v>8603</v>
      </c>
      <c r="C4222" t="str">
        <f>IFERROR(VLOOKUP(Table1[[#This Row],[Ticker]],[1]!Table1[[Symbol]:[Industry]],2,FALSE),"-")</f>
        <v>-</v>
      </c>
      <c r="D4222" t="s">
        <v>422</v>
      </c>
      <c r="E4222">
        <v>13.497460800000001</v>
      </c>
      <c r="F4222">
        <v>18.61</v>
      </c>
      <c r="G4222">
        <v>49.338378483170601</v>
      </c>
      <c r="H4222">
        <v>-9.9197751252324107</v>
      </c>
      <c r="I4222">
        <v>-19.9471900819475</v>
      </c>
      <c r="J4222">
        <v>0.81054727176695196</v>
      </c>
      <c r="K4222">
        <v>18.526616098233301</v>
      </c>
      <c r="L4222">
        <v>15.1503914411184</v>
      </c>
      <c r="M4222">
        <v>14.079203571840999</v>
      </c>
      <c r="N4222">
        <v>1.3716814159292E-3</v>
      </c>
      <c r="O4222">
        <v>15.099408919935501</v>
      </c>
      <c r="P4222">
        <v>106.777777777777</v>
      </c>
      <c r="Q4222">
        <v>0.10796207101446099</v>
      </c>
    </row>
    <row r="4223" spans="1:17" hidden="1" x14ac:dyDescent="0.3">
      <c r="A4223" t="s">
        <v>8604</v>
      </c>
      <c r="B4223" t="s">
        <v>8605</v>
      </c>
      <c r="C4223" t="str">
        <f>IFERROR(VLOOKUP(Table1[[#This Row],[Ticker]],[1]!Table1[[Symbol]:[Industry]],2,FALSE),"-")</f>
        <v>-</v>
      </c>
      <c r="E4223">
        <v>13.466646900000001</v>
      </c>
      <c r="F4223">
        <v>17.010000000000002</v>
      </c>
      <c r="G4223">
        <v>-38.8374198196694</v>
      </c>
      <c r="H4223">
        <v>-14.2201783510388</v>
      </c>
      <c r="I4223">
        <v>-40.790603733175999</v>
      </c>
      <c r="J4223">
        <v>10.4247542527834</v>
      </c>
      <c r="K4223">
        <v>19.123943693120601</v>
      </c>
      <c r="L4223">
        <v>19.3502882181694</v>
      </c>
      <c r="M4223">
        <v>45.3046384855665</v>
      </c>
      <c r="N4223">
        <v>1.6198683984665501</v>
      </c>
      <c r="O4223">
        <v>51.028806584362101</v>
      </c>
      <c r="P4223">
        <v>28.863636363636299</v>
      </c>
      <c r="Q4223">
        <v>5.0526208498276E-2</v>
      </c>
    </row>
    <row r="4224" spans="1:17" hidden="1" x14ac:dyDescent="0.3">
      <c r="A4224" t="s">
        <v>8606</v>
      </c>
      <c r="B4224" t="s">
        <v>8607</v>
      </c>
      <c r="C4224" t="str">
        <f>IFERROR(VLOOKUP(Table1[[#This Row],[Ticker]],[1]!Table1[[Symbol]:[Industry]],2,FALSE),"-")</f>
        <v>-</v>
      </c>
      <c r="D4224" t="s">
        <v>386</v>
      </c>
      <c r="E4224">
        <v>13.46114</v>
      </c>
      <c r="F4224">
        <v>77</v>
      </c>
      <c r="G4224">
        <v>-22.784788240722001</v>
      </c>
      <c r="H4224">
        <v>17.349004038898201</v>
      </c>
      <c r="I4224">
        <v>-17.5448955786696</v>
      </c>
      <c r="J4224">
        <v>0.81054727176695196</v>
      </c>
      <c r="K4224">
        <v>78.805014930409698</v>
      </c>
      <c r="L4224">
        <v>81.914521760743099</v>
      </c>
      <c r="M4224">
        <v>27.7573347607843</v>
      </c>
      <c r="N4224">
        <v>0.41834862385321098</v>
      </c>
      <c r="O4224">
        <v>25.974025974025899</v>
      </c>
      <c r="P4224">
        <v>27.272727272727199</v>
      </c>
    </row>
    <row r="4225" spans="1:17" hidden="1" x14ac:dyDescent="0.3">
      <c r="A4225" t="s">
        <v>8608</v>
      </c>
      <c r="B4225" t="s">
        <v>8609</v>
      </c>
      <c r="C4225" t="str">
        <f>IFERROR(VLOOKUP(Table1[[#This Row],[Ticker]],[1]!Table1[[Symbol]:[Industry]],2,FALSE),"-")</f>
        <v>-</v>
      </c>
      <c r="D4225" t="s">
        <v>130</v>
      </c>
      <c r="E4225">
        <v>13.450367699999999</v>
      </c>
      <c r="F4225">
        <v>11.22</v>
      </c>
      <c r="G4225">
        <v>-70.072141695448906</v>
      </c>
      <c r="H4225">
        <v>-1.4155691326019799</v>
      </c>
      <c r="I4225">
        <v>-15.0272899448668</v>
      </c>
      <c r="J4225">
        <v>5.3141296668539599</v>
      </c>
      <c r="K4225">
        <v>9.9474873845156697</v>
      </c>
      <c r="L4225">
        <v>11.142458467806399</v>
      </c>
      <c r="M4225">
        <v>88.259935774030893</v>
      </c>
      <c r="N4225">
        <v>1.96138266074495</v>
      </c>
      <c r="O4225">
        <v>107.219251336898</v>
      </c>
      <c r="P4225">
        <v>32.467532467532401</v>
      </c>
    </row>
    <row r="4226" spans="1:17" hidden="1" x14ac:dyDescent="0.3">
      <c r="A4226" t="s">
        <v>8610</v>
      </c>
      <c r="B4226" t="s">
        <v>8611</v>
      </c>
      <c r="C4226" t="str">
        <f>IFERROR(VLOOKUP(Table1[[#This Row],[Ticker]],[1]!Table1[[Symbol]:[Industry]],2,FALSE),"-")</f>
        <v>-</v>
      </c>
      <c r="D4226" t="s">
        <v>298</v>
      </c>
      <c r="E4226">
        <v>13.446</v>
      </c>
      <c r="F4226">
        <v>18</v>
      </c>
      <c r="G4226">
        <v>55.899422285593701</v>
      </c>
      <c r="H4226">
        <v>-20.5081453573464</v>
      </c>
      <c r="I4226">
        <v>-21.011390424030399</v>
      </c>
      <c r="J4226">
        <v>2.5909627020339898</v>
      </c>
      <c r="K4226">
        <v>19.095227164248101</v>
      </c>
      <c r="L4226">
        <v>17.3166088107942</v>
      </c>
      <c r="M4226">
        <v>55.393820678208201</v>
      </c>
      <c r="N4226">
        <v>2.9515292132461499</v>
      </c>
      <c r="O4226">
        <v>27.1666666666666</v>
      </c>
      <c r="P4226">
        <v>83.861082737487195</v>
      </c>
      <c r="Q4226">
        <v>9.4070367398227994E-2</v>
      </c>
    </row>
    <row r="4227" spans="1:17" hidden="1" x14ac:dyDescent="0.3">
      <c r="A4227" t="s">
        <v>8612</v>
      </c>
      <c r="B4227" t="s">
        <v>8613</v>
      </c>
      <c r="C4227" t="str">
        <f>IFERROR(VLOOKUP(Table1[[#This Row],[Ticker]],[1]!Table1[[Symbol]:[Industry]],2,FALSE),"-")</f>
        <v>-</v>
      </c>
      <c r="D4227" t="s">
        <v>1429</v>
      </c>
      <c r="E4227">
        <v>13.440344719999899</v>
      </c>
      <c r="F4227">
        <v>13.4</v>
      </c>
      <c r="G4227">
        <v>11.252957639129001</v>
      </c>
      <c r="H4227">
        <v>1.7916326725831899</v>
      </c>
      <c r="I4227">
        <v>10.856267212027999</v>
      </c>
      <c r="J4227">
        <v>2.71168795617759</v>
      </c>
      <c r="K4227">
        <v>12.633412282218</v>
      </c>
      <c r="L4227">
        <v>11.579974593783501</v>
      </c>
      <c r="M4227">
        <v>79.377192110085005</v>
      </c>
      <c r="N4227">
        <v>0.406015037593984</v>
      </c>
      <c r="O4227">
        <v>23.8805970149253</v>
      </c>
      <c r="P4227">
        <v>76.315789473684205</v>
      </c>
      <c r="Q4227">
        <v>0.151686096017393</v>
      </c>
    </row>
    <row r="4228" spans="1:17" hidden="1" x14ac:dyDescent="0.3">
      <c r="A4228" t="s">
        <v>8614</v>
      </c>
      <c r="B4228" t="s">
        <v>8615</v>
      </c>
      <c r="C4228" t="str">
        <f>IFERROR(VLOOKUP(Table1[[#This Row],[Ticker]],[1]!Table1[[Symbol]:[Industry]],2,FALSE),"-")</f>
        <v>-</v>
      </c>
      <c r="D4228" t="s">
        <v>127</v>
      </c>
      <c r="E4228">
        <v>13.3997864</v>
      </c>
      <c r="F4228">
        <v>22.33</v>
      </c>
      <c r="G4228">
        <v>-32.957720571549103</v>
      </c>
      <c r="H4228">
        <v>-8.9322995631600701</v>
      </c>
      <c r="I4228">
        <v>-34.722657618329698</v>
      </c>
      <c r="J4228">
        <v>2.3250431609923998</v>
      </c>
      <c r="K4228">
        <v>24.2933404990059</v>
      </c>
      <c r="L4228">
        <v>23.9973714159362</v>
      </c>
      <c r="M4228">
        <v>36.292742546147302</v>
      </c>
      <c r="N4228">
        <v>0.85625040608147596</v>
      </c>
      <c r="O4228">
        <v>62.113748320644802</v>
      </c>
      <c r="P4228">
        <v>31.275720164609002</v>
      </c>
      <c r="Q4228">
        <v>7.2144015235916001E-2</v>
      </c>
    </row>
    <row r="4229" spans="1:17" hidden="1" x14ac:dyDescent="0.3">
      <c r="A4229" t="s">
        <v>8616</v>
      </c>
      <c r="B4229" t="s">
        <v>8617</v>
      </c>
      <c r="C4229" t="str">
        <f>IFERROR(VLOOKUP(Table1[[#This Row],[Ticker]],[1]!Table1[[Symbol]:[Industry]],2,FALSE),"-")</f>
        <v>-</v>
      </c>
      <c r="E4229">
        <v>13.391999999999999</v>
      </c>
      <c r="F4229">
        <v>1.86</v>
      </c>
      <c r="G4229">
        <v>-11.373304987133499</v>
      </c>
      <c r="H4229">
        <v>8.5497602992678896</v>
      </c>
      <c r="I4229">
        <v>-30.759181292955301</v>
      </c>
      <c r="J4229">
        <v>0.26706901089738599</v>
      </c>
      <c r="K4229">
        <v>1.8555632002807601</v>
      </c>
      <c r="L4229">
        <v>1.88727497120296</v>
      </c>
      <c r="M4229">
        <v>52.998071175907498</v>
      </c>
      <c r="N4229">
        <v>1.3408730600755601</v>
      </c>
      <c r="O4229">
        <v>65.053763440860195</v>
      </c>
      <c r="P4229">
        <v>32.857142857142797</v>
      </c>
      <c r="Q4229">
        <v>3.8198087377510001E-2</v>
      </c>
    </row>
    <row r="4230" spans="1:17" hidden="1" x14ac:dyDescent="0.3">
      <c r="A4230" t="s">
        <v>8618</v>
      </c>
      <c r="B4230" t="s">
        <v>8619</v>
      </c>
      <c r="C4230" t="str">
        <f>IFERROR(VLOOKUP(Table1[[#This Row],[Ticker]],[1]!Table1[[Symbol]:[Industry]],2,FALSE),"-")</f>
        <v>-</v>
      </c>
      <c r="D4230" t="s">
        <v>555</v>
      </c>
      <c r="E4230">
        <v>13.277058</v>
      </c>
      <c r="F4230">
        <v>17.3</v>
      </c>
      <c r="G4230">
        <v>116.51138334261699</v>
      </c>
      <c r="H4230">
        <v>7.1870578624727302E-2</v>
      </c>
      <c r="I4230">
        <v>24.4944729265261</v>
      </c>
      <c r="J4230">
        <v>-0.69844866555168605</v>
      </c>
      <c r="K4230">
        <v>15.0316657607785</v>
      </c>
      <c r="L4230">
        <v>11.608314354278599</v>
      </c>
      <c r="M4230">
        <v>61.294480745686997</v>
      </c>
      <c r="N4230">
        <v>1.0554165597601901</v>
      </c>
      <c r="O4230">
        <v>2.48554913294798</v>
      </c>
      <c r="P4230">
        <v>182.21859706362099</v>
      </c>
      <c r="Q4230">
        <v>7.5847210832746995E-2</v>
      </c>
    </row>
    <row r="4231" spans="1:17" hidden="1" x14ac:dyDescent="0.3">
      <c r="A4231" t="s">
        <v>8620</v>
      </c>
      <c r="B4231" t="s">
        <v>8621</v>
      </c>
      <c r="C4231" t="str">
        <f>IFERROR(VLOOKUP(Table1[[#This Row],[Ticker]],[1]!Table1[[Symbol]:[Industry]],2,FALSE),"-")</f>
        <v>-</v>
      </c>
      <c r="D4231" t="s">
        <v>825</v>
      </c>
      <c r="E4231">
        <v>13.275</v>
      </c>
      <c r="F4231">
        <v>29.5</v>
      </c>
      <c r="G4231">
        <v>-28.569489631504702</v>
      </c>
      <c r="H4231">
        <v>-11.5326783510388</v>
      </c>
      <c r="I4231">
        <v>-16.755421894459101</v>
      </c>
      <c r="J4231">
        <v>1.5619133919855199</v>
      </c>
      <c r="K4231">
        <v>29.990715802859501</v>
      </c>
      <c r="L4231">
        <v>29.249650859011702</v>
      </c>
      <c r="M4231">
        <v>46.572886655460103</v>
      </c>
      <c r="N4231">
        <v>1.6594249621685599</v>
      </c>
      <c r="O4231">
        <v>15.4237288135593</v>
      </c>
      <c r="P4231">
        <v>20.4573295222539</v>
      </c>
    </row>
    <row r="4232" spans="1:17" hidden="1" x14ac:dyDescent="0.3">
      <c r="A4232" t="s">
        <v>8622</v>
      </c>
      <c r="B4232" t="s">
        <v>8623</v>
      </c>
      <c r="C4232" t="str">
        <f>IFERROR(VLOOKUP(Table1[[#This Row],[Ticker]],[1]!Table1[[Symbol]:[Industry]],2,FALSE),"-")</f>
        <v>-</v>
      </c>
      <c r="D4232" t="s">
        <v>422</v>
      </c>
      <c r="E4232">
        <v>13.263263999999999</v>
      </c>
      <c r="F4232">
        <v>1.02</v>
      </c>
      <c r="G4232">
        <v>88.399422285593701</v>
      </c>
      <c r="H4232">
        <v>5.1687105378500098</v>
      </c>
      <c r="I4232">
        <v>0.81184599436404803</v>
      </c>
      <c r="J4232">
        <v>-1.18945272823304</v>
      </c>
      <c r="K4232">
        <v>0.94710696470918498</v>
      </c>
      <c r="L4232">
        <v>0.79428512454018996</v>
      </c>
      <c r="M4232">
        <v>46.780854919461198</v>
      </c>
      <c r="N4232">
        <v>0.92516078545213398</v>
      </c>
      <c r="O4232">
        <v>36.274509803921497</v>
      </c>
      <c r="P4232">
        <v>121.739130434782</v>
      </c>
      <c r="Q4232">
        <v>8.4058331062216995E-2</v>
      </c>
    </row>
    <row r="4233" spans="1:17" hidden="1" x14ac:dyDescent="0.3">
      <c r="A4233" t="s">
        <v>8624</v>
      </c>
      <c r="B4233" t="s">
        <v>8625</v>
      </c>
      <c r="C4233" t="str">
        <f>IFERROR(VLOOKUP(Table1[[#This Row],[Ticker]],[1]!Table1[[Symbol]:[Industry]],2,FALSE),"-")</f>
        <v>-</v>
      </c>
      <c r="E4233">
        <v>13.204109711999999</v>
      </c>
      <c r="F4233">
        <v>7.87</v>
      </c>
      <c r="G4233">
        <v>1.61827212584933</v>
      </c>
      <c r="H4233">
        <v>5.2183691349946502</v>
      </c>
      <c r="I4233">
        <v>-41.8570527998762</v>
      </c>
      <c r="J4233">
        <v>13.202478107501801</v>
      </c>
      <c r="K4233">
        <v>7.1868916578591397</v>
      </c>
      <c r="L4233">
        <v>7.6859491051496196</v>
      </c>
      <c r="M4233">
        <v>72.746639756096599</v>
      </c>
      <c r="N4233">
        <v>1.6127877301017499</v>
      </c>
      <c r="O4233">
        <v>68.106734434561602</v>
      </c>
      <c r="P4233">
        <v>58.989898989898897</v>
      </c>
      <c r="Q4233">
        <v>3.8098373530368997E-2</v>
      </c>
    </row>
    <row r="4234" spans="1:17" hidden="1" x14ac:dyDescent="0.3">
      <c r="A4234" t="s">
        <v>8626</v>
      </c>
      <c r="B4234" t="s">
        <v>8627</v>
      </c>
      <c r="C4234" t="str">
        <f>IFERROR(VLOOKUP(Table1[[#This Row],[Ticker]],[1]!Table1[[Symbol]:[Industry]],2,FALSE),"-")</f>
        <v>-</v>
      </c>
      <c r="D4234" t="s">
        <v>916</v>
      </c>
      <c r="E4234">
        <v>13.1813512</v>
      </c>
      <c r="F4234">
        <v>24.17</v>
      </c>
      <c r="G4234">
        <v>63.263763370865</v>
      </c>
      <c r="H4234">
        <v>7.34463646377593</v>
      </c>
      <c r="I4234">
        <v>-29.0770547094092</v>
      </c>
      <c r="J4234">
        <v>-3.2294527282330501</v>
      </c>
      <c r="K4234">
        <v>24.7956371930402</v>
      </c>
      <c r="L4234">
        <v>21.496397731734501</v>
      </c>
      <c r="M4234">
        <v>33.376734797584803</v>
      </c>
      <c r="N4234">
        <v>0.95761461151913396</v>
      </c>
      <c r="O4234">
        <v>70.376499793131899</v>
      </c>
      <c r="P4234">
        <v>106.404782237403</v>
      </c>
      <c r="Q4234">
        <v>6.4122264652879998E-2</v>
      </c>
    </row>
    <row r="4235" spans="1:17" hidden="1" x14ac:dyDescent="0.3">
      <c r="A4235" t="s">
        <v>8628</v>
      </c>
      <c r="B4235" t="s">
        <v>8629</v>
      </c>
      <c r="C4235" t="str">
        <f>IFERROR(VLOOKUP(Table1[[#This Row],[Ticker]],[1]!Table1[[Symbol]:[Industry]],2,FALSE),"-")</f>
        <v>-</v>
      </c>
      <c r="E4235">
        <v>13.171200000000001</v>
      </c>
      <c r="F4235">
        <v>28</v>
      </c>
      <c r="G4235">
        <v>37.842742123650403</v>
      </c>
      <c r="H4235">
        <v>-0.63446406532458399</v>
      </c>
      <c r="I4235">
        <v>-43.1235174867968</v>
      </c>
      <c r="J4235">
        <v>4.48870819130717</v>
      </c>
      <c r="K4235">
        <v>25.284570897277</v>
      </c>
      <c r="L4235">
        <v>27.1628568467825</v>
      </c>
      <c r="M4235">
        <v>78.283293611393802</v>
      </c>
      <c r="N4235">
        <v>2.9228571428571399</v>
      </c>
      <c r="O4235">
        <v>91.892857142857096</v>
      </c>
      <c r="P4235">
        <v>61.943319838056603</v>
      </c>
    </row>
    <row r="4236" spans="1:17" hidden="1" x14ac:dyDescent="0.3">
      <c r="A4236" t="s">
        <v>8630</v>
      </c>
      <c r="B4236" t="s">
        <v>8631</v>
      </c>
      <c r="C4236" t="str">
        <f>IFERROR(VLOOKUP(Table1[[#This Row],[Ticker]],[1]!Table1[[Symbol]:[Industry]],2,FALSE),"-")</f>
        <v>-</v>
      </c>
      <c r="D4236" t="s">
        <v>472</v>
      </c>
      <c r="E4236">
        <v>13.16085743</v>
      </c>
      <c r="F4236">
        <v>17.95</v>
      </c>
      <c r="G4236">
        <v>-24.378355492183999</v>
      </c>
      <c r="H4236">
        <v>1.2505818828792501</v>
      </c>
      <c r="I4236">
        <v>-13.515565969731099</v>
      </c>
      <c r="J4236">
        <v>0.81054727176695196</v>
      </c>
      <c r="K4236">
        <v>17.5133932373184</v>
      </c>
      <c r="L4236">
        <v>17.295559826032399</v>
      </c>
      <c r="M4236">
        <v>99.8052603467236</v>
      </c>
      <c r="N4236">
        <v>3</v>
      </c>
      <c r="O4236">
        <v>0.27855153203342198</v>
      </c>
      <c r="P4236">
        <v>4.9707602339181101</v>
      </c>
    </row>
    <row r="4237" spans="1:17" hidden="1" x14ac:dyDescent="0.3">
      <c r="A4237" t="s">
        <v>8632</v>
      </c>
      <c r="B4237" t="s">
        <v>8633</v>
      </c>
      <c r="C4237" t="str">
        <f>IFERROR(VLOOKUP(Table1[[#This Row],[Ticker]],[1]!Table1[[Symbol]:[Industry]],2,FALSE),"-")</f>
        <v>-</v>
      </c>
      <c r="D4237" t="s">
        <v>631</v>
      </c>
      <c r="E4237">
        <v>13.157728000000001</v>
      </c>
      <c r="F4237">
        <v>22.78</v>
      </c>
      <c r="G4237">
        <v>-52.034775753001597</v>
      </c>
      <c r="H4237">
        <v>-15.3925855458341</v>
      </c>
      <c r="I4237">
        <v>-15.2654838139637</v>
      </c>
      <c r="J4237">
        <v>-4.5605064387701599</v>
      </c>
      <c r="K4237">
        <v>24.831606480834399</v>
      </c>
      <c r="L4237">
        <v>25.919799022697301</v>
      </c>
      <c r="M4237">
        <v>31.372388146471302</v>
      </c>
      <c r="N4237">
        <v>0.39762629071314098</v>
      </c>
      <c r="O4237">
        <v>66.812993854258096</v>
      </c>
      <c r="P4237">
        <v>19.8947368421052</v>
      </c>
      <c r="Q4237">
        <v>0.15627825671628801</v>
      </c>
    </row>
    <row r="4238" spans="1:17" hidden="1" x14ac:dyDescent="0.3">
      <c r="A4238" t="s">
        <v>8634</v>
      </c>
      <c r="B4238" t="s">
        <v>8635</v>
      </c>
      <c r="C4238" t="str">
        <f>IFERROR(VLOOKUP(Table1[[#This Row],[Ticker]],[1]!Table1[[Symbol]:[Industry]],2,FALSE),"-")</f>
        <v>-</v>
      </c>
      <c r="D4238" t="s">
        <v>714</v>
      </c>
      <c r="E4238">
        <v>13.10207943</v>
      </c>
      <c r="F4238">
        <v>118.32</v>
      </c>
      <c r="G4238">
        <v>14.398778483650601</v>
      </c>
      <c r="H4238">
        <v>0.36414312458696302</v>
      </c>
      <c r="I4238">
        <v>7.34772753999522</v>
      </c>
      <c r="J4238">
        <v>2.0925985538182301</v>
      </c>
      <c r="K4238">
        <v>112.862867026584</v>
      </c>
      <c r="L4238">
        <v>102.073352628469</v>
      </c>
      <c r="M4238">
        <v>34.201172078942697</v>
      </c>
      <c r="N4238">
        <v>0.74339662014218</v>
      </c>
      <c r="O4238">
        <v>0.30425963488844798</v>
      </c>
      <c r="P4238">
        <v>43.366048709560097</v>
      </c>
    </row>
    <row r="4239" spans="1:17" hidden="1" x14ac:dyDescent="0.3">
      <c r="A4239" t="s">
        <v>8636</v>
      </c>
      <c r="B4239" t="s">
        <v>8637</v>
      </c>
      <c r="C4239" t="str">
        <f>IFERROR(VLOOKUP(Table1[[#This Row],[Ticker]],[1]!Table1[[Symbol]:[Industry]],2,FALSE),"-")</f>
        <v>-</v>
      </c>
      <c r="D4239" t="s">
        <v>138</v>
      </c>
      <c r="E4239">
        <v>13.10063592</v>
      </c>
      <c r="F4239">
        <v>30.9</v>
      </c>
      <c r="G4239">
        <v>-9.6561332699618205</v>
      </c>
      <c r="H4239">
        <v>-3.91360194871777</v>
      </c>
      <c r="I4239">
        <v>-27.650485207886199</v>
      </c>
      <c r="J4239">
        <v>8.46006048456249</v>
      </c>
      <c r="K4239">
        <v>31.197717323755199</v>
      </c>
      <c r="L4239">
        <v>33.431526387936998</v>
      </c>
      <c r="M4239">
        <v>58.838438724709199</v>
      </c>
      <c r="N4239">
        <v>0.89759529869593802</v>
      </c>
      <c r="O4239">
        <v>60.744336569579197</v>
      </c>
      <c r="P4239">
        <v>22.716441620333502</v>
      </c>
      <c r="Q4239">
        <v>7.8564581186225002E-2</v>
      </c>
    </row>
    <row r="4240" spans="1:17" hidden="1" x14ac:dyDescent="0.3">
      <c r="A4240" t="s">
        <v>8638</v>
      </c>
      <c r="B4240" t="s">
        <v>8639</v>
      </c>
      <c r="C4240" t="str">
        <f>IFERROR(VLOOKUP(Table1[[#This Row],[Ticker]],[1]!Table1[[Symbol]:[Industry]],2,FALSE),"-")</f>
        <v>-</v>
      </c>
      <c r="D4240" t="s">
        <v>631</v>
      </c>
      <c r="E4240">
        <v>13.0641094</v>
      </c>
      <c r="F4240">
        <v>3.34</v>
      </c>
      <c r="G4240">
        <v>51.6888959698042</v>
      </c>
      <c r="H4240">
        <v>2.5103512439767099</v>
      </c>
      <c r="I4240">
        <v>34.649548865774698</v>
      </c>
      <c r="J4240">
        <v>-5.5081340469143596</v>
      </c>
      <c r="K4240">
        <v>3.4873650272257199</v>
      </c>
      <c r="L4240">
        <v>2.7979779551635802</v>
      </c>
      <c r="M4240">
        <v>20.171348676544898</v>
      </c>
      <c r="N4240">
        <v>0.37275710053289202</v>
      </c>
      <c r="O4240">
        <v>30.239520958083801</v>
      </c>
      <c r="P4240">
        <v>96.470588235294102</v>
      </c>
      <c r="Q4240">
        <v>3.8636481129669997E-2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Row],[Ticker]],[1]!Table1[[Symbol]:[Industry]],2,FALSE),"-")</f>
        <v>-</v>
      </c>
      <c r="D4241" t="s">
        <v>422</v>
      </c>
      <c r="E4241">
        <v>13.0627575</v>
      </c>
      <c r="F4241">
        <v>6.39</v>
      </c>
      <c r="G4241">
        <v>8.74765513382658</v>
      </c>
      <c r="H4241">
        <v>-10.1907665863329</v>
      </c>
      <c r="I4241">
        <v>-50.022440488849298</v>
      </c>
      <c r="J4241">
        <v>-4.9672305060108197</v>
      </c>
      <c r="K4241">
        <v>6.9441432853957501</v>
      </c>
      <c r="L4241">
        <v>7.2432756166697203</v>
      </c>
      <c r="M4241">
        <v>30.288635475606899</v>
      </c>
      <c r="N4241">
        <v>1.4833489817616701</v>
      </c>
      <c r="O4241">
        <v>69.483568075117304</v>
      </c>
      <c r="P4241">
        <v>48.951048951048897</v>
      </c>
      <c r="Q4241">
        <v>5.9138335492382003E-2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119</v>
      </c>
      <c r="E4242">
        <v>13.060374884345199</v>
      </c>
      <c r="F4242">
        <v>99.6</v>
      </c>
      <c r="G4242">
        <v>-5.5931859894901201</v>
      </c>
      <c r="H4242">
        <v>-1.87035303188851</v>
      </c>
      <c r="I4242">
        <v>-12.2495918825592</v>
      </c>
      <c r="J4242">
        <v>1.0670674632677399</v>
      </c>
      <c r="K4242">
        <v>88.622837348358701</v>
      </c>
      <c r="L4242">
        <v>75.642478964540601</v>
      </c>
      <c r="M4242">
        <v>75.835066412166697</v>
      </c>
      <c r="N4242">
        <v>1</v>
      </c>
      <c r="Q4242">
        <v>-4.6725400847372998E-2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D4243" t="s">
        <v>404</v>
      </c>
      <c r="E4243">
        <v>13.0523875</v>
      </c>
      <c r="F4243">
        <v>218.45</v>
      </c>
      <c r="G4243">
        <v>51.220449572913097</v>
      </c>
      <c r="H4243">
        <v>-14.5205050149833</v>
      </c>
      <c r="I4243">
        <v>6.16666400397723</v>
      </c>
      <c r="J4243">
        <v>10.1996308972051</v>
      </c>
      <c r="K4243">
        <v>232.23268545535799</v>
      </c>
      <c r="L4243">
        <v>203.648711738831</v>
      </c>
      <c r="M4243">
        <v>46.451674275231603</v>
      </c>
      <c r="N4243">
        <v>5.4328170028818397</v>
      </c>
      <c r="O4243">
        <v>22.568093385213999</v>
      </c>
      <c r="P4243">
        <v>75.321027287319396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359</v>
      </c>
      <c r="E4244">
        <v>12.980560499999999</v>
      </c>
      <c r="F4244">
        <v>26.55</v>
      </c>
      <c r="G4244">
        <v>49.089246160349099</v>
      </c>
      <c r="H4244">
        <v>58.495390511236501</v>
      </c>
      <c r="I4244">
        <v>48.095348323769301</v>
      </c>
      <c r="J4244">
        <v>-5.0288687866271999</v>
      </c>
      <c r="K4244">
        <v>20.892302061582999</v>
      </c>
      <c r="L4244">
        <v>16.806238408208699</v>
      </c>
      <c r="M4244">
        <v>50.096393810627198</v>
      </c>
      <c r="N4244">
        <v>1.37439841608285</v>
      </c>
      <c r="O4244">
        <v>12.919020715630801</v>
      </c>
      <c r="P4244">
        <v>130.869565217391</v>
      </c>
      <c r="Q4244">
        <v>0.172450588242024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E4245">
        <v>12.9536192</v>
      </c>
      <c r="F4245">
        <v>11.39</v>
      </c>
      <c r="G4245">
        <v>-5.0828138690562099</v>
      </c>
      <c r="H4245">
        <v>-5.0853660643494401</v>
      </c>
      <c r="I4245">
        <v>-23.612789482074199</v>
      </c>
      <c r="J4245">
        <v>5.9014563626760399</v>
      </c>
      <c r="K4245">
        <v>11.303210001765899</v>
      </c>
      <c r="L4245">
        <v>10.865428438959899</v>
      </c>
      <c r="M4245">
        <v>52.98544772092</v>
      </c>
      <c r="N4245">
        <v>1.04673452951876</v>
      </c>
      <c r="O4245">
        <v>30.377524143985902</v>
      </c>
      <c r="P4245">
        <v>39.5833333333333</v>
      </c>
      <c r="Q4245">
        <v>-9.4722368898059999E-3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D4246" t="s">
        <v>51</v>
      </c>
      <c r="E4246">
        <v>12.931749999999999</v>
      </c>
      <c r="F4246">
        <v>1.73</v>
      </c>
      <c r="G4246">
        <v>86.875032041691298</v>
      </c>
      <c r="H4246">
        <v>-12.141230982617801</v>
      </c>
      <c r="I4246">
        <v>50.967009183235099</v>
      </c>
      <c r="J4246">
        <v>-4.1074855151182899</v>
      </c>
      <c r="K4246">
        <v>1.7513818490042401</v>
      </c>
      <c r="L4246">
        <v>1.43049108265293</v>
      </c>
      <c r="M4246">
        <v>23.2615468706455</v>
      </c>
      <c r="N4246">
        <v>0.83023790941673203</v>
      </c>
      <c r="O4246">
        <v>33.526011560693597</v>
      </c>
      <c r="P4246">
        <v>127.631578947368</v>
      </c>
      <c r="Q4246">
        <v>7.9363964914680001E-3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D4247" t="s">
        <v>21</v>
      </c>
      <c r="E4247">
        <v>12.926500000000001</v>
      </c>
      <c r="F4247">
        <v>25.75</v>
      </c>
      <c r="G4247">
        <v>56.601176671558598</v>
      </c>
      <c r="H4247">
        <v>19.461639830779301</v>
      </c>
      <c r="I4247">
        <v>28.943463623104101</v>
      </c>
      <c r="J4247">
        <v>-9.1263088266045909</v>
      </c>
      <c r="K4247">
        <v>22.810166665447799</v>
      </c>
      <c r="L4247">
        <v>19.0019579593225</v>
      </c>
      <c r="M4247">
        <v>45.0446508624537</v>
      </c>
      <c r="N4247">
        <v>1.24818396012053</v>
      </c>
      <c r="O4247">
        <v>28.776699029126199</v>
      </c>
      <c r="P4247">
        <v>88.368690563277198</v>
      </c>
      <c r="Q4247">
        <v>2.0931635516930999E-2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D4248" t="s">
        <v>908</v>
      </c>
      <c r="E4248">
        <v>12.878944000000001</v>
      </c>
      <c r="F4248">
        <v>0.83</v>
      </c>
      <c r="G4248">
        <v>41.899422285593701</v>
      </c>
      <c r="H4248">
        <v>6.40640392744214</v>
      </c>
      <c r="I4248">
        <v>-21.5726733564474</v>
      </c>
      <c r="J4248">
        <v>-15.535606574386801</v>
      </c>
      <c r="K4248">
        <v>0.88677110822368599</v>
      </c>
      <c r="L4248">
        <v>0.77791907924074699</v>
      </c>
      <c r="M4248">
        <v>26.777512796430599</v>
      </c>
      <c r="N4248">
        <v>0.91801125703564701</v>
      </c>
      <c r="O4248">
        <v>59.036144578313198</v>
      </c>
      <c r="P4248">
        <v>80.434782608695599</v>
      </c>
      <c r="Q4248">
        <v>-5.6534726641480001E-3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D4249" t="s">
        <v>1157</v>
      </c>
      <c r="E4249">
        <v>12.85733825</v>
      </c>
      <c r="F4249">
        <v>6.41</v>
      </c>
      <c r="G4249">
        <v>64.428834050299599</v>
      </c>
      <c r="H4249">
        <v>-19.387753282918901</v>
      </c>
      <c r="I4249">
        <v>-5.1508277820594897</v>
      </c>
      <c r="J4249">
        <v>6.0826561153043697</v>
      </c>
      <c r="K4249">
        <v>6.3977397069908104</v>
      </c>
      <c r="L4249">
        <v>5.3761207201164298</v>
      </c>
      <c r="M4249">
        <v>56.7895618980561</v>
      </c>
      <c r="N4249">
        <v>0.40701386405343998</v>
      </c>
      <c r="O4249">
        <v>26.365054602183999</v>
      </c>
      <c r="Q4249">
        <v>4.8081898584972999E-2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422</v>
      </c>
      <c r="E4250">
        <v>12.831274499999999</v>
      </c>
      <c r="F4250">
        <v>12.65</v>
      </c>
      <c r="G4250">
        <v>16.454977841149201</v>
      </c>
      <c r="H4250">
        <v>-1.55531573655094</v>
      </c>
      <c r="I4250">
        <v>-35.948741732515799</v>
      </c>
      <c r="J4250">
        <v>-3.25512903784993</v>
      </c>
      <c r="K4250">
        <v>12.425723619983801</v>
      </c>
      <c r="L4250">
        <v>11.346065015107399</v>
      </c>
      <c r="M4250">
        <v>48.976048506671098</v>
      </c>
      <c r="N4250">
        <v>0.74880398440544405</v>
      </c>
      <c r="O4250">
        <v>59.288537549407103</v>
      </c>
      <c r="P4250">
        <v>74.482758620689594</v>
      </c>
      <c r="Q4250">
        <v>6.9906271291992006E-2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631</v>
      </c>
      <c r="E4251">
        <v>12.829082</v>
      </c>
      <c r="F4251">
        <v>38.15</v>
      </c>
      <c r="G4251">
        <v>-15.719895896224401</v>
      </c>
      <c r="H4251">
        <v>-9.7546611096595601</v>
      </c>
      <c r="I4251">
        <v>-20.859450998888899</v>
      </c>
      <c r="J4251">
        <v>-2.3620415607203502</v>
      </c>
      <c r="K4251">
        <v>40.166851045423897</v>
      </c>
      <c r="L4251">
        <v>41.249937670897502</v>
      </c>
      <c r="M4251">
        <v>34.577182161220001</v>
      </c>
      <c r="N4251">
        <v>0.52308182107609003</v>
      </c>
      <c r="O4251">
        <v>33.420707732634298</v>
      </c>
      <c r="P4251">
        <v>15.396249243799099</v>
      </c>
      <c r="Q4251">
        <v>9.5225579360571994E-2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72</v>
      </c>
      <c r="E4252">
        <v>12.826666231999999</v>
      </c>
      <c r="F4252">
        <v>6.94</v>
      </c>
      <c r="G4252">
        <v>-29.935041757825498</v>
      </c>
      <c r="H4252">
        <v>-10.4587228254323</v>
      </c>
      <c r="I4252">
        <v>-33.6563274493394</v>
      </c>
      <c r="J4252">
        <v>9.3187156989336495E-2</v>
      </c>
      <c r="K4252">
        <v>7.29168075460308</v>
      </c>
      <c r="L4252">
        <v>7.8361477175335699</v>
      </c>
      <c r="M4252">
        <v>37.9626347648639</v>
      </c>
      <c r="N4252">
        <v>1.1275973859016499</v>
      </c>
      <c r="O4252">
        <v>63.400576368876003</v>
      </c>
      <c r="P4252">
        <v>15.0912106135986</v>
      </c>
      <c r="Q4252">
        <v>2.4495514765246001E-2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422</v>
      </c>
      <c r="E4253">
        <v>12.811500000000001</v>
      </c>
      <c r="F4253">
        <v>1.56</v>
      </c>
      <c r="G4253">
        <v>36.7241645536349</v>
      </c>
      <c r="H4253">
        <v>12.6860716489611</v>
      </c>
      <c r="I4253">
        <v>-9.7948955786696494</v>
      </c>
      <c r="J4253">
        <v>-8.3357941916476701</v>
      </c>
      <c r="K4253">
        <v>1.40725397745349</v>
      </c>
      <c r="L4253">
        <v>1.3122507705134501</v>
      </c>
      <c r="M4253">
        <v>52.101873654035998</v>
      </c>
      <c r="N4253">
        <v>1.7126581935189</v>
      </c>
      <c r="O4253">
        <v>29.4871794871794</v>
      </c>
      <c r="P4253">
        <v>87.951807228915598</v>
      </c>
      <c r="Q4253">
        <v>0.110386207568971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60</v>
      </c>
      <c r="E4254">
        <v>12.810896700000001</v>
      </c>
      <c r="F4254">
        <v>12.81</v>
      </c>
      <c r="G4254">
        <v>-13.0953784076471</v>
      </c>
      <c r="H4254">
        <v>7.0425335133679097</v>
      </c>
      <c r="I4254">
        <v>-52.030189696316697</v>
      </c>
      <c r="J4254">
        <v>-4.8893084280887402</v>
      </c>
      <c r="K4254">
        <v>13.1330327592829</v>
      </c>
      <c r="L4254">
        <v>13.888620232680299</v>
      </c>
      <c r="M4254">
        <v>29.997481544294899</v>
      </c>
      <c r="N4254">
        <v>0.88404355385799305</v>
      </c>
      <c r="O4254">
        <v>114.75409836065499</v>
      </c>
      <c r="P4254">
        <v>21.306818181818102</v>
      </c>
      <c r="Q4254">
        <v>5.9469377801558997E-2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714</v>
      </c>
      <c r="E4255">
        <v>12.801381996</v>
      </c>
      <c r="F4255">
        <v>251.38</v>
      </c>
      <c r="G4255">
        <v>-10.9529880308306</v>
      </c>
      <c r="H4255">
        <v>1.04113287917427</v>
      </c>
      <c r="I4255">
        <v>0.98525144658033303</v>
      </c>
      <c r="J4255">
        <v>0.32903801652757902</v>
      </c>
      <c r="K4255">
        <v>243.63978167516399</v>
      </c>
      <c r="L4255">
        <v>225.96621236710101</v>
      </c>
      <c r="M4255">
        <v>61.795021026026802</v>
      </c>
      <c r="N4255">
        <v>0.50378836995610798</v>
      </c>
      <c r="O4255">
        <v>3.4290715251809898</v>
      </c>
      <c r="P4255">
        <v>30.4108736252334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E4256">
        <v>12.795</v>
      </c>
      <c r="F4256">
        <v>42.65</v>
      </c>
      <c r="G4256">
        <v>49.9810549386549</v>
      </c>
      <c r="H4256">
        <v>-22.480178351038798</v>
      </c>
      <c r="I4256">
        <v>-31.775664809438801</v>
      </c>
      <c r="J4256">
        <v>-0.188721555920114</v>
      </c>
      <c r="K4256">
        <v>45.536845545298597</v>
      </c>
      <c r="L4256">
        <v>41.849212019425401</v>
      </c>
      <c r="M4256">
        <v>50.377724663767701</v>
      </c>
      <c r="N4256">
        <v>0.54979052758645097</v>
      </c>
      <c r="O4256">
        <v>37.538100820632998</v>
      </c>
      <c r="P4256">
        <v>108.048780487804</v>
      </c>
      <c r="Q4256">
        <v>6.0053482255691001E-2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714</v>
      </c>
      <c r="E4257">
        <v>12.781170502</v>
      </c>
      <c r="F4257">
        <v>25.91</v>
      </c>
      <c r="G4257">
        <v>-13.9858305830845</v>
      </c>
      <c r="H4257">
        <v>-0.75258756618919098</v>
      </c>
      <c r="I4257">
        <v>-2.5884060297619902</v>
      </c>
      <c r="J4257">
        <v>-0.53625407503439204</v>
      </c>
      <c r="K4257">
        <v>25.655033305945</v>
      </c>
      <c r="L4257">
        <v>24.313345986208901</v>
      </c>
      <c r="N4257">
        <v>0.411656646769545</v>
      </c>
      <c r="O4257">
        <v>9.8803550752604998</v>
      </c>
      <c r="P4257">
        <v>17.505668934240301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422</v>
      </c>
      <c r="E4258">
        <v>12.7751155</v>
      </c>
      <c r="F4258">
        <v>41.23</v>
      </c>
      <c r="G4258">
        <v>-52.953036730799703</v>
      </c>
      <c r="H4258">
        <v>-12.850613133647499</v>
      </c>
      <c r="I4258">
        <v>-32.070415895815302</v>
      </c>
      <c r="J4258">
        <v>-3.3398769428627202</v>
      </c>
      <c r="K4258">
        <v>45.3074671697646</v>
      </c>
      <c r="L4258">
        <v>50.230908868693</v>
      </c>
      <c r="M4258">
        <v>22.656687657014899</v>
      </c>
      <c r="N4258">
        <v>0.36020536177269702</v>
      </c>
      <c r="O4258">
        <v>52.195003638127503</v>
      </c>
      <c r="P4258">
        <v>1.80246913580246</v>
      </c>
      <c r="Q4258">
        <v>1.7304012217627E-2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E4259">
        <v>12.7638376</v>
      </c>
      <c r="F4259">
        <v>21.31</v>
      </c>
      <c r="G4259">
        <v>36.487214297650901</v>
      </c>
      <c r="H4259">
        <v>-13.0034253285863</v>
      </c>
      <c r="I4259">
        <v>-21.142721665626102</v>
      </c>
      <c r="J4259">
        <v>-0.45824972071424802</v>
      </c>
      <c r="K4259">
        <v>21.2152804257268</v>
      </c>
      <c r="L4259">
        <v>19.211158652137101</v>
      </c>
      <c r="M4259">
        <v>47.617439381671197</v>
      </c>
      <c r="N4259">
        <v>1.19348524512137</v>
      </c>
      <c r="O4259">
        <v>27.5926794931957</v>
      </c>
      <c r="P4259">
        <v>74.672131147540995</v>
      </c>
      <c r="Q4259">
        <v>4.3005034804903003E-2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130</v>
      </c>
      <c r="E4260">
        <v>12.75254799</v>
      </c>
      <c r="F4260">
        <v>38.51</v>
      </c>
      <c r="G4260">
        <v>-1.22246667420206</v>
      </c>
      <c r="H4260">
        <v>-2.3917073950607501</v>
      </c>
      <c r="I4260">
        <v>-17.975039893175701</v>
      </c>
      <c r="J4260">
        <v>1.32734313740001</v>
      </c>
      <c r="K4260">
        <v>39.127511775990499</v>
      </c>
      <c r="L4260">
        <v>37.9915661834345</v>
      </c>
      <c r="M4260">
        <v>40.591917624447497</v>
      </c>
      <c r="N4260">
        <v>0.28473471798773298</v>
      </c>
      <c r="O4260">
        <v>31.913788626330799</v>
      </c>
      <c r="P4260">
        <v>30.542372881355899</v>
      </c>
      <c r="Q4260">
        <v>1.53120748364E-4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D4261" t="s">
        <v>138</v>
      </c>
      <c r="E4261">
        <v>12.749143399999999</v>
      </c>
      <c r="F4261">
        <v>18.25</v>
      </c>
      <c r="G4261">
        <v>-24.100577714406199</v>
      </c>
      <c r="H4261">
        <v>-3.72017835103886</v>
      </c>
      <c r="I4261">
        <v>-13.7948955786696</v>
      </c>
      <c r="J4261">
        <v>0.81054727176695196</v>
      </c>
      <c r="K4261">
        <v>18.249999402730399</v>
      </c>
      <c r="L4261">
        <v>18.233516731239099</v>
      </c>
      <c r="M4261">
        <v>100</v>
      </c>
      <c r="O4261">
        <v>0</v>
      </c>
      <c r="P4261">
        <v>0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D4262" t="s">
        <v>116</v>
      </c>
      <c r="E4262">
        <v>12.708</v>
      </c>
      <c r="F4262">
        <v>3.53</v>
      </c>
      <c r="G4262">
        <v>554.74557613174704</v>
      </c>
      <c r="H4262">
        <v>75.1458010304044</v>
      </c>
      <c r="I4262">
        <v>106.83010442133001</v>
      </c>
      <c r="J4262">
        <v>8.2408878290424994</v>
      </c>
      <c r="K4262">
        <v>2.54689342720265</v>
      </c>
      <c r="L4262">
        <v>1.8864437472848199</v>
      </c>
      <c r="M4262">
        <v>98.529823142383904</v>
      </c>
      <c r="N4262">
        <v>2.0926432304986502</v>
      </c>
      <c r="O4262">
        <v>0</v>
      </c>
      <c r="P4262">
        <v>578.84615384615302</v>
      </c>
      <c r="Q4262">
        <v>0.228420382776582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714</v>
      </c>
      <c r="E4263">
        <v>12.67263724</v>
      </c>
      <c r="F4263">
        <v>79.349999999999994</v>
      </c>
      <c r="G4263">
        <v>-1.57123861619751</v>
      </c>
      <c r="H4263">
        <v>1.0719847413624899</v>
      </c>
      <c r="I4263">
        <v>0.164604636754727</v>
      </c>
      <c r="J4263">
        <v>0.13300649384975499</v>
      </c>
      <c r="K4263">
        <v>76.696965945735101</v>
      </c>
      <c r="L4263">
        <v>71.490659426777398</v>
      </c>
      <c r="M4263">
        <v>56.470560257846202</v>
      </c>
      <c r="N4263">
        <v>1.7186561728729</v>
      </c>
      <c r="O4263">
        <v>2.9741650913673601</v>
      </c>
      <c r="P4263">
        <v>28.814935064935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D4264" t="s">
        <v>814</v>
      </c>
      <c r="E4264">
        <v>12.65573925</v>
      </c>
      <c r="F4264">
        <v>327.25</v>
      </c>
      <c r="G4264">
        <v>120.755389363783</v>
      </c>
      <c r="H4264">
        <v>7.08786801786668</v>
      </c>
      <c r="I4264">
        <v>-38.857867870861</v>
      </c>
      <c r="J4264">
        <v>-3.3192462385575299</v>
      </c>
      <c r="K4264">
        <v>322.57839761185198</v>
      </c>
      <c r="L4264">
        <v>295.01499713509799</v>
      </c>
      <c r="M4264">
        <v>57.4239071496891</v>
      </c>
      <c r="N4264">
        <v>1.5979381443298899</v>
      </c>
      <c r="O4264">
        <v>47.838044308632497</v>
      </c>
      <c r="P4264">
        <v>171.802325581395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278</v>
      </c>
      <c r="E4265">
        <v>12.6</v>
      </c>
      <c r="F4265">
        <v>18</v>
      </c>
      <c r="G4265">
        <v>-6.8367340661977902</v>
      </c>
      <c r="H4265">
        <v>0.62764773591765599</v>
      </c>
      <c r="I4265">
        <v>10.1720465700906</v>
      </c>
      <c r="J4265">
        <v>-2.1544122969661998</v>
      </c>
      <c r="K4265">
        <v>16.870037155563299</v>
      </c>
      <c r="L4265">
        <v>16.090961749265801</v>
      </c>
      <c r="M4265">
        <v>59.6596283192467</v>
      </c>
      <c r="N4265">
        <v>1.6685247015432301</v>
      </c>
      <c r="O4265">
        <v>26</v>
      </c>
      <c r="P4265">
        <v>46.818923327895497</v>
      </c>
      <c r="Q4265">
        <v>1.5388470406161E-2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1321</v>
      </c>
      <c r="E4266">
        <v>12.591982437999899</v>
      </c>
      <c r="F4266">
        <v>26.12</v>
      </c>
      <c r="G4266">
        <v>-16.516076477802802</v>
      </c>
      <c r="H4266">
        <v>-1.0967215609154</v>
      </c>
      <c r="I4266">
        <v>-9.2730868551802494</v>
      </c>
      <c r="J4266">
        <v>2.6872228749841098</v>
      </c>
      <c r="K4266">
        <v>25.892848564220699</v>
      </c>
      <c r="L4266">
        <v>25.261423880405498</v>
      </c>
      <c r="M4266">
        <v>62.670828158080603</v>
      </c>
      <c r="N4266">
        <v>1.2023625017464099</v>
      </c>
      <c r="O4266">
        <v>2.9862174578866698</v>
      </c>
      <c r="P4266">
        <v>9.1973244147157196</v>
      </c>
      <c r="Q4266">
        <v>-7.1457502660915995E-2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631</v>
      </c>
      <c r="E4267">
        <v>12.591055734999999</v>
      </c>
      <c r="F4267">
        <v>14.39</v>
      </c>
      <c r="G4267">
        <v>-12.1161419167408</v>
      </c>
      <c r="H4267">
        <v>-10.9868450177055</v>
      </c>
      <c r="I4267">
        <v>-3.5266963449531801</v>
      </c>
      <c r="J4267">
        <v>-6.4561193948997104</v>
      </c>
      <c r="K4267">
        <v>14.2760023023181</v>
      </c>
      <c r="L4267">
        <v>13.606485782857099</v>
      </c>
      <c r="M4267">
        <v>45.333774551053203</v>
      </c>
      <c r="N4267">
        <v>2.69561144173545</v>
      </c>
      <c r="O4267">
        <v>53.2314107018762</v>
      </c>
      <c r="Q4267">
        <v>6.5361636530011993E-2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E4268">
        <v>12.57432</v>
      </c>
      <c r="F4268">
        <v>21.65</v>
      </c>
      <c r="G4268">
        <v>6.1641635611653101</v>
      </c>
      <c r="H4268">
        <v>13.9451109051594</v>
      </c>
      <c r="I4268">
        <v>9.9193901356160499</v>
      </c>
      <c r="J4268">
        <v>3.0088424714080499</v>
      </c>
      <c r="K4268">
        <v>20.787941319075902</v>
      </c>
      <c r="L4268">
        <v>18.7865749080078</v>
      </c>
      <c r="M4268">
        <v>48.308917429430501</v>
      </c>
      <c r="N4268">
        <v>1.3865932594301</v>
      </c>
      <c r="O4268">
        <v>20.831408775981501</v>
      </c>
      <c r="P4268">
        <v>106.387035271687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539</v>
      </c>
      <c r="E4269">
        <v>12.5685</v>
      </c>
      <c r="F4269">
        <v>7.35</v>
      </c>
      <c r="G4269">
        <v>-24.100577714406199</v>
      </c>
      <c r="H4269">
        <v>-3.72017835103886</v>
      </c>
      <c r="I4269">
        <v>-13.7948955786696</v>
      </c>
      <c r="J4269">
        <v>0.81054727176695196</v>
      </c>
      <c r="K4269">
        <v>7.35</v>
      </c>
      <c r="L4269">
        <v>7.3499999999999801</v>
      </c>
      <c r="M4269">
        <v>50</v>
      </c>
      <c r="O4269">
        <v>0</v>
      </c>
      <c r="P4269">
        <v>0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422</v>
      </c>
      <c r="E4270">
        <v>12.5450965</v>
      </c>
      <c r="F4270">
        <v>9.65</v>
      </c>
      <c r="G4270">
        <v>45.197667899628797</v>
      </c>
      <c r="H4270">
        <v>36.027012660197002</v>
      </c>
      <c r="I4270">
        <v>15.7353057636122</v>
      </c>
      <c r="J4270">
        <v>19.262928224147799</v>
      </c>
      <c r="K4270">
        <v>7.9978359806325603</v>
      </c>
      <c r="L4270">
        <v>7.0843071176472803</v>
      </c>
      <c r="M4270">
        <v>59.137713398977802</v>
      </c>
      <c r="N4270">
        <v>1.94263960612103</v>
      </c>
      <c r="O4270">
        <v>20.207253886010299</v>
      </c>
      <c r="P4270">
        <v>107.52688172043</v>
      </c>
      <c r="Q4270">
        <v>3.5661893347641999E-2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E4271">
        <v>12.475008000000001</v>
      </c>
      <c r="F4271">
        <v>74.97</v>
      </c>
      <c r="G4271">
        <v>-9.3798432079028107</v>
      </c>
      <c r="H4271">
        <v>-0.31328179931472899</v>
      </c>
      <c r="I4271">
        <v>-10.245171821763501</v>
      </c>
      <c r="J4271">
        <v>0.81054727176695196</v>
      </c>
      <c r="K4271">
        <v>75.670049671708</v>
      </c>
      <c r="L4271">
        <v>74.300597440037293</v>
      </c>
      <c r="M4271">
        <v>46.814303299417602</v>
      </c>
      <c r="N4271">
        <v>2.0333333333333301</v>
      </c>
      <c r="O4271">
        <v>15.646258503401301</v>
      </c>
      <c r="P4271">
        <v>18.623417721518901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908</v>
      </c>
      <c r="E4272">
        <v>12.46</v>
      </c>
      <c r="F4272">
        <v>6.23</v>
      </c>
      <c r="G4272">
        <v>-24.579810941243299</v>
      </c>
      <c r="H4272">
        <v>-9.7904658909749607</v>
      </c>
      <c r="I4272">
        <v>-27.626154223206299</v>
      </c>
      <c r="J4272">
        <v>-1.99937008360494</v>
      </c>
      <c r="K4272">
        <v>6.1302169741640702</v>
      </c>
      <c r="L4272">
        <v>6.5567360603568501</v>
      </c>
      <c r="M4272">
        <v>68.369858326992897</v>
      </c>
      <c r="N4272">
        <v>1.25100903438254</v>
      </c>
      <c r="O4272">
        <v>42.857142857142797</v>
      </c>
      <c r="P4272">
        <v>21.6796875</v>
      </c>
      <c r="Q4272">
        <v>6.1577053001502E-2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422</v>
      </c>
      <c r="E4273">
        <v>12.450124499999999</v>
      </c>
      <c r="F4273">
        <v>12.45</v>
      </c>
      <c r="G4273">
        <v>124.899422285593</v>
      </c>
      <c r="H4273">
        <v>-26.6613548216271</v>
      </c>
      <c r="I4273">
        <v>135.20510442132999</v>
      </c>
      <c r="J4273">
        <v>-10.6759392147195</v>
      </c>
      <c r="K4273">
        <v>14.376340234397</v>
      </c>
      <c r="M4273">
        <v>1.2170333381302101</v>
      </c>
      <c r="O4273">
        <v>57.028112449799202</v>
      </c>
      <c r="P4273">
        <v>148.99999999999901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1438</v>
      </c>
      <c r="E4274">
        <v>12.444588749999999</v>
      </c>
      <c r="F4274">
        <v>5.05</v>
      </c>
      <c r="G4274">
        <v>-21.039353224610299</v>
      </c>
      <c r="H4274">
        <v>12.8315457868921</v>
      </c>
      <c r="I4274">
        <v>-29.6282289120029</v>
      </c>
      <c r="J4274">
        <v>-3.5290753697424702</v>
      </c>
      <c r="K4274">
        <v>4.8515429407732604</v>
      </c>
      <c r="L4274">
        <v>5.3299609626299702</v>
      </c>
      <c r="M4274">
        <v>57.3089430696294</v>
      </c>
      <c r="N4274">
        <v>0.53904036283101397</v>
      </c>
      <c r="O4274">
        <v>56.435643564356397</v>
      </c>
      <c r="P4274">
        <v>28.1725888324873</v>
      </c>
      <c r="Q4274">
        <v>-8.7981016105009996E-3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286</v>
      </c>
      <c r="E4275">
        <v>12.43856922</v>
      </c>
      <c r="F4275">
        <v>22.33</v>
      </c>
      <c r="G4275">
        <v>-22.276592306289501</v>
      </c>
      <c r="H4275">
        <v>-1.59066944186894</v>
      </c>
      <c r="I4275">
        <v>-46.169214173460702</v>
      </c>
      <c r="J4275">
        <v>6.2389905198602698</v>
      </c>
      <c r="K4275">
        <v>23.191592547127701</v>
      </c>
      <c r="L4275">
        <v>23.854146734671499</v>
      </c>
      <c r="M4275">
        <v>42.900947371315503</v>
      </c>
      <c r="N4275">
        <v>0.500979975728155</v>
      </c>
      <c r="O4275">
        <v>97.044334975369395</v>
      </c>
      <c r="P4275">
        <v>39.562499999999901</v>
      </c>
      <c r="Q4275">
        <v>5.5576010563701997E-2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911</v>
      </c>
      <c r="E4276">
        <v>12.40483848</v>
      </c>
      <c r="F4276">
        <v>2.48</v>
      </c>
      <c r="G4276">
        <v>31.874265052889299</v>
      </c>
      <c r="H4276">
        <v>-14.2656328964934</v>
      </c>
      <c r="I4276">
        <v>5.4358736520995601</v>
      </c>
      <c r="J4276">
        <v>1.21871053707306</v>
      </c>
      <c r="K4276">
        <v>2.6683662121104899</v>
      </c>
      <c r="L4276">
        <v>2.4306698800815898</v>
      </c>
      <c r="M4276">
        <v>48.3120917500462</v>
      </c>
      <c r="N4276">
        <v>0.41050855106738898</v>
      </c>
      <c r="O4276">
        <v>70.967741935483801</v>
      </c>
      <c r="P4276">
        <v>74.647887323943607</v>
      </c>
      <c r="Q4276">
        <v>9.3859881001989998E-3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631</v>
      </c>
      <c r="E4277">
        <v>12.402001500000001</v>
      </c>
      <c r="F4277">
        <v>21.35</v>
      </c>
      <c r="G4277">
        <v>40.130191516362899</v>
      </c>
      <c r="H4277">
        <v>2.7719682458197599</v>
      </c>
      <c r="I4277">
        <v>7.6499280845840598</v>
      </c>
      <c r="J4277">
        <v>11.3540255326365</v>
      </c>
      <c r="K4277">
        <v>18.2442372692012</v>
      </c>
      <c r="L4277">
        <v>16.347709673873702</v>
      </c>
      <c r="M4277">
        <v>72.648168537133301</v>
      </c>
      <c r="N4277">
        <v>1.4347313154977299</v>
      </c>
      <c r="O4277">
        <v>0</v>
      </c>
      <c r="P4277">
        <v>95.692025664527904</v>
      </c>
      <c r="Q4277">
        <v>1.2787754551817999E-2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298</v>
      </c>
      <c r="E4278">
        <v>12.363</v>
      </c>
      <c r="F4278">
        <v>41.21</v>
      </c>
      <c r="G4278">
        <v>-1.0856523412719301</v>
      </c>
      <c r="H4278">
        <v>4.3007915047933798</v>
      </c>
      <c r="I4278">
        <v>9.2200297944646703</v>
      </c>
      <c r="J4278">
        <v>5.80417784501536</v>
      </c>
      <c r="K4278">
        <v>39.465640161882497</v>
      </c>
      <c r="L4278">
        <v>38.567450228218298</v>
      </c>
      <c r="M4278">
        <v>69.520779145297098</v>
      </c>
      <c r="N4278">
        <v>2.2224299065420499</v>
      </c>
      <c r="O4278">
        <v>9.4879883523416595</v>
      </c>
      <c r="P4278">
        <v>35.114754098360599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422</v>
      </c>
      <c r="E4279">
        <v>12.3596</v>
      </c>
      <c r="F4279">
        <v>1.06</v>
      </c>
      <c r="G4279">
        <v>-26.852871292387899</v>
      </c>
      <c r="H4279">
        <v>-2.7677973986579101</v>
      </c>
      <c r="I4279">
        <v>-25.4615622453363</v>
      </c>
      <c r="J4279">
        <v>-3.6939572327375498</v>
      </c>
      <c r="K4279">
        <v>1.09234105999123</v>
      </c>
      <c r="L4279">
        <v>1.12979748869473</v>
      </c>
      <c r="M4279">
        <v>34.471883079825098</v>
      </c>
      <c r="N4279">
        <v>0.75918091472086602</v>
      </c>
      <c r="O4279">
        <v>51.8867924528301</v>
      </c>
      <c r="P4279">
        <v>16.4835164835164</v>
      </c>
      <c r="Q4279">
        <v>7.8401652729876994E-2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138</v>
      </c>
      <c r="E4280">
        <v>12.357390000000001</v>
      </c>
      <c r="F4280">
        <v>103.8</v>
      </c>
      <c r="G4280">
        <v>142.39492934592701</v>
      </c>
      <c r="H4280">
        <v>19.0474147891148</v>
      </c>
      <c r="I4280">
        <v>-3.3576150169077601</v>
      </c>
      <c r="J4280">
        <v>-1.0798118964750101</v>
      </c>
      <c r="K4280">
        <v>87.232085032613796</v>
      </c>
      <c r="L4280">
        <v>68.987472059461794</v>
      </c>
      <c r="M4280">
        <v>78.283282643221298</v>
      </c>
      <c r="N4280">
        <v>0.32736370425690797</v>
      </c>
      <c r="O4280">
        <v>2.1194605009633798</v>
      </c>
      <c r="P4280">
        <v>219.38461538461499</v>
      </c>
      <c r="Q4280">
        <v>0.109099571463823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E4281">
        <v>12.350519999999999</v>
      </c>
      <c r="F4281">
        <v>12.18</v>
      </c>
      <c r="G4281">
        <v>196.42573807506699</v>
      </c>
      <c r="H4281">
        <v>14.866462500848799</v>
      </c>
      <c r="I4281">
        <v>67.455104421330304</v>
      </c>
      <c r="J4281">
        <v>2.7240248092045598</v>
      </c>
      <c r="K4281">
        <v>11.186272471994901</v>
      </c>
      <c r="L4281">
        <v>8.7839608403452107</v>
      </c>
      <c r="M4281">
        <v>55.350898531848699</v>
      </c>
      <c r="N4281">
        <v>0.57532307188756804</v>
      </c>
      <c r="O4281">
        <v>14.367816091953999</v>
      </c>
      <c r="P4281">
        <v>267.975830815709</v>
      </c>
      <c r="Q4281">
        <v>1.4933686225145E-2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E4282">
        <v>12.337638</v>
      </c>
      <c r="F4282">
        <v>24.6</v>
      </c>
      <c r="G4282">
        <v>244.71501448949101</v>
      </c>
      <c r="H4282">
        <v>-5.0042875003165497</v>
      </c>
      <c r="I4282">
        <v>2.4621932682112502</v>
      </c>
      <c r="J4282">
        <v>4.4767925309325696</v>
      </c>
      <c r="K4282">
        <v>24.300920978504699</v>
      </c>
      <c r="L4282">
        <v>20.396628577634299</v>
      </c>
      <c r="M4282">
        <v>44.727936768256498</v>
      </c>
      <c r="N4282">
        <v>0.325437145174371</v>
      </c>
      <c r="O4282">
        <v>53.252032520325201</v>
      </c>
      <c r="P4282">
        <v>330.82311733800299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370</v>
      </c>
      <c r="E4283">
        <v>12.3061104</v>
      </c>
      <c r="F4283">
        <v>12</v>
      </c>
      <c r="G4283">
        <v>14.4675516158477</v>
      </c>
      <c r="H4283">
        <v>68.941692152558204</v>
      </c>
      <c r="I4283">
        <v>63.457689354860598</v>
      </c>
      <c r="J4283">
        <v>-2.49323999656503</v>
      </c>
      <c r="K4283">
        <v>9.6451904993844302</v>
      </c>
      <c r="L4283">
        <v>7.8114707799934697</v>
      </c>
      <c r="M4283">
        <v>45.123996915282703</v>
      </c>
      <c r="N4283">
        <v>2.7446808510638299</v>
      </c>
      <c r="O4283">
        <v>36.9166666666666</v>
      </c>
      <c r="P4283">
        <v>106.896551724137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51</v>
      </c>
      <c r="E4284">
        <v>12.30123</v>
      </c>
      <c r="F4284">
        <v>41</v>
      </c>
      <c r="G4284">
        <v>84.976423815425406</v>
      </c>
      <c r="H4284">
        <v>-2.82225774612392</v>
      </c>
      <c r="I4284">
        <v>-13.7948955786696</v>
      </c>
      <c r="J4284">
        <v>2.2357254190353602</v>
      </c>
      <c r="K4284">
        <v>41.2760543823657</v>
      </c>
      <c r="L4284">
        <v>37.095936613850803</v>
      </c>
      <c r="M4284">
        <v>42.948389392265497</v>
      </c>
      <c r="N4284">
        <v>1.44728025538101</v>
      </c>
      <c r="O4284">
        <v>25.780487804878</v>
      </c>
      <c r="P4284">
        <v>110.79691516709499</v>
      </c>
      <c r="Q4284">
        <v>2.2164792924270999E-2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631</v>
      </c>
      <c r="E4285">
        <v>12.251805696</v>
      </c>
      <c r="F4285">
        <v>24.96</v>
      </c>
      <c r="G4285">
        <v>-4.1582422987407099</v>
      </c>
      <c r="H4285">
        <v>-9.9914288232715798</v>
      </c>
      <c r="I4285">
        <v>-34.707443107186698</v>
      </c>
      <c r="J4285">
        <v>-3.3609475138645699</v>
      </c>
      <c r="K4285">
        <v>25.068674446863898</v>
      </c>
      <c r="L4285">
        <v>24.7585809744409</v>
      </c>
      <c r="M4285">
        <v>42.717640811127502</v>
      </c>
      <c r="N4285">
        <v>1.40256041028168</v>
      </c>
      <c r="O4285">
        <v>51.842948717948701</v>
      </c>
      <c r="P4285">
        <v>28.659793814432899</v>
      </c>
      <c r="Q4285">
        <v>4.1790468377723003E-2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714</v>
      </c>
      <c r="E4286">
        <v>12.214835947999999</v>
      </c>
      <c r="F4286">
        <v>2629</v>
      </c>
      <c r="G4286">
        <v>1.2654108600742</v>
      </c>
      <c r="H4286">
        <v>1.0095513786908601</v>
      </c>
      <c r="I4286">
        <v>0.70908745261533201</v>
      </c>
      <c r="J4286">
        <v>0.24450953591789501</v>
      </c>
      <c r="K4286">
        <v>2548.2877277294401</v>
      </c>
      <c r="L4286">
        <v>2362.4977831453102</v>
      </c>
      <c r="M4286">
        <v>57.569699091115801</v>
      </c>
      <c r="N4286">
        <v>0.48741646095490299</v>
      </c>
      <c r="O4286">
        <v>2.70102700646635</v>
      </c>
      <c r="P4286">
        <v>30.406746031746</v>
      </c>
      <c r="Q4286">
        <v>2.2268006150822001E-2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539</v>
      </c>
      <c r="E4287">
        <v>12.19850418</v>
      </c>
      <c r="F4287">
        <v>10.39</v>
      </c>
      <c r="G4287">
        <v>-45.388456502285003</v>
      </c>
      <c r="H4287">
        <v>3.3798216489611401</v>
      </c>
      <c r="I4287">
        <v>-22.574526834156899</v>
      </c>
      <c r="J4287">
        <v>4.8921799248281896</v>
      </c>
      <c r="K4287">
        <v>10.5973593267742</v>
      </c>
      <c r="L4287">
        <v>11.1127763528835</v>
      </c>
      <c r="M4287">
        <v>46.753435728095198</v>
      </c>
      <c r="N4287">
        <v>0.651512756829984</v>
      </c>
      <c r="O4287">
        <v>49.0856592877767</v>
      </c>
      <c r="P4287">
        <v>22.235294117647001</v>
      </c>
      <c r="Q4287">
        <v>9.8099087107098998E-2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D4288" t="s">
        <v>444</v>
      </c>
      <c r="E4288">
        <v>12.152165925</v>
      </c>
      <c r="F4288">
        <v>36.15</v>
      </c>
      <c r="G4288">
        <v>-24.431429658161399</v>
      </c>
      <c r="H4288">
        <v>-9.1262828518148496</v>
      </c>
      <c r="I4288">
        <v>-15.6944885230387</v>
      </c>
      <c r="J4288">
        <v>-1.1202652785146201</v>
      </c>
      <c r="K4288">
        <v>36.476311469785003</v>
      </c>
      <c r="L4288">
        <v>36.384029053407303</v>
      </c>
      <c r="M4288">
        <v>41.8800065971311</v>
      </c>
      <c r="N4288">
        <v>0.61252420592007595</v>
      </c>
      <c r="O4288">
        <v>42.185338865836798</v>
      </c>
      <c r="P4288">
        <v>15.865384615384601</v>
      </c>
      <c r="Q4288">
        <v>6.4073716947432996E-2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539</v>
      </c>
      <c r="E4289">
        <v>12.123635999999999</v>
      </c>
      <c r="F4289">
        <v>40.4</v>
      </c>
      <c r="G4289">
        <v>71.635856394120793</v>
      </c>
      <c r="H4289">
        <v>-18.113949207546099</v>
      </c>
      <c r="I4289">
        <v>-49.0201641372715</v>
      </c>
      <c r="J4289">
        <v>0.81054727176695196</v>
      </c>
      <c r="K4289">
        <v>44.734114448667903</v>
      </c>
      <c r="L4289">
        <v>47.004458202559398</v>
      </c>
      <c r="M4289">
        <v>63.058389058681399</v>
      </c>
      <c r="N4289">
        <v>1.0926008718005999</v>
      </c>
      <c r="O4289">
        <v>81.683168316831697</v>
      </c>
      <c r="P4289">
        <v>95.736434108527106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D4290" t="s">
        <v>714</v>
      </c>
      <c r="E4290">
        <v>12.120252429999899</v>
      </c>
      <c r="F4290">
        <v>38.61</v>
      </c>
      <c r="G4290">
        <v>13.4974265621439</v>
      </c>
      <c r="H4290">
        <v>3.2167095706151101</v>
      </c>
      <c r="I4290">
        <v>0.57121816540617498</v>
      </c>
      <c r="J4290">
        <v>2.2557085620895299</v>
      </c>
      <c r="K4290">
        <v>37.222683980208799</v>
      </c>
      <c r="L4290">
        <v>34.006075945836599</v>
      </c>
      <c r="M4290">
        <v>57.562155009737999</v>
      </c>
      <c r="N4290">
        <v>2.2205627445979199</v>
      </c>
      <c r="O4290">
        <v>3.4706034706034798</v>
      </c>
      <c r="P4290">
        <v>42.999999999999901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D4291" t="s">
        <v>130</v>
      </c>
      <c r="E4291">
        <v>12.094485000000001</v>
      </c>
      <c r="F4291">
        <v>3.67</v>
      </c>
      <c r="G4291">
        <v>82.079197566492596</v>
      </c>
      <c r="H4291">
        <v>-16.743434164992301</v>
      </c>
      <c r="I4291">
        <v>38.487262097678801</v>
      </c>
      <c r="J4291">
        <v>-6.38548250490798</v>
      </c>
      <c r="K4291">
        <v>3.7125003726578698</v>
      </c>
      <c r="L4291">
        <v>2.9033264832449999</v>
      </c>
      <c r="M4291">
        <v>23.0519083215435</v>
      </c>
      <c r="N4291">
        <v>0.21100593099135301</v>
      </c>
      <c r="O4291">
        <v>35.967302452315998</v>
      </c>
      <c r="P4291">
        <v>127.950310559006</v>
      </c>
      <c r="Q4291">
        <v>-4.2471014620094998E-2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138</v>
      </c>
      <c r="E4292">
        <v>12.045999999999999</v>
      </c>
      <c r="F4292">
        <v>31.7</v>
      </c>
      <c r="G4292">
        <v>185.77234506174199</v>
      </c>
      <c r="H4292">
        <v>9.3768365743342592</v>
      </c>
      <c r="I4292">
        <v>-36.193916386503197</v>
      </c>
      <c r="J4292">
        <v>-1.03530765051284</v>
      </c>
      <c r="K4292">
        <v>30.194813338511899</v>
      </c>
      <c r="L4292">
        <v>26.697471464246199</v>
      </c>
      <c r="M4292">
        <v>53.923549446885097</v>
      </c>
      <c r="N4292">
        <v>1.45785997357992</v>
      </c>
      <c r="O4292">
        <v>34.100946372239697</v>
      </c>
      <c r="P4292">
        <v>233.333333333333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539</v>
      </c>
      <c r="E4293">
        <v>11.980449999999999</v>
      </c>
      <c r="F4293">
        <v>38</v>
      </c>
      <c r="G4293">
        <v>-9.9864636002921401</v>
      </c>
      <c r="H4293">
        <v>-4.4548936488609598</v>
      </c>
      <c r="I4293">
        <v>-6.84302392091565</v>
      </c>
      <c r="J4293">
        <v>16.534010104437399</v>
      </c>
      <c r="K4293">
        <v>37.073628549544097</v>
      </c>
      <c r="L4293">
        <v>35.862067007991399</v>
      </c>
      <c r="M4293">
        <v>83.381686995204106</v>
      </c>
      <c r="N4293">
        <v>0.62</v>
      </c>
      <c r="O4293">
        <v>24.078947368421002</v>
      </c>
      <c r="P4293">
        <v>97.710718002081094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D4294" t="s">
        <v>293</v>
      </c>
      <c r="E4294">
        <v>11.95926768</v>
      </c>
      <c r="F4294">
        <v>27.6</v>
      </c>
      <c r="G4294">
        <v>15.293361679533101</v>
      </c>
      <c r="H4294">
        <v>22.020140555567</v>
      </c>
      <c r="I4294">
        <v>-0.261370280438464</v>
      </c>
      <c r="J4294">
        <v>10.117477964836199</v>
      </c>
      <c r="K4294">
        <v>23.3651499889143</v>
      </c>
      <c r="L4294">
        <v>23.481248938859299</v>
      </c>
      <c r="M4294">
        <v>96.091436436890604</v>
      </c>
      <c r="N4294">
        <v>0.77500000000000002</v>
      </c>
      <c r="O4294">
        <v>26.811594202898501</v>
      </c>
      <c r="P4294">
        <v>76.020408163265301</v>
      </c>
      <c r="Q4294">
        <v>3.0485594573881E-2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D4295" t="s">
        <v>631</v>
      </c>
      <c r="E4295">
        <v>11.941592</v>
      </c>
      <c r="F4295">
        <v>3980</v>
      </c>
      <c r="G4295">
        <v>37.494257747133702</v>
      </c>
      <c r="H4295">
        <v>-5.1948795969071497</v>
      </c>
      <c r="I4295">
        <v>-17.564329075610999</v>
      </c>
      <c r="J4295">
        <v>0.41342097532310002</v>
      </c>
      <c r="K4295">
        <v>3877.5195926328302</v>
      </c>
      <c r="L4295">
        <v>3449.01361131978</v>
      </c>
      <c r="M4295">
        <v>58.169089815895497</v>
      </c>
      <c r="N4295">
        <v>0.87455012853470404</v>
      </c>
      <c r="O4295">
        <v>19.2964824120603</v>
      </c>
      <c r="P4295">
        <v>93.579766536964897</v>
      </c>
      <c r="Q4295">
        <v>6.9329540364451006E-2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60</v>
      </c>
      <c r="E4296">
        <v>11.9316455</v>
      </c>
      <c r="F4296">
        <v>24.67</v>
      </c>
      <c r="G4296">
        <v>113.110960747132</v>
      </c>
      <c r="H4296">
        <v>-3.72017835103886</v>
      </c>
      <c r="I4296">
        <v>-22.761685246566302</v>
      </c>
      <c r="J4296">
        <v>0.81054727176695196</v>
      </c>
      <c r="K4296">
        <v>24.541463709457702</v>
      </c>
      <c r="L4296">
        <v>21.7554635438422</v>
      </c>
      <c r="M4296">
        <v>97.755691246373402</v>
      </c>
      <c r="N4296">
        <v>0</v>
      </c>
      <c r="O4296">
        <v>15.4843940008106</v>
      </c>
      <c r="P4296">
        <v>228.933333333333</v>
      </c>
    </row>
    <row r="4297" spans="1:17" hidden="1" x14ac:dyDescent="0.3">
      <c r="A4297" t="s">
        <v>8752</v>
      </c>
      <c r="B4297" t="s">
        <v>4269</v>
      </c>
      <c r="C4297" t="str">
        <f>IFERROR(VLOOKUP(Table1[[#This Row],[Ticker]],[1]!Table1[[Symbol]:[Industry]],2,FALSE),"-")</f>
        <v>-</v>
      </c>
      <c r="D4297" t="s">
        <v>51</v>
      </c>
      <c r="E4297">
        <v>11.93</v>
      </c>
      <c r="F4297">
        <v>119.3</v>
      </c>
      <c r="M4297">
        <v>100</v>
      </c>
      <c r="N4297">
        <v>1</v>
      </c>
      <c r="Q4297">
        <v>5.4726977498741003E-2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D4298" t="s">
        <v>283</v>
      </c>
      <c r="E4298">
        <v>11.898176400000001</v>
      </c>
      <c r="F4298">
        <v>11.88</v>
      </c>
      <c r="G4298">
        <v>35.791750683978599</v>
      </c>
      <c r="H4298">
        <v>-4.9059491020270096</v>
      </c>
      <c r="I4298">
        <v>8.1763569880654501</v>
      </c>
      <c r="J4298">
        <v>-4.1324185077007298</v>
      </c>
      <c r="K4298">
        <v>13.0889697371894</v>
      </c>
      <c r="L4298">
        <v>11.788723304693701</v>
      </c>
      <c r="M4298">
        <v>8.2445500201357493</v>
      </c>
      <c r="N4298">
        <v>2.0666666666666602</v>
      </c>
      <c r="O4298">
        <v>23.821548821548799</v>
      </c>
      <c r="P4298">
        <v>59.892328398384898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D4299" t="s">
        <v>539</v>
      </c>
      <c r="E4299">
        <v>11.897264085512999</v>
      </c>
      <c r="F4299">
        <v>41.6</v>
      </c>
      <c r="G4299">
        <v>-13.872702780648901</v>
      </c>
      <c r="H4299">
        <v>-3.72017835103886</v>
      </c>
      <c r="I4299">
        <v>-8.7974195564586406</v>
      </c>
      <c r="J4299">
        <v>0.81054727176695196</v>
      </c>
      <c r="K4299">
        <v>40.925490148176102</v>
      </c>
      <c r="L4299">
        <v>39.665121223619799</v>
      </c>
      <c r="M4299">
        <v>100</v>
      </c>
      <c r="N4299">
        <v>0</v>
      </c>
      <c r="O4299">
        <v>0</v>
      </c>
      <c r="P4299">
        <v>10.227874933757199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D4300" t="s">
        <v>21</v>
      </c>
      <c r="E4300">
        <v>11.7867</v>
      </c>
      <c r="F4300">
        <v>23.34</v>
      </c>
      <c r="G4300">
        <v>57.9587046568885</v>
      </c>
      <c r="H4300">
        <v>19.3319441637381</v>
      </c>
      <c r="I4300">
        <v>10.1562462163383</v>
      </c>
      <c r="J4300">
        <v>0.76689821022176796</v>
      </c>
      <c r="K4300">
        <v>19.420647714824401</v>
      </c>
      <c r="L4300">
        <v>16.191407052150499</v>
      </c>
      <c r="M4300">
        <v>77.065334916014905</v>
      </c>
      <c r="N4300">
        <v>0.659734456785395</v>
      </c>
      <c r="O4300">
        <v>8.0976863753213308</v>
      </c>
      <c r="P4300">
        <v>233.42857142857099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298</v>
      </c>
      <c r="E4301">
        <v>11.741328897000001</v>
      </c>
      <c r="F4301">
        <v>9.2100000000000009</v>
      </c>
      <c r="G4301">
        <v>24.4478093823679</v>
      </c>
      <c r="H4301">
        <v>-8.7717247427914202</v>
      </c>
      <c r="I4301">
        <v>61.633675849901699</v>
      </c>
      <c r="K4301">
        <v>7.5246027658444099</v>
      </c>
      <c r="L4301">
        <v>6.1570502388896298</v>
      </c>
      <c r="M4301">
        <v>12.136929132962999</v>
      </c>
      <c r="N4301">
        <v>0.79087614581112697</v>
      </c>
      <c r="O4301">
        <v>5.3203040173723997</v>
      </c>
      <c r="P4301">
        <v>84.2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D4302" t="s">
        <v>631</v>
      </c>
      <c r="E4302">
        <v>11.711690847</v>
      </c>
      <c r="F4302">
        <v>14.11</v>
      </c>
      <c r="G4302">
        <v>43.875612761784097</v>
      </c>
      <c r="H4302">
        <v>-14.303194827591399</v>
      </c>
      <c r="I4302">
        <v>-26.9106591254676</v>
      </c>
      <c r="J4302">
        <v>0.81054727176695196</v>
      </c>
      <c r="K4302">
        <v>14.028705360813801</v>
      </c>
      <c r="L4302">
        <v>11.987306647928101</v>
      </c>
      <c r="M4302">
        <v>0.46178403304846</v>
      </c>
      <c r="N4302">
        <v>4.8504342232228999E-2</v>
      </c>
      <c r="O4302">
        <v>18.284904323174999</v>
      </c>
      <c r="P4302">
        <v>95.9722222222222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D4303" t="s">
        <v>472</v>
      </c>
      <c r="E4303">
        <v>11.637</v>
      </c>
      <c r="F4303">
        <v>8.6199999999999992</v>
      </c>
      <c r="G4303">
        <v>124.31440787637101</v>
      </c>
      <c r="H4303">
        <v>9.3652210979969599</v>
      </c>
      <c r="I4303">
        <v>-20.6057063894804</v>
      </c>
      <c r="J4303">
        <v>22.080857463790601</v>
      </c>
      <c r="K4303">
        <v>7.4872516852319997</v>
      </c>
      <c r="L4303">
        <v>7.9111473904055201</v>
      </c>
      <c r="M4303">
        <v>90.917942883693399</v>
      </c>
      <c r="N4303">
        <v>0.11784364395478999</v>
      </c>
      <c r="O4303">
        <v>111.716937354988</v>
      </c>
      <c r="P4303">
        <v>238.03921568627399</v>
      </c>
      <c r="Q4303">
        <v>0.117655913175072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631</v>
      </c>
      <c r="E4304">
        <v>11.5949844</v>
      </c>
      <c r="F4304">
        <v>15.48</v>
      </c>
      <c r="G4304">
        <v>-8.2323142413523591</v>
      </c>
      <c r="H4304">
        <v>-12.4658630460906</v>
      </c>
      <c r="I4304">
        <v>-18.5333571171311</v>
      </c>
      <c r="J4304">
        <v>-2.6587162705337102</v>
      </c>
      <c r="K4304">
        <v>17.018875829728898</v>
      </c>
      <c r="L4304">
        <v>16.757445108139301</v>
      </c>
      <c r="M4304">
        <v>36.930135568183402</v>
      </c>
      <c r="N4304">
        <v>0.82568828584661302</v>
      </c>
      <c r="O4304">
        <v>50.193798449612402</v>
      </c>
      <c r="P4304">
        <v>40.727272727272698</v>
      </c>
      <c r="Q4304">
        <v>4.6359720772423001E-2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908</v>
      </c>
      <c r="E4305">
        <v>11.576345</v>
      </c>
      <c r="F4305">
        <v>19.309999999999999</v>
      </c>
      <c r="G4305">
        <v>31.750915425222399</v>
      </c>
      <c r="H4305">
        <v>-15.3448923098489</v>
      </c>
      <c r="I4305">
        <v>15.110311363920401</v>
      </c>
      <c r="J4305">
        <v>0.81054727176695196</v>
      </c>
      <c r="K4305">
        <v>18.3085967375977</v>
      </c>
      <c r="L4305">
        <v>15.5698501139759</v>
      </c>
      <c r="M4305">
        <v>35.816411966766601</v>
      </c>
      <c r="N4305">
        <v>0.44498080117133498</v>
      </c>
      <c r="O4305">
        <v>18.8503366131538</v>
      </c>
      <c r="P4305">
        <v>69.832893579595407</v>
      </c>
      <c r="Q4305">
        <v>6.5139310863402994E-2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714</v>
      </c>
      <c r="E4306">
        <v>11.560360832000001</v>
      </c>
      <c r="F4306">
        <v>55.68</v>
      </c>
      <c r="G4306">
        <v>49.899422285593701</v>
      </c>
      <c r="H4306">
        <v>-2.0349931658536802</v>
      </c>
      <c r="I4306">
        <v>13.5027724597391</v>
      </c>
      <c r="J4306">
        <v>-3.0585003472806598</v>
      </c>
      <c r="K4306">
        <v>53.428256349159099</v>
      </c>
      <c r="L4306">
        <v>45.807337273029901</v>
      </c>
      <c r="M4306">
        <v>44.735305969102399</v>
      </c>
      <c r="N4306">
        <v>1.4189237306687901</v>
      </c>
      <c r="O4306">
        <v>3.9331896551724199</v>
      </c>
      <c r="P4306">
        <v>76.705807680101501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682</v>
      </c>
      <c r="E4307">
        <v>11.552313850000001</v>
      </c>
      <c r="F4307">
        <v>82.39</v>
      </c>
      <c r="G4307">
        <v>208.15878595857001</v>
      </c>
      <c r="H4307">
        <v>13.3083930775325</v>
      </c>
      <c r="I4307">
        <v>218.021455609409</v>
      </c>
      <c r="J4307">
        <v>5.1938296367006904</v>
      </c>
      <c r="K4307">
        <v>77.967022638615504</v>
      </c>
      <c r="M4307">
        <v>58.864269749990001</v>
      </c>
      <c r="N4307">
        <v>1.00705132001717</v>
      </c>
      <c r="O4307">
        <v>20.451511105716701</v>
      </c>
      <c r="P4307">
        <v>248.37209302325499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1379</v>
      </c>
      <c r="E4308">
        <v>11.551933</v>
      </c>
      <c r="F4308">
        <v>4.45</v>
      </c>
      <c r="G4308">
        <v>29.347698147662701</v>
      </c>
      <c r="H4308">
        <v>33.0540151973482</v>
      </c>
      <c r="I4308">
        <v>14.4471793492842</v>
      </c>
      <c r="J4308">
        <v>0.34106370369184502</v>
      </c>
      <c r="K4308">
        <v>3.7682489378380102</v>
      </c>
      <c r="L4308">
        <v>3.5479432086105298</v>
      </c>
      <c r="M4308">
        <v>56.910294029593999</v>
      </c>
      <c r="N4308">
        <v>2.2347998040203998</v>
      </c>
      <c r="O4308">
        <v>22.247191011235898</v>
      </c>
      <c r="P4308">
        <v>82.377049180327802</v>
      </c>
      <c r="Q4308">
        <v>4.4117043224004997E-2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631</v>
      </c>
      <c r="E4309">
        <v>11.5114398</v>
      </c>
      <c r="F4309">
        <v>10.15</v>
      </c>
      <c r="G4309">
        <v>-22.397170900778999</v>
      </c>
      <c r="H4309">
        <v>-4.1201783510388497</v>
      </c>
      <c r="I4309">
        <v>-24.051305835079901</v>
      </c>
      <c r="J4309">
        <v>-2.8645010841324501</v>
      </c>
      <c r="K4309">
        <v>10.514850948554001</v>
      </c>
      <c r="L4309">
        <v>11.094864131844201</v>
      </c>
      <c r="M4309">
        <v>49.8934933340499</v>
      </c>
      <c r="N4309">
        <v>0.158577579731038</v>
      </c>
      <c r="O4309">
        <v>84.926108374384199</v>
      </c>
      <c r="P4309">
        <v>16.532721010332899</v>
      </c>
      <c r="Q4309">
        <v>3.2676472798480001E-3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631</v>
      </c>
      <c r="E4310">
        <v>11.484</v>
      </c>
      <c r="F4310">
        <v>191.4</v>
      </c>
      <c r="G4310">
        <v>-19.108805909688702</v>
      </c>
      <c r="I4310">
        <v>-8.8031237739521604</v>
      </c>
      <c r="M4310">
        <v>100</v>
      </c>
      <c r="N4310">
        <v>1</v>
      </c>
      <c r="O4310">
        <v>0</v>
      </c>
      <c r="P4310">
        <v>4.9917718047174997</v>
      </c>
      <c r="Q4310">
        <v>3.0346719918976001E-2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807</v>
      </c>
      <c r="E4311">
        <v>11.44495938</v>
      </c>
      <c r="F4311">
        <v>14.66</v>
      </c>
      <c r="G4311">
        <v>261.68889596980398</v>
      </c>
      <c r="H4311">
        <v>24.2157647094593</v>
      </c>
      <c r="I4311">
        <v>234.42363173724399</v>
      </c>
      <c r="J4311">
        <v>4.6372620732109997</v>
      </c>
      <c r="K4311">
        <v>11.7031429884535</v>
      </c>
      <c r="L4311">
        <v>7.9279642075348704</v>
      </c>
      <c r="M4311">
        <v>80.934540789874106</v>
      </c>
      <c r="N4311">
        <v>0.74743465652471897</v>
      </c>
      <c r="O4311">
        <v>0</v>
      </c>
      <c r="P4311">
        <v>419.858156028368</v>
      </c>
      <c r="Q4311">
        <v>9.3297203229600001E-2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298</v>
      </c>
      <c r="E4312">
        <v>11.4439172</v>
      </c>
      <c r="F4312">
        <v>7.99</v>
      </c>
      <c r="G4312">
        <v>32.566088952260401</v>
      </c>
      <c r="H4312">
        <v>1.2732513467272299</v>
      </c>
      <c r="I4312">
        <v>6.3554803611799597</v>
      </c>
      <c r="J4312">
        <v>0.81054727176695196</v>
      </c>
      <c r="K4312">
        <v>6.6328636614990604</v>
      </c>
      <c r="L4312">
        <v>5.36885139450166</v>
      </c>
      <c r="M4312">
        <v>99.999983397573999</v>
      </c>
      <c r="N4312">
        <v>0.65034062413173299</v>
      </c>
      <c r="O4312">
        <v>0</v>
      </c>
      <c r="P4312">
        <v>113.06666666666599</v>
      </c>
      <c r="Q4312">
        <v>9.3819099630547007E-2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714</v>
      </c>
      <c r="E4313">
        <v>11.309675944999899</v>
      </c>
      <c r="F4313">
        <v>20.329999999999998</v>
      </c>
      <c r="G4313">
        <v>8.8621430180986298</v>
      </c>
      <c r="H4313">
        <v>2.0162557574882598</v>
      </c>
      <c r="I4313">
        <v>1.78213682610577</v>
      </c>
      <c r="J4313">
        <v>1.7977141029614201</v>
      </c>
      <c r="K4313">
        <v>19.5033550760884</v>
      </c>
      <c r="L4313">
        <v>17.967587401639499</v>
      </c>
      <c r="M4313">
        <v>51.507867780463002</v>
      </c>
      <c r="N4313">
        <v>1.32218859712614</v>
      </c>
      <c r="O4313">
        <v>3.2956222331529799</v>
      </c>
      <c r="P4313">
        <v>42.4667133847231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293</v>
      </c>
      <c r="E4314">
        <v>11.297720099999999</v>
      </c>
      <c r="F4314">
        <v>26.49</v>
      </c>
      <c r="G4314">
        <v>-9.57398886875127</v>
      </c>
      <c r="H4314">
        <v>-8.3638068607580909</v>
      </c>
      <c r="I4314">
        <v>-16.761928545702599</v>
      </c>
      <c r="J4314">
        <v>1.2275298343143299</v>
      </c>
      <c r="K4314">
        <v>26.324689011653899</v>
      </c>
      <c r="L4314">
        <v>26.361882387516101</v>
      </c>
      <c r="M4314">
        <v>55.183746095083301</v>
      </c>
      <c r="N4314">
        <v>0.740195503790958</v>
      </c>
      <c r="O4314">
        <v>20.800302000755</v>
      </c>
      <c r="P4314">
        <v>18.949259092950101</v>
      </c>
      <c r="Q4314">
        <v>-5.011647917414E-3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714</v>
      </c>
      <c r="E4315">
        <v>11.262924035999999</v>
      </c>
      <c r="F4315">
        <v>265.79000000000002</v>
      </c>
      <c r="G4315">
        <v>6.3613081148776001</v>
      </c>
      <c r="H4315">
        <v>-0.21833833554398899</v>
      </c>
      <c r="I4315">
        <v>3.4326437853315901</v>
      </c>
      <c r="J4315">
        <v>0.137684818235353</v>
      </c>
      <c r="K4315">
        <v>258.49759886801797</v>
      </c>
      <c r="L4315">
        <v>236.94503425224099</v>
      </c>
      <c r="M4315">
        <v>55.874429077666797</v>
      </c>
      <c r="N4315">
        <v>0.98800665259362297</v>
      </c>
      <c r="O4315">
        <v>7.1673125399751498</v>
      </c>
      <c r="P4315">
        <v>35.607142857142797</v>
      </c>
      <c r="Q4315">
        <v>3.1845093282099998E-4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422</v>
      </c>
      <c r="E4316">
        <v>11.251799999999999</v>
      </c>
      <c r="F4316">
        <v>0.75</v>
      </c>
      <c r="G4316">
        <v>-29.163868853646701</v>
      </c>
      <c r="H4316">
        <v>-8.9149835458440592</v>
      </c>
      <c r="I4316">
        <v>-18.858186717910101</v>
      </c>
      <c r="J4316">
        <v>2.1994361606558401</v>
      </c>
      <c r="K4316">
        <v>0.73061670076366503</v>
      </c>
      <c r="M4316">
        <v>54.211636377721398</v>
      </c>
      <c r="N4316">
        <v>0.67438264989662799</v>
      </c>
      <c r="O4316">
        <v>63.999999999999901</v>
      </c>
      <c r="P4316">
        <v>92.307692307692193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E4317">
        <v>11.232675</v>
      </c>
      <c r="F4317">
        <v>4.5</v>
      </c>
      <c r="G4317">
        <v>-11.600577714406199</v>
      </c>
      <c r="H4317">
        <v>10.203872281872499</v>
      </c>
      <c r="I4317">
        <v>-42.252765213009802</v>
      </c>
      <c r="J4317">
        <v>7.6989083168975903</v>
      </c>
      <c r="K4317">
        <v>4.6024203580555696</v>
      </c>
      <c r="L4317">
        <v>4.8241023114296002</v>
      </c>
      <c r="M4317">
        <v>58.8768622587015</v>
      </c>
      <c r="N4317">
        <v>1.7081632653061201</v>
      </c>
      <c r="O4317">
        <v>54.4444444444444</v>
      </c>
      <c r="P4317">
        <v>33.136094674556198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422</v>
      </c>
      <c r="E4318">
        <v>11.226522959999899</v>
      </c>
      <c r="F4318">
        <v>9.76</v>
      </c>
      <c r="G4318">
        <v>-28.881065519284299</v>
      </c>
      <c r="H4318">
        <v>-3.72017835103886</v>
      </c>
      <c r="I4318">
        <v>-8.8486590195298795</v>
      </c>
      <c r="J4318">
        <v>0.81054727176695196</v>
      </c>
      <c r="K4318">
        <v>9.7402227118407492</v>
      </c>
      <c r="L4318">
        <v>10.1638758272156</v>
      </c>
      <c r="M4318">
        <v>99.999990417572306</v>
      </c>
      <c r="O4318">
        <v>5.0204918032786798</v>
      </c>
      <c r="P4318">
        <v>6.0869565217391397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E4319">
        <v>11.225536</v>
      </c>
      <c r="F4319">
        <v>22.4</v>
      </c>
      <c r="G4319">
        <v>-9.2287828426114</v>
      </c>
      <c r="H4319">
        <v>-13.120178351038801</v>
      </c>
      <c r="I4319">
        <v>-19.080307840826102</v>
      </c>
      <c r="J4319">
        <v>2.92957342145134</v>
      </c>
      <c r="K4319">
        <v>22.892449879863801</v>
      </c>
      <c r="L4319">
        <v>22.960299510201299</v>
      </c>
      <c r="M4319">
        <v>50.471738753644502</v>
      </c>
      <c r="N4319">
        <v>1.0229742088897</v>
      </c>
      <c r="O4319">
        <v>33.482142857142797</v>
      </c>
      <c r="P4319">
        <v>33.3333333333333</v>
      </c>
      <c r="Q4319">
        <v>0.119830583706174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D4320" t="s">
        <v>911</v>
      </c>
      <c r="E4320">
        <v>11.2222522</v>
      </c>
      <c r="F4320">
        <v>11.63</v>
      </c>
      <c r="G4320">
        <v>-3.7072029732054301</v>
      </c>
      <c r="H4320">
        <v>-2.1434148655616898</v>
      </c>
      <c r="I4320">
        <v>-25.286524193585901</v>
      </c>
      <c r="J4320">
        <v>5.5154232341279501</v>
      </c>
      <c r="K4320">
        <v>11.708582129316801</v>
      </c>
      <c r="L4320">
        <v>11.104098233711399</v>
      </c>
      <c r="M4320">
        <v>40.717579363406301</v>
      </c>
      <c r="N4320">
        <v>1.3023766816143401</v>
      </c>
      <c r="O4320">
        <v>34.1358555460017</v>
      </c>
      <c r="P4320">
        <v>40.799031476997499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D4321" t="s">
        <v>1538</v>
      </c>
      <c r="E4321">
        <v>11.1801552</v>
      </c>
      <c r="F4321">
        <v>31.76</v>
      </c>
      <c r="G4321">
        <v>143.23948962566101</v>
      </c>
      <c r="H4321">
        <v>-9.0639283510388609</v>
      </c>
      <c r="I4321">
        <v>106.454757680692</v>
      </c>
      <c r="J4321">
        <v>0.41594023460811902</v>
      </c>
      <c r="K4321">
        <v>30.788624775888099</v>
      </c>
      <c r="M4321">
        <v>60.406991780109799</v>
      </c>
      <c r="N4321">
        <v>1.3418102172497399</v>
      </c>
      <c r="O4321">
        <v>39.137279596977301</v>
      </c>
      <c r="P4321">
        <v>180.56537102473499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D4322" t="s">
        <v>404</v>
      </c>
      <c r="E4322">
        <v>11.170658</v>
      </c>
      <c r="F4322">
        <v>17.239999999999998</v>
      </c>
      <c r="G4322">
        <v>32.626695012866399</v>
      </c>
      <c r="H4322">
        <v>3.6000830868696299</v>
      </c>
      <c r="I4322">
        <v>19.229795779355001</v>
      </c>
      <c r="J4322">
        <v>6.2020748712534797</v>
      </c>
      <c r="K4322">
        <v>14.574497985886699</v>
      </c>
      <c r="L4322">
        <v>13.0128348336986</v>
      </c>
      <c r="M4322">
        <v>68.032062336553096</v>
      </c>
      <c r="N4322">
        <v>2.93938673010837</v>
      </c>
      <c r="O4322">
        <v>4.4083526682134604</v>
      </c>
      <c r="P4322">
        <v>81.092436974789905</v>
      </c>
      <c r="Q4322">
        <v>4.8352839085923E-2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539</v>
      </c>
      <c r="E4323">
        <v>11.12</v>
      </c>
      <c r="F4323">
        <v>278</v>
      </c>
      <c r="G4323">
        <v>140.03243891267201</v>
      </c>
      <c r="H4323">
        <v>34.416467611694003</v>
      </c>
      <c r="I4323">
        <v>123.811942028167</v>
      </c>
      <c r="J4323">
        <v>8.9817534974478797</v>
      </c>
      <c r="K4323">
        <v>208.86111646813001</v>
      </c>
      <c r="L4323">
        <v>144.966542356004</v>
      </c>
      <c r="M4323">
        <v>69.653067493344096</v>
      </c>
      <c r="N4323">
        <v>2.2387858058999499</v>
      </c>
      <c r="O4323">
        <v>4.2985611510791299</v>
      </c>
      <c r="P4323">
        <v>212.710911136108</v>
      </c>
      <c r="Q4323">
        <v>9.6377889353095006E-2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D4324" t="s">
        <v>283</v>
      </c>
      <c r="E4324">
        <v>11.119225999999999</v>
      </c>
      <c r="F4324">
        <v>2.33</v>
      </c>
      <c r="G4324">
        <v>-6.4238100376385798</v>
      </c>
      <c r="H4324">
        <v>-4.5398504821863996</v>
      </c>
      <c r="I4324">
        <v>41.538437754663597</v>
      </c>
      <c r="J4324">
        <v>-16.5955960729429</v>
      </c>
      <c r="K4324">
        <v>2.4464871485917898</v>
      </c>
      <c r="L4324">
        <v>2.1735732030040098</v>
      </c>
      <c r="M4324">
        <v>30.145186262798301</v>
      </c>
      <c r="N4324">
        <v>1.9088145199583699</v>
      </c>
      <c r="O4324">
        <v>38.626609442060001</v>
      </c>
      <c r="P4324">
        <v>65.248226950354606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422</v>
      </c>
      <c r="E4325">
        <v>11.065</v>
      </c>
      <c r="F4325">
        <v>22.13</v>
      </c>
      <c r="G4325">
        <v>85.861471621457099</v>
      </c>
      <c r="H4325">
        <v>8.8374843860190495</v>
      </c>
      <c r="I4325">
        <v>-18.1182851160669</v>
      </c>
      <c r="J4325">
        <v>-0.492823514749897</v>
      </c>
      <c r="K4325">
        <v>21.325543646298399</v>
      </c>
      <c r="L4325">
        <v>19.148946258898899</v>
      </c>
      <c r="M4325">
        <v>47.953663850325</v>
      </c>
      <c r="N4325">
        <v>0.42422089455837197</v>
      </c>
      <c r="O4325">
        <v>26.073203795752299</v>
      </c>
      <c r="P4325">
        <v>139.243243243243</v>
      </c>
      <c r="Q4325">
        <v>6.5911457350522007E-2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182</v>
      </c>
      <c r="E4326">
        <v>11.052479999999999</v>
      </c>
      <c r="F4326">
        <v>63.52</v>
      </c>
      <c r="G4326">
        <v>-87.865552044126702</v>
      </c>
      <c r="H4326">
        <v>-14.567400573261001</v>
      </c>
      <c r="I4326">
        <v>-52.717972501746502</v>
      </c>
      <c r="J4326">
        <v>0.88850174635378898</v>
      </c>
      <c r="K4326">
        <v>68.829179776982301</v>
      </c>
      <c r="L4326">
        <v>86.139838929842398</v>
      </c>
      <c r="M4326">
        <v>40.507323103830203</v>
      </c>
      <c r="N4326">
        <v>1.4838039732231401</v>
      </c>
      <c r="O4326">
        <v>175.976070528967</v>
      </c>
      <c r="P4326">
        <v>11.029540290159</v>
      </c>
      <c r="Q4326">
        <v>7.7945188863924E-2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386</v>
      </c>
      <c r="E4327">
        <v>11.008869142479501</v>
      </c>
      <c r="F4327">
        <v>3.44</v>
      </c>
      <c r="G4327">
        <v>223.374169760341</v>
      </c>
      <c r="H4327">
        <v>1.1578704294489399</v>
      </c>
      <c r="I4327">
        <v>103.926623408672</v>
      </c>
      <c r="J4327">
        <v>5.6885960522547601</v>
      </c>
      <c r="K4327">
        <v>3.2335281414424002</v>
      </c>
      <c r="L4327">
        <v>2.50356862017177</v>
      </c>
      <c r="M4327">
        <v>72.517567115718407</v>
      </c>
      <c r="N4327">
        <v>0.54954954954954904</v>
      </c>
      <c r="O4327">
        <v>0</v>
      </c>
      <c r="P4327">
        <v>377.77777777777698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E4328">
        <v>11.0039909</v>
      </c>
      <c r="F4328">
        <v>20.11</v>
      </c>
      <c r="G4328">
        <v>93.304827690999105</v>
      </c>
      <c r="H4328">
        <v>39.825920939741202</v>
      </c>
      <c r="I4328">
        <v>53.093071226309497</v>
      </c>
      <c r="J4328">
        <v>2.0105472717669399</v>
      </c>
      <c r="K4328">
        <v>16.254792124450301</v>
      </c>
      <c r="L4328">
        <v>13.7295716983562</v>
      </c>
      <c r="M4328">
        <v>69.465373732836397</v>
      </c>
      <c r="N4328">
        <v>2.2634239435040899</v>
      </c>
      <c r="O4328">
        <v>7.8070611636001903</v>
      </c>
      <c r="P4328">
        <v>148.271604938271</v>
      </c>
      <c r="Q4328">
        <v>0.15774108189682501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714</v>
      </c>
      <c r="E4329">
        <v>10.982502</v>
      </c>
      <c r="F4329">
        <v>290</v>
      </c>
      <c r="G4329">
        <v>-18.925225014301098</v>
      </c>
      <c r="H4329">
        <v>-9.3427332348049195</v>
      </c>
      <c r="I4329">
        <v>7.02836914926967</v>
      </c>
      <c r="J4329">
        <v>-2.0513495668353801</v>
      </c>
      <c r="K4329">
        <v>297.43193661910402</v>
      </c>
      <c r="L4329">
        <v>277.71794171370999</v>
      </c>
      <c r="M4329">
        <v>56.692276819569898</v>
      </c>
      <c r="N4329">
        <v>0.689096857596186</v>
      </c>
      <c r="O4329">
        <v>16.575862068965499</v>
      </c>
      <c r="P4329">
        <v>41.463414634146297</v>
      </c>
      <c r="Q4329">
        <v>-0.11226619776288201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422</v>
      </c>
      <c r="E4330">
        <v>10.964454</v>
      </c>
      <c r="F4330">
        <v>14.6</v>
      </c>
      <c r="G4330">
        <v>-1.7200244872478401</v>
      </c>
      <c r="H4330">
        <v>9.7163037336516904</v>
      </c>
      <c r="I4330">
        <v>16.562247278473201</v>
      </c>
      <c r="J4330">
        <v>0.66717809613971502</v>
      </c>
      <c r="K4330">
        <v>12.9714191013937</v>
      </c>
      <c r="L4330">
        <v>12.333031987938099</v>
      </c>
      <c r="M4330">
        <v>68.178703673138202</v>
      </c>
      <c r="N4330">
        <v>0.84594669117647003</v>
      </c>
      <c r="O4330">
        <v>1.3698630136986301</v>
      </c>
      <c r="P4330">
        <v>73.190984578884894</v>
      </c>
      <c r="Q4330">
        <v>9.9593624252026003E-2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539</v>
      </c>
      <c r="E4331">
        <v>10.96095</v>
      </c>
      <c r="F4331">
        <v>8.0299999999999994</v>
      </c>
      <c r="G4331">
        <v>106.646548722375</v>
      </c>
      <c r="H4331">
        <v>11.4845000115342</v>
      </c>
      <c r="I4331">
        <v>-39.853827438706404</v>
      </c>
      <c r="J4331">
        <v>8.7557527512189992</v>
      </c>
      <c r="K4331">
        <v>6.9945196086572299</v>
      </c>
      <c r="L4331">
        <v>7.6364205825945497</v>
      </c>
      <c r="M4331">
        <v>85.992395946057499</v>
      </c>
      <c r="N4331">
        <v>0.41333549034199302</v>
      </c>
      <c r="O4331">
        <v>58.405977584059698</v>
      </c>
      <c r="P4331">
        <v>130.747126436781</v>
      </c>
      <c r="Q4331">
        <v>7.2023032882579996E-2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D4332" t="s">
        <v>370</v>
      </c>
      <c r="E4332">
        <v>10.951985718</v>
      </c>
      <c r="F4332">
        <v>18.87</v>
      </c>
      <c r="G4332">
        <v>173.53349168622401</v>
      </c>
      <c r="H4332">
        <v>16.8183313546593</v>
      </c>
      <c r="I4332">
        <v>77.778708482243999</v>
      </c>
      <c r="J4332">
        <v>-6.86331363950403</v>
      </c>
      <c r="K4332">
        <v>16.846606083498799</v>
      </c>
      <c r="L4332">
        <v>11.8555530948928</v>
      </c>
      <c r="M4332">
        <v>29.068845436233101</v>
      </c>
      <c r="N4332">
        <v>0.17379943453031399</v>
      </c>
      <c r="O4332">
        <v>27.133015368309401</v>
      </c>
      <c r="P4332">
        <v>247.51381215469601</v>
      </c>
      <c r="Q4332">
        <v>0.120827771383655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D4333" t="s">
        <v>591</v>
      </c>
      <c r="E4333">
        <v>10.9382</v>
      </c>
      <c r="F4333">
        <v>9.1</v>
      </c>
      <c r="G4333">
        <v>202.064296837565</v>
      </c>
      <c r="H4333">
        <v>2.67517048617044</v>
      </c>
      <c r="I4333">
        <v>9.1780773943032994</v>
      </c>
      <c r="J4333">
        <v>-1.8490271963181499</v>
      </c>
      <c r="K4333">
        <v>8.9217147125971898</v>
      </c>
      <c r="L4333">
        <v>7.4928341449450304</v>
      </c>
      <c r="M4333">
        <v>42.291151386053997</v>
      </c>
      <c r="N4333">
        <v>1.1150049037448999</v>
      </c>
      <c r="O4333">
        <v>32.857142857142797</v>
      </c>
      <c r="P4333">
        <v>249.99999999999901</v>
      </c>
      <c r="Q4333">
        <v>0.133518098185536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359</v>
      </c>
      <c r="E4334">
        <v>10.914262000000001</v>
      </c>
      <c r="F4334">
        <v>2.02</v>
      </c>
      <c r="G4334">
        <v>-49.100577714406199</v>
      </c>
      <c r="H4334">
        <v>-28.363035493896</v>
      </c>
      <c r="I4334">
        <v>-28.5628280681211</v>
      </c>
      <c r="J4334">
        <v>4.2419198207865501</v>
      </c>
      <c r="K4334">
        <v>2.4678289278070502</v>
      </c>
      <c r="L4334">
        <v>2.3006371076357501</v>
      </c>
      <c r="M4334">
        <v>26.429893878609999</v>
      </c>
      <c r="N4334">
        <v>0.44597326326956799</v>
      </c>
      <c r="O4334">
        <v>79.702970297029694</v>
      </c>
      <c r="P4334">
        <v>41.258741258741203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714</v>
      </c>
      <c r="E4335">
        <v>10.8938445</v>
      </c>
      <c r="F4335">
        <v>66.13</v>
      </c>
      <c r="G4335">
        <v>-1.36486873148126</v>
      </c>
      <c r="H4335">
        <v>-1.5043641151912499</v>
      </c>
      <c r="I4335">
        <v>2.42654554611065</v>
      </c>
      <c r="J4335">
        <v>-11.322525135277999</v>
      </c>
      <c r="K4335">
        <v>67.470227397353497</v>
      </c>
      <c r="L4335">
        <v>61.244993623616303</v>
      </c>
      <c r="M4335">
        <v>65.817523880043396</v>
      </c>
      <c r="N4335">
        <v>4.3544254276402299</v>
      </c>
      <c r="O4335">
        <v>40.102827763496101</v>
      </c>
      <c r="P4335">
        <v>28.407766990291201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D4336" t="s">
        <v>60</v>
      </c>
      <c r="E4336">
        <v>10.875</v>
      </c>
      <c r="F4336">
        <v>72.5</v>
      </c>
      <c r="G4336">
        <v>122.749950034997</v>
      </c>
      <c r="H4336">
        <v>9.4394307694823105</v>
      </c>
      <c r="I4336">
        <v>-19.0236537486043</v>
      </c>
      <c r="J4336">
        <v>16.610547271766901</v>
      </c>
      <c r="K4336">
        <v>67.6414294666736</v>
      </c>
      <c r="L4336">
        <v>63.113519633770203</v>
      </c>
      <c r="M4336">
        <v>72.737514679693405</v>
      </c>
      <c r="N4336">
        <v>1.39994254524561</v>
      </c>
      <c r="O4336">
        <v>19.999999999999901</v>
      </c>
      <c r="P4336">
        <v>166.83842473316099</v>
      </c>
      <c r="Q4336">
        <v>9.0598683776423994E-2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E4337">
        <v>10.85805</v>
      </c>
      <c r="F4337">
        <v>34.47</v>
      </c>
      <c r="G4337">
        <v>209.58770882964001</v>
      </c>
      <c r="H4337">
        <v>-3.3708333728729301</v>
      </c>
      <c r="I4337">
        <v>-53.022681192209802</v>
      </c>
      <c r="J4337">
        <v>3.5527231286969099</v>
      </c>
      <c r="K4337">
        <v>33.185031478043598</v>
      </c>
      <c r="L4337">
        <v>33.021856912249703</v>
      </c>
      <c r="M4337">
        <v>71.168585612008897</v>
      </c>
      <c r="N4337">
        <v>1.7649254999716699</v>
      </c>
      <c r="O4337">
        <v>105.308964316797</v>
      </c>
      <c r="P4337">
        <v>233.68828654404601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E4338">
        <v>10.846017</v>
      </c>
      <c r="F4338">
        <v>0.68</v>
      </c>
      <c r="G4338">
        <v>-0.46421407804263298</v>
      </c>
      <c r="H4338">
        <v>2.3404277095671802</v>
      </c>
      <c r="I4338">
        <v>-39.069620853394902</v>
      </c>
      <c r="J4338">
        <v>6.8711533323729999</v>
      </c>
      <c r="K4338">
        <v>0.67478290980252198</v>
      </c>
      <c r="L4338">
        <v>0.68571863001830002</v>
      </c>
      <c r="M4338">
        <v>48.438012517958398</v>
      </c>
      <c r="N4338">
        <v>0.728233142712292</v>
      </c>
      <c r="O4338">
        <v>80.882352941176407</v>
      </c>
      <c r="P4338">
        <v>41.6666666666666</v>
      </c>
      <c r="Q4338">
        <v>5.1491344211541001E-2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D4339" t="s">
        <v>539</v>
      </c>
      <c r="E4339">
        <v>10.80772</v>
      </c>
      <c r="F4339">
        <v>6.38</v>
      </c>
      <c r="G4339">
        <v>73.422642099835201</v>
      </c>
      <c r="H4339">
        <v>-6.4682699540922899</v>
      </c>
      <c r="I4339">
        <v>-3.7948955786696499</v>
      </c>
      <c r="J4339">
        <v>-2.2335927586744502</v>
      </c>
      <c r="K4339">
        <v>6.5391027914272701</v>
      </c>
      <c r="L4339">
        <v>6.1906968888713099</v>
      </c>
      <c r="M4339">
        <v>35.293046855145498</v>
      </c>
      <c r="N4339">
        <v>0.42535031847133697</v>
      </c>
      <c r="O4339">
        <v>81.034482758620697</v>
      </c>
      <c r="P4339">
        <v>105.806451612903</v>
      </c>
      <c r="Q4339">
        <v>0.10130735557351001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E4340">
        <v>10.7698451</v>
      </c>
      <c r="F4340">
        <v>23.63</v>
      </c>
      <c r="G4340">
        <v>-11.092447633105399</v>
      </c>
      <c r="H4340">
        <v>-40.980521438828902</v>
      </c>
      <c r="I4340">
        <v>-42.188834972609001</v>
      </c>
      <c r="J4340">
        <v>-17.4340286651166</v>
      </c>
      <c r="K4340">
        <v>33.422687166430102</v>
      </c>
      <c r="L4340">
        <v>31.470621915993998</v>
      </c>
      <c r="M4340">
        <v>8.2522111072294795</v>
      </c>
      <c r="N4340">
        <v>1.58561272791531</v>
      </c>
      <c r="O4340">
        <v>77.740160812526398</v>
      </c>
      <c r="P4340">
        <v>40.237388724035597</v>
      </c>
      <c r="Q4340">
        <v>3.0645615292180999E-2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72</v>
      </c>
      <c r="E4341">
        <v>10.711600000000001</v>
      </c>
      <c r="F4341">
        <v>24.4</v>
      </c>
      <c r="G4341">
        <v>42.111956345539198</v>
      </c>
      <c r="H4341">
        <v>-10.486806570954201</v>
      </c>
      <c r="I4341">
        <v>21.685393149814399</v>
      </c>
      <c r="J4341">
        <v>-0.169444561634429</v>
      </c>
      <c r="K4341">
        <v>25.593738426770901</v>
      </c>
      <c r="L4341">
        <v>22.8822746390214</v>
      </c>
      <c r="M4341">
        <v>39.555476449731003</v>
      </c>
      <c r="N4341">
        <v>0.40515809173588901</v>
      </c>
      <c r="O4341">
        <v>26.434426229508201</v>
      </c>
      <c r="P4341">
        <v>82.089552238805894</v>
      </c>
      <c r="Q4341">
        <v>3.6211801571284001E-2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E4342">
        <v>10.670029006</v>
      </c>
      <c r="F4342">
        <v>70.489999999999995</v>
      </c>
      <c r="G4342">
        <v>3.5986976479125499</v>
      </c>
      <c r="H4342">
        <v>-7.3173986807840601</v>
      </c>
      <c r="I4342">
        <v>-8.3340936636487193</v>
      </c>
      <c r="J4342">
        <v>0.38830941110544998</v>
      </c>
      <c r="K4342">
        <v>70.427426933396902</v>
      </c>
      <c r="L4342">
        <v>70.096898614376201</v>
      </c>
      <c r="M4342">
        <v>34.680328472570103</v>
      </c>
      <c r="N4342">
        <v>0.13598950978414301</v>
      </c>
      <c r="O4342">
        <v>65.640516385302902</v>
      </c>
      <c r="P4342">
        <v>53.908296943231399</v>
      </c>
      <c r="Q4342">
        <v>9.3801925460955005E-2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E4343">
        <v>10.648729599999999</v>
      </c>
      <c r="F4343">
        <v>38.56</v>
      </c>
      <c r="G4343">
        <v>-51.345860733274101</v>
      </c>
      <c r="H4343">
        <v>-2.0860191523039999</v>
      </c>
      <c r="I4343">
        <v>-21.9853717691458</v>
      </c>
      <c r="J4343">
        <v>1.46311840202015</v>
      </c>
      <c r="K4343">
        <v>39.915760795602303</v>
      </c>
      <c r="L4343">
        <v>42.544264596629603</v>
      </c>
      <c r="M4343">
        <v>44.233513411027801</v>
      </c>
      <c r="N4343">
        <v>0.24</v>
      </c>
      <c r="O4343">
        <v>37.448132780082901</v>
      </c>
      <c r="P4343">
        <v>5.6149000273897496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D4344" t="s">
        <v>127</v>
      </c>
      <c r="E4344">
        <v>10.632999999999999</v>
      </c>
      <c r="F4344">
        <v>6.86</v>
      </c>
      <c r="G4344">
        <v>-9.5763707027201193</v>
      </c>
      <c r="H4344">
        <v>-4.0121491539585596</v>
      </c>
      <c r="I4344">
        <v>-24.121692964290499</v>
      </c>
      <c r="J4344">
        <v>1.2517237423551899</v>
      </c>
      <c r="K4344">
        <v>6.9696290882588698</v>
      </c>
      <c r="L4344">
        <v>7.2348009035591501</v>
      </c>
      <c r="M4344">
        <v>48.735903108623802</v>
      </c>
      <c r="N4344">
        <v>0.89167858341858297</v>
      </c>
      <c r="O4344">
        <v>89.212827988338105</v>
      </c>
      <c r="P4344">
        <v>32.945736434108497</v>
      </c>
      <c r="Q4344">
        <v>3.5396849703575997E-2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539</v>
      </c>
      <c r="E4345">
        <v>10.584</v>
      </c>
      <c r="F4345">
        <v>10.08</v>
      </c>
      <c r="G4345">
        <v>-17.7714637903556</v>
      </c>
      <c r="H4345">
        <v>7.5075236426652303</v>
      </c>
      <c r="I4345">
        <v>-14.386611555001</v>
      </c>
      <c r="J4345">
        <v>0.81054727176695196</v>
      </c>
      <c r="K4345">
        <v>10.4410824248168</v>
      </c>
      <c r="L4345">
        <v>9.9963133222453795</v>
      </c>
      <c r="M4345">
        <v>39.850786561077101</v>
      </c>
      <c r="N4345">
        <v>2.8673876176665698</v>
      </c>
      <c r="O4345">
        <v>15.773809523809501</v>
      </c>
      <c r="P4345">
        <v>25.8426966292134</v>
      </c>
      <c r="Q4345">
        <v>4.0480748940701999E-2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714</v>
      </c>
      <c r="E4346">
        <v>10.576090199999999</v>
      </c>
      <c r="F4346">
        <v>59.66</v>
      </c>
      <c r="G4346">
        <v>13.555167555552099</v>
      </c>
      <c r="H4346">
        <v>0.52551505421604605</v>
      </c>
      <c r="I4346">
        <v>5.5489731950850798</v>
      </c>
      <c r="J4346">
        <v>0.41154477800136302</v>
      </c>
      <c r="K4346">
        <v>57.0949535346071</v>
      </c>
      <c r="L4346">
        <v>51.8515801920394</v>
      </c>
      <c r="M4346">
        <v>51.449225640246297</v>
      </c>
      <c r="N4346">
        <v>0.81930846918928202</v>
      </c>
      <c r="O4346">
        <v>3.8384177003017101</v>
      </c>
      <c r="P4346">
        <v>41.609304533586503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E4347">
        <v>10.557461025</v>
      </c>
      <c r="F4347">
        <v>20.25</v>
      </c>
      <c r="G4347">
        <v>-19.1782979216601</v>
      </c>
      <c r="H4347">
        <v>-11.1526107834712</v>
      </c>
      <c r="I4347">
        <v>-41.370002874807</v>
      </c>
      <c r="J4347">
        <v>-5.7803618191421302</v>
      </c>
      <c r="K4347">
        <v>22.625011029594301</v>
      </c>
      <c r="L4347">
        <v>23.864584929265099</v>
      </c>
      <c r="M4347">
        <v>27.618343276889</v>
      </c>
      <c r="N4347">
        <v>8.5125858123569695E-2</v>
      </c>
      <c r="O4347">
        <v>49.876543209876502</v>
      </c>
      <c r="P4347">
        <v>23.626373626373599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286</v>
      </c>
      <c r="E4348">
        <v>10.50087926</v>
      </c>
      <c r="F4348">
        <v>45.4</v>
      </c>
      <c r="G4348">
        <v>2.0806340699183599</v>
      </c>
      <c r="H4348">
        <v>-6.4648592021026898</v>
      </c>
      <c r="I4348">
        <v>-28.6645749336293</v>
      </c>
      <c r="J4348">
        <v>-1.3303219211253601</v>
      </c>
      <c r="K4348">
        <v>46.302824086273397</v>
      </c>
      <c r="L4348">
        <v>45.876540456626401</v>
      </c>
      <c r="M4348">
        <v>45.461952993609202</v>
      </c>
      <c r="N4348">
        <v>0.89386227544910102</v>
      </c>
      <c r="O4348">
        <v>52.092511013215798</v>
      </c>
      <c r="P4348">
        <v>31.5560707041437</v>
      </c>
      <c r="Q4348">
        <v>6.9631465979839999E-3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D4349" t="s">
        <v>444</v>
      </c>
      <c r="E4349">
        <v>10.4874385</v>
      </c>
      <c r="F4349">
        <v>23.21</v>
      </c>
      <c r="G4349">
        <v>51.732755618927001</v>
      </c>
      <c r="H4349">
        <v>-3.9007652584880699</v>
      </c>
      <c r="I4349">
        <v>-15.655360694948699</v>
      </c>
      <c r="J4349">
        <v>-2.2157685177067301</v>
      </c>
      <c r="K4349">
        <v>22.171686600249998</v>
      </c>
      <c r="L4349">
        <v>20.594901290212299</v>
      </c>
      <c r="M4349">
        <v>56.124928153488398</v>
      </c>
      <c r="N4349">
        <v>0.40253234869258597</v>
      </c>
      <c r="O4349">
        <v>37.871607065919797</v>
      </c>
      <c r="P4349">
        <v>93.094841930116402</v>
      </c>
      <c r="Q4349">
        <v>4.5637243289221002E-2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1538</v>
      </c>
      <c r="E4350">
        <v>10.483711</v>
      </c>
      <c r="F4350">
        <v>10</v>
      </c>
      <c r="G4350">
        <v>170.017069344417</v>
      </c>
      <c r="H4350">
        <v>-3.82007845093896</v>
      </c>
      <c r="I4350">
        <v>24.136138904088899</v>
      </c>
      <c r="J4350">
        <v>-7.1084214206823901</v>
      </c>
      <c r="K4350">
        <v>9.9418344529734508</v>
      </c>
      <c r="L4350">
        <v>7.8576672395078599</v>
      </c>
      <c r="M4350">
        <v>35.461667789249802</v>
      </c>
      <c r="N4350">
        <v>0.464872353123572</v>
      </c>
      <c r="O4350">
        <v>30.5</v>
      </c>
      <c r="Q4350">
        <v>8.8456234343227996E-2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E4351">
        <v>10.477433339999999</v>
      </c>
      <c r="F4351">
        <v>4.18</v>
      </c>
      <c r="G4351">
        <v>37.289383675555101</v>
      </c>
      <c r="H4351">
        <v>13.480987829719099</v>
      </c>
      <c r="I4351">
        <v>-20.699127204504801</v>
      </c>
      <c r="J4351">
        <v>15.996793690104999</v>
      </c>
      <c r="K4351">
        <v>3.57544664372934</v>
      </c>
      <c r="L4351">
        <v>3.5423446911027399</v>
      </c>
      <c r="M4351">
        <v>74.286449996954701</v>
      </c>
      <c r="N4351">
        <v>2.7455954067556401</v>
      </c>
      <c r="O4351">
        <v>24.1626794258373</v>
      </c>
      <c r="P4351">
        <v>94.418604651162696</v>
      </c>
      <c r="Q4351">
        <v>3.8185246700220998E-2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407</v>
      </c>
      <c r="E4352">
        <v>10.4656</v>
      </c>
      <c r="F4352">
        <v>8</v>
      </c>
      <c r="G4352">
        <v>-20.874771262793299</v>
      </c>
      <c r="H4352">
        <v>-18.5231602466725</v>
      </c>
      <c r="I4352">
        <v>-18.556800340574402</v>
      </c>
      <c r="J4352">
        <v>0.81054727176695196</v>
      </c>
      <c r="K4352">
        <v>7.2603069820423096</v>
      </c>
      <c r="L4352">
        <v>7.1591154552331604</v>
      </c>
      <c r="M4352">
        <v>15.4797913751209</v>
      </c>
      <c r="N4352">
        <v>1.8885978323720201E-2</v>
      </c>
      <c r="O4352">
        <v>23.124999999999901</v>
      </c>
      <c r="P4352">
        <v>102.53164556962</v>
      </c>
      <c r="Q4352">
        <v>1.1846963427028E-2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E4353">
        <v>10.4484663</v>
      </c>
      <c r="F4353">
        <v>17.73</v>
      </c>
      <c r="G4353">
        <v>-39.672006285834797</v>
      </c>
      <c r="H4353">
        <v>-7.7266753732370104</v>
      </c>
      <c r="I4353">
        <v>-45.863861095910998</v>
      </c>
      <c r="J4353">
        <v>0.81054727176695196</v>
      </c>
      <c r="K4353">
        <v>18.4750617170316</v>
      </c>
      <c r="L4353">
        <v>21.420607804685101</v>
      </c>
      <c r="M4353">
        <v>7.396256182375E-3</v>
      </c>
      <c r="N4353">
        <v>0.65263157894736801</v>
      </c>
      <c r="O4353">
        <v>87.704455724760294</v>
      </c>
      <c r="P4353">
        <v>1.02564102564102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E4354">
        <v>10.433116128</v>
      </c>
      <c r="F4354">
        <v>4.22</v>
      </c>
      <c r="G4354">
        <v>-76.416961895197204</v>
      </c>
      <c r="H4354">
        <v>-7.7201783510388502</v>
      </c>
      <c r="I4354">
        <v>-62.3314809445233</v>
      </c>
      <c r="J4354">
        <v>3.1802155182124601</v>
      </c>
      <c r="K4354">
        <v>4.8270124468361901</v>
      </c>
      <c r="L4354">
        <v>7.0719910239649</v>
      </c>
      <c r="M4354">
        <v>41.591140109236001</v>
      </c>
      <c r="N4354">
        <v>0.54054284996230195</v>
      </c>
      <c r="O4354">
        <v>172.27488151658699</v>
      </c>
      <c r="P4354">
        <v>6.2972292191435697</v>
      </c>
      <c r="Q4354">
        <v>-0.208266804617046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631</v>
      </c>
      <c r="E4355">
        <v>10.410427500000001</v>
      </c>
      <c r="F4355">
        <v>24.55</v>
      </c>
      <c r="G4355">
        <v>60.624779697181403</v>
      </c>
      <c r="H4355">
        <v>6.5178099740621702</v>
      </c>
      <c r="I4355">
        <v>-28.1354398913005</v>
      </c>
      <c r="J4355">
        <v>0.81054727176695196</v>
      </c>
      <c r="K4355">
        <v>23.762559676886301</v>
      </c>
      <c r="L4355">
        <v>23.7705878223687</v>
      </c>
      <c r="M4355">
        <v>84.378877228306195</v>
      </c>
      <c r="N4355">
        <v>0.25801242236024802</v>
      </c>
      <c r="O4355">
        <v>35.600814663951098</v>
      </c>
      <c r="P4355">
        <v>94.841269841269806</v>
      </c>
      <c r="Q4355">
        <v>6.0476079107128003E-2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138</v>
      </c>
      <c r="E4356">
        <v>10.403428</v>
      </c>
      <c r="F4356">
        <v>8.5399999999999991</v>
      </c>
      <c r="G4356">
        <v>80.205642381287504</v>
      </c>
      <c r="H4356">
        <v>5.6884237994987696</v>
      </c>
      <c r="I4356">
        <v>-20.051756171424799</v>
      </c>
      <c r="J4356">
        <v>-1.11716357160654</v>
      </c>
      <c r="K4356">
        <v>8.1135761229435506</v>
      </c>
      <c r="L4356">
        <v>7.1295122169551899</v>
      </c>
      <c r="M4356">
        <v>59.496291400173597</v>
      </c>
      <c r="N4356">
        <v>1.51997494526781</v>
      </c>
      <c r="O4356">
        <v>11.2412177985948</v>
      </c>
      <c r="P4356">
        <v>127.73333333333299</v>
      </c>
      <c r="Q4356">
        <v>8.1543198535613995E-2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E4357">
        <v>10.39584</v>
      </c>
      <c r="F4357">
        <v>2.08</v>
      </c>
      <c r="G4357">
        <v>19.347698147662701</v>
      </c>
      <c r="H4357">
        <v>-13.053511684372101</v>
      </c>
      <c r="I4357">
        <v>-41.822577239569299</v>
      </c>
      <c r="J4357">
        <v>-4.3057317980004797</v>
      </c>
      <c r="K4357">
        <v>2.25805235375209</v>
      </c>
      <c r="L4357">
        <v>2.22957916005684</v>
      </c>
      <c r="M4357">
        <v>36.504603330333197</v>
      </c>
      <c r="N4357">
        <v>0.90616496093806898</v>
      </c>
      <c r="O4357">
        <v>71.634615384615302</v>
      </c>
      <c r="P4357">
        <v>49.640287769784102</v>
      </c>
      <c r="Q4357">
        <v>3.5851961423284E-2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D4358" t="s">
        <v>1663</v>
      </c>
      <c r="E4358">
        <v>10.328016</v>
      </c>
      <c r="F4358">
        <v>20.6</v>
      </c>
      <c r="G4358">
        <v>-10.975920932418299</v>
      </c>
      <c r="H4358">
        <v>-27.423882054742499</v>
      </c>
      <c r="I4358">
        <v>-49.419895578669603</v>
      </c>
      <c r="J4358">
        <v>-1.09421463299494</v>
      </c>
      <c r="K4358">
        <v>23.5919693082867</v>
      </c>
      <c r="L4358">
        <v>23.579281979032</v>
      </c>
      <c r="M4358">
        <v>38.325683330496098</v>
      </c>
      <c r="N4358">
        <v>0.30977465217317801</v>
      </c>
      <c r="O4358">
        <v>61.601941747572802</v>
      </c>
      <c r="P4358">
        <v>20.467836257309902</v>
      </c>
      <c r="Q4358">
        <v>0.118429702278896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E4359">
        <v>10.28928</v>
      </c>
      <c r="F4359">
        <v>23</v>
      </c>
      <c r="G4359">
        <v>-6.1518597656883101</v>
      </c>
      <c r="H4359">
        <v>-8.1157827466432604</v>
      </c>
      <c r="I4359">
        <v>-24.474507229155002</v>
      </c>
      <c r="J4359">
        <v>-7.6105053598119898</v>
      </c>
      <c r="K4359">
        <v>22.530950539500601</v>
      </c>
      <c r="L4359">
        <v>21.8116959960069</v>
      </c>
      <c r="M4359">
        <v>52.870859241177101</v>
      </c>
      <c r="N4359">
        <v>0.74954007631753405</v>
      </c>
      <c r="O4359">
        <v>23.391304347826001</v>
      </c>
      <c r="P4359">
        <v>44.745122718691</v>
      </c>
      <c r="Q4359">
        <v>3.7455916677533001E-2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E4360">
        <v>10.2093075</v>
      </c>
      <c r="F4360">
        <v>14</v>
      </c>
      <c r="G4360">
        <v>-78.675529044711197</v>
      </c>
      <c r="H4360">
        <v>-3.72017835103886</v>
      </c>
      <c r="I4360">
        <v>-57.343282675443803</v>
      </c>
      <c r="J4360">
        <v>0.81054727176695196</v>
      </c>
      <c r="K4360">
        <v>14.4949211420002</v>
      </c>
      <c r="L4360">
        <v>17.3026302889417</v>
      </c>
      <c r="M4360">
        <v>44.106863214007703</v>
      </c>
      <c r="N4360">
        <v>0</v>
      </c>
      <c r="O4360">
        <v>138.57142857142799</v>
      </c>
      <c r="P4360">
        <v>22.9148375768217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631</v>
      </c>
      <c r="E4361">
        <v>10.2005125</v>
      </c>
      <c r="F4361">
        <v>26.5</v>
      </c>
      <c r="G4361">
        <v>52.566088952260401</v>
      </c>
      <c r="H4361">
        <v>-13.676005738058899</v>
      </c>
      <c r="I4361">
        <v>-3.1477139502771698</v>
      </c>
      <c r="J4361">
        <v>9.4171046488161299</v>
      </c>
      <c r="K4361">
        <v>27.098912498017601</v>
      </c>
      <c r="L4361">
        <v>23.710162632491599</v>
      </c>
      <c r="M4361">
        <v>55.207747784124898</v>
      </c>
      <c r="N4361">
        <v>0.67502408993576002</v>
      </c>
      <c r="O4361">
        <v>36.452830188679201</v>
      </c>
      <c r="P4361">
        <v>120.833333333333</v>
      </c>
      <c r="Q4361">
        <v>9.9992983858575996E-2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D4362" t="s">
        <v>21</v>
      </c>
      <c r="E4362">
        <v>10.08919736</v>
      </c>
      <c r="F4362">
        <v>7.78</v>
      </c>
      <c r="G4362">
        <v>12.3906503557691</v>
      </c>
      <c r="H4362">
        <v>-5.3201783510388596</v>
      </c>
      <c r="I4362">
        <v>-14.812707283504199</v>
      </c>
      <c r="J4362">
        <v>-0.78945272823304902</v>
      </c>
      <c r="K4362">
        <v>7.4254709424357603</v>
      </c>
      <c r="L4362">
        <v>6.8738633067035497</v>
      </c>
      <c r="M4362">
        <v>56.377784549624401</v>
      </c>
      <c r="N4362">
        <v>1.11680687600089</v>
      </c>
      <c r="O4362">
        <v>20.6940874035989</v>
      </c>
      <c r="P4362">
        <v>68.763557483731006</v>
      </c>
      <c r="Q4362">
        <v>1.3725275003916E-2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E4363">
        <v>10.080189000000001</v>
      </c>
      <c r="F4363">
        <v>33</v>
      </c>
      <c r="G4363">
        <v>-26.177729049717801</v>
      </c>
      <c r="H4363">
        <v>-3.72017835103886</v>
      </c>
      <c r="I4363">
        <v>-3.7948955786696499</v>
      </c>
      <c r="J4363">
        <v>0.81054727176695196</v>
      </c>
      <c r="K4363">
        <v>32.593253137530098</v>
      </c>
      <c r="L4363">
        <v>32.248565827279201</v>
      </c>
      <c r="M4363">
        <v>84.7193819831745</v>
      </c>
      <c r="N4363">
        <v>0</v>
      </c>
      <c r="O4363">
        <v>7.5757575757575601</v>
      </c>
      <c r="P4363">
        <v>10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422</v>
      </c>
      <c r="E4364">
        <v>10.05379765</v>
      </c>
      <c r="F4364">
        <v>7.67</v>
      </c>
      <c r="G4364">
        <v>100.826108502602</v>
      </c>
      <c r="H4364">
        <v>-1.7730295332363599</v>
      </c>
      <c r="I4364">
        <v>-15.713054146444501</v>
      </c>
      <c r="J4364">
        <v>-9.1403126790930003</v>
      </c>
      <c r="K4364">
        <v>7.6992031308834603</v>
      </c>
      <c r="L4364">
        <v>6.8790277038168002</v>
      </c>
      <c r="M4364">
        <v>43.274527954194397</v>
      </c>
      <c r="N4364">
        <v>0.34234156975868801</v>
      </c>
      <c r="O4364">
        <v>41.981747066492801</v>
      </c>
      <c r="P4364">
        <v>136.72839506172801</v>
      </c>
      <c r="Q4364">
        <v>0.14397242114057601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278</v>
      </c>
      <c r="E4365">
        <v>10.051742595999899</v>
      </c>
      <c r="F4365">
        <v>6.86</v>
      </c>
      <c r="G4365">
        <v>61.304827690999097</v>
      </c>
      <c r="H4365">
        <v>18.657444026583502</v>
      </c>
      <c r="I4365">
        <v>-14.230309221630399</v>
      </c>
      <c r="J4365">
        <v>1.8206482818679599</v>
      </c>
      <c r="K4365">
        <v>6.4761601167838201</v>
      </c>
      <c r="L4365">
        <v>5.5694795519304501</v>
      </c>
      <c r="M4365">
        <v>36.368176929392597</v>
      </c>
      <c r="N4365">
        <v>0.20129671546248201</v>
      </c>
      <c r="O4365">
        <v>27.259475218658899</v>
      </c>
      <c r="P4365">
        <v>98.265895953757195</v>
      </c>
      <c r="Q4365">
        <v>7.1634543345505994E-2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D4366" t="s">
        <v>555</v>
      </c>
      <c r="E4366">
        <v>10.0357305</v>
      </c>
      <c r="F4366">
        <v>20.85</v>
      </c>
      <c r="G4366">
        <v>-29.969652206505501</v>
      </c>
      <c r="H4366">
        <v>-7.1155271882481603</v>
      </c>
      <c r="I4366">
        <v>-27.780044093521099</v>
      </c>
      <c r="J4366">
        <v>-4.7374290811207098</v>
      </c>
      <c r="K4366">
        <v>20.950754014199301</v>
      </c>
      <c r="L4366">
        <v>21.5642115292355</v>
      </c>
      <c r="M4366">
        <v>39.276917157403197</v>
      </c>
      <c r="N4366">
        <v>0.76295374581652697</v>
      </c>
      <c r="O4366">
        <v>46.139088729016699</v>
      </c>
      <c r="P4366">
        <v>26.7477203647416</v>
      </c>
      <c r="Q4366">
        <v>1.162465904035E-3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E4367">
        <v>10.0283289</v>
      </c>
      <c r="F4367">
        <v>2.89</v>
      </c>
      <c r="G4367">
        <v>35.567930572886503</v>
      </c>
      <c r="H4367">
        <v>8.9328828734509091</v>
      </c>
      <c r="I4367">
        <v>16.974335190561099</v>
      </c>
      <c r="J4367">
        <v>0.44953644144203397</v>
      </c>
      <c r="K4367">
        <v>2.5858186285252298</v>
      </c>
      <c r="L4367">
        <v>2.4018202185914199</v>
      </c>
      <c r="M4367">
        <v>72.123741937651701</v>
      </c>
      <c r="N4367">
        <v>2.8477577127732898</v>
      </c>
      <c r="O4367">
        <v>4.4982698961937704</v>
      </c>
      <c r="P4367">
        <v>86.451612903225794</v>
      </c>
      <c r="Q4367">
        <v>6.0014947343103003E-2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27</v>
      </c>
      <c r="E4368">
        <v>9.9993599999999994</v>
      </c>
      <c r="F4368">
        <v>28.8</v>
      </c>
      <c r="G4368">
        <v>-28.100577714406199</v>
      </c>
      <c r="H4368">
        <v>-0.123056048880592</v>
      </c>
      <c r="I4368">
        <v>-9.4470694917131404</v>
      </c>
      <c r="J4368">
        <v>-3.98284115798511</v>
      </c>
      <c r="K4368">
        <v>28.5084977114388</v>
      </c>
      <c r="L4368">
        <v>27.1042526313786</v>
      </c>
      <c r="M4368">
        <v>31.658555547400599</v>
      </c>
      <c r="N4368">
        <v>1.5714285714285701</v>
      </c>
      <c r="O4368">
        <v>18.0555555555555</v>
      </c>
      <c r="P4368">
        <v>21.7758985200845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138</v>
      </c>
      <c r="E4369">
        <v>9.9760069999999992</v>
      </c>
      <c r="F4369">
        <v>7.59</v>
      </c>
      <c r="G4369">
        <v>22.992445541407601</v>
      </c>
      <c r="H4369">
        <v>-12.3787149364047</v>
      </c>
      <c r="I4369">
        <v>-28.128981357450598</v>
      </c>
      <c r="J4369">
        <v>-3.0405438707234098</v>
      </c>
      <c r="K4369">
        <v>7.9234530091623698</v>
      </c>
      <c r="L4369">
        <v>7.6814757237014701</v>
      </c>
      <c r="M4369">
        <v>58.6192805679053</v>
      </c>
      <c r="N4369">
        <v>0.62027159762391004</v>
      </c>
      <c r="O4369">
        <v>35.309617918313499</v>
      </c>
      <c r="P4369">
        <v>68.292682926829201</v>
      </c>
      <c r="Q4369">
        <v>5.7067371171887003E-2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E4370">
        <v>9.95885</v>
      </c>
      <c r="F4370">
        <v>4.18</v>
      </c>
      <c r="G4370">
        <v>72.143553740992701</v>
      </c>
      <c r="H4370">
        <v>-10.6708509967787</v>
      </c>
      <c r="I4370">
        <v>-2.0301896963167301</v>
      </c>
      <c r="J4370">
        <v>-4.2237776710248003</v>
      </c>
      <c r="K4370">
        <v>4.2473256961625596</v>
      </c>
      <c r="L4370">
        <v>4.0019932061772296</v>
      </c>
      <c r="M4370">
        <v>51.417023991915102</v>
      </c>
      <c r="N4370">
        <v>1.19012986108693</v>
      </c>
      <c r="O4370">
        <v>43.779904306220097</v>
      </c>
      <c r="P4370">
        <v>103.90243902439001</v>
      </c>
      <c r="Q4370">
        <v>-9.4064674934120004E-3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539</v>
      </c>
      <c r="E4371">
        <v>9.9022000000000006</v>
      </c>
      <c r="F4371">
        <v>32.15</v>
      </c>
      <c r="G4371">
        <v>44.224029615436599</v>
      </c>
      <c r="H4371">
        <v>-4.6539396583046901</v>
      </c>
      <c r="I4371">
        <v>-21.937752721526799</v>
      </c>
      <c r="J4371">
        <v>-3.6415345055474897E-2</v>
      </c>
      <c r="K4371">
        <v>35.260577748664197</v>
      </c>
      <c r="L4371">
        <v>34.047750214057103</v>
      </c>
      <c r="M4371">
        <v>39.646820128688198</v>
      </c>
      <c r="N4371">
        <v>0.27572053457432699</v>
      </c>
      <c r="O4371">
        <v>67.278382581648501</v>
      </c>
      <c r="P4371">
        <v>94.259818731117804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D4372" t="s">
        <v>176</v>
      </c>
      <c r="E4372">
        <v>9.9019049999999993</v>
      </c>
      <c r="F4372">
        <v>22.1</v>
      </c>
      <c r="G4372">
        <v>74.237130072120394</v>
      </c>
      <c r="H4372">
        <v>-28.641971885971</v>
      </c>
      <c r="I4372">
        <v>16.974335190561099</v>
      </c>
      <c r="J4372">
        <v>-6.8422958235729299</v>
      </c>
      <c r="K4372">
        <v>24.170657825029</v>
      </c>
      <c r="L4372">
        <v>20.725841003508702</v>
      </c>
      <c r="M4372">
        <v>35.8518441103353</v>
      </c>
      <c r="N4372">
        <v>0.50155954792781998</v>
      </c>
      <c r="O4372">
        <v>58.325791855203597</v>
      </c>
      <c r="P4372">
        <v>109.478672985782</v>
      </c>
      <c r="Q4372">
        <v>6.6010872816468003E-2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60</v>
      </c>
      <c r="E4373">
        <v>9.8186300000000006</v>
      </c>
      <c r="F4373">
        <v>16.670000000000002</v>
      </c>
      <c r="G4373">
        <v>59.4897306556378</v>
      </c>
      <c r="H4373">
        <v>-29.208708512466199</v>
      </c>
      <c r="I4373">
        <v>109.364408303525</v>
      </c>
      <c r="J4373">
        <v>-11.3577051068009</v>
      </c>
      <c r="K4373">
        <v>20.664328487526902</v>
      </c>
      <c r="L4373">
        <v>15.212649637155399</v>
      </c>
      <c r="M4373">
        <v>19.2776743079745</v>
      </c>
      <c r="N4373">
        <v>1.91514545493504</v>
      </c>
      <c r="O4373">
        <v>75.224955008998194</v>
      </c>
      <c r="P4373">
        <v>256.19658119658101</v>
      </c>
      <c r="Q4373">
        <v>0.12263096339259499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422</v>
      </c>
      <c r="E4374">
        <v>9.8002710000000004</v>
      </c>
      <c r="F4374">
        <v>18.45</v>
      </c>
      <c r="G4374">
        <v>90.684055580122205</v>
      </c>
      <c r="H4374">
        <v>22.4192318366287</v>
      </c>
      <c r="I4374">
        <v>101.49098540149301</v>
      </c>
      <c r="J4374">
        <v>-6.8440160255833797</v>
      </c>
      <c r="K4374">
        <v>16.318895574592101</v>
      </c>
      <c r="L4374">
        <v>12.394081901918</v>
      </c>
      <c r="M4374">
        <v>45.774071653021501</v>
      </c>
      <c r="N4374">
        <v>0.76486910291780996</v>
      </c>
      <c r="O4374">
        <v>10.460704607046001</v>
      </c>
      <c r="P4374">
        <v>181.67938931297701</v>
      </c>
      <c r="Q4374">
        <v>0.150282069959252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539</v>
      </c>
      <c r="E4375">
        <v>9.7680000000000007</v>
      </c>
      <c r="F4375">
        <v>16.28</v>
      </c>
      <c r="G4375">
        <v>22.963559593633398</v>
      </c>
      <c r="H4375">
        <v>-15.5123861432466</v>
      </c>
      <c r="I4375">
        <v>-24.245940683180098</v>
      </c>
      <c r="J4375">
        <v>1.28392005283205</v>
      </c>
      <c r="K4375">
        <v>17.3357861374731</v>
      </c>
      <c r="L4375">
        <v>15.4077540398526</v>
      </c>
      <c r="M4375">
        <v>30.315709150586699</v>
      </c>
      <c r="N4375">
        <v>0.42950593430858403</v>
      </c>
      <c r="O4375">
        <v>45.454545454545404</v>
      </c>
      <c r="P4375">
        <v>97.3333333333333</v>
      </c>
      <c r="Q4375">
        <v>4.9369216697373E-2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539</v>
      </c>
      <c r="E4376">
        <v>9.7232424999999996</v>
      </c>
      <c r="F4376">
        <v>49.85</v>
      </c>
      <c r="G4376">
        <v>34.404986673510997</v>
      </c>
      <c r="H4376">
        <v>-16.141983534238101</v>
      </c>
      <c r="I4376">
        <v>29.4522308581119</v>
      </c>
      <c r="J4376">
        <v>-10.0985436373239</v>
      </c>
      <c r="K4376">
        <v>51.179869432244303</v>
      </c>
      <c r="L4376">
        <v>43.662015660942998</v>
      </c>
      <c r="M4376">
        <v>35.8199034216684</v>
      </c>
      <c r="N4376">
        <v>0.52465795424060002</v>
      </c>
      <c r="O4376">
        <v>32.276830491474399</v>
      </c>
      <c r="P4376">
        <v>81.272727272727195</v>
      </c>
      <c r="Q4376">
        <v>0.13795931495404801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E4377">
        <v>9.7209235199999995</v>
      </c>
      <c r="F4377">
        <v>9.24</v>
      </c>
      <c r="G4377">
        <v>-71.360851687009003</v>
      </c>
      <c r="H4377">
        <v>7.44546582074027</v>
      </c>
      <c r="I4377">
        <v>-71.525911132191993</v>
      </c>
      <c r="J4377">
        <v>-6.74047313639631</v>
      </c>
      <c r="K4377">
        <v>10.1474587720808</v>
      </c>
      <c r="L4377">
        <v>13.708153620644101</v>
      </c>
      <c r="M4377">
        <v>37.902449001128097</v>
      </c>
      <c r="N4377">
        <v>0.711801141158794</v>
      </c>
      <c r="O4377">
        <v>181.493506493506</v>
      </c>
      <c r="P4377">
        <v>15.6445556946182</v>
      </c>
      <c r="Q4377">
        <v>-5.1452866985950002E-2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D4378" t="s">
        <v>539</v>
      </c>
      <c r="E4378">
        <v>9.6917048000000001</v>
      </c>
      <c r="F4378">
        <v>17.62</v>
      </c>
      <c r="G4378">
        <v>133.50176146688</v>
      </c>
      <c r="H4378">
        <v>111.472847800891</v>
      </c>
      <c r="I4378">
        <v>116.83337667263901</v>
      </c>
      <c r="J4378">
        <v>8.8780894856506301</v>
      </c>
      <c r="K4378">
        <v>10.667489131144601</v>
      </c>
      <c r="L4378">
        <v>7.0655632531506596</v>
      </c>
      <c r="M4378">
        <v>99.906982773769997</v>
      </c>
      <c r="N4378">
        <v>1.0777577817769699</v>
      </c>
      <c r="O4378">
        <v>0</v>
      </c>
      <c r="P4378">
        <v>388.088642659279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631</v>
      </c>
      <c r="E4379">
        <v>9.6378380000000003</v>
      </c>
      <c r="F4379">
        <v>22.6</v>
      </c>
      <c r="G4379">
        <v>-21.1393020879825</v>
      </c>
      <c r="H4379">
        <v>-3.72017835103886</v>
      </c>
      <c r="I4379">
        <v>26.5777752287837</v>
      </c>
      <c r="J4379">
        <v>0.81054727176695196</v>
      </c>
      <c r="K4379">
        <v>22.0233414158206</v>
      </c>
      <c r="L4379">
        <v>19.808351245054101</v>
      </c>
      <c r="M4379">
        <v>99.9980964254393</v>
      </c>
      <c r="N4379">
        <v>0</v>
      </c>
      <c r="O4379">
        <v>0</v>
      </c>
      <c r="P4379">
        <v>40.372670807453403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E4380">
        <v>9.5980032000000008</v>
      </c>
      <c r="F4380">
        <v>84.8</v>
      </c>
      <c r="G4380">
        <v>1455.0428114848401</v>
      </c>
      <c r="H4380">
        <v>44.664615509393002</v>
      </c>
      <c r="I4380">
        <v>1013.86467888941</v>
      </c>
      <c r="J4380">
        <v>9.0234849263289707</v>
      </c>
      <c r="K4380">
        <v>57.5456539291227</v>
      </c>
      <c r="L4380">
        <v>27.885962269746798</v>
      </c>
      <c r="M4380">
        <v>100</v>
      </c>
      <c r="N4380">
        <v>0.41764182672262801</v>
      </c>
      <c r="O4380">
        <v>0</v>
      </c>
      <c r="P4380">
        <v>1479.1433891992499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631</v>
      </c>
      <c r="E4381">
        <v>9.5906015999999994</v>
      </c>
      <c r="F4381">
        <v>20.88</v>
      </c>
      <c r="G4381">
        <v>16.316369158492101</v>
      </c>
      <c r="H4381">
        <v>29.350687790693399</v>
      </c>
      <c r="I4381">
        <v>-16.678616508902198</v>
      </c>
      <c r="J4381">
        <v>0.31235886596985302</v>
      </c>
      <c r="K4381">
        <v>17.5971979931665</v>
      </c>
      <c r="L4381">
        <v>17.730295307501901</v>
      </c>
      <c r="M4381">
        <v>56.354975801049299</v>
      </c>
      <c r="N4381">
        <v>3.2513548919240098</v>
      </c>
      <c r="O4381">
        <v>43.438697318007598</v>
      </c>
      <c r="P4381">
        <v>63.636363636363598</v>
      </c>
      <c r="Q4381">
        <v>-3.0457921018143E-2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E4382">
        <v>9.5605394520000004</v>
      </c>
      <c r="F4382">
        <v>6.42</v>
      </c>
      <c r="G4382">
        <v>-21.871278351348899</v>
      </c>
      <c r="H4382">
        <v>-3.72017835103886</v>
      </c>
      <c r="I4382">
        <v>-55.537182330030802</v>
      </c>
      <c r="J4382">
        <v>0.81054727176695196</v>
      </c>
      <c r="K4382">
        <v>6.8807822285533602</v>
      </c>
      <c r="L4382">
        <v>7.7637395258145903</v>
      </c>
      <c r="M4382">
        <v>1.3196024510999999E-5</v>
      </c>
      <c r="N4382">
        <v>0</v>
      </c>
      <c r="O4382">
        <v>71.651090342679097</v>
      </c>
      <c r="P4382">
        <v>2.2292993630573101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51</v>
      </c>
      <c r="E4383">
        <v>9.5408919000000001</v>
      </c>
      <c r="F4383">
        <v>22.09</v>
      </c>
      <c r="G4383">
        <v>9.05192379252561</v>
      </c>
      <c r="H4383">
        <v>-7.4300574673373099</v>
      </c>
      <c r="I4383">
        <v>-30.749782796714701</v>
      </c>
      <c r="J4383">
        <v>-2.57715661781898</v>
      </c>
      <c r="K4383">
        <v>23.9909416067701</v>
      </c>
      <c r="L4383">
        <v>23.685457516525702</v>
      </c>
      <c r="M4383">
        <v>35.284760092341301</v>
      </c>
      <c r="N4383">
        <v>0.80268551611250705</v>
      </c>
      <c r="O4383">
        <v>74.287007695789896</v>
      </c>
      <c r="P4383">
        <v>38.0625</v>
      </c>
      <c r="Q4383">
        <v>6.5014000138216996E-2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631</v>
      </c>
      <c r="E4384">
        <v>9.5393832649999997</v>
      </c>
      <c r="F4384">
        <v>9.5500000000000007</v>
      </c>
      <c r="G4384">
        <v>53.408715965891098</v>
      </c>
      <c r="H4384">
        <v>-17.135972832485098</v>
      </c>
      <c r="I4384">
        <v>-25.8575106799587</v>
      </c>
      <c r="J4384">
        <v>-8.0983616371419593</v>
      </c>
      <c r="K4384">
        <v>9.9295392554824105</v>
      </c>
      <c r="L4384">
        <v>9.0404267296474394</v>
      </c>
      <c r="M4384">
        <v>36.580676993936102</v>
      </c>
      <c r="N4384">
        <v>0.67893322162879099</v>
      </c>
      <c r="O4384">
        <v>60.209424083769598</v>
      </c>
      <c r="P4384">
        <v>77.8398510242085</v>
      </c>
      <c r="Q4384">
        <v>6.4855864780102995E-2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51</v>
      </c>
      <c r="E4385">
        <v>9.5280795999999999</v>
      </c>
      <c r="F4385">
        <v>31.33</v>
      </c>
      <c r="G4385">
        <v>74.820057206228597</v>
      </c>
      <c r="H4385">
        <v>0.87828882656859397</v>
      </c>
      <c r="I4385">
        <v>-20.3004163187472</v>
      </c>
      <c r="J4385">
        <v>-1.09570272823304</v>
      </c>
      <c r="K4385">
        <v>31.857547662897499</v>
      </c>
      <c r="L4385">
        <v>30.261664103996502</v>
      </c>
      <c r="M4385">
        <v>49.094785601542803</v>
      </c>
      <c r="N4385">
        <v>1.10218707314044</v>
      </c>
      <c r="O4385">
        <v>35.652729013724802</v>
      </c>
      <c r="P4385">
        <v>129.18800292611499</v>
      </c>
      <c r="Q4385">
        <v>7.4695503421504994E-2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555</v>
      </c>
      <c r="E4386">
        <v>9.5108599999999992</v>
      </c>
      <c r="F4386">
        <v>34.14</v>
      </c>
      <c r="G4386">
        <v>46.599422285593697</v>
      </c>
      <c r="H4386">
        <v>-3.72017835103886</v>
      </c>
      <c r="I4386">
        <v>48.776532992758902</v>
      </c>
      <c r="J4386">
        <v>0.81054727176695196</v>
      </c>
      <c r="K4386">
        <v>30.911788094275501</v>
      </c>
      <c r="L4386">
        <v>24.681903637687601</v>
      </c>
      <c r="M4386">
        <v>100</v>
      </c>
      <c r="N4386">
        <v>0</v>
      </c>
      <c r="O4386">
        <v>0</v>
      </c>
      <c r="P4386">
        <v>70.7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714</v>
      </c>
      <c r="E4387">
        <v>9.5089231049999992</v>
      </c>
      <c r="F4387">
        <v>124.32</v>
      </c>
      <c r="G4387">
        <v>3.6167019239746501</v>
      </c>
      <c r="H4387">
        <v>6.5657382639916699</v>
      </c>
      <c r="I4387">
        <v>-1.81507212343636</v>
      </c>
      <c r="J4387">
        <v>4.3766320597968802</v>
      </c>
      <c r="K4387">
        <v>115.18706624206401</v>
      </c>
      <c r="L4387">
        <v>108.90149852195999</v>
      </c>
      <c r="M4387">
        <v>45.884931757483201</v>
      </c>
      <c r="N4387">
        <v>1.01646523329097</v>
      </c>
      <c r="O4387">
        <v>0.54697554697555795</v>
      </c>
      <c r="P4387">
        <v>30.4512067156348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1429</v>
      </c>
      <c r="E4388">
        <v>9.5024372499999998</v>
      </c>
      <c r="F4388">
        <v>1.45</v>
      </c>
      <c r="G4388">
        <v>57.149422285593701</v>
      </c>
      <c r="H4388">
        <v>-14.763123136314899</v>
      </c>
      <c r="I4388">
        <v>-44.747276531050602</v>
      </c>
      <c r="J4388">
        <v>-0.54999694592012305</v>
      </c>
      <c r="K4388">
        <v>1.79963712430189</v>
      </c>
      <c r="L4388">
        <v>1.5951502086270199</v>
      </c>
      <c r="M4388">
        <v>58.142455169551603</v>
      </c>
      <c r="N4388">
        <v>1.7216535893723699</v>
      </c>
      <c r="O4388">
        <v>72.413793103448199</v>
      </c>
      <c r="Q4388">
        <v>1.5713238347540001E-2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626</v>
      </c>
      <c r="E4389">
        <v>9.4922506979999994</v>
      </c>
      <c r="F4389">
        <v>7.98</v>
      </c>
      <c r="G4389">
        <v>36.786519059787203</v>
      </c>
      <c r="H4389">
        <v>-5.6310063765165603</v>
      </c>
      <c r="I4389">
        <v>-0.60340621696752195</v>
      </c>
      <c r="J4389">
        <v>4.8646013258209999</v>
      </c>
      <c r="K4389">
        <v>7.5695016770388897</v>
      </c>
      <c r="L4389">
        <v>7.0097283640171799</v>
      </c>
      <c r="M4389">
        <v>58.387610566963502</v>
      </c>
      <c r="N4389">
        <v>0.79511422078698701</v>
      </c>
      <c r="O4389">
        <v>16.791979949874602</v>
      </c>
      <c r="P4389">
        <v>82.191780821917803</v>
      </c>
      <c r="Q4389">
        <v>0.118435857556986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422</v>
      </c>
      <c r="E4390">
        <v>9.4526280000000007</v>
      </c>
      <c r="F4390">
        <v>20.100000000000001</v>
      </c>
      <c r="G4390">
        <v>-18.031976131292801</v>
      </c>
      <c r="H4390">
        <v>14.4362462299667</v>
      </c>
      <c r="I4390">
        <v>-1.18985356186293</v>
      </c>
      <c r="J4390">
        <v>-1.27278606156639</v>
      </c>
      <c r="K4390">
        <v>19.235908225605701</v>
      </c>
      <c r="L4390">
        <v>18.3875165300079</v>
      </c>
      <c r="M4390">
        <v>47.4512420281632</v>
      </c>
      <c r="N4390">
        <v>1.1923988423524201</v>
      </c>
      <c r="O4390">
        <v>7.8606965174129204</v>
      </c>
      <c r="P4390">
        <v>51.127819548872097</v>
      </c>
      <c r="Q4390">
        <v>5.0552381643391001E-2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4446</v>
      </c>
      <c r="E4391">
        <v>9.4359000000000002</v>
      </c>
      <c r="F4391">
        <v>4.43</v>
      </c>
      <c r="G4391">
        <v>139.58989847606901</v>
      </c>
      <c r="H4391">
        <v>-8.0285683737146094</v>
      </c>
      <c r="I4391">
        <v>35.867266583492402</v>
      </c>
      <c r="J4391">
        <v>21.381975843195502</v>
      </c>
      <c r="K4391">
        <v>3.8255472864761599</v>
      </c>
      <c r="L4391">
        <v>3.0591906281051302</v>
      </c>
      <c r="M4391">
        <v>77.398987414116107</v>
      </c>
      <c r="N4391">
        <v>1.47539085037078</v>
      </c>
      <c r="O4391">
        <v>22.7990970654627</v>
      </c>
      <c r="P4391">
        <v>199.32432432432401</v>
      </c>
      <c r="Q4391">
        <v>6.6104862341654996E-2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E4392">
        <v>9.3936877649999992</v>
      </c>
      <c r="F4392">
        <v>9.0299999999999994</v>
      </c>
      <c r="G4392">
        <v>99.414273770742199</v>
      </c>
      <c r="H4392">
        <v>24.312166662438202</v>
      </c>
      <c r="I4392">
        <v>6.7658520848817298</v>
      </c>
      <c r="J4392">
        <v>-8.6270123087859591</v>
      </c>
      <c r="K4392">
        <v>8.7917376408914496</v>
      </c>
      <c r="L4392">
        <v>7.3675786366673401</v>
      </c>
      <c r="M4392">
        <v>35.634789840952102</v>
      </c>
      <c r="N4392">
        <v>0.67743041784289404</v>
      </c>
      <c r="O4392">
        <v>19.601328903654402</v>
      </c>
      <c r="P4392">
        <v>125.74999999999901</v>
      </c>
      <c r="Q4392">
        <v>4.9555194693549E-2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E4393">
        <v>9.3405625000000008</v>
      </c>
      <c r="F4393">
        <v>1.99</v>
      </c>
      <c r="G4393">
        <v>-4.2210596421171003</v>
      </c>
      <c r="H4393">
        <v>-1.66889629975681</v>
      </c>
      <c r="I4393">
        <v>-22.5104919089448</v>
      </c>
      <c r="J4393">
        <v>-2.11628199652572</v>
      </c>
      <c r="K4393">
        <v>1.9573433262875499</v>
      </c>
      <c r="L4393">
        <v>1.9447593079787899</v>
      </c>
      <c r="M4393">
        <v>47.700722314846097</v>
      </c>
      <c r="N4393">
        <v>1.6960208349669099</v>
      </c>
      <c r="O4393">
        <v>33.165829145728601</v>
      </c>
      <c r="P4393">
        <v>44.202898550724598</v>
      </c>
      <c r="Q4393">
        <v>-6.1116314757191002E-2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E4394">
        <v>9.3015000000000008</v>
      </c>
      <c r="F4394">
        <v>15.9</v>
      </c>
      <c r="G4394">
        <v>49.290916287774699</v>
      </c>
      <c r="H4394">
        <v>16.2798216489611</v>
      </c>
      <c r="I4394">
        <v>-53.681474028575103</v>
      </c>
      <c r="J4394">
        <v>4.6642376701993404</v>
      </c>
      <c r="K4394">
        <v>16.573122973741501</v>
      </c>
      <c r="L4394">
        <v>17.8450452415914</v>
      </c>
      <c r="M4394">
        <v>87.401685569213399</v>
      </c>
      <c r="N4394">
        <v>0.21502890173410399</v>
      </c>
      <c r="O4394">
        <v>82.201257861635199</v>
      </c>
      <c r="P4394">
        <v>73.391494002181005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21</v>
      </c>
      <c r="E4395">
        <v>9.2858011999999999</v>
      </c>
      <c r="F4395">
        <v>8.84</v>
      </c>
      <c r="G4395">
        <v>-56.978330182135899</v>
      </c>
      <c r="H4395">
        <v>-0.56965326352428403</v>
      </c>
      <c r="I4395">
        <v>-20.742263999722201</v>
      </c>
      <c r="J4395">
        <v>-2.89315643193674</v>
      </c>
      <c r="K4395">
        <v>8.4830235562915206</v>
      </c>
      <c r="L4395">
        <v>8.6313523740512004</v>
      </c>
      <c r="M4395">
        <v>48.073092673446801</v>
      </c>
      <c r="N4395">
        <v>0.69946146811629895</v>
      </c>
      <c r="O4395">
        <v>49.886877828054203</v>
      </c>
      <c r="P4395">
        <v>77.867203219315897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E4396">
        <v>9.2703703120000007</v>
      </c>
      <c r="F4396">
        <v>4.6900000000000004</v>
      </c>
      <c r="G4396">
        <v>25.739677876647999</v>
      </c>
      <c r="H4396">
        <v>11.230802041118</v>
      </c>
      <c r="I4396">
        <v>-37.534732977043603</v>
      </c>
      <c r="J4396">
        <v>2.1064436000606901</v>
      </c>
      <c r="K4396">
        <v>4.3671356219286004</v>
      </c>
      <c r="L4396">
        <v>4.4833377084368502</v>
      </c>
      <c r="M4396">
        <v>56.8016863417267</v>
      </c>
      <c r="N4396">
        <v>1.22013397203442</v>
      </c>
      <c r="O4396">
        <v>111.087420042643</v>
      </c>
      <c r="P4396">
        <v>87.6</v>
      </c>
      <c r="Q4396">
        <v>3.4184298032367E-2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E4397">
        <v>9.2142381249999996</v>
      </c>
      <c r="F4397">
        <v>10.55</v>
      </c>
      <c r="G4397">
        <v>-6.6172815005977998</v>
      </c>
      <c r="H4397">
        <v>-7.1397716966950604</v>
      </c>
      <c r="I4397">
        <v>-20.925177268810401</v>
      </c>
      <c r="J4397">
        <v>-5.8858812996616097</v>
      </c>
      <c r="K4397">
        <v>10.691052519278299</v>
      </c>
      <c r="L4397">
        <v>10.4638238693943</v>
      </c>
      <c r="M4397">
        <v>41.290814743846802</v>
      </c>
      <c r="N4397">
        <v>0.71687784879647798</v>
      </c>
      <c r="O4397">
        <v>52.511848341232202</v>
      </c>
      <c r="P4397">
        <v>53.566229985443897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46</v>
      </c>
      <c r="E4398">
        <v>9.1745129799999994</v>
      </c>
      <c r="F4398">
        <v>0.73</v>
      </c>
      <c r="G4398">
        <v>-11.7928854067139</v>
      </c>
      <c r="H4398">
        <v>-24.372352264082298</v>
      </c>
      <c r="I4398">
        <v>-9.5091812929553594</v>
      </c>
      <c r="J4398">
        <v>0.81054727176695196</v>
      </c>
      <c r="K4398">
        <v>0.795269835813741</v>
      </c>
      <c r="L4398">
        <v>1.1106319618493601</v>
      </c>
      <c r="M4398">
        <v>6.2735991639066002</v>
      </c>
      <c r="N4398">
        <v>0.46894845541769498</v>
      </c>
      <c r="O4398">
        <v>32.876712328767098</v>
      </c>
      <c r="P4398">
        <v>32.727272727272698</v>
      </c>
      <c r="Q4398">
        <v>-5.0436203964729998E-3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682</v>
      </c>
      <c r="E4399">
        <v>9.1592272000000001</v>
      </c>
      <c r="F4399">
        <v>5.68</v>
      </c>
      <c r="G4399">
        <v>49.599728095991203</v>
      </c>
      <c r="H4399">
        <v>29.689959897809</v>
      </c>
      <c r="I4399">
        <v>26.452018001577201</v>
      </c>
      <c r="J4399">
        <v>-1.2199095810249201</v>
      </c>
      <c r="K4399">
        <v>4.9138737097725897</v>
      </c>
      <c r="L4399">
        <v>4.5214943291203404</v>
      </c>
      <c r="M4399">
        <v>65.494751930610093</v>
      </c>
      <c r="N4399">
        <v>2.35699067475668</v>
      </c>
      <c r="O4399">
        <v>36.267605633802802</v>
      </c>
      <c r="P4399">
        <v>102.85714285714199</v>
      </c>
      <c r="Q4399">
        <v>0.100145577884755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422</v>
      </c>
      <c r="E4400">
        <v>9.1576555000000006</v>
      </c>
      <c r="F4400">
        <v>35.99</v>
      </c>
      <c r="G4400">
        <v>25.920264303101</v>
      </c>
      <c r="H4400">
        <v>-20.366999022627301</v>
      </c>
      <c r="I4400">
        <v>30.165104421330302</v>
      </c>
      <c r="J4400">
        <v>-3.4040121152062199</v>
      </c>
      <c r="K4400">
        <v>34.124984445893503</v>
      </c>
      <c r="L4400">
        <v>27.834805036827401</v>
      </c>
      <c r="M4400">
        <v>47.189648376346703</v>
      </c>
      <c r="N4400">
        <v>0.195183508566978</v>
      </c>
      <c r="O4400">
        <v>23.478744095582002</v>
      </c>
      <c r="P4400">
        <v>89.421052631578902</v>
      </c>
      <c r="Q4400">
        <v>9.3879751326769997E-2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122</v>
      </c>
      <c r="E4401">
        <v>9.0909700000000004</v>
      </c>
      <c r="F4401">
        <v>0.49</v>
      </c>
      <c r="G4401">
        <v>-24.100577714406199</v>
      </c>
      <c r="H4401">
        <v>-3.72017835103886</v>
      </c>
      <c r="I4401">
        <v>-17.716464206120602</v>
      </c>
      <c r="J4401">
        <v>0.81054727176695196</v>
      </c>
      <c r="K4401">
        <v>0.49078516607553702</v>
      </c>
      <c r="L4401">
        <v>0.51904112372295397</v>
      </c>
      <c r="M4401">
        <v>42.892589935559599</v>
      </c>
      <c r="N4401">
        <v>1.45028160299759</v>
      </c>
      <c r="O4401">
        <v>24.4897959183673</v>
      </c>
      <c r="P4401">
        <v>0</v>
      </c>
      <c r="Q4401">
        <v>-0.17796872887659501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539</v>
      </c>
      <c r="E4402">
        <v>9.0881819999999998</v>
      </c>
      <c r="F4402">
        <v>9.09</v>
      </c>
      <c r="G4402">
        <v>23.704300334374199</v>
      </c>
      <c r="H4402">
        <v>-18.534993165853599</v>
      </c>
      <c r="I4402">
        <v>-42.723746243251298</v>
      </c>
      <c r="J4402">
        <v>-0.47700637630172699</v>
      </c>
      <c r="K4402">
        <v>9.8905815589654509</v>
      </c>
      <c r="L4402">
        <v>9.6338481414105797</v>
      </c>
      <c r="M4402">
        <v>30.812110831720801</v>
      </c>
      <c r="N4402">
        <v>0.93449362914501199</v>
      </c>
      <c r="O4402">
        <v>73.927392739273898</v>
      </c>
      <c r="P4402">
        <v>55.119453924914602</v>
      </c>
      <c r="Q4402">
        <v>0.100435919517902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E4403">
        <v>9.0800426000000005</v>
      </c>
      <c r="F4403">
        <v>29.98</v>
      </c>
      <c r="G4403">
        <v>-24.366712112277099</v>
      </c>
      <c r="H4403">
        <v>-3.72017835103886</v>
      </c>
      <c r="I4403">
        <v>-8.8229067831514403</v>
      </c>
      <c r="J4403">
        <v>0.81054727176695196</v>
      </c>
      <c r="K4403">
        <v>29.788234614908699</v>
      </c>
      <c r="L4403">
        <v>29.629196983237598</v>
      </c>
      <c r="M4403">
        <v>99.999999998127706</v>
      </c>
      <c r="N4403">
        <v>0</v>
      </c>
      <c r="O4403">
        <v>0.26684456304202298</v>
      </c>
      <c r="P4403">
        <v>4.97198879551821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486</v>
      </c>
      <c r="E4404">
        <v>9.0052199999999996</v>
      </c>
      <c r="F4404">
        <v>18</v>
      </c>
      <c r="G4404">
        <v>85.201747866988995</v>
      </c>
      <c r="H4404">
        <v>-6.2120526738991</v>
      </c>
      <c r="I4404">
        <v>31.366394743910899</v>
      </c>
      <c r="J4404">
        <v>3.5502732991642101</v>
      </c>
      <c r="K4404">
        <v>15.566698867002099</v>
      </c>
      <c r="L4404">
        <v>12.2254069932823</v>
      </c>
      <c r="M4404">
        <v>56.234200459893302</v>
      </c>
      <c r="N4404">
        <v>0.45520131588846402</v>
      </c>
      <c r="O4404">
        <v>10.7777777777777</v>
      </c>
      <c r="P4404">
        <v>145.56616643928999</v>
      </c>
      <c r="Q4404">
        <v>0.12994032069560399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422</v>
      </c>
      <c r="E4405">
        <v>9</v>
      </c>
      <c r="F4405">
        <v>9</v>
      </c>
      <c r="G4405">
        <v>-26.0613620281317</v>
      </c>
      <c r="H4405">
        <v>17.9014432705827</v>
      </c>
      <c r="I4405">
        <v>18.169913805494499</v>
      </c>
      <c r="J4405">
        <v>0.14829561613780701</v>
      </c>
      <c r="K4405">
        <v>8.1153179860007807</v>
      </c>
      <c r="L4405">
        <v>7.9758678460773202</v>
      </c>
      <c r="M4405">
        <v>56.517009064522298</v>
      </c>
      <c r="N4405">
        <v>1.31335357356161</v>
      </c>
      <c r="O4405">
        <v>53.3333333333333</v>
      </c>
      <c r="P4405">
        <v>44.230769230769198</v>
      </c>
      <c r="Q4405">
        <v>0.14440620776444699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631</v>
      </c>
      <c r="E4406">
        <v>8.9794637099999992</v>
      </c>
      <c r="F4406">
        <v>2.87</v>
      </c>
      <c r="G4406">
        <v>-29.6926829775641</v>
      </c>
      <c r="H4406">
        <v>3.7704583530809899</v>
      </c>
      <c r="I4406">
        <v>-29.383130872787198</v>
      </c>
      <c r="J4406">
        <v>-0.56402317496844301</v>
      </c>
      <c r="K4406">
        <v>2.8376208883187499</v>
      </c>
      <c r="L4406">
        <v>3.0176230131252102</v>
      </c>
      <c r="M4406">
        <v>46.396913901154697</v>
      </c>
      <c r="N4406">
        <v>0.76258188411074501</v>
      </c>
      <c r="O4406">
        <v>33.797909407665401</v>
      </c>
      <c r="P4406">
        <v>22.127659574468002</v>
      </c>
      <c r="Q4406">
        <v>8.0102872351584004E-2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E4407">
        <v>8.9784000000000006</v>
      </c>
      <c r="F4407">
        <v>43</v>
      </c>
      <c r="G4407">
        <v>10.274422285593699</v>
      </c>
      <c r="H4407">
        <v>-2.54370776280357</v>
      </c>
      <c r="I4407">
        <v>-1.9904233997825</v>
      </c>
      <c r="J4407">
        <v>1.27783699139312</v>
      </c>
      <c r="K4407">
        <v>41.9538224711048</v>
      </c>
      <c r="L4407">
        <v>39.135795077269499</v>
      </c>
      <c r="M4407">
        <v>99.654415917701101</v>
      </c>
      <c r="N4407">
        <v>1.24</v>
      </c>
      <c r="O4407">
        <v>4.5116279069767398</v>
      </c>
      <c r="P4407">
        <v>56.363636363636303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422</v>
      </c>
      <c r="E4408">
        <v>8.9591399999999997</v>
      </c>
      <c r="F4408">
        <v>31.77</v>
      </c>
      <c r="G4408">
        <v>111.436612368238</v>
      </c>
      <c r="H4408">
        <v>57.089298450540497</v>
      </c>
      <c r="I4408">
        <v>20.995091693286199</v>
      </c>
      <c r="J4408">
        <v>9.77375797410809</v>
      </c>
      <c r="K4408">
        <v>24.647739235470102</v>
      </c>
      <c r="L4408">
        <v>21.5313442073274</v>
      </c>
      <c r="M4408">
        <v>64.536225546554704</v>
      </c>
      <c r="N4408">
        <v>3.294575496207</v>
      </c>
      <c r="O4408">
        <v>7.6487252124646004</v>
      </c>
      <c r="P4408">
        <v>154.975922953451</v>
      </c>
      <c r="Q4408">
        <v>0.120191279508361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8.9318795299999998</v>
      </c>
      <c r="F4409">
        <v>13.79</v>
      </c>
      <c r="G4409">
        <v>295.04835845580601</v>
      </c>
      <c r="H4409">
        <v>-26.750812924342998</v>
      </c>
      <c r="I4409">
        <v>77.2023343382278</v>
      </c>
      <c r="J4409">
        <v>-6.8059990184497199</v>
      </c>
      <c r="K4409">
        <v>15.2387494123509</v>
      </c>
      <c r="L4409">
        <v>11.1909685025991</v>
      </c>
      <c r="M4409">
        <v>11.108493663054</v>
      </c>
      <c r="N4409">
        <v>4.4888156722409298E-2</v>
      </c>
      <c r="O4409">
        <v>46.047860768672898</v>
      </c>
      <c r="P4409">
        <v>406.98529411764702</v>
      </c>
      <c r="Q4409">
        <v>6.5863465458450995E-2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682</v>
      </c>
      <c r="E4410">
        <v>8.9285349999999397</v>
      </c>
      <c r="F4410">
        <v>8.75</v>
      </c>
      <c r="G4410">
        <v>-24.100577714406199</v>
      </c>
      <c r="H4410">
        <v>-3.72017835103886</v>
      </c>
      <c r="I4410">
        <v>-13.7948955786696</v>
      </c>
      <c r="J4410">
        <v>0.81054727176695196</v>
      </c>
      <c r="K4410">
        <v>8.75</v>
      </c>
      <c r="L4410">
        <v>8.75</v>
      </c>
      <c r="M4410">
        <v>50</v>
      </c>
      <c r="O4410">
        <v>0</v>
      </c>
      <c r="P4410">
        <v>0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E4411">
        <v>8.92384983</v>
      </c>
      <c r="F4411">
        <v>1.26</v>
      </c>
      <c r="G4411">
        <v>-13.5742619249325</v>
      </c>
      <c r="H4411">
        <v>-8.37134114173654</v>
      </c>
      <c r="I4411">
        <v>-27.493525715655899</v>
      </c>
      <c r="J4411">
        <v>-3.8406155189307198</v>
      </c>
      <c r="K4411">
        <v>1.3738391751380601</v>
      </c>
      <c r="L4411">
        <v>1.36283368393516</v>
      </c>
      <c r="M4411">
        <v>35.574393218099203</v>
      </c>
      <c r="N4411">
        <v>1.35028983484868</v>
      </c>
      <c r="O4411">
        <v>102.380952380952</v>
      </c>
      <c r="P4411">
        <v>53.658536585365802</v>
      </c>
      <c r="Q4411">
        <v>1.3411377992396001E-2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D4412" t="s">
        <v>631</v>
      </c>
      <c r="E4412">
        <v>8.8809471999999996</v>
      </c>
      <c r="F4412">
        <v>23.68</v>
      </c>
      <c r="G4412">
        <v>-3.0371830313796702</v>
      </c>
      <c r="H4412">
        <v>-4.2243800317111297</v>
      </c>
      <c r="I4412">
        <v>-19.602373701183499</v>
      </c>
      <c r="J4412">
        <v>-6.8481610610614904E-2</v>
      </c>
      <c r="K4412">
        <v>23.717981078538902</v>
      </c>
      <c r="L4412">
        <v>23.7478876360844</v>
      </c>
      <c r="M4412">
        <v>41.101164572163498</v>
      </c>
      <c r="N4412">
        <v>0.683165924023865</v>
      </c>
      <c r="O4412">
        <v>23.521959459459399</v>
      </c>
      <c r="P4412">
        <v>41.542139868499703</v>
      </c>
      <c r="Q4412">
        <v>2.3660805990338998E-2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92</v>
      </c>
      <c r="E4413">
        <v>8.8630384000000006</v>
      </c>
      <c r="F4413">
        <v>6.53</v>
      </c>
      <c r="G4413">
        <v>-1.8159335196497</v>
      </c>
      <c r="H4413">
        <v>34.129284014552503</v>
      </c>
      <c r="I4413">
        <v>-54.485177140885803</v>
      </c>
      <c r="J4413">
        <v>8.7230051842248599</v>
      </c>
      <c r="K4413">
        <v>5.2593934018039699</v>
      </c>
      <c r="L4413">
        <v>6.0536018063957</v>
      </c>
      <c r="M4413">
        <v>99.688860915501095</v>
      </c>
      <c r="N4413">
        <v>0.29539438856537797</v>
      </c>
      <c r="O4413">
        <v>77.947932618682898</v>
      </c>
      <c r="P4413">
        <v>104.06249999999901</v>
      </c>
      <c r="Q4413">
        <v>3.1471660327799999E-3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539</v>
      </c>
      <c r="E4414">
        <v>8.8596000000000004</v>
      </c>
      <c r="F4414">
        <v>19.260000000000002</v>
      </c>
      <c r="G4414">
        <v>304.85265168425701</v>
      </c>
      <c r="H4414">
        <v>12.2090251887841</v>
      </c>
      <c r="I4414">
        <v>26.176034653888401</v>
      </c>
      <c r="J4414">
        <v>-6.8492271643232803</v>
      </c>
      <c r="K4414">
        <v>17.259676619122502</v>
      </c>
      <c r="L4414">
        <v>12.668159762579201</v>
      </c>
      <c r="M4414">
        <v>28.019983267263498</v>
      </c>
      <c r="N4414">
        <v>0.712989315875731</v>
      </c>
      <c r="O4414">
        <v>29.802699896157801</v>
      </c>
      <c r="P4414">
        <v>344.803695150115</v>
      </c>
      <c r="Q4414">
        <v>5.4175564829121003E-2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D4415" t="s">
        <v>359</v>
      </c>
      <c r="E4415">
        <v>8.8495361999999993</v>
      </c>
      <c r="F4415">
        <v>13.59</v>
      </c>
      <c r="G4415">
        <v>39.044680388834998</v>
      </c>
      <c r="H4415">
        <v>-9.3929056237661293</v>
      </c>
      <c r="I4415">
        <v>40.636922603148498</v>
      </c>
      <c r="J4415">
        <v>5.4073214653153396</v>
      </c>
      <c r="K4415">
        <v>13.2480091864453</v>
      </c>
      <c r="L4415">
        <v>11.1158925581774</v>
      </c>
      <c r="M4415">
        <v>59.052118493429496</v>
      </c>
      <c r="N4415">
        <v>1.1013391772423899</v>
      </c>
      <c r="O4415">
        <v>38.042678440029398</v>
      </c>
      <c r="P4415">
        <v>125</v>
      </c>
      <c r="Q4415">
        <v>0.111456315708962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1663</v>
      </c>
      <c r="E4416">
        <v>8.8391640000000002</v>
      </c>
      <c r="F4416">
        <v>9.7799999999999994</v>
      </c>
      <c r="G4416">
        <v>-3.9778783279032099</v>
      </c>
      <c r="H4416">
        <v>6.5362319053713902</v>
      </c>
      <c r="I4416">
        <v>-41.242966795286797</v>
      </c>
      <c r="J4416">
        <v>-2.5130108905008801</v>
      </c>
      <c r="K4416">
        <v>9.3282552298214902</v>
      </c>
      <c r="L4416">
        <v>10.0004598191518</v>
      </c>
      <c r="M4416">
        <v>59.917097907251801</v>
      </c>
      <c r="N4416">
        <v>0.72527229051494502</v>
      </c>
      <c r="O4416">
        <v>64.621676891615493</v>
      </c>
      <c r="P4416">
        <v>44.674556213017702</v>
      </c>
      <c r="Q4416">
        <v>-6.0725289131899E-2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D4417" t="s">
        <v>1429</v>
      </c>
      <c r="E4417">
        <v>8.8125037000000006</v>
      </c>
      <c r="F4417">
        <v>28.6</v>
      </c>
      <c r="G4417">
        <v>-22.6101589777135</v>
      </c>
      <c r="H4417">
        <v>39.429821648961102</v>
      </c>
      <c r="I4417">
        <v>-11.175591667654199</v>
      </c>
      <c r="J4417">
        <v>12.3415172756625</v>
      </c>
      <c r="K4417">
        <v>25.978052964405599</v>
      </c>
      <c r="L4417">
        <v>24.582058052326499</v>
      </c>
      <c r="M4417">
        <v>61.764982632392098</v>
      </c>
      <c r="N4417">
        <v>1.30593047034764</v>
      </c>
      <c r="O4417">
        <v>11.608391608391599</v>
      </c>
      <c r="P4417">
        <v>76</v>
      </c>
      <c r="Q4417">
        <v>8.6365235787596001E-2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D4418" t="s">
        <v>539</v>
      </c>
      <c r="E4418">
        <v>8.8067460499999992</v>
      </c>
      <c r="F4418">
        <v>19.45</v>
      </c>
      <c r="G4418">
        <v>67.148193180382293</v>
      </c>
      <c r="H4418">
        <v>-1.0085015386426299</v>
      </c>
      <c r="I4418">
        <v>1.15782309745325</v>
      </c>
      <c r="J4418">
        <v>-3.5193496354495402</v>
      </c>
      <c r="K4418">
        <v>18.346625335018899</v>
      </c>
      <c r="L4418">
        <v>15.627114771761001</v>
      </c>
      <c r="M4418">
        <v>52.905915753806397</v>
      </c>
      <c r="N4418">
        <v>0.41617986631557602</v>
      </c>
      <c r="O4418">
        <v>7.3007712082262302</v>
      </c>
      <c r="P4418">
        <v>123.563218390804</v>
      </c>
      <c r="Q4418">
        <v>0.10594989248216399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1102</v>
      </c>
      <c r="E4419">
        <v>8.8008476000000009</v>
      </c>
      <c r="F4419">
        <v>7.19</v>
      </c>
      <c r="G4419">
        <v>96.451569524857504</v>
      </c>
      <c r="H4419">
        <v>-6.2098049070554699</v>
      </c>
      <c r="I4419">
        <v>7.45299649552934</v>
      </c>
      <c r="J4419">
        <v>2.9844603152452001</v>
      </c>
      <c r="K4419">
        <v>6.7170045868925596</v>
      </c>
      <c r="L4419">
        <v>5.64018440301545</v>
      </c>
      <c r="M4419">
        <v>54.067220245280602</v>
      </c>
      <c r="N4419">
        <v>0.59317436204290697</v>
      </c>
      <c r="O4419">
        <v>19.888734353268401</v>
      </c>
      <c r="P4419">
        <v>146.23287671232799</v>
      </c>
      <c r="Q4419">
        <v>2.8070194429200002E-4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404</v>
      </c>
      <c r="E4420">
        <v>8.7626399999999993</v>
      </c>
      <c r="F4420">
        <v>29</v>
      </c>
      <c r="G4420">
        <v>44.2105076019024</v>
      </c>
      <c r="H4420">
        <v>1.4611687992202</v>
      </c>
      <c r="I4420">
        <v>-23.141566413305402</v>
      </c>
      <c r="J4420">
        <v>-0.96364627662014601</v>
      </c>
      <c r="K4420">
        <v>29.376634015522001</v>
      </c>
      <c r="L4420">
        <v>28.510642590379</v>
      </c>
      <c r="M4420">
        <v>43.543492996767498</v>
      </c>
      <c r="N4420">
        <v>0.70799958569258303</v>
      </c>
      <c r="O4420">
        <v>36.2068965517241</v>
      </c>
      <c r="P4420">
        <v>68.311085316308706</v>
      </c>
      <c r="Q4420">
        <v>9.2065550575067004E-2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E4421">
        <v>8.7574995950000005</v>
      </c>
      <c r="F4421">
        <v>11.05</v>
      </c>
      <c r="G4421">
        <v>-5.2400489997298703</v>
      </c>
      <c r="H4421">
        <v>-4.3304660581007601</v>
      </c>
      <c r="I4421">
        <v>-19.7523423871802</v>
      </c>
      <c r="J4421">
        <v>2.59626155748124</v>
      </c>
      <c r="K4421">
        <v>10.991544040059001</v>
      </c>
      <c r="L4421">
        <v>11.105754710517299</v>
      </c>
      <c r="M4421">
        <v>43.908876374232698</v>
      </c>
      <c r="N4421">
        <v>2.1856115107913601</v>
      </c>
      <c r="O4421">
        <v>94.117647058823493</v>
      </c>
      <c r="P4421">
        <v>35.8229166666666</v>
      </c>
      <c r="Q4421">
        <v>1.9977702399934998E-2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E4422">
        <v>8.7312048119999996</v>
      </c>
      <c r="F4422">
        <v>58.26</v>
      </c>
      <c r="G4422">
        <v>-63.260978716912497</v>
      </c>
      <c r="H4422">
        <v>16.931995562004602</v>
      </c>
      <c r="I4422">
        <v>2.5157452678066701</v>
      </c>
      <c r="J4422">
        <v>0.66661060390081595</v>
      </c>
      <c r="K4422">
        <v>49.799767876496198</v>
      </c>
      <c r="L4422">
        <v>50.885359122516803</v>
      </c>
      <c r="M4422">
        <v>74.158815226839394</v>
      </c>
      <c r="N4422">
        <v>2.5735849056603701</v>
      </c>
      <c r="O4422">
        <v>72.571232406453802</v>
      </c>
      <c r="P4422">
        <v>50.659425911559303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D4423" t="s">
        <v>422</v>
      </c>
      <c r="E4423">
        <v>8.7159999999999993</v>
      </c>
      <c r="F4423">
        <v>21.79</v>
      </c>
      <c r="G4423">
        <v>23.228698823795199</v>
      </c>
      <c r="H4423">
        <v>-3.72017835103886</v>
      </c>
      <c r="I4423">
        <v>-8.8334312241417301</v>
      </c>
      <c r="J4423">
        <v>0.81054727176695196</v>
      </c>
      <c r="K4423">
        <v>21.587042137732499</v>
      </c>
      <c r="L4423">
        <v>18.444945684910799</v>
      </c>
      <c r="M4423">
        <v>100</v>
      </c>
      <c r="O4423">
        <v>0</v>
      </c>
      <c r="P4423">
        <v>47.329276538201398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E4424">
        <v>8.7151429199999999</v>
      </c>
      <c r="F4424">
        <v>8.0399999999999991</v>
      </c>
      <c r="G4424">
        <v>30.5148069009783</v>
      </c>
      <c r="H4424">
        <v>-8.9088575963218908</v>
      </c>
      <c r="I4424">
        <v>-24.3621925753326</v>
      </c>
      <c r="J4424">
        <v>-1.1406722404281699</v>
      </c>
      <c r="K4424">
        <v>8.7406646797413696</v>
      </c>
      <c r="L4424">
        <v>8.4724200116420807</v>
      </c>
      <c r="M4424">
        <v>10.124987964361299</v>
      </c>
      <c r="N4424">
        <v>0.56326343648208399</v>
      </c>
      <c r="O4424">
        <v>31.218905472636798</v>
      </c>
      <c r="P4424">
        <v>82.727272727272606</v>
      </c>
      <c r="Q4424">
        <v>3.3976050859004001E-2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E4425">
        <v>8.7087389999999996</v>
      </c>
      <c r="F4425">
        <v>25.35</v>
      </c>
      <c r="G4425">
        <v>1.9561105004122401</v>
      </c>
      <c r="H4425">
        <v>-12.324460666661301</v>
      </c>
      <c r="I4425">
        <v>-49.6501587365644</v>
      </c>
      <c r="J4425">
        <v>-0.89520965787056805</v>
      </c>
      <c r="K4425">
        <v>24.526927679466901</v>
      </c>
      <c r="L4425">
        <v>23.369970136471402</v>
      </c>
      <c r="M4425">
        <v>59.995242695314801</v>
      </c>
      <c r="N4425">
        <v>0.404999640371137</v>
      </c>
      <c r="O4425">
        <v>76.134122287968395</v>
      </c>
      <c r="P4425">
        <v>44.857142857142797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D4426" t="s">
        <v>386</v>
      </c>
      <c r="E4426">
        <v>8.6869443760379301</v>
      </c>
      <c r="F4426">
        <v>17.100000000000001</v>
      </c>
      <c r="G4426">
        <v>160.899422285593</v>
      </c>
      <c r="H4426">
        <v>-3.72017835103886</v>
      </c>
      <c r="I4426">
        <v>-15.800626237695401</v>
      </c>
      <c r="J4426">
        <v>0.81054727176695196</v>
      </c>
      <c r="K4426">
        <v>17.0429930452778</v>
      </c>
      <c r="L4426">
        <v>14.3594698775056</v>
      </c>
      <c r="M4426">
        <v>52.558837165662098</v>
      </c>
      <c r="O4426">
        <v>17.660818713450201</v>
      </c>
      <c r="P4426">
        <v>232.03883495145601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E4427">
        <v>8.6822400000000002</v>
      </c>
      <c r="F4427">
        <v>20.399999999999999</v>
      </c>
      <c r="G4427">
        <v>-34.850577714406199</v>
      </c>
      <c r="H4427">
        <v>-13.059385399497</v>
      </c>
      <c r="I4427">
        <v>-23.1282289120029</v>
      </c>
      <c r="J4427">
        <v>-0.67341634718949595</v>
      </c>
      <c r="K4427">
        <v>21.474778056524102</v>
      </c>
      <c r="L4427">
        <v>25.734996323438899</v>
      </c>
      <c r="M4427">
        <v>32.643305559039298</v>
      </c>
      <c r="N4427">
        <v>1.17153965785381</v>
      </c>
      <c r="O4427">
        <v>239.198179271708</v>
      </c>
      <c r="P4427">
        <v>17.647058823529299</v>
      </c>
      <c r="Q4427">
        <v>5.2654125434142003E-2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D4428" t="s">
        <v>404</v>
      </c>
      <c r="E4428">
        <v>8.6632415999999992</v>
      </c>
      <c r="F4428">
        <v>9.36</v>
      </c>
      <c r="G4428">
        <v>0.69942228559372599</v>
      </c>
      <c r="H4428">
        <v>-24.392447258601798</v>
      </c>
      <c r="I4428">
        <v>-20.007320428368999</v>
      </c>
      <c r="J4428">
        <v>0.59913078128067998</v>
      </c>
      <c r="K4428">
        <v>10.717172854724501</v>
      </c>
      <c r="L4428">
        <v>10.685496625791799</v>
      </c>
      <c r="M4428">
        <v>34.413193427963797</v>
      </c>
      <c r="N4428">
        <v>0.345682363490947</v>
      </c>
      <c r="O4428">
        <v>72.756410256410206</v>
      </c>
      <c r="P4428">
        <v>61.101549053356202</v>
      </c>
      <c r="Q4428">
        <v>3.2472953155851997E-2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422</v>
      </c>
      <c r="E4429">
        <v>8.6501249999999992</v>
      </c>
      <c r="F4429">
        <v>116.5</v>
      </c>
      <c r="G4429">
        <v>-24.100577714406199</v>
      </c>
      <c r="H4429">
        <v>-3.72017835103886</v>
      </c>
      <c r="I4429">
        <v>-13.7948955786696</v>
      </c>
      <c r="J4429">
        <v>0.81054727176695196</v>
      </c>
      <c r="K4429">
        <v>116.499999327038</v>
      </c>
      <c r="L4429">
        <v>116.485391203074</v>
      </c>
      <c r="M4429">
        <v>100</v>
      </c>
      <c r="O4429">
        <v>0</v>
      </c>
      <c r="P4429">
        <v>0.43103448275862899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E4430">
        <v>8.5974210000000006</v>
      </c>
      <c r="F4430">
        <v>17.989999999999998</v>
      </c>
      <c r="G4430">
        <v>45.616403417669098</v>
      </c>
      <c r="H4430">
        <v>-14.0229127260388</v>
      </c>
      <c r="I4430">
        <v>-49.498969917483102</v>
      </c>
      <c r="J4430">
        <v>2.9228318743239399</v>
      </c>
      <c r="K4430">
        <v>19.8912022666761</v>
      </c>
      <c r="L4430">
        <v>19.665513809704098</v>
      </c>
      <c r="M4430">
        <v>41.107982880136703</v>
      </c>
      <c r="N4430">
        <v>0.96282519397535304</v>
      </c>
      <c r="O4430">
        <v>61.923290717065001</v>
      </c>
      <c r="P4430">
        <v>97.692307692307594</v>
      </c>
      <c r="Q4430">
        <v>0.10492484150602301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D4431" t="s">
        <v>714</v>
      </c>
      <c r="E4431">
        <v>8.5756189999999997</v>
      </c>
      <c r="F4431">
        <v>72.599999999999994</v>
      </c>
      <c r="G4431">
        <v>39.562177905719501</v>
      </c>
      <c r="H4431">
        <v>-3.0165359669329099</v>
      </c>
      <c r="I4431">
        <v>19.2208611087616</v>
      </c>
      <c r="J4431">
        <v>-1.7785358725010401</v>
      </c>
      <c r="K4431">
        <v>70.842071848240295</v>
      </c>
      <c r="L4431">
        <v>61.030283216493501</v>
      </c>
      <c r="M4431">
        <v>52.364653728359698</v>
      </c>
      <c r="N4431">
        <v>1.01478063836307</v>
      </c>
      <c r="O4431">
        <v>5.9228650137741203</v>
      </c>
      <c r="P4431">
        <v>69.230769230769198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D4432" t="s">
        <v>407</v>
      </c>
      <c r="E4432">
        <v>8.5584159999999994</v>
      </c>
      <c r="F4432">
        <v>16.7</v>
      </c>
      <c r="G4432">
        <v>30.2432300489948</v>
      </c>
      <c r="H4432">
        <v>29.977300640557701</v>
      </c>
      <c r="I4432">
        <v>-37.608764191808298</v>
      </c>
      <c r="J4432">
        <v>10.990602673429001</v>
      </c>
      <c r="K4432">
        <v>13.1482694038279</v>
      </c>
      <c r="L4432">
        <v>14.888186377316501</v>
      </c>
      <c r="M4432">
        <v>99.798156343176501</v>
      </c>
      <c r="N4432">
        <v>2.3408163265306099</v>
      </c>
      <c r="O4432">
        <v>52.155688622754496</v>
      </c>
      <c r="P4432">
        <v>56.8075117370892</v>
      </c>
      <c r="Q4432">
        <v>2.129784093901E-2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D4433" t="s">
        <v>422</v>
      </c>
      <c r="E4433">
        <v>8.5354534999999991</v>
      </c>
      <c r="F4433">
        <v>28.39</v>
      </c>
      <c r="G4433">
        <v>-29.3092588496316</v>
      </c>
      <c r="H4433">
        <v>15.066432527622201</v>
      </c>
      <c r="I4433">
        <v>-8.4516673782985894</v>
      </c>
      <c r="J4433">
        <v>7.33962794718909</v>
      </c>
      <c r="K4433">
        <v>25.766281118024398</v>
      </c>
      <c r="L4433">
        <v>25.099899807528502</v>
      </c>
      <c r="M4433">
        <v>55.301696279474598</v>
      </c>
      <c r="N4433">
        <v>2.17723945625653</v>
      </c>
      <c r="O4433">
        <v>10.743219443466</v>
      </c>
      <c r="P4433">
        <v>35.902345619913802</v>
      </c>
      <c r="Q4433">
        <v>7.7092404324673E-2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D4434" t="s">
        <v>1157</v>
      </c>
      <c r="E4434">
        <v>8.5297053900000002</v>
      </c>
      <c r="F4434">
        <v>7.53</v>
      </c>
      <c r="G4434">
        <v>256.202452588624</v>
      </c>
      <c r="H4434">
        <v>-8.7881635179115491</v>
      </c>
      <c r="I4434">
        <v>68.089162392344804</v>
      </c>
      <c r="J4434">
        <v>-6.6593322463053397</v>
      </c>
      <c r="K4434">
        <v>6.9385892885746898</v>
      </c>
      <c r="M4434">
        <v>22.269887908372102</v>
      </c>
      <c r="N4434">
        <v>1.6490546308324899E-2</v>
      </c>
      <c r="O4434">
        <v>36.7861885790172</v>
      </c>
      <c r="P4434">
        <v>298.41269841269798</v>
      </c>
    </row>
    <row r="4435" spans="1:17" hidden="1" x14ac:dyDescent="0.3">
      <c r="A4435" t="s">
        <v>9027</v>
      </c>
      <c r="B4435" t="s">
        <v>9028</v>
      </c>
      <c r="C4435" t="str">
        <f>IFERROR(VLOOKUP(Table1[[#This Row],[Ticker]],[1]!Table1[[Symbol]:[Industry]],2,FALSE),"-")</f>
        <v>-</v>
      </c>
      <c r="D4435" t="s">
        <v>72</v>
      </c>
      <c r="E4435">
        <v>8.5209360029999992</v>
      </c>
      <c r="F4435">
        <v>3.93</v>
      </c>
      <c r="G4435">
        <v>10.9509686773463</v>
      </c>
      <c r="H4435">
        <v>-19.070065484221701</v>
      </c>
      <c r="I4435">
        <v>-10.373842947090701</v>
      </c>
      <c r="J4435">
        <v>0.81054727176695196</v>
      </c>
      <c r="K4435">
        <v>4.0773411266531703</v>
      </c>
      <c r="L4435">
        <v>3.9276105293677199</v>
      </c>
      <c r="M4435">
        <v>51.5492002332184</v>
      </c>
      <c r="N4435">
        <v>0.62482460276418506</v>
      </c>
      <c r="O4435">
        <v>28.498727735368899</v>
      </c>
      <c r="P4435">
        <v>42.909090909090899</v>
      </c>
      <c r="Q4435">
        <v>4.3452813309924003E-2</v>
      </c>
    </row>
    <row r="4436" spans="1:17" hidden="1" x14ac:dyDescent="0.3">
      <c r="A4436" t="s">
        <v>9029</v>
      </c>
      <c r="B4436" t="s">
        <v>9030</v>
      </c>
      <c r="C4436" t="str">
        <f>IFERROR(VLOOKUP(Table1[[#This Row],[Ticker]],[1]!Table1[[Symbol]:[Industry]],2,FALSE),"-")</f>
        <v>-</v>
      </c>
      <c r="E4436">
        <v>8.5105424999999997</v>
      </c>
      <c r="F4436">
        <v>25.77</v>
      </c>
      <c r="G4436">
        <v>-19.131127612573199</v>
      </c>
      <c r="H4436">
        <v>-3.72017835103886</v>
      </c>
      <c r="I4436">
        <v>-8.8254454768366699</v>
      </c>
      <c r="J4436">
        <v>0.81054727176695196</v>
      </c>
      <c r="K4436">
        <v>25.759129980297299</v>
      </c>
      <c r="L4436">
        <v>25.386388800765701</v>
      </c>
      <c r="M4436">
        <v>100</v>
      </c>
      <c r="O4436">
        <v>0</v>
      </c>
      <c r="P4436">
        <v>4.9694501018329804</v>
      </c>
    </row>
    <row r="4437" spans="1:17" hidden="1" x14ac:dyDescent="0.3">
      <c r="A4437" t="s">
        <v>9031</v>
      </c>
      <c r="B4437" t="s">
        <v>8548</v>
      </c>
      <c r="C4437" t="str">
        <f>IFERROR(VLOOKUP(Table1[[#This Row],[Ticker]],[1]!Table1[[Symbol]:[Industry]],2,FALSE),"-")</f>
        <v>-</v>
      </c>
      <c r="D4437" t="s">
        <v>911</v>
      </c>
      <c r="E4437">
        <v>8.4879230000000003</v>
      </c>
      <c r="F4437">
        <v>9.74</v>
      </c>
      <c r="G4437">
        <v>84.019080405251799</v>
      </c>
      <c r="H4437">
        <v>6.9307092229256302</v>
      </c>
      <c r="I4437">
        <v>58.900139882323202</v>
      </c>
      <c r="J4437">
        <v>1.7824695179872501</v>
      </c>
      <c r="K4437">
        <v>9.6264325068830701</v>
      </c>
      <c r="L4437">
        <v>7.8855122010979697</v>
      </c>
      <c r="M4437">
        <v>66.800975327255401</v>
      </c>
      <c r="N4437">
        <v>0.88882546906033599</v>
      </c>
      <c r="O4437">
        <v>61.2936344969199</v>
      </c>
      <c r="P4437">
        <v>108.119658119658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E4438">
        <v>8.4084000000000003</v>
      </c>
      <c r="F4438">
        <v>10.01</v>
      </c>
      <c r="G4438">
        <v>-69.341277933224603</v>
      </c>
      <c r="H4438">
        <v>0.90653037661622904</v>
      </c>
      <c r="I4438">
        <v>-52.534185664348897</v>
      </c>
      <c r="J4438">
        <v>-5.0551102495197098</v>
      </c>
      <c r="K4438">
        <v>10.1249484086108</v>
      </c>
      <c r="L4438">
        <v>12.6954984732621</v>
      </c>
      <c r="M4438">
        <v>51.356277885485497</v>
      </c>
      <c r="N4438">
        <v>0.87129760437644599</v>
      </c>
      <c r="O4438">
        <v>147.752247752247</v>
      </c>
      <c r="P4438">
        <v>14.399999999999901</v>
      </c>
      <c r="Q4438">
        <v>1.0094848219317E-2</v>
      </c>
    </row>
    <row r="4439" spans="1:17" hidden="1" x14ac:dyDescent="0.3">
      <c r="A4439" t="s">
        <v>9034</v>
      </c>
      <c r="B4439" t="s">
        <v>3233</v>
      </c>
      <c r="C4439" t="str">
        <f>IFERROR(VLOOKUP(Table1[[#This Row],[Ticker]],[1]!Table1[[Symbol]:[Industry]],2,FALSE),"-")</f>
        <v>-</v>
      </c>
      <c r="D4439" t="s">
        <v>119</v>
      </c>
      <c r="E4439">
        <v>8.3996499999999994</v>
      </c>
      <c r="F4439">
        <v>7.21</v>
      </c>
      <c r="G4439">
        <v>-19.6078240912178</v>
      </c>
      <c r="H4439">
        <v>-13.9765886074491</v>
      </c>
      <c r="I4439">
        <v>-18.926474526038</v>
      </c>
      <c r="J4439">
        <v>-2.37064221647648</v>
      </c>
      <c r="K4439">
        <v>7.3469399872119201</v>
      </c>
      <c r="L4439">
        <v>7.3481737440939696</v>
      </c>
      <c r="M4439">
        <v>47.658992715608498</v>
      </c>
      <c r="N4439">
        <v>0.66795729661663406</v>
      </c>
      <c r="O4439">
        <v>28.571428571428498</v>
      </c>
      <c r="P4439">
        <v>21.790540540540501</v>
      </c>
      <c r="Q4439">
        <v>8.7439906597071002E-2</v>
      </c>
    </row>
    <row r="4440" spans="1:17" hidden="1" x14ac:dyDescent="0.3">
      <c r="A4440" t="s">
        <v>9035</v>
      </c>
      <c r="B4440" t="s">
        <v>9036</v>
      </c>
      <c r="C4440" t="str">
        <f>IFERROR(VLOOKUP(Table1[[#This Row],[Ticker]],[1]!Table1[[Symbol]:[Industry]],2,FALSE),"-")</f>
        <v>-</v>
      </c>
      <c r="D4440" t="s">
        <v>138</v>
      </c>
      <c r="E4440">
        <v>8.3840000000000003</v>
      </c>
      <c r="F4440">
        <v>20</v>
      </c>
      <c r="G4440">
        <v>39.833848515101899</v>
      </c>
      <c r="H4440">
        <v>-3.72017835103886</v>
      </c>
      <c r="I4440">
        <v>81.136878300472603</v>
      </c>
      <c r="J4440">
        <v>4.9229887085186297</v>
      </c>
      <c r="K4440">
        <v>18.514463125608899</v>
      </c>
      <c r="L4440">
        <v>15.6825286172866</v>
      </c>
      <c r="M4440">
        <v>53.884592949127097</v>
      </c>
      <c r="N4440">
        <v>1.05</v>
      </c>
      <c r="O4440">
        <v>17.7</v>
      </c>
      <c r="P4440">
        <v>157.73195876288599</v>
      </c>
    </row>
    <row r="4441" spans="1:17" hidden="1" x14ac:dyDescent="0.3">
      <c r="A4441" t="s">
        <v>9037</v>
      </c>
      <c r="B4441" t="s">
        <v>9038</v>
      </c>
      <c r="C4441" t="str">
        <f>IFERROR(VLOOKUP(Table1[[#This Row],[Ticker]],[1]!Table1[[Symbol]:[Industry]],2,FALSE),"-")</f>
        <v>-</v>
      </c>
      <c r="D4441" t="s">
        <v>714</v>
      </c>
      <c r="E4441">
        <v>8.3382966300000003</v>
      </c>
      <c r="F4441">
        <v>87.95</v>
      </c>
      <c r="G4441">
        <v>31.014060733565501</v>
      </c>
      <c r="H4441">
        <v>-5.4081345554184299</v>
      </c>
      <c r="I4441">
        <v>12.6972660781691</v>
      </c>
      <c r="J4441">
        <v>-2.7365043115384</v>
      </c>
      <c r="K4441">
        <v>84.991240408991303</v>
      </c>
      <c r="L4441">
        <v>74.583362587688399</v>
      </c>
      <c r="M4441">
        <v>46.9368374749682</v>
      </c>
      <c r="N4441">
        <v>1.1136353289323899</v>
      </c>
      <c r="O4441">
        <v>3.43376918703808</v>
      </c>
      <c r="P4441">
        <v>87.606655290102296</v>
      </c>
      <c r="Q4441">
        <v>2.6148773974396002E-2</v>
      </c>
    </row>
    <row r="4442" spans="1:17" hidden="1" x14ac:dyDescent="0.3">
      <c r="A4442" t="s">
        <v>9039</v>
      </c>
      <c r="B4442" t="s">
        <v>9040</v>
      </c>
      <c r="C4442" t="str">
        <f>IFERROR(VLOOKUP(Table1[[#This Row],[Ticker]],[1]!Table1[[Symbol]:[Industry]],2,FALSE),"-")</f>
        <v>-</v>
      </c>
      <c r="D4442" t="s">
        <v>631</v>
      </c>
      <c r="E4442">
        <v>8.3329409999999999</v>
      </c>
      <c r="F4442">
        <v>5.45</v>
      </c>
      <c r="G4442">
        <v>11.1351542955192</v>
      </c>
      <c r="H4442">
        <v>3.4904478349193999</v>
      </c>
      <c r="I4442">
        <v>-6.7222040266067804</v>
      </c>
      <c r="J4442">
        <v>5.4401769013965797</v>
      </c>
      <c r="K4442">
        <v>5.4108084230521101</v>
      </c>
      <c r="L4442">
        <v>5.1916221933735702</v>
      </c>
      <c r="M4442">
        <v>49.241038003166103</v>
      </c>
      <c r="N4442">
        <v>1.09629362693982</v>
      </c>
      <c r="O4442">
        <v>15.596330275229301</v>
      </c>
      <c r="P4442">
        <v>51.3888888888888</v>
      </c>
      <c r="Q4442">
        <v>0.14631928222039101</v>
      </c>
    </row>
    <row r="4443" spans="1:17" hidden="1" x14ac:dyDescent="0.3">
      <c r="A4443" t="s">
        <v>9041</v>
      </c>
      <c r="B4443" t="s">
        <v>9042</v>
      </c>
      <c r="C4443" t="str">
        <f>IFERROR(VLOOKUP(Table1[[#This Row],[Ticker]],[1]!Table1[[Symbol]:[Industry]],2,FALSE),"-")</f>
        <v>-</v>
      </c>
      <c r="E4443">
        <v>8.3080580000000008</v>
      </c>
      <c r="F4443">
        <v>22.22</v>
      </c>
      <c r="G4443">
        <v>24.032755618926998</v>
      </c>
      <c r="H4443">
        <v>-20.011202471244399</v>
      </c>
      <c r="I4443">
        <v>20.060526108077301</v>
      </c>
      <c r="J4443">
        <v>0.81054727176695196</v>
      </c>
      <c r="K4443">
        <v>21.793402950984898</v>
      </c>
      <c r="L4443">
        <v>18.731483510561802</v>
      </c>
      <c r="M4443">
        <v>55.430244682533797</v>
      </c>
      <c r="N4443">
        <v>0.26382978723404199</v>
      </c>
      <c r="O4443">
        <v>27.722772277227701</v>
      </c>
      <c r="P4443">
        <v>97.511111111111106</v>
      </c>
    </row>
    <row r="4444" spans="1:17" hidden="1" x14ac:dyDescent="0.3">
      <c r="A4444" t="s">
        <v>9043</v>
      </c>
      <c r="B4444" t="s">
        <v>9044</v>
      </c>
      <c r="C4444" t="str">
        <f>IFERROR(VLOOKUP(Table1[[#This Row],[Ticker]],[1]!Table1[[Symbol]:[Industry]],2,FALSE),"-")</f>
        <v>-</v>
      </c>
      <c r="D4444" t="s">
        <v>631</v>
      </c>
      <c r="E4444">
        <v>8.2633600000000005</v>
      </c>
      <c r="F4444">
        <v>36.89</v>
      </c>
      <c r="G4444">
        <v>-6.0525777144062598</v>
      </c>
      <c r="H4444">
        <v>-17.490822686930901</v>
      </c>
      <c r="I4444">
        <v>-25.9615622453363</v>
      </c>
      <c r="J4444">
        <v>-2.4009409788857798</v>
      </c>
      <c r="K4444">
        <v>40.473240470817899</v>
      </c>
      <c r="L4444">
        <v>38.198110390027402</v>
      </c>
      <c r="M4444">
        <v>36.078844793919401</v>
      </c>
      <c r="N4444">
        <v>2.7315148343992099</v>
      </c>
      <c r="O4444">
        <v>60.531309297912699</v>
      </c>
      <c r="P4444">
        <v>47.265469061876203</v>
      </c>
    </row>
    <row r="4445" spans="1:17" hidden="1" x14ac:dyDescent="0.3">
      <c r="A4445" t="s">
        <v>9045</v>
      </c>
      <c r="B4445" t="s">
        <v>9046</v>
      </c>
      <c r="C4445" t="str">
        <f>IFERROR(VLOOKUP(Table1[[#This Row],[Ticker]],[1]!Table1[[Symbol]:[Industry]],2,FALSE),"-")</f>
        <v>-</v>
      </c>
      <c r="D4445" t="s">
        <v>631</v>
      </c>
      <c r="E4445">
        <v>8.2226743940000002</v>
      </c>
      <c r="F4445">
        <v>8.98</v>
      </c>
      <c r="G4445">
        <v>40.368286754458197</v>
      </c>
      <c r="H4445">
        <v>19.565535934675399</v>
      </c>
      <c r="I4445">
        <v>53.742417854166099</v>
      </c>
      <c r="J4445">
        <v>3.0617321058901901</v>
      </c>
      <c r="K4445">
        <v>7.4172706203513696</v>
      </c>
      <c r="L4445">
        <v>6.6927020155224399</v>
      </c>
      <c r="M4445">
        <v>72.200085160438704</v>
      </c>
      <c r="N4445">
        <v>0.39611742186663501</v>
      </c>
      <c r="O4445">
        <v>6.5701559020044398</v>
      </c>
      <c r="P4445">
        <v>113.30166270783801</v>
      </c>
      <c r="Q4445">
        <v>5.6972098044057999E-2</v>
      </c>
    </row>
    <row r="4446" spans="1:17" hidden="1" x14ac:dyDescent="0.3">
      <c r="A4446" t="s">
        <v>9047</v>
      </c>
      <c r="B4446" t="s">
        <v>9048</v>
      </c>
      <c r="C4446" t="str">
        <f>IFERROR(VLOOKUP(Table1[[#This Row],[Ticker]],[1]!Table1[[Symbol]:[Industry]],2,FALSE),"-")</f>
        <v>-</v>
      </c>
      <c r="D4446" t="s">
        <v>500</v>
      </c>
      <c r="E4446">
        <v>8.2006399999999999</v>
      </c>
      <c r="F4446">
        <v>8</v>
      </c>
      <c r="G4446">
        <v>13.1206915823347</v>
      </c>
      <c r="H4446">
        <v>-7.9704735104249398</v>
      </c>
      <c r="I4446">
        <v>-22.156865796309901</v>
      </c>
      <c r="J4446">
        <v>3.3389922780880501</v>
      </c>
      <c r="K4446">
        <v>8.2048264850675707</v>
      </c>
      <c r="L4446">
        <v>8.1858753657553294</v>
      </c>
      <c r="M4446">
        <v>49.801694755156703</v>
      </c>
      <c r="N4446">
        <v>0.43601863771341798</v>
      </c>
      <c r="O4446">
        <v>89.75</v>
      </c>
      <c r="P4446">
        <v>55.339805825242699</v>
      </c>
      <c r="Q4446">
        <v>2.9612104234877999E-2</v>
      </c>
    </row>
    <row r="4447" spans="1:17" hidden="1" x14ac:dyDescent="0.3">
      <c r="A4447" t="s">
        <v>9049</v>
      </c>
      <c r="B4447" t="s">
        <v>9050</v>
      </c>
      <c r="C4447" t="str">
        <f>IFERROR(VLOOKUP(Table1[[#This Row],[Ticker]],[1]!Table1[[Symbol]:[Industry]],2,FALSE),"-")</f>
        <v>-</v>
      </c>
      <c r="D4447" t="s">
        <v>539</v>
      </c>
      <c r="E4447">
        <v>8.1978779999999993</v>
      </c>
      <c r="F4447">
        <v>13.89</v>
      </c>
      <c r="G4447">
        <v>-19.111915582886901</v>
      </c>
      <c r="H4447">
        <v>-3.72017835103886</v>
      </c>
      <c r="I4447">
        <v>-13.7948955786696</v>
      </c>
      <c r="J4447">
        <v>0.81054727176695196</v>
      </c>
      <c r="K4447">
        <v>13.8849889568667</v>
      </c>
      <c r="L4447">
        <v>13.6872994328992</v>
      </c>
      <c r="M4447">
        <v>100</v>
      </c>
      <c r="O4447">
        <v>0</v>
      </c>
      <c r="P4447">
        <v>4.9886621315192698</v>
      </c>
    </row>
    <row r="4448" spans="1:17" hidden="1" x14ac:dyDescent="0.3">
      <c r="A4448" t="s">
        <v>9051</v>
      </c>
      <c r="B4448" t="s">
        <v>9052</v>
      </c>
      <c r="C4448" t="str">
        <f>IFERROR(VLOOKUP(Table1[[#This Row],[Ticker]],[1]!Table1[[Symbol]:[Industry]],2,FALSE),"-")</f>
        <v>-</v>
      </c>
      <c r="D4448" t="s">
        <v>293</v>
      </c>
      <c r="E4448">
        <v>8.1763080000000006</v>
      </c>
      <c r="F4448">
        <v>19.95</v>
      </c>
      <c r="G4448">
        <v>56.605944024724103</v>
      </c>
      <c r="H4448">
        <v>13.632762825431699</v>
      </c>
      <c r="I4448">
        <v>-8.7948955786696601</v>
      </c>
      <c r="J4448">
        <v>-3.7349072736875799</v>
      </c>
      <c r="K4448">
        <v>20.5868610156875</v>
      </c>
      <c r="L4448">
        <v>18.992065104297101</v>
      </c>
      <c r="M4448">
        <v>36.904365182478401</v>
      </c>
      <c r="N4448">
        <v>0.35488769531249997</v>
      </c>
      <c r="O4448">
        <v>38.997493734335798</v>
      </c>
      <c r="P4448">
        <v>93.501454898157107</v>
      </c>
      <c r="Q4448">
        <v>7.4950212714109996E-2</v>
      </c>
    </row>
    <row r="4449" spans="1:17" hidden="1" x14ac:dyDescent="0.3">
      <c r="A4449" t="s">
        <v>9053</v>
      </c>
      <c r="B4449" t="s">
        <v>9054</v>
      </c>
      <c r="C4449" t="str">
        <f>IFERROR(VLOOKUP(Table1[[#This Row],[Ticker]],[1]!Table1[[Symbol]:[Industry]],2,FALSE),"-")</f>
        <v>-</v>
      </c>
      <c r="D4449" t="s">
        <v>138</v>
      </c>
      <c r="E4449">
        <v>8.1406311999999996</v>
      </c>
      <c r="F4449">
        <v>15.34</v>
      </c>
      <c r="G4449">
        <v>20.8899704897525</v>
      </c>
      <c r="H4449">
        <v>-6.9606558950979904</v>
      </c>
      <c r="I4449">
        <v>-13.729664006588701</v>
      </c>
      <c r="J4449">
        <v>14.277213938433601</v>
      </c>
      <c r="K4449">
        <v>16.672488447578601</v>
      </c>
      <c r="L4449">
        <v>15.3958563751436</v>
      </c>
      <c r="M4449">
        <v>38.309602486192297</v>
      </c>
      <c r="N4449">
        <v>0.42190416710037798</v>
      </c>
      <c r="O4449">
        <v>22.5554106910039</v>
      </c>
      <c r="P4449">
        <v>66.920565832426504</v>
      </c>
      <c r="Q4449">
        <v>4.5502856420329999E-3</v>
      </c>
    </row>
    <row r="4450" spans="1:17" hidden="1" x14ac:dyDescent="0.3">
      <c r="A4450" t="s">
        <v>9055</v>
      </c>
      <c r="B4450" t="s">
        <v>9056</v>
      </c>
      <c r="C4450" t="str">
        <f>IFERROR(VLOOKUP(Table1[[#This Row],[Ticker]],[1]!Table1[[Symbol]:[Industry]],2,FALSE),"-")</f>
        <v>-</v>
      </c>
      <c r="D4450" t="s">
        <v>422</v>
      </c>
      <c r="E4450">
        <v>8.1225000000000005</v>
      </c>
      <c r="F4450">
        <v>17.100000000000001</v>
      </c>
      <c r="G4450">
        <v>-10.100577714406199</v>
      </c>
      <c r="H4450">
        <v>-11.573285695671601</v>
      </c>
      <c r="I4450">
        <v>-9.2077396153669007</v>
      </c>
      <c r="J4450">
        <v>0.14063253364269501</v>
      </c>
      <c r="K4450">
        <v>16.756533834995501</v>
      </c>
      <c r="L4450">
        <v>15.559775813522</v>
      </c>
      <c r="M4450">
        <v>49.582854621741397</v>
      </c>
      <c r="N4450">
        <v>0.86333119059419205</v>
      </c>
      <c r="O4450">
        <v>16.6666666666666</v>
      </c>
      <c r="P4450">
        <v>51.865008880994601</v>
      </c>
      <c r="Q4450">
        <v>5.9558552404775998E-2</v>
      </c>
    </row>
    <row r="4451" spans="1:17" hidden="1" x14ac:dyDescent="0.3">
      <c r="A4451" t="s">
        <v>9057</v>
      </c>
      <c r="B4451" t="s">
        <v>9058</v>
      </c>
      <c r="C4451" t="str">
        <f>IFERROR(VLOOKUP(Table1[[#This Row],[Ticker]],[1]!Table1[[Symbol]:[Industry]],2,FALSE),"-")</f>
        <v>-</v>
      </c>
      <c r="E4451">
        <v>8.0987764000000002</v>
      </c>
      <c r="F4451">
        <v>22</v>
      </c>
      <c r="G4451">
        <v>-33.378928229870098</v>
      </c>
      <c r="H4451">
        <v>-15.4376743381977</v>
      </c>
      <c r="I4451">
        <v>-27.078301175831601</v>
      </c>
      <c r="J4451">
        <v>0.81054727176695196</v>
      </c>
      <c r="K4451">
        <v>24.066369642302401</v>
      </c>
      <c r="L4451">
        <v>21.651426961154801</v>
      </c>
      <c r="M4451">
        <v>3.7284540002658102</v>
      </c>
      <c r="N4451">
        <v>1.4366692261752401</v>
      </c>
      <c r="O4451">
        <v>24.090909090909001</v>
      </c>
      <c r="P4451">
        <v>51.202749140893403</v>
      </c>
    </row>
    <row r="4452" spans="1:17" hidden="1" x14ac:dyDescent="0.3">
      <c r="A4452" t="s">
        <v>9059</v>
      </c>
      <c r="B4452" t="s">
        <v>9060</v>
      </c>
      <c r="C4452" t="str">
        <f>IFERROR(VLOOKUP(Table1[[#This Row],[Ticker]],[1]!Table1[[Symbol]:[Industry]],2,FALSE),"-")</f>
        <v>-</v>
      </c>
      <c r="D4452" t="s">
        <v>631</v>
      </c>
      <c r="E4452">
        <v>7.9242608599999897</v>
      </c>
      <c r="F4452">
        <v>37.9</v>
      </c>
      <c r="G4452">
        <v>-4.5422180929551601</v>
      </c>
      <c r="H4452">
        <v>17.723623050118601</v>
      </c>
      <c r="I4452">
        <v>4.2736402468754999</v>
      </c>
      <c r="J4452">
        <v>-0.20732760410197401</v>
      </c>
      <c r="K4452">
        <v>36.419703554886901</v>
      </c>
      <c r="L4452">
        <v>31.493290762245401</v>
      </c>
      <c r="M4452">
        <v>40.548550783619497</v>
      </c>
      <c r="N4452">
        <v>0.64992042149168505</v>
      </c>
      <c r="O4452">
        <v>18.469656992084399</v>
      </c>
      <c r="P4452">
        <v>69.955156950672603</v>
      </c>
    </row>
    <row r="4453" spans="1:17" hidden="1" x14ac:dyDescent="0.3">
      <c r="A4453" t="s">
        <v>9061</v>
      </c>
      <c r="B4453" t="s">
        <v>9062</v>
      </c>
      <c r="C4453" t="str">
        <f>IFERROR(VLOOKUP(Table1[[#This Row],[Ticker]],[1]!Table1[[Symbol]:[Industry]],2,FALSE),"-")</f>
        <v>-</v>
      </c>
      <c r="D4453" t="s">
        <v>235</v>
      </c>
      <c r="E4453">
        <v>7.9193702000000004</v>
      </c>
      <c r="F4453">
        <v>0.98</v>
      </c>
      <c r="G4453">
        <v>31.454977841149201</v>
      </c>
      <c r="H4453">
        <v>23.3068486759881</v>
      </c>
      <c r="I4453">
        <v>55.1706216627096</v>
      </c>
      <c r="J4453">
        <v>15.444693613230299</v>
      </c>
      <c r="K4453">
        <v>0.779156990709437</v>
      </c>
      <c r="L4453">
        <v>0.69954035035390405</v>
      </c>
      <c r="M4453">
        <v>90.329370295415899</v>
      </c>
      <c r="N4453">
        <v>1.8967526222754401</v>
      </c>
      <c r="O4453">
        <v>8.1632653061224492</v>
      </c>
      <c r="P4453">
        <v>92.156862745097996</v>
      </c>
      <c r="Q4453">
        <v>5.6796602350379997E-2</v>
      </c>
    </row>
    <row r="4454" spans="1:17" hidden="1" x14ac:dyDescent="0.3">
      <c r="A4454" t="s">
        <v>9063</v>
      </c>
      <c r="B4454" t="s">
        <v>9064</v>
      </c>
      <c r="C4454" t="str">
        <f>IFERROR(VLOOKUP(Table1[[#This Row],[Ticker]],[1]!Table1[[Symbol]:[Industry]],2,FALSE),"-")</f>
        <v>-</v>
      </c>
      <c r="D4454" t="s">
        <v>200</v>
      </c>
      <c r="E4454">
        <v>7.8881553599999998</v>
      </c>
      <c r="F4454">
        <v>14.9</v>
      </c>
      <c r="G4454">
        <v>-16.519350277583101</v>
      </c>
      <c r="H4454">
        <v>-17.6025312922153</v>
      </c>
      <c r="I4454">
        <v>-18.890436979943502</v>
      </c>
      <c r="J4454">
        <v>6.4784559902549499E-2</v>
      </c>
      <c r="K4454">
        <v>15.8346452057571</v>
      </c>
      <c r="L4454">
        <v>16.014321439781799</v>
      </c>
      <c r="M4454">
        <v>44.787667389559601</v>
      </c>
      <c r="N4454">
        <v>2.3653179190751401</v>
      </c>
      <c r="O4454">
        <v>79.530201342281799</v>
      </c>
      <c r="P4454">
        <v>24.270225187656301</v>
      </c>
      <c r="Q4454">
        <v>2.1145323495348999E-2</v>
      </c>
    </row>
    <row r="4455" spans="1:17" hidden="1" x14ac:dyDescent="0.3">
      <c r="A4455" t="s">
        <v>9065</v>
      </c>
      <c r="B4455" t="s">
        <v>9066</v>
      </c>
      <c r="C4455" t="str">
        <f>IFERROR(VLOOKUP(Table1[[#This Row],[Ticker]],[1]!Table1[[Symbol]:[Industry]],2,FALSE),"-")</f>
        <v>-</v>
      </c>
      <c r="D4455" t="s">
        <v>714</v>
      </c>
      <c r="E4455">
        <v>7.8703070319999897</v>
      </c>
      <c r="F4455">
        <v>86.18</v>
      </c>
      <c r="G4455">
        <v>-9.6669035675466102</v>
      </c>
      <c r="H4455">
        <v>-7.1994890743403701</v>
      </c>
      <c r="I4455">
        <v>4.7633655301486204</v>
      </c>
      <c r="J4455">
        <v>-3.9235010436918301</v>
      </c>
      <c r="K4455">
        <v>89.319899056167301</v>
      </c>
      <c r="L4455">
        <v>81.244461054044606</v>
      </c>
      <c r="M4455">
        <v>56.3654480897074</v>
      </c>
      <c r="N4455">
        <v>1.4714330248560801</v>
      </c>
      <c r="O4455">
        <v>12.9960547690879</v>
      </c>
      <c r="P4455">
        <v>24.898550724637602</v>
      </c>
    </row>
    <row r="4456" spans="1:17" hidden="1" x14ac:dyDescent="0.3">
      <c r="A4456" t="s">
        <v>9067</v>
      </c>
      <c r="B4456" t="s">
        <v>9068</v>
      </c>
      <c r="C4456" t="str">
        <f>IFERROR(VLOOKUP(Table1[[#This Row],[Ticker]],[1]!Table1[[Symbol]:[Industry]],2,FALSE),"-")</f>
        <v>-</v>
      </c>
      <c r="D4456" t="s">
        <v>539</v>
      </c>
      <c r="E4456">
        <v>7.8648481500000003</v>
      </c>
      <c r="F4456">
        <v>5.19</v>
      </c>
      <c r="G4456">
        <v>24.610024004791399</v>
      </c>
      <c r="H4456">
        <v>-28.896981745664</v>
      </c>
      <c r="I4456">
        <v>4.1596498758757896</v>
      </c>
      <c r="J4456">
        <v>-5.8913927635064098</v>
      </c>
      <c r="K4456">
        <v>5.7250176095361498</v>
      </c>
      <c r="L4456">
        <v>5.0363807544958901</v>
      </c>
      <c r="M4456">
        <v>16.633668996898798</v>
      </c>
      <c r="N4456">
        <v>0.66489864188369396</v>
      </c>
      <c r="O4456">
        <v>52.023121387283197</v>
      </c>
      <c r="P4456">
        <v>62.187499999999901</v>
      </c>
      <c r="Q4456">
        <v>4.5917026177475E-2</v>
      </c>
    </row>
    <row r="4457" spans="1:17" hidden="1" x14ac:dyDescent="0.3">
      <c r="A4457" t="s">
        <v>9069</v>
      </c>
      <c r="B4457" t="s">
        <v>9070</v>
      </c>
      <c r="C4457" t="str">
        <f>IFERROR(VLOOKUP(Table1[[#This Row],[Ticker]],[1]!Table1[[Symbol]:[Industry]],2,FALSE),"-")</f>
        <v>-</v>
      </c>
      <c r="D4457" t="s">
        <v>370</v>
      </c>
      <c r="E4457">
        <v>7.7855989000000001</v>
      </c>
      <c r="F4457">
        <v>17.53</v>
      </c>
      <c r="G4457">
        <v>11.7908951538107</v>
      </c>
      <c r="H4457">
        <v>-17.946119773633001</v>
      </c>
      <c r="I4457">
        <v>-21.8704068529224</v>
      </c>
      <c r="J4457">
        <v>5.7593527325178098</v>
      </c>
      <c r="K4457">
        <v>19.085932476825899</v>
      </c>
      <c r="L4457">
        <v>16.869933425957299</v>
      </c>
      <c r="M4457">
        <v>17.5725938888191</v>
      </c>
      <c r="N4457">
        <v>0.55002280212819799</v>
      </c>
      <c r="O4457">
        <v>58.128921848260099</v>
      </c>
      <c r="P4457">
        <v>91.1668484187568</v>
      </c>
      <c r="Q4457">
        <v>0.19812966308806201</v>
      </c>
    </row>
    <row r="4458" spans="1:17" hidden="1" x14ac:dyDescent="0.3">
      <c r="A4458" t="s">
        <v>9071</v>
      </c>
      <c r="B4458" t="s">
        <v>9072</v>
      </c>
      <c r="C4458" t="str">
        <f>IFERROR(VLOOKUP(Table1[[#This Row],[Ticker]],[1]!Table1[[Symbol]:[Industry]],2,FALSE),"-")</f>
        <v>-</v>
      </c>
      <c r="D4458" t="s">
        <v>1663</v>
      </c>
      <c r="E4458">
        <v>7.7822040000000001</v>
      </c>
      <c r="F4458">
        <v>21.48</v>
      </c>
      <c r="G4458">
        <v>182.75656514273601</v>
      </c>
      <c r="H4458">
        <v>14.9945905328393</v>
      </c>
      <c r="I4458">
        <v>60.132229927403202</v>
      </c>
      <c r="J4458">
        <v>18.7937405490778</v>
      </c>
      <c r="K4458">
        <v>19.178363871248301</v>
      </c>
      <c r="L4458">
        <v>15.6029884556434</v>
      </c>
      <c r="M4458">
        <v>75.559955366695903</v>
      </c>
      <c r="N4458">
        <v>0.65739543893633801</v>
      </c>
      <c r="O4458">
        <v>33.054003724394697</v>
      </c>
      <c r="P4458">
        <v>214.95601173020501</v>
      </c>
      <c r="Q4458">
        <v>0.13316259726412299</v>
      </c>
    </row>
    <row r="4459" spans="1:17" hidden="1" x14ac:dyDescent="0.3">
      <c r="A4459" t="s">
        <v>9073</v>
      </c>
      <c r="B4459" t="s">
        <v>9074</v>
      </c>
      <c r="C4459" t="str">
        <f>IFERROR(VLOOKUP(Table1[[#This Row],[Ticker]],[1]!Table1[[Symbol]:[Industry]],2,FALSE),"-")</f>
        <v>-</v>
      </c>
      <c r="D4459" t="s">
        <v>278</v>
      </c>
      <c r="E4459">
        <v>7.7614072199999997</v>
      </c>
      <c r="F4459">
        <v>12.6</v>
      </c>
      <c r="G4459">
        <v>-12.5961529356452</v>
      </c>
      <c r="H4459">
        <v>-9.7346711046620502</v>
      </c>
      <c r="I4459">
        <v>-8.7948955786696601</v>
      </c>
      <c r="J4459">
        <v>-0.93187697065727904</v>
      </c>
      <c r="K4459">
        <v>12.5626956818029</v>
      </c>
      <c r="L4459">
        <v>11.821200912383601</v>
      </c>
      <c r="M4459">
        <v>35.510925803971404</v>
      </c>
      <c r="N4459">
        <v>0.81361371022159501</v>
      </c>
      <c r="O4459">
        <v>20.396825396825299</v>
      </c>
      <c r="P4459">
        <v>32.214060860440703</v>
      </c>
      <c r="Q4459">
        <v>9.6557735367164998E-2</v>
      </c>
    </row>
    <row r="4460" spans="1:17" hidden="1" x14ac:dyDescent="0.3">
      <c r="A4460" t="s">
        <v>9075</v>
      </c>
      <c r="B4460" t="s">
        <v>9076</v>
      </c>
      <c r="C4460" t="str">
        <f>IFERROR(VLOOKUP(Table1[[#This Row],[Ticker]],[1]!Table1[[Symbol]:[Industry]],2,FALSE),"-")</f>
        <v>-</v>
      </c>
      <c r="E4460">
        <v>7.7587124999999997</v>
      </c>
      <c r="F4460">
        <v>17.5</v>
      </c>
      <c r="G4460">
        <v>-13.2709387023733</v>
      </c>
      <c r="H4460">
        <v>0.436448154985217</v>
      </c>
      <c r="I4460">
        <v>4.8491722179405103</v>
      </c>
      <c r="J4460">
        <v>8.8730472717669393</v>
      </c>
      <c r="K4460">
        <v>15.9371195570201</v>
      </c>
      <c r="L4460">
        <v>15.4897417385059</v>
      </c>
      <c r="M4460">
        <v>62.828458124876001</v>
      </c>
      <c r="N4460">
        <v>1.48</v>
      </c>
      <c r="O4460">
        <v>16</v>
      </c>
      <c r="P4460">
        <v>46.443514644351403</v>
      </c>
    </row>
    <row r="4461" spans="1:17" hidden="1" x14ac:dyDescent="0.3">
      <c r="A4461" t="s">
        <v>9077</v>
      </c>
      <c r="B4461" t="s">
        <v>9078</v>
      </c>
      <c r="C4461" t="str">
        <f>IFERROR(VLOOKUP(Table1[[#This Row],[Ticker]],[1]!Table1[[Symbol]:[Industry]],2,FALSE),"-")</f>
        <v>-</v>
      </c>
      <c r="D4461" t="s">
        <v>539</v>
      </c>
      <c r="E4461">
        <v>7.7544599999999999</v>
      </c>
      <c r="F4461">
        <v>7.77</v>
      </c>
      <c r="G4461">
        <v>-24.100577714406199</v>
      </c>
      <c r="H4461">
        <v>-3.72017835103886</v>
      </c>
      <c r="I4461">
        <v>-13.7948955786696</v>
      </c>
      <c r="J4461">
        <v>0.81054727176695196</v>
      </c>
      <c r="K4461">
        <v>7.7699990831587398</v>
      </c>
      <c r="L4461">
        <v>7.7521537855681402</v>
      </c>
      <c r="M4461">
        <v>100</v>
      </c>
      <c r="O4461">
        <v>0</v>
      </c>
      <c r="P4461">
        <v>0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Row],[Ticker]],[1]!Table1[[Symbol]:[Industry]],2,FALSE),"-")</f>
        <v>-</v>
      </c>
      <c r="D4462" t="s">
        <v>1379</v>
      </c>
      <c r="E4462">
        <v>7.6765113999999999</v>
      </c>
      <c r="F4462">
        <v>15.22</v>
      </c>
      <c r="G4462">
        <v>14.2630586492301</v>
      </c>
      <c r="H4462">
        <v>15.1860716489611</v>
      </c>
      <c r="I4462">
        <v>-3.5050405062058898</v>
      </c>
      <c r="J4462">
        <v>8.2205684432560098</v>
      </c>
      <c r="K4462">
        <v>13.9397547554412</v>
      </c>
      <c r="L4462">
        <v>12.6935012727764</v>
      </c>
      <c r="M4462">
        <v>56.426482628257602</v>
      </c>
      <c r="N4462">
        <v>1.13327563925043</v>
      </c>
      <c r="O4462">
        <v>17.279894875164199</v>
      </c>
      <c r="P4462">
        <v>73.942857142857093</v>
      </c>
      <c r="Q4462">
        <v>5.5758154151773001E-2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Row],[Ticker]],[1]!Table1[[Symbol]:[Industry]],2,FALSE),"-")</f>
        <v>-</v>
      </c>
      <c r="D4463" t="s">
        <v>422</v>
      </c>
      <c r="E4463">
        <v>7.6732500000000003</v>
      </c>
      <c r="F4463">
        <v>23.61</v>
      </c>
      <c r="G4463">
        <v>323.907012418421</v>
      </c>
      <c r="H4463">
        <v>40.790919429405001</v>
      </c>
      <c r="I4463">
        <v>162.02286143067599</v>
      </c>
      <c r="J4463">
        <v>-3.1368211492856699</v>
      </c>
      <c r="K4463">
        <v>19.805324737810398</v>
      </c>
      <c r="L4463">
        <v>13.467933003663299</v>
      </c>
      <c r="M4463">
        <v>43.863558205488999</v>
      </c>
      <c r="N4463">
        <v>1.1336889084577499</v>
      </c>
      <c r="O4463">
        <v>26.514188903007199</v>
      </c>
      <c r="P4463">
        <v>440.27459954233399</v>
      </c>
      <c r="Q4463">
        <v>0.10803362191122801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Row],[Ticker]],[1]!Table1[[Symbol]:[Industry]],2,FALSE),"-")</f>
        <v>-</v>
      </c>
      <c r="E4464">
        <v>7.6636515999999997</v>
      </c>
      <c r="F4464">
        <v>23.32</v>
      </c>
      <c r="G4464">
        <v>58.944948188262401</v>
      </c>
      <c r="H4464">
        <v>-18.0482050078326</v>
      </c>
      <c r="I4464">
        <v>31.6823346147177</v>
      </c>
      <c r="J4464">
        <v>-5.4293230685895999</v>
      </c>
      <c r="K4464">
        <v>22.215627945124801</v>
      </c>
      <c r="L4464">
        <v>17.906489290810999</v>
      </c>
      <c r="M4464">
        <v>35.003972538111498</v>
      </c>
      <c r="N4464">
        <v>0.53324252854522103</v>
      </c>
      <c r="O4464">
        <v>45.754716981131999</v>
      </c>
      <c r="P4464">
        <v>84.347826086956502</v>
      </c>
      <c r="Q4464">
        <v>8.5544459394799002E-2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Row],[Ticker]],[1]!Table1[[Symbol]:[Industry]],2,FALSE),"-")</f>
        <v>-</v>
      </c>
      <c r="E4465">
        <v>7.6596520000000003</v>
      </c>
      <c r="F4465">
        <v>5.72</v>
      </c>
      <c r="G4465">
        <v>13.069686074562499</v>
      </c>
      <c r="H4465">
        <v>-19.1613548216271</v>
      </c>
      <c r="I4465">
        <v>-15.6816880314998</v>
      </c>
      <c r="J4465">
        <v>-7.0420168307971496</v>
      </c>
      <c r="K4465">
        <v>6.4180274394255701</v>
      </c>
      <c r="L4465">
        <v>5.9356399999163001</v>
      </c>
      <c r="M4465">
        <v>37.7779313939823</v>
      </c>
      <c r="N4465">
        <v>0.42356147789218601</v>
      </c>
      <c r="O4465">
        <v>56.468531468531403</v>
      </c>
      <c r="P4465">
        <v>58.8888888888888</v>
      </c>
      <c r="Q4465">
        <v>-6.4943541246818004E-2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Row],[Ticker]],[1]!Table1[[Symbol]:[Industry]],2,FALSE),"-")</f>
        <v>-</v>
      </c>
      <c r="D4466" t="s">
        <v>631</v>
      </c>
      <c r="E4466">
        <v>7.6490280000000004</v>
      </c>
      <c r="F4466">
        <v>5.37</v>
      </c>
      <c r="G4466">
        <v>68.372540565163604</v>
      </c>
      <c r="H4466">
        <v>-15.4943718994259</v>
      </c>
      <c r="I4466">
        <v>2.1878258036197602</v>
      </c>
      <c r="J4466">
        <v>-6.63446118846994</v>
      </c>
      <c r="K4466">
        <v>5.6090494524151397</v>
      </c>
      <c r="L4466">
        <v>4.61889838515037</v>
      </c>
      <c r="M4466">
        <v>20.873523877071101</v>
      </c>
      <c r="N4466">
        <v>0.37432803544694299</v>
      </c>
      <c r="O4466">
        <v>28.677839851024199</v>
      </c>
      <c r="P4466">
        <v>110.588235294117</v>
      </c>
      <c r="Q4466">
        <v>0.109848801632207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Row],[Ticker]],[1]!Table1[[Symbol]:[Industry]],2,FALSE),"-")</f>
        <v>-</v>
      </c>
      <c r="D4467" t="s">
        <v>422</v>
      </c>
      <c r="E4467">
        <v>7.6422639999999999</v>
      </c>
      <c r="F4467">
        <v>19.12</v>
      </c>
      <c r="G4467">
        <v>0.70359983128564296</v>
      </c>
      <c r="H4467">
        <v>-3.72017835103886</v>
      </c>
      <c r="I4467">
        <v>5.7051044213303399</v>
      </c>
      <c r="J4467">
        <v>0.81054727176695196</v>
      </c>
      <c r="K4467">
        <v>17.6377684770173</v>
      </c>
      <c r="L4467">
        <v>15.4949006896002</v>
      </c>
      <c r="M4467">
        <v>99.923677733536394</v>
      </c>
      <c r="N4467">
        <v>0</v>
      </c>
      <c r="O4467">
        <v>0</v>
      </c>
      <c r="P4467">
        <v>27.466666666666601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Row],[Ticker]],[1]!Table1[[Symbol]:[Industry]],2,FALSE),"-")</f>
        <v>-</v>
      </c>
      <c r="D4468" t="s">
        <v>626</v>
      </c>
      <c r="E4468">
        <v>7.6328370000000003</v>
      </c>
      <c r="F4468">
        <v>8.2100000000000009</v>
      </c>
      <c r="G4468">
        <v>19.430890817062199</v>
      </c>
      <c r="H4468">
        <v>3.0783383362293701</v>
      </c>
      <c r="I4468">
        <v>46.556666921330297</v>
      </c>
      <c r="J4468">
        <v>10.7342113939043</v>
      </c>
      <c r="K4468">
        <v>7.5039630052083099</v>
      </c>
      <c r="L4468">
        <v>6.18010111358688</v>
      </c>
      <c r="M4468">
        <v>45.834744266089402</v>
      </c>
      <c r="N4468">
        <v>0.676620825147347</v>
      </c>
      <c r="O4468">
        <v>21.680876979293501</v>
      </c>
      <c r="P4468">
        <v>133.90313390313301</v>
      </c>
      <c r="Q4468">
        <v>1.0244988539560001E-2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Row],[Ticker]],[1]!Table1[[Symbol]:[Industry]],2,FALSE),"-")</f>
        <v>-</v>
      </c>
      <c r="D4469" t="s">
        <v>404</v>
      </c>
      <c r="E4469">
        <v>7.6027500000000003</v>
      </c>
      <c r="F4469">
        <v>9.81</v>
      </c>
      <c r="G4469">
        <v>86.414443744821199</v>
      </c>
      <c r="H4469">
        <v>-1.4068239872113</v>
      </c>
      <c r="I4469">
        <v>-10.5317376839328</v>
      </c>
      <c r="J4469">
        <v>4.8747183947616097</v>
      </c>
      <c r="K4469">
        <v>9.5295791414027295</v>
      </c>
      <c r="L4469">
        <v>9.2899449817908302</v>
      </c>
      <c r="M4469">
        <v>82.728022814516095</v>
      </c>
      <c r="N4469">
        <v>2.1292929292929199</v>
      </c>
      <c r="O4469">
        <v>23.241590214067202</v>
      </c>
      <c r="P4469">
        <v>110.515021459227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Row],[Ticker]],[1]!Table1[[Symbol]:[Industry]],2,FALSE),"-")</f>
        <v>-</v>
      </c>
      <c r="D4470" t="s">
        <v>72</v>
      </c>
      <c r="E4470">
        <v>7.5763800000000003</v>
      </c>
      <c r="F4470">
        <v>25.77</v>
      </c>
      <c r="G4470">
        <v>-19.131127612573199</v>
      </c>
      <c r="H4470">
        <v>-3.72017835103886</v>
      </c>
      <c r="I4470">
        <v>-13.7948955786696</v>
      </c>
      <c r="J4470">
        <v>0.81054727176695196</v>
      </c>
      <c r="K4470">
        <v>25.7693632222602</v>
      </c>
      <c r="L4470">
        <v>25.519290774457598</v>
      </c>
      <c r="M4470">
        <v>100</v>
      </c>
      <c r="O4470">
        <v>0</v>
      </c>
      <c r="P4470">
        <v>4.9694501018329804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Row],[Ticker]],[1]!Table1[[Symbol]:[Industry]],2,FALSE),"-")</f>
        <v>-</v>
      </c>
      <c r="D4471" t="s">
        <v>72</v>
      </c>
      <c r="E4471">
        <v>7.5255000000000001</v>
      </c>
      <c r="F4471">
        <v>5.19</v>
      </c>
      <c r="G4471">
        <v>-31.587208730448999</v>
      </c>
      <c r="H4471">
        <v>6.7053535638547501</v>
      </c>
      <c r="I4471">
        <v>-30.220016351616501</v>
      </c>
      <c r="J4471">
        <v>4.1970014550338997</v>
      </c>
      <c r="K4471">
        <v>5.1935406398687398</v>
      </c>
      <c r="L4471">
        <v>5.5229079749011198</v>
      </c>
      <c r="M4471">
        <v>52.884373720366099</v>
      </c>
      <c r="N4471">
        <v>0.88792288225892302</v>
      </c>
      <c r="O4471">
        <v>53.949903660886299</v>
      </c>
      <c r="P4471">
        <v>15.3333333333333</v>
      </c>
      <c r="Q4471">
        <v>2.8255805160879999E-2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Row],[Ticker]],[1]!Table1[[Symbol]:[Industry]],2,FALSE),"-")</f>
        <v>-</v>
      </c>
      <c r="E4472">
        <v>7.5251479999999997</v>
      </c>
      <c r="F4472">
        <v>7.1</v>
      </c>
      <c r="G4472">
        <v>-40.571165949700301</v>
      </c>
      <c r="H4472">
        <v>-16.389305042305701</v>
      </c>
      <c r="I4472">
        <v>-38.900380810737097</v>
      </c>
      <c r="J4472">
        <v>0.81054727176695196</v>
      </c>
      <c r="K4472">
        <v>7.2909089750427301</v>
      </c>
      <c r="L4472">
        <v>7.7559520060349296</v>
      </c>
      <c r="M4472">
        <v>36.066857404224898</v>
      </c>
      <c r="N4472">
        <v>0</v>
      </c>
      <c r="O4472">
        <v>46.338028169014002</v>
      </c>
      <c r="P4472">
        <v>14.516129032258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D4473" t="s">
        <v>278</v>
      </c>
      <c r="E4473">
        <v>7.4831237499999999</v>
      </c>
      <c r="F4473">
        <v>4.93</v>
      </c>
      <c r="G4473">
        <v>110.66132704749801</v>
      </c>
      <c r="H4473">
        <v>6.3500792602023601</v>
      </c>
      <c r="I4473">
        <v>47.316215532441397</v>
      </c>
      <c r="J4473">
        <v>10.8808048830081</v>
      </c>
      <c r="K4473">
        <v>4.2348450644352802</v>
      </c>
      <c r="L4473">
        <v>3.6770626631951702</v>
      </c>
      <c r="M4473">
        <v>100</v>
      </c>
      <c r="N4473">
        <v>5.8222657128717303</v>
      </c>
      <c r="O4473">
        <v>0</v>
      </c>
      <c r="P4473">
        <v>134.76190476190399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D4474" t="s">
        <v>235</v>
      </c>
      <c r="E4474">
        <v>7.4799935519999998</v>
      </c>
      <c r="F4474">
        <v>12.17</v>
      </c>
      <c r="G4474">
        <v>162.25236346206401</v>
      </c>
      <c r="H4474">
        <v>-14.9489919103608</v>
      </c>
      <c r="I4474">
        <v>71.441025273689505</v>
      </c>
      <c r="J4474">
        <v>1.45105968169489</v>
      </c>
      <c r="K4474">
        <v>13.016754446955501</v>
      </c>
      <c r="L4474">
        <v>10.2076228875195</v>
      </c>
      <c r="M4474">
        <v>44.494193666317301</v>
      </c>
      <c r="N4474">
        <v>0.923858602204915</v>
      </c>
      <c r="O4474">
        <v>51.684470008216898</v>
      </c>
      <c r="P4474">
        <v>243.785310734463</v>
      </c>
      <c r="Q4474">
        <v>0.11163538683609101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D4475" t="s">
        <v>631</v>
      </c>
      <c r="E4475">
        <v>7.4525008000000001</v>
      </c>
      <c r="F4475">
        <v>12.07</v>
      </c>
      <c r="G4475">
        <v>-15.946455850606901</v>
      </c>
      <c r="H4475">
        <v>0.54092772330384198</v>
      </c>
      <c r="I4475">
        <v>-33.005069608120699</v>
      </c>
      <c r="J4475">
        <v>0.37764683886651301</v>
      </c>
      <c r="K4475">
        <v>11.6324326100441</v>
      </c>
      <c r="L4475">
        <v>12.545779878989499</v>
      </c>
      <c r="M4475">
        <v>79.683336736135203</v>
      </c>
      <c r="N4475">
        <v>0.64807154835103398</v>
      </c>
      <c r="O4475">
        <v>57.829328914664401</v>
      </c>
      <c r="P4475">
        <v>50.686641697877597</v>
      </c>
      <c r="Q4475">
        <v>4.4543713959062002E-2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E4476">
        <v>7.443308</v>
      </c>
      <c r="F4476">
        <v>191.05</v>
      </c>
      <c r="G4476">
        <v>13.593115979287401</v>
      </c>
      <c r="H4476">
        <v>0.99344181887071104</v>
      </c>
      <c r="I4476">
        <v>47.701300532910999</v>
      </c>
      <c r="J4476">
        <v>0.81054727176695196</v>
      </c>
      <c r="K4476">
        <v>167.325641065122</v>
      </c>
      <c r="L4476">
        <v>144.542955833484</v>
      </c>
      <c r="M4476">
        <v>74.717535136480294</v>
      </c>
      <c r="N4476">
        <v>0</v>
      </c>
      <c r="O4476">
        <v>5.2604030358544804</v>
      </c>
      <c r="P4476">
        <v>70.276292335115798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D4477" t="s">
        <v>182</v>
      </c>
      <c r="E4477">
        <v>7.4089296539999996</v>
      </c>
      <c r="F4477">
        <v>14.06</v>
      </c>
      <c r="G4477">
        <v>-26.799539652122501</v>
      </c>
      <c r="H4477">
        <v>-12.758639889500399</v>
      </c>
      <c r="I4477">
        <v>-40.259330725113102</v>
      </c>
      <c r="J4477">
        <v>1.2351757218731001</v>
      </c>
      <c r="K4477">
        <v>15.3118463128357</v>
      </c>
      <c r="L4477">
        <v>16.0819514181199</v>
      </c>
      <c r="M4477">
        <v>30.343293474118099</v>
      </c>
      <c r="N4477">
        <v>0.182857023020469</v>
      </c>
      <c r="O4477">
        <v>55.761024182076802</v>
      </c>
      <c r="P4477">
        <v>13.846153846153801</v>
      </c>
      <c r="Q4477">
        <v>-1.5668136107025998E-2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278</v>
      </c>
      <c r="E4478">
        <v>7.4022360000000003</v>
      </c>
      <c r="F4478">
        <v>18.84</v>
      </c>
      <c r="G4478">
        <v>19.8260838593141</v>
      </c>
      <c r="H4478">
        <v>-20.882455326399899</v>
      </c>
      <c r="I4478">
        <v>-30.247223738314801</v>
      </c>
      <c r="J4478">
        <v>-0.35519018388434198</v>
      </c>
      <c r="K4478">
        <v>22.861472678049498</v>
      </c>
      <c r="L4478">
        <v>20.999488561970399</v>
      </c>
      <c r="M4478">
        <v>26.5061789502222</v>
      </c>
      <c r="N4478">
        <v>0.37996658371256098</v>
      </c>
      <c r="O4478">
        <v>78.290870488322696</v>
      </c>
      <c r="P4478">
        <v>72.054794520547901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D4479" t="s">
        <v>404</v>
      </c>
      <c r="E4479">
        <v>7.3746872000000003</v>
      </c>
      <c r="F4479">
        <v>23.02</v>
      </c>
      <c r="G4479">
        <v>156.289190860502</v>
      </c>
      <c r="H4479">
        <v>34.552205003311698</v>
      </c>
      <c r="I4479">
        <v>41.745644961870802</v>
      </c>
      <c r="J4479">
        <v>22.239118700338299</v>
      </c>
      <c r="K4479">
        <v>16.804688346480201</v>
      </c>
      <c r="L4479">
        <v>15.618222319694899</v>
      </c>
      <c r="M4479">
        <v>93.508046298957296</v>
      </c>
      <c r="N4479">
        <v>3.2995053244632802</v>
      </c>
      <c r="O4479">
        <v>0</v>
      </c>
      <c r="P4479">
        <v>210.66126855600501</v>
      </c>
      <c r="Q4479">
        <v>0.14028778458094199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D4480" t="s">
        <v>534</v>
      </c>
      <c r="E4480">
        <v>7.3726302199999996</v>
      </c>
      <c r="F4480">
        <v>4.5999999999999996</v>
      </c>
      <c r="G4480">
        <v>-63.5742619249325</v>
      </c>
      <c r="H4480">
        <v>-5.8478379255069601</v>
      </c>
      <c r="I4480">
        <v>-52.049929135716603</v>
      </c>
      <c r="J4480">
        <v>-6.2601597989401201</v>
      </c>
      <c r="K4480">
        <v>6.5175836485530496</v>
      </c>
      <c r="L4480">
        <v>13.409205504682699</v>
      </c>
      <c r="M4480">
        <v>37.595517091186998</v>
      </c>
      <c r="N4480">
        <v>0.94273182374730702</v>
      </c>
      <c r="O4480">
        <v>78.260869565217305</v>
      </c>
      <c r="P4480">
        <v>7.7283372365339602</v>
      </c>
      <c r="Q4480">
        <v>-0.226166247972622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422</v>
      </c>
      <c r="E4481">
        <v>7.3673279999999997</v>
      </c>
      <c r="F4481">
        <v>1.44</v>
      </c>
      <c r="G4481">
        <v>78.716323694044405</v>
      </c>
      <c r="H4481">
        <v>21.7343671035065</v>
      </c>
      <c r="I4481">
        <v>10.3430354558131</v>
      </c>
      <c r="J4481">
        <v>0.81054727176695196</v>
      </c>
      <c r="K4481">
        <v>1.20847407709496</v>
      </c>
      <c r="L4481">
        <v>1.0487414565465201</v>
      </c>
      <c r="M4481">
        <v>60.513507100576398</v>
      </c>
      <c r="N4481">
        <v>0.92388497652582102</v>
      </c>
      <c r="O4481">
        <v>11.1111111111111</v>
      </c>
      <c r="P4481">
        <v>152.63157894736801</v>
      </c>
      <c r="Q4481">
        <v>7.4793435769511002E-2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D4482" t="s">
        <v>937</v>
      </c>
      <c r="E4482">
        <v>7.3569000000000004</v>
      </c>
      <c r="F4482">
        <v>10.74</v>
      </c>
      <c r="G4482">
        <v>-29.6414748120315</v>
      </c>
      <c r="H4482">
        <v>-11.3493826168304</v>
      </c>
      <c r="I4482">
        <v>1.4411559234762601</v>
      </c>
      <c r="J4482">
        <v>-9.8243733631536792</v>
      </c>
      <c r="K4482">
        <v>11.823395883582499</v>
      </c>
      <c r="L4482">
        <v>11.438424262562799</v>
      </c>
      <c r="M4482">
        <v>27.287217323015899</v>
      </c>
      <c r="N4482">
        <v>0.68934948979591804</v>
      </c>
      <c r="O4482">
        <v>38.268156424580901</v>
      </c>
      <c r="P4482">
        <v>20.674157303370698</v>
      </c>
      <c r="Q4482">
        <v>2.3417188022678E-2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D4483" t="s">
        <v>1157</v>
      </c>
      <c r="E4483">
        <v>7.3489968000000001</v>
      </c>
      <c r="F4483">
        <v>3.68</v>
      </c>
      <c r="G4483">
        <v>107.345963166096</v>
      </c>
      <c r="H4483">
        <v>-21.131943056921202</v>
      </c>
      <c r="I4483">
        <v>-5.5596014610225897</v>
      </c>
      <c r="J4483">
        <v>-4.3245878633681896</v>
      </c>
      <c r="K4483">
        <v>3.8404211598937601</v>
      </c>
      <c r="L4483">
        <v>3.5561354958082698</v>
      </c>
      <c r="M4483">
        <v>45.570414986247997</v>
      </c>
      <c r="N4483">
        <v>0.60348024925913502</v>
      </c>
      <c r="O4483">
        <v>3952.9891304347798</v>
      </c>
      <c r="P4483">
        <v>150.34013605442101</v>
      </c>
      <c r="Q4483">
        <v>5.8938327164166998E-2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E4484">
        <v>7.3387338</v>
      </c>
      <c r="F4484">
        <v>24.46</v>
      </c>
      <c r="G4484">
        <v>13.392395866257001</v>
      </c>
      <c r="H4484">
        <v>-14.5756779915852</v>
      </c>
      <c r="I4484">
        <v>16.3114874000537</v>
      </c>
      <c r="J4484">
        <v>8.6366342282886901</v>
      </c>
      <c r="K4484">
        <v>24.138013498180602</v>
      </c>
      <c r="L4484">
        <v>21.164859072854501</v>
      </c>
      <c r="M4484">
        <v>44.6820510320156</v>
      </c>
      <c r="N4484">
        <v>1.7670638945233199</v>
      </c>
      <c r="O4484">
        <v>13.7367130008176</v>
      </c>
      <c r="P4484">
        <v>67.190704032809293</v>
      </c>
      <c r="Q4484">
        <v>2.8581346104925E-2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D4485" t="s">
        <v>72</v>
      </c>
      <c r="E4485">
        <v>7.3327599000000001</v>
      </c>
      <c r="F4485">
        <v>3.87</v>
      </c>
      <c r="G4485">
        <v>4.0451176498321404</v>
      </c>
      <c r="H4485">
        <v>3.3450390402654699</v>
      </c>
      <c r="I4485">
        <v>-25.0334276887614</v>
      </c>
      <c r="J4485">
        <v>1.3207513533996</v>
      </c>
      <c r="K4485">
        <v>3.7500727681241499</v>
      </c>
      <c r="L4485">
        <v>3.7853369575362601</v>
      </c>
      <c r="M4485">
        <v>53.222364582804602</v>
      </c>
      <c r="N4485">
        <v>1.64950380791877</v>
      </c>
      <c r="O4485">
        <v>57.364341085271299</v>
      </c>
      <c r="P4485">
        <v>42.279411764705799</v>
      </c>
      <c r="Q4485">
        <v>3.1683105956710998E-2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D4486" t="s">
        <v>631</v>
      </c>
      <c r="E4486">
        <v>7.2854086000000002</v>
      </c>
      <c r="F4486">
        <v>24.41</v>
      </c>
      <c r="G4486">
        <v>17.653196966197601</v>
      </c>
      <c r="H4486">
        <v>-4.8117962847620497</v>
      </c>
      <c r="I4486">
        <v>-25.735732519506499</v>
      </c>
      <c r="J4486">
        <v>1.9265297348996699</v>
      </c>
      <c r="K4486">
        <v>26.139785938168</v>
      </c>
      <c r="L4486">
        <v>24.907369126376</v>
      </c>
      <c r="M4486">
        <v>35.989931382820302</v>
      </c>
      <c r="N4486">
        <v>2.25974693754095</v>
      </c>
      <c r="O4486">
        <v>37.771405161818898</v>
      </c>
      <c r="P4486">
        <v>52.087227414330201</v>
      </c>
      <c r="Q4486">
        <v>7.6081300780343003E-2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D4487" t="s">
        <v>3274</v>
      </c>
      <c r="E4487">
        <v>7.2569687500000004</v>
      </c>
      <c r="F4487">
        <v>9.0500000000000007</v>
      </c>
      <c r="G4487">
        <v>189.048211212929</v>
      </c>
      <c r="H4487">
        <v>-30.359522613333901</v>
      </c>
      <c r="I4487">
        <v>8.3373581325314294</v>
      </c>
      <c r="J4487">
        <v>0.14462052370923301</v>
      </c>
      <c r="K4487">
        <v>10.683446551922501</v>
      </c>
      <c r="L4487">
        <v>8.7784327926668393</v>
      </c>
      <c r="M4487">
        <v>41.218326134304398</v>
      </c>
      <c r="N4487">
        <v>2.0407422110712301</v>
      </c>
      <c r="O4487">
        <v>61.104972375690501</v>
      </c>
      <c r="P4487">
        <v>249.42084942084901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D4488" t="s">
        <v>51</v>
      </c>
      <c r="E4488">
        <v>7.2492635999999999</v>
      </c>
      <c r="F4488">
        <v>19.77</v>
      </c>
      <c r="G4488">
        <v>95.810434521411295</v>
      </c>
      <c r="H4488">
        <v>17.4237805178557</v>
      </c>
      <c r="I4488">
        <v>-36.174165307762699</v>
      </c>
      <c r="J4488">
        <v>16.030596171522401</v>
      </c>
      <c r="K4488">
        <v>17.101732554650098</v>
      </c>
      <c r="L4488">
        <v>15.6032030872683</v>
      </c>
      <c r="M4488">
        <v>73.604398381981696</v>
      </c>
      <c r="N4488">
        <v>2.19796576465213</v>
      </c>
      <c r="O4488">
        <v>43.854324734446102</v>
      </c>
      <c r="P4488">
        <v>131.22807017543801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D4489" t="s">
        <v>539</v>
      </c>
      <c r="E4489">
        <v>7.2434924000000001</v>
      </c>
      <c r="F4489">
        <v>24.04</v>
      </c>
      <c r="G4489">
        <v>34.057317022435797</v>
      </c>
      <c r="H4489">
        <v>-7.8468978174832102</v>
      </c>
      <c r="I4489">
        <v>3.30203574134981</v>
      </c>
      <c r="J4489">
        <v>-6.5968601356404504</v>
      </c>
      <c r="K4489">
        <v>23.361639295297898</v>
      </c>
      <c r="L4489">
        <v>21.222647836555801</v>
      </c>
      <c r="M4489">
        <v>52.888975370780997</v>
      </c>
      <c r="N4489">
        <v>0.80047568446055695</v>
      </c>
      <c r="O4489">
        <v>12.312811980033199</v>
      </c>
      <c r="P4489">
        <v>74.963609898107705</v>
      </c>
      <c r="Q4489">
        <v>0.101889873808493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E4490">
        <v>7.2344745000000001</v>
      </c>
      <c r="F4490">
        <v>2.97</v>
      </c>
      <c r="G4490">
        <v>17.3279937141651</v>
      </c>
      <c r="H4490">
        <v>25.427803711741301</v>
      </c>
      <c r="I4490">
        <v>-65.736643151485097</v>
      </c>
      <c r="J4490">
        <v>0.46452651052126898</v>
      </c>
      <c r="K4490">
        <v>2.6705366797979302</v>
      </c>
      <c r="L4490">
        <v>2.6676720826121798</v>
      </c>
      <c r="M4490">
        <v>58.077059093493901</v>
      </c>
      <c r="N4490">
        <v>0.72161520190023698</v>
      </c>
      <c r="O4490">
        <v>118.51851851851799</v>
      </c>
      <c r="P4490">
        <v>91.612903225806406</v>
      </c>
      <c r="Q4490">
        <v>8.0178233598323004E-2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E4491">
        <v>7.2326449999999998</v>
      </c>
      <c r="F4491">
        <v>11.14</v>
      </c>
      <c r="G4491">
        <v>3.9453992970880001</v>
      </c>
      <c r="H4491">
        <v>27.647746177262999</v>
      </c>
      <c r="I4491">
        <v>-11.4051896963167</v>
      </c>
      <c r="J4491">
        <v>0.81054727176695196</v>
      </c>
      <c r="K4491">
        <v>9.8192050944154303</v>
      </c>
      <c r="L4491">
        <v>9.5278994403097599</v>
      </c>
      <c r="M4491">
        <v>74.015420579939899</v>
      </c>
      <c r="N4491">
        <v>0</v>
      </c>
      <c r="O4491">
        <v>22.621184919209998</v>
      </c>
      <c r="P4491">
        <v>64.792899408284001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D4492" t="s">
        <v>1379</v>
      </c>
      <c r="E4492">
        <v>7.20038</v>
      </c>
      <c r="F4492">
        <v>23</v>
      </c>
      <c r="G4492">
        <v>-23.223384731950102</v>
      </c>
      <c r="H4492">
        <v>-3.72017835103886</v>
      </c>
      <c r="I4492">
        <v>-7.46109992448564</v>
      </c>
      <c r="J4492">
        <v>0.81054727176695196</v>
      </c>
      <c r="K4492">
        <v>22.860117891186299</v>
      </c>
      <c r="L4492">
        <v>22.474048033269501</v>
      </c>
      <c r="M4492">
        <v>93.779490490814496</v>
      </c>
      <c r="N4492">
        <v>2.4473493975903602</v>
      </c>
      <c r="O4492">
        <v>1.1304347826087</v>
      </c>
      <c r="P4492">
        <v>6.3337956541840104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E4493">
        <v>7.1999899999999997</v>
      </c>
      <c r="F4493">
        <v>14.09</v>
      </c>
      <c r="G4493">
        <v>-19.108029279234799</v>
      </c>
      <c r="H4493">
        <v>-3.72017835103886</v>
      </c>
      <c r="I4493">
        <v>-8.8023471434982703</v>
      </c>
      <c r="J4493">
        <v>0.81054727176695196</v>
      </c>
      <c r="K4493">
        <v>13.446274509803899</v>
      </c>
      <c r="M4493">
        <v>100</v>
      </c>
      <c r="N4493">
        <v>6.1</v>
      </c>
      <c r="O4493">
        <v>0</v>
      </c>
      <c r="P4493">
        <v>4.99254843517138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D4494" t="s">
        <v>631</v>
      </c>
      <c r="E4494">
        <v>7.1895757500000004</v>
      </c>
      <c r="F4494">
        <v>20.47</v>
      </c>
      <c r="G4494">
        <v>82.876166471640204</v>
      </c>
      <c r="H4494">
        <v>17.691446797240999</v>
      </c>
      <c r="I4494">
        <v>33.577314644512398</v>
      </c>
      <c r="J4494">
        <v>5.78490624612592</v>
      </c>
      <c r="K4494">
        <v>17.5556335024128</v>
      </c>
      <c r="L4494">
        <v>14.8624969928466</v>
      </c>
      <c r="M4494">
        <v>100</v>
      </c>
      <c r="N4494">
        <v>3.4113537117903898</v>
      </c>
      <c r="O4494">
        <v>0</v>
      </c>
      <c r="P4494">
        <v>106.97674418604601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D4495" t="s">
        <v>4446</v>
      </c>
      <c r="E4495">
        <v>7.1760000000000002</v>
      </c>
      <c r="F4495">
        <v>5.98</v>
      </c>
      <c r="G4495">
        <v>25.399422285593701</v>
      </c>
      <c r="H4495">
        <v>-16.4802338295409</v>
      </c>
      <c r="I4495">
        <v>-29.8061315337258</v>
      </c>
      <c r="J4495">
        <v>3.92530137012761</v>
      </c>
      <c r="K4495">
        <v>6.65102160772628</v>
      </c>
      <c r="L4495">
        <v>6.1365346437511903</v>
      </c>
      <c r="M4495">
        <v>36.119533583943202</v>
      </c>
      <c r="N4495">
        <v>0.80503337761632499</v>
      </c>
      <c r="O4495">
        <v>34.113712374581901</v>
      </c>
      <c r="P4495">
        <v>66.1111111111111</v>
      </c>
      <c r="Q4495">
        <v>6.7741318711360002E-3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D4496" t="s">
        <v>218</v>
      </c>
      <c r="E4496">
        <v>7.1131508590000001</v>
      </c>
      <c r="F4496">
        <v>5.03</v>
      </c>
      <c r="G4496">
        <v>131.229371524172</v>
      </c>
      <c r="H4496">
        <v>-12.296820686805299</v>
      </c>
      <c r="I4496">
        <v>39.558762957915697</v>
      </c>
      <c r="J4496">
        <v>-0.37288468089577897</v>
      </c>
      <c r="K4496">
        <v>4.8905262846635598</v>
      </c>
      <c r="L4496">
        <v>3.8632868365282498</v>
      </c>
      <c r="M4496">
        <v>47.645905752973597</v>
      </c>
      <c r="N4496">
        <v>0.73139664261133497</v>
      </c>
      <c r="O4496">
        <v>40.954274353876698</v>
      </c>
      <c r="P4496">
        <v>204.84848484848399</v>
      </c>
      <c r="Q4496">
        <v>0.117569052656673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631</v>
      </c>
      <c r="E4497">
        <v>7.0736400000000001</v>
      </c>
      <c r="F4497">
        <v>17.64</v>
      </c>
      <c r="G4497">
        <v>185.37310649611999</v>
      </c>
      <c r="H4497">
        <v>6.7369287247281902</v>
      </c>
      <c r="I4497">
        <v>217.784051789751</v>
      </c>
      <c r="J4497">
        <v>-2.9537735138304102</v>
      </c>
      <c r="K4497">
        <v>18.225212749480701</v>
      </c>
      <c r="L4497">
        <v>13.445328705433599</v>
      </c>
      <c r="M4497">
        <v>28.081550393508699</v>
      </c>
      <c r="N4497">
        <v>0.27778981762411198</v>
      </c>
      <c r="O4497">
        <v>44.047619047619001</v>
      </c>
      <c r="P4497">
        <v>239.230769230769</v>
      </c>
      <c r="Q4497">
        <v>0.119531852686381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D4498" t="s">
        <v>911</v>
      </c>
      <c r="E4498">
        <v>7.0488191999999996</v>
      </c>
      <c r="F4498">
        <v>5.29</v>
      </c>
      <c r="G4498">
        <v>-61.273974388990503</v>
      </c>
      <c r="H4498">
        <v>19.644307630269498</v>
      </c>
      <c r="I4498">
        <v>-31.7793917027006</v>
      </c>
      <c r="J4498">
        <v>13.8726457728376</v>
      </c>
      <c r="K4498">
        <v>4.8188925833063703</v>
      </c>
      <c r="L4498">
        <v>5.6680228456324304</v>
      </c>
      <c r="M4498">
        <v>65.566687606076599</v>
      </c>
      <c r="N4498">
        <v>1.00272078999021</v>
      </c>
      <c r="O4498">
        <v>72.022684310018903</v>
      </c>
      <c r="P4498">
        <v>33.249370277078</v>
      </c>
      <c r="Q4498">
        <v>1.3794496714832001E-2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E4499">
        <v>7.0446935679999996</v>
      </c>
      <c r="F4499">
        <v>7.04</v>
      </c>
      <c r="G4499">
        <v>-17.4339110477395</v>
      </c>
      <c r="H4499">
        <v>3.3688110908917399</v>
      </c>
      <c r="I4499">
        <v>-22.366324150098201</v>
      </c>
      <c r="J4499">
        <v>0.52964839536245101</v>
      </c>
      <c r="K4499">
        <v>6.7557846597761797</v>
      </c>
      <c r="L4499">
        <v>6.7471066729977602</v>
      </c>
      <c r="M4499">
        <v>54.737150965135001</v>
      </c>
      <c r="N4499">
        <v>1.28394462089175</v>
      </c>
      <c r="O4499">
        <v>20.738636363636299</v>
      </c>
      <c r="P4499">
        <v>28.7020109689214</v>
      </c>
      <c r="Q4499">
        <v>-3.3056303591877001E-2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E4500">
        <v>7.0362879999999999</v>
      </c>
      <c r="F4500">
        <v>8.9600000000000009</v>
      </c>
      <c r="G4500">
        <v>-7.7369413507698903</v>
      </c>
      <c r="H4500">
        <v>-8.4624463922759698</v>
      </c>
      <c r="I4500">
        <v>-31.593060716284299</v>
      </c>
      <c r="J4500">
        <v>5.8105472717669402</v>
      </c>
      <c r="K4500">
        <v>9.2690836435680097</v>
      </c>
      <c r="L4500">
        <v>9.0675354677295594</v>
      </c>
      <c r="M4500">
        <v>32.654080212051198</v>
      </c>
      <c r="N4500">
        <v>0.4</v>
      </c>
      <c r="O4500">
        <v>37.834821428571402</v>
      </c>
      <c r="P4500">
        <v>21.904761904761902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539</v>
      </c>
      <c r="E4501">
        <v>7.0349999999999904</v>
      </c>
      <c r="F4501">
        <v>30</v>
      </c>
      <c r="G4501">
        <v>62.234826012301703</v>
      </c>
      <c r="H4501">
        <v>21.103106472245901</v>
      </c>
      <c r="I4501">
        <v>71.848668777765994</v>
      </c>
      <c r="J4501">
        <v>-14.0263321608571</v>
      </c>
      <c r="K4501">
        <v>30.1318351190932</v>
      </c>
      <c r="L4501">
        <v>25.5579298835389</v>
      </c>
      <c r="M4501">
        <v>59.069059695734197</v>
      </c>
      <c r="N4501">
        <v>0.35210562768211201</v>
      </c>
      <c r="O4501">
        <v>34.366666666666603</v>
      </c>
      <c r="P4501">
        <v>144.89795918367301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D4502" t="s">
        <v>539</v>
      </c>
      <c r="E4502">
        <v>7.0138676249999996</v>
      </c>
      <c r="F4502">
        <v>3.47</v>
      </c>
      <c r="G4502">
        <v>6.8428185120088401</v>
      </c>
      <c r="H4502">
        <v>3.7101622062366801</v>
      </c>
      <c r="I4502">
        <v>-24.361905887948001</v>
      </c>
      <c r="J4502">
        <v>-6.6561193948996999</v>
      </c>
      <c r="K4502">
        <v>3.4587117790419399</v>
      </c>
      <c r="L4502">
        <v>3.4272341668858401</v>
      </c>
      <c r="M4502">
        <v>43.598829987270399</v>
      </c>
      <c r="N4502">
        <v>0.58611370268004204</v>
      </c>
      <c r="O4502">
        <v>34.293948126801098</v>
      </c>
      <c r="P4502">
        <v>52.1929824561403</v>
      </c>
      <c r="Q4502">
        <v>6.9601326173388003E-2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D4503" t="s">
        <v>539</v>
      </c>
      <c r="E4503">
        <v>7.0084895999999999</v>
      </c>
      <c r="F4503">
        <v>22.19</v>
      </c>
      <c r="G4503">
        <v>-11.059314342017</v>
      </c>
      <c r="H4503">
        <v>-7.2419174814736396</v>
      </c>
      <c r="I4503">
        <v>-9.0262459091701199</v>
      </c>
      <c r="J4503">
        <v>-13.3480600783297</v>
      </c>
      <c r="K4503">
        <v>23.2336742548503</v>
      </c>
      <c r="L4503">
        <v>21.094249697474002</v>
      </c>
      <c r="M4503">
        <v>30.230867845951899</v>
      </c>
      <c r="N4503">
        <v>1.22554241297735</v>
      </c>
      <c r="O4503">
        <v>27.760252365930601</v>
      </c>
      <c r="P4503">
        <v>53.670360110803301</v>
      </c>
      <c r="Q4503">
        <v>7.3238258621492996E-2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 t="s">
        <v>72</v>
      </c>
      <c r="E4504">
        <v>6.9974702119999996</v>
      </c>
      <c r="F4504">
        <v>1.03</v>
      </c>
      <c r="G4504">
        <v>42.028454543658199</v>
      </c>
      <c r="H4504">
        <v>-4.64610427696479</v>
      </c>
      <c r="I4504">
        <v>-17.533213335679001</v>
      </c>
      <c r="J4504">
        <v>1.7539434981820401</v>
      </c>
      <c r="K4504">
        <v>1.0609811377319101</v>
      </c>
      <c r="L4504">
        <v>0.98674929642630604</v>
      </c>
      <c r="M4504">
        <v>40.204361546869997</v>
      </c>
      <c r="N4504">
        <v>0.664241461182697</v>
      </c>
      <c r="O4504">
        <v>19.417475728155299</v>
      </c>
      <c r="P4504">
        <v>80.701754385964904</v>
      </c>
      <c r="Q4504">
        <v>-7.9618994003746002E-2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E4505">
        <v>6.9397624999999996</v>
      </c>
      <c r="F4505">
        <v>22.55</v>
      </c>
      <c r="G4505">
        <v>29.3007828298114</v>
      </c>
      <c r="H4505">
        <v>-23.176884632872401</v>
      </c>
      <c r="I4505">
        <v>-49.7869478068842</v>
      </c>
      <c r="J4505">
        <v>-15.1951184506126</v>
      </c>
      <c r="K4505">
        <v>34.504294790284</v>
      </c>
      <c r="L4505">
        <v>34.938794337013</v>
      </c>
      <c r="M4505">
        <v>10.101902593257901</v>
      </c>
      <c r="N4505">
        <v>1.71695878157862</v>
      </c>
      <c r="O4505">
        <v>126.56319290465601</v>
      </c>
      <c r="P4505">
        <v>76.862745098039198</v>
      </c>
      <c r="Q4505">
        <v>2.0019187123577E-2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404</v>
      </c>
      <c r="E4506">
        <v>6.9172637000000003</v>
      </c>
      <c r="F4506">
        <v>81.37</v>
      </c>
      <c r="G4506">
        <v>24.168372722911499</v>
      </c>
      <c r="H4506">
        <v>-3.0577546596503602</v>
      </c>
      <c r="I4506">
        <v>12.379705134619201</v>
      </c>
      <c r="J4506">
        <v>-14.211382552794401</v>
      </c>
      <c r="K4506">
        <v>76.061933435543693</v>
      </c>
      <c r="L4506">
        <v>68.163733033578296</v>
      </c>
      <c r="M4506">
        <v>46.695790008757903</v>
      </c>
      <c r="N4506">
        <v>2.5082721408576401</v>
      </c>
      <c r="O4506">
        <v>29.027897259432201</v>
      </c>
      <c r="P4506">
        <v>87.834718374884503</v>
      </c>
      <c r="Q4506">
        <v>0.16495139931897401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 t="s">
        <v>60</v>
      </c>
      <c r="E4507">
        <v>6.9000482999999999</v>
      </c>
      <c r="F4507">
        <v>23</v>
      </c>
      <c r="G4507">
        <v>-19.555123168951699</v>
      </c>
      <c r="H4507">
        <v>-3.72017835103886</v>
      </c>
      <c r="I4507">
        <v>-3.7996779794348399</v>
      </c>
      <c r="J4507">
        <v>0.81054727176695196</v>
      </c>
      <c r="K4507">
        <v>22.995857549434302</v>
      </c>
      <c r="L4507">
        <v>22.454386336893901</v>
      </c>
      <c r="M4507">
        <v>10.6643431554632</v>
      </c>
      <c r="N4507">
        <v>0</v>
      </c>
      <c r="O4507">
        <v>5.4347826086956497</v>
      </c>
      <c r="P4507">
        <v>12.1951219512195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D4508" t="s">
        <v>72</v>
      </c>
      <c r="E4508">
        <v>6.8953499999999996</v>
      </c>
      <c r="F4508">
        <v>5.97</v>
      </c>
      <c r="G4508">
        <v>8.5660889522603902</v>
      </c>
      <c r="H4508">
        <v>10.3877054663885</v>
      </c>
      <c r="I4508">
        <v>4.65748537371128</v>
      </c>
      <c r="J4508">
        <v>-3.86882881142194</v>
      </c>
      <c r="K4508">
        <v>5.3998213497739904</v>
      </c>
      <c r="L4508">
        <v>5.0395402142272996</v>
      </c>
      <c r="M4508">
        <v>62.6838154601353</v>
      </c>
      <c r="N4508">
        <v>0.78851266081081905</v>
      </c>
      <c r="O4508">
        <v>5.86264656616415</v>
      </c>
      <c r="P4508">
        <v>60.053619302949002</v>
      </c>
      <c r="Q4508">
        <v>1.6346403225353998E-2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1429</v>
      </c>
      <c r="E4509">
        <v>6.864096</v>
      </c>
      <c r="F4509">
        <v>11.26</v>
      </c>
      <c r="G4509">
        <v>28.061584447755799</v>
      </c>
      <c r="H4509">
        <v>7.3375139566534404</v>
      </c>
      <c r="I4509">
        <v>-20.35091217618</v>
      </c>
      <c r="J4509">
        <v>-2.9394527282330398</v>
      </c>
      <c r="K4509">
        <v>11.6374980042931</v>
      </c>
      <c r="L4509">
        <v>10.9955121261959</v>
      </c>
      <c r="M4509">
        <v>41.650879937152901</v>
      </c>
      <c r="N4509">
        <v>0.46944309535373102</v>
      </c>
      <c r="O4509">
        <v>26.554174067495499</v>
      </c>
      <c r="P4509">
        <v>58.368495077355803</v>
      </c>
      <c r="Q4509">
        <v>9.8223281131935E-2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>
        <v>0</v>
      </c>
      <c r="E4510">
        <v>6.8351499999999996</v>
      </c>
      <c r="F4510">
        <v>7.07</v>
      </c>
      <c r="G4510">
        <v>55.797641115110203</v>
      </c>
      <c r="H4510">
        <v>19.996635808253099</v>
      </c>
      <c r="I4510">
        <v>-9.5176094429764397</v>
      </c>
      <c r="J4510">
        <v>2.8543428922049099</v>
      </c>
      <c r="K4510">
        <v>5.9625634115668804</v>
      </c>
      <c r="L4510">
        <v>6.0396366468068701</v>
      </c>
      <c r="M4510">
        <v>33.054303584157999</v>
      </c>
      <c r="N4510">
        <v>2.9078896306127899</v>
      </c>
      <c r="O4510">
        <v>16.8316831683168</v>
      </c>
      <c r="P4510">
        <v>98.595505617977494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E4511">
        <v>6.7858999999999998</v>
      </c>
      <c r="F4511">
        <v>3.98</v>
      </c>
      <c r="G4511">
        <v>-10.3862920001205</v>
      </c>
      <c r="H4511">
        <v>-11.9060190590034</v>
      </c>
      <c r="I4511">
        <v>-50.820212034365802</v>
      </c>
      <c r="J4511">
        <v>-8.5780990164426392</v>
      </c>
      <c r="K4511">
        <v>4.6570505845366403</v>
      </c>
      <c r="L4511">
        <v>4.8853169121582001</v>
      </c>
      <c r="M4511">
        <v>28.541094973922402</v>
      </c>
      <c r="N4511">
        <v>1.53218390804597</v>
      </c>
      <c r="O4511">
        <v>90.954773869346695</v>
      </c>
      <c r="P4511">
        <v>28.387096774193498</v>
      </c>
      <c r="Q4511">
        <v>-5.6107146057256002E-2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72</v>
      </c>
      <c r="E4512">
        <v>6.7730835999999996</v>
      </c>
      <c r="F4512">
        <v>6.7</v>
      </c>
      <c r="G4512">
        <v>8.3104894792696307</v>
      </c>
      <c r="H4512">
        <v>-11.5326783510388</v>
      </c>
      <c r="I4512">
        <v>-22.014073660861399</v>
      </c>
      <c r="J4512">
        <v>2.21679727176695</v>
      </c>
      <c r="K4512">
        <v>6.9079664988008096</v>
      </c>
      <c r="L4512">
        <v>6.6717357243042104</v>
      </c>
      <c r="M4512">
        <v>48.112556286212403</v>
      </c>
      <c r="N4512">
        <v>0.52474288224334897</v>
      </c>
      <c r="O4512">
        <v>62.686567164179102</v>
      </c>
      <c r="P4512">
        <v>76.781002638522395</v>
      </c>
      <c r="Q4512">
        <v>-6.0991857221090002E-3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714</v>
      </c>
      <c r="E4513">
        <v>6.7584707650000002</v>
      </c>
      <c r="F4513">
        <v>35.22</v>
      </c>
      <c r="G4513">
        <v>38.767487803480599</v>
      </c>
      <c r="H4513">
        <v>-4.8897689943136999</v>
      </c>
      <c r="I4513">
        <v>12.351236226487901</v>
      </c>
      <c r="J4513">
        <v>-1.95657601590427</v>
      </c>
      <c r="K4513">
        <v>35.085440609256302</v>
      </c>
      <c r="L4513">
        <v>30.503927862885899</v>
      </c>
      <c r="M4513">
        <v>51.4778037811056</v>
      </c>
      <c r="N4513">
        <v>1.5434886224203901</v>
      </c>
      <c r="O4513">
        <v>7.2402044293015502</v>
      </c>
      <c r="P4513">
        <v>64.204418875982299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283</v>
      </c>
      <c r="E4514">
        <v>6.7531049999999997</v>
      </c>
      <c r="F4514">
        <v>6.75</v>
      </c>
      <c r="G4514">
        <v>-30.220188284642699</v>
      </c>
      <c r="H4514">
        <v>-10.3120437086826</v>
      </c>
      <c r="I4514">
        <v>-30.255291618273599</v>
      </c>
      <c r="J4514">
        <v>-1.96317535597026</v>
      </c>
      <c r="K4514">
        <v>6.9054607671695303</v>
      </c>
      <c r="M4514">
        <v>46.537548805443201</v>
      </c>
      <c r="N4514">
        <v>0.68882924301412396</v>
      </c>
      <c r="O4514">
        <v>119.555555555555</v>
      </c>
      <c r="P4514">
        <v>11.0197368421052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D4515" t="s">
        <v>422</v>
      </c>
      <c r="E4515">
        <v>6.7504499999999998</v>
      </c>
      <c r="F4515">
        <v>22.5</v>
      </c>
      <c r="G4515">
        <v>159.99033137650201</v>
      </c>
      <c r="H4515">
        <v>65.870899715875595</v>
      </c>
      <c r="I4515">
        <v>-25.420975704357001</v>
      </c>
      <c r="J4515">
        <v>19.922818812236901</v>
      </c>
      <c r="K4515">
        <v>16.196277158512402</v>
      </c>
      <c r="L4515">
        <v>16.1854549039064</v>
      </c>
      <c r="M4515">
        <v>91.282141366272199</v>
      </c>
      <c r="N4515">
        <v>3.73915086029713</v>
      </c>
      <c r="O4515">
        <v>19.1111111111111</v>
      </c>
      <c r="P4515">
        <v>198.01324503311201</v>
      </c>
      <c r="Q4515">
        <v>7.4898519398435004E-2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72</v>
      </c>
      <c r="E4516">
        <v>6.7425692780000004</v>
      </c>
      <c r="F4516">
        <v>20.39</v>
      </c>
      <c r="G4516">
        <v>-53.887079091816702</v>
      </c>
      <c r="H4516">
        <v>-18.755580266907199</v>
      </c>
      <c r="I4516">
        <v>-45.303125340174503</v>
      </c>
      <c r="J4516">
        <v>0.274223527252067</v>
      </c>
      <c r="K4516">
        <v>23.525678131005002</v>
      </c>
      <c r="L4516">
        <v>26.9165740821912</v>
      </c>
      <c r="M4516">
        <v>30.227731321821899</v>
      </c>
      <c r="N4516">
        <v>1.42860601365419</v>
      </c>
      <c r="O4516">
        <v>71.603727317312405</v>
      </c>
      <c r="P4516">
        <v>11.7260273972602</v>
      </c>
      <c r="Q4516">
        <v>-1.3870761176506E-2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E4517">
        <v>6.7206392599999996</v>
      </c>
      <c r="F4517">
        <v>5.9</v>
      </c>
      <c r="G4517">
        <v>-25.438370356546699</v>
      </c>
      <c r="H4517">
        <v>-6.3824079683433599</v>
      </c>
      <c r="I4517">
        <v>-29.988077396851399</v>
      </c>
      <c r="J4517">
        <v>6.0263746098964504</v>
      </c>
      <c r="K4517">
        <v>5.7535126488128698</v>
      </c>
      <c r="L4517">
        <v>6.0026293779030002</v>
      </c>
      <c r="M4517">
        <v>57.239834432762699</v>
      </c>
      <c r="N4517">
        <v>1.7745418595678999</v>
      </c>
      <c r="O4517">
        <v>44.915254237288103</v>
      </c>
      <c r="P4517">
        <v>37.5291375291375</v>
      </c>
      <c r="Q4517">
        <v>4.0520737504802E-2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631</v>
      </c>
      <c r="E4518">
        <v>6.7157999999999998</v>
      </c>
      <c r="F4518">
        <v>73.8</v>
      </c>
      <c r="G4518">
        <v>-21.600577714406199</v>
      </c>
      <c r="H4518">
        <v>0.97583224810731095</v>
      </c>
      <c r="I4518">
        <v>-27.9809420902975</v>
      </c>
      <c r="J4518">
        <v>5.3987825658846003</v>
      </c>
      <c r="K4518">
        <v>69.821976060993805</v>
      </c>
      <c r="L4518">
        <v>72.736816831611605</v>
      </c>
      <c r="M4518">
        <v>57.9043724856406</v>
      </c>
      <c r="N4518">
        <v>0.62406802459646404</v>
      </c>
      <c r="O4518">
        <v>30.623306233062301</v>
      </c>
      <c r="P4518">
        <v>33.453887884267601</v>
      </c>
      <c r="Q4518">
        <v>0.13513840978279201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170</v>
      </c>
      <c r="E4519">
        <v>6.7003608000000003</v>
      </c>
      <c r="F4519">
        <v>22.89</v>
      </c>
      <c r="G4519">
        <v>-24.100577714406199</v>
      </c>
      <c r="H4519">
        <v>-3.72017835103886</v>
      </c>
      <c r="I4519">
        <v>-13.7948955786696</v>
      </c>
      <c r="J4519">
        <v>0.81054727176695196</v>
      </c>
      <c r="K4519">
        <v>22.89</v>
      </c>
      <c r="M4519">
        <v>50</v>
      </c>
      <c r="O4519">
        <v>0</v>
      </c>
      <c r="P4519">
        <v>0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138</v>
      </c>
      <c r="E4520">
        <v>6.7001340000000003</v>
      </c>
      <c r="F4520">
        <v>0.74</v>
      </c>
      <c r="G4520">
        <v>-21.421151877085599</v>
      </c>
      <c r="H4520">
        <v>20.841225157733</v>
      </c>
      <c r="I4520">
        <v>-38.284691497037002</v>
      </c>
      <c r="J4520">
        <v>13.5089599701796</v>
      </c>
      <c r="K4520">
        <v>0.63603566279193102</v>
      </c>
      <c r="L4520">
        <v>0.74858675364410299</v>
      </c>
      <c r="M4520">
        <v>55.5895390345283</v>
      </c>
      <c r="N4520">
        <v>0.21076658314255001</v>
      </c>
      <c r="O4520">
        <v>83.783783783783704</v>
      </c>
      <c r="P4520">
        <v>57.446808510638299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631</v>
      </c>
      <c r="E4521">
        <v>6.6793304999999998</v>
      </c>
      <c r="F4521">
        <v>27.47</v>
      </c>
      <c r="G4521">
        <v>-37.580892675036097</v>
      </c>
      <c r="H4521">
        <v>36.076830195969599</v>
      </c>
      <c r="I4521">
        <v>-31.277623124479199</v>
      </c>
      <c r="J4521">
        <v>22.2490623529734</v>
      </c>
      <c r="K4521">
        <v>22.368227590509999</v>
      </c>
      <c r="L4521">
        <v>25.347576202271</v>
      </c>
      <c r="M4521">
        <v>97.234408501884204</v>
      </c>
      <c r="N4521">
        <v>3.0180759078911401</v>
      </c>
      <c r="O4521">
        <v>59.337459046232198</v>
      </c>
      <c r="P4521">
        <v>82.767797737857606</v>
      </c>
      <c r="Q4521">
        <v>-0.119548170373648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E4522">
        <v>6.6692150000000003</v>
      </c>
      <c r="F4522">
        <v>12.46</v>
      </c>
      <c r="G4522">
        <v>-59.474021697808702</v>
      </c>
      <c r="H4522">
        <v>-3.0927273706467</v>
      </c>
      <c r="I4522">
        <v>-52.776286372009501</v>
      </c>
      <c r="J4522">
        <v>-0.79988217608580103</v>
      </c>
      <c r="K4522">
        <v>13.2274131728594</v>
      </c>
      <c r="L4522">
        <v>16.277835398798398</v>
      </c>
      <c r="M4522">
        <v>30.9953466443434</v>
      </c>
      <c r="N4522">
        <v>0.82749554495643296</v>
      </c>
      <c r="O4522">
        <v>174.07704654895599</v>
      </c>
      <c r="P4522">
        <v>12.7601809954751</v>
      </c>
      <c r="Q4522">
        <v>7.1218311911318E-2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983</v>
      </c>
      <c r="E4523">
        <v>6.6419594000000002</v>
      </c>
      <c r="F4523">
        <v>5.14</v>
      </c>
      <c r="G4523">
        <v>-8.5949597368781898</v>
      </c>
      <c r="H4523">
        <v>-3.72017835103886</v>
      </c>
      <c r="I4523">
        <v>-8.8969363949961995</v>
      </c>
      <c r="J4523">
        <v>0.81054727176695196</v>
      </c>
      <c r="K4523">
        <v>5.0932148121068401</v>
      </c>
      <c r="L4523">
        <v>4.8081661502251203</v>
      </c>
      <c r="M4523">
        <v>100</v>
      </c>
      <c r="N4523">
        <v>0</v>
      </c>
      <c r="O4523">
        <v>0</v>
      </c>
      <c r="P4523">
        <v>15.505617977528001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404</v>
      </c>
      <c r="E4524">
        <v>6.6132</v>
      </c>
      <c r="F4524">
        <v>16.7</v>
      </c>
      <c r="G4524">
        <v>104.666545573264</v>
      </c>
      <c r="H4524">
        <v>19.792569524315201</v>
      </c>
      <c r="I4524">
        <v>-14.6851032938032</v>
      </c>
      <c r="J4524">
        <v>13.326676304025</v>
      </c>
      <c r="K4524">
        <v>15.7599220371238</v>
      </c>
      <c r="L4524">
        <v>14.9815009636818</v>
      </c>
      <c r="M4524">
        <v>55.063086856888297</v>
      </c>
      <c r="N4524">
        <v>1.7935156743473699</v>
      </c>
      <c r="O4524">
        <v>33.353293413173603</v>
      </c>
      <c r="P4524">
        <v>156.52841781874</v>
      </c>
      <c r="Q4524">
        <v>5.0000807426016002E-2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D4525" t="s">
        <v>269</v>
      </c>
      <c r="E4525">
        <v>6.5002419439999999</v>
      </c>
      <c r="F4525">
        <v>8.68</v>
      </c>
      <c r="G4525">
        <v>200.99305524439501</v>
      </c>
      <c r="H4525">
        <v>-18.192540160084</v>
      </c>
      <c r="I4525">
        <v>-41.280275695628703</v>
      </c>
      <c r="J4525">
        <v>-3.1397913286845101</v>
      </c>
      <c r="K4525">
        <v>9.1449737112518896</v>
      </c>
      <c r="L4525">
        <v>8.0935064841688291</v>
      </c>
      <c r="M4525">
        <v>32.3581793168565</v>
      </c>
      <c r="N4525">
        <v>0.40951750514857299</v>
      </c>
      <c r="O4525">
        <v>70.622119815668199</v>
      </c>
      <c r="P4525">
        <v>225.09363295880101</v>
      </c>
      <c r="Q4525">
        <v>9.0375274871745001E-2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278</v>
      </c>
      <c r="E4526">
        <v>6.4906499999999996</v>
      </c>
      <c r="F4526">
        <v>15</v>
      </c>
      <c r="G4526">
        <v>-11.1487704854906</v>
      </c>
      <c r="H4526">
        <v>-21.4833362457757</v>
      </c>
      <c r="I4526">
        <v>-18.009454965642799</v>
      </c>
      <c r="J4526">
        <v>-2.2902279220314998</v>
      </c>
      <c r="K4526">
        <v>16.5859691827972</v>
      </c>
      <c r="L4526">
        <v>15.6521064274941</v>
      </c>
      <c r="M4526">
        <v>30.749806668003401</v>
      </c>
      <c r="N4526">
        <v>0.22189032079475901</v>
      </c>
      <c r="O4526">
        <v>65.066666666666606</v>
      </c>
      <c r="P4526">
        <v>23.9669421487603</v>
      </c>
      <c r="Q4526">
        <v>4.8770568952138001E-2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631</v>
      </c>
      <c r="E4527">
        <v>6.4740000000000002</v>
      </c>
      <c r="F4527">
        <v>21.58</v>
      </c>
      <c r="G4527">
        <v>-83.513780648391602</v>
      </c>
      <c r="H4527">
        <v>-13.124040651626601</v>
      </c>
      <c r="I4527">
        <v>-5.3526845233932701</v>
      </c>
      <c r="J4527">
        <v>5.7716367659303698</v>
      </c>
      <c r="K4527">
        <v>23.7723774943968</v>
      </c>
      <c r="L4527">
        <v>26.602184362532</v>
      </c>
      <c r="M4527">
        <v>41.757787685817803</v>
      </c>
      <c r="N4527">
        <v>0.31678832116788302</v>
      </c>
      <c r="O4527">
        <v>146.38554216867399</v>
      </c>
      <c r="P4527">
        <v>61.769115442278803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631</v>
      </c>
      <c r="E4528">
        <v>6.4474501000000002</v>
      </c>
      <c r="F4528">
        <v>13</v>
      </c>
      <c r="G4528">
        <v>-50.654250030790401</v>
      </c>
      <c r="H4528">
        <v>-6.5773212081817203</v>
      </c>
      <c r="I4528">
        <v>-36.962744278433199</v>
      </c>
      <c r="J4528">
        <v>2.68320644779691</v>
      </c>
      <c r="K4528">
        <v>13.7423723901701</v>
      </c>
      <c r="L4528">
        <v>14.639718310213199</v>
      </c>
      <c r="M4528">
        <v>41.038152218191897</v>
      </c>
      <c r="N4528">
        <v>0.94722516307503102</v>
      </c>
      <c r="O4528">
        <v>53.769230769230703</v>
      </c>
      <c r="P4528">
        <v>11.1111111111111</v>
      </c>
      <c r="Q4528">
        <v>6.1151472534567E-2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92</v>
      </c>
      <c r="E4529">
        <v>6.4194038999999998</v>
      </c>
      <c r="F4529">
        <v>29.03</v>
      </c>
      <c r="G4529">
        <v>336.69307307924402</v>
      </c>
      <c r="H4529">
        <v>82.846007756431604</v>
      </c>
      <c r="I4529">
        <v>258.86235730964802</v>
      </c>
      <c r="J4529">
        <v>8.9381583617783402</v>
      </c>
      <c r="K4529">
        <v>18.523284120396301</v>
      </c>
      <c r="L4529">
        <v>11.567678267980201</v>
      </c>
      <c r="M4529">
        <v>99.919538295020104</v>
      </c>
      <c r="N4529">
        <v>0.84512366726200105</v>
      </c>
      <c r="O4529">
        <v>0</v>
      </c>
      <c r="P4529">
        <v>404.86956521739103</v>
      </c>
      <c r="Q4529">
        <v>0.14132045234294799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E4530">
        <v>6.4157999999999999</v>
      </c>
      <c r="F4530">
        <v>12.58</v>
      </c>
      <c r="G4530">
        <v>-24.100577714406199</v>
      </c>
      <c r="I4530">
        <v>-13.7948955786696</v>
      </c>
      <c r="K4530">
        <v>12.58</v>
      </c>
      <c r="L4530">
        <v>12.579999999999901</v>
      </c>
      <c r="M4530">
        <v>50</v>
      </c>
      <c r="O4530">
        <v>0</v>
      </c>
      <c r="P4530">
        <v>0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E4531">
        <v>6.3840000000000003</v>
      </c>
      <c r="F4531">
        <v>9.6</v>
      </c>
      <c r="G4531">
        <v>4.9316803501098496</v>
      </c>
      <c r="H4531">
        <v>2.7348481039875998</v>
      </c>
      <c r="I4531">
        <v>-0.18542812304835099</v>
      </c>
      <c r="J4531">
        <v>1.7132553961400701</v>
      </c>
      <c r="K4531">
        <v>8.9475114855600406</v>
      </c>
      <c r="L4531">
        <v>8.0123787076836397</v>
      </c>
      <c r="M4531">
        <v>49.930314720444898</v>
      </c>
      <c r="N4531">
        <v>0.44289513759303301</v>
      </c>
      <c r="O4531">
        <v>9.7916666666666607</v>
      </c>
      <c r="P4531">
        <v>60.804020100502498</v>
      </c>
      <c r="Q4531">
        <v>-8.0068490294129997E-3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46</v>
      </c>
      <c r="E4532">
        <v>6.3622173999999996</v>
      </c>
      <c r="F4532">
        <v>8.89</v>
      </c>
      <c r="G4532">
        <v>-25.3227999366284</v>
      </c>
      <c r="H4532">
        <v>-16.359207673586798</v>
      </c>
      <c r="I4532">
        <v>-43.462617097656903</v>
      </c>
      <c r="J4532">
        <v>6.6929002129434201</v>
      </c>
      <c r="K4532">
        <v>8.9352037972820106</v>
      </c>
      <c r="L4532">
        <v>9.1126774169648197</v>
      </c>
      <c r="M4532">
        <v>66.218901188933899</v>
      </c>
      <c r="N4532">
        <v>0.926410693553954</v>
      </c>
      <c r="O4532">
        <v>65.354330708661394</v>
      </c>
      <c r="P4532">
        <v>43.8511326860841</v>
      </c>
      <c r="Q4532">
        <v>2.7332014320464001E-2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714</v>
      </c>
      <c r="E4533">
        <v>6.3247861439999999</v>
      </c>
      <c r="F4533">
        <v>93.15</v>
      </c>
      <c r="G4533">
        <v>29.7392241022741</v>
      </c>
      <c r="H4533">
        <v>-1.4437019406132701</v>
      </c>
      <c r="I4533">
        <v>5.6588104998119997</v>
      </c>
      <c r="J4533">
        <v>-1.7766528958249601</v>
      </c>
      <c r="K4533">
        <v>91.510319231416702</v>
      </c>
      <c r="L4533">
        <v>81.340658309866896</v>
      </c>
      <c r="M4533">
        <v>63.753004305415402</v>
      </c>
      <c r="N4533">
        <v>1.03030596022882</v>
      </c>
      <c r="O4533">
        <v>3.8003220611916002</v>
      </c>
      <c r="P4533">
        <v>55.769230769230703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E4534">
        <v>6.3222500000000004</v>
      </c>
      <c r="F4534">
        <v>10.45</v>
      </c>
      <c r="G4534">
        <v>-9.2654128792414294</v>
      </c>
      <c r="H4534">
        <v>1.99410736324683</v>
      </c>
      <c r="I4534">
        <v>-22.448741732515799</v>
      </c>
      <c r="J4534">
        <v>-8.9455502892086596</v>
      </c>
      <c r="K4534">
        <v>10.209230342886499</v>
      </c>
      <c r="L4534">
        <v>10.688444783619699</v>
      </c>
      <c r="M4534">
        <v>52.827684083217399</v>
      </c>
      <c r="N4534">
        <v>1.86</v>
      </c>
      <c r="O4534">
        <v>49.856459330143501</v>
      </c>
      <c r="P4534">
        <v>51.889534883720899</v>
      </c>
      <c r="Q4534">
        <v>-0.123770409226947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814</v>
      </c>
      <c r="E4535">
        <v>6.3105000000000002</v>
      </c>
      <c r="F4535">
        <v>6.01</v>
      </c>
      <c r="G4535">
        <v>0.33006410753989701</v>
      </c>
      <c r="H4535">
        <v>-10.700697831558299</v>
      </c>
      <c r="I4535">
        <v>-22.039170387829898</v>
      </c>
      <c r="J4535">
        <v>-1.90592131906495</v>
      </c>
      <c r="K4535">
        <v>5.9418401619379004</v>
      </c>
      <c r="L4535">
        <v>5.8910286257155597</v>
      </c>
      <c r="M4535">
        <v>52.953115759899397</v>
      </c>
      <c r="N4535">
        <v>1.50132126413721</v>
      </c>
      <c r="O4535">
        <v>41.098169717138099</v>
      </c>
      <c r="P4535">
        <v>43.095238095238003</v>
      </c>
      <c r="Q4535">
        <v>-7.0093982994667001E-2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235</v>
      </c>
      <c r="E4536">
        <v>6.3066559499999997</v>
      </c>
      <c r="F4536">
        <v>6.6</v>
      </c>
      <c r="G4536">
        <v>-55.350577714406199</v>
      </c>
      <c r="I4536">
        <v>-13.7948955786696</v>
      </c>
      <c r="K4536">
        <v>7.8976443621726604</v>
      </c>
      <c r="M4536">
        <v>24.8553728216223</v>
      </c>
      <c r="N4536">
        <v>1</v>
      </c>
      <c r="O4536">
        <v>45.454545454545404</v>
      </c>
      <c r="P4536">
        <v>4.7619047619047601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539</v>
      </c>
      <c r="E4537">
        <v>6.3</v>
      </c>
      <c r="F4537">
        <v>21</v>
      </c>
      <c r="G4537">
        <v>126.49608099680999</v>
      </c>
      <c r="H4537">
        <v>2.07327253057321</v>
      </c>
      <c r="I4537">
        <v>-25.559601461022599</v>
      </c>
      <c r="J4537">
        <v>-2.54886368083314</v>
      </c>
      <c r="K4537">
        <v>20.8246095854435</v>
      </c>
      <c r="L4537">
        <v>19.87488441048</v>
      </c>
      <c r="M4537">
        <v>50.316391822329102</v>
      </c>
      <c r="N4537">
        <v>1.02355842989006</v>
      </c>
      <c r="O4537">
        <v>45.238095238095198</v>
      </c>
      <c r="P4537">
        <v>150.596658711217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278</v>
      </c>
      <c r="E4538">
        <v>6.2914585250000004</v>
      </c>
      <c r="F4538">
        <v>5.75</v>
      </c>
      <c r="G4538">
        <v>-6.7536389388960698</v>
      </c>
      <c r="H4538">
        <v>11.2798216489611</v>
      </c>
      <c r="I4538">
        <v>-16.337268460025498</v>
      </c>
      <c r="J4538">
        <v>0.81054727176695196</v>
      </c>
      <c r="K4538">
        <v>4.8598122773515602</v>
      </c>
      <c r="L4538">
        <v>4.9551143449620199</v>
      </c>
      <c r="M4538">
        <v>35.6610182148818</v>
      </c>
      <c r="N4538">
        <v>0.60013236001925196</v>
      </c>
      <c r="O4538">
        <v>19.999999999999901</v>
      </c>
      <c r="P4538">
        <v>55.405405405405297</v>
      </c>
      <c r="Q4538">
        <v>2.6819100495526001E-2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21</v>
      </c>
      <c r="E4539">
        <v>6.2845811600000001</v>
      </c>
      <c r="F4539">
        <v>4.4000000000000004</v>
      </c>
      <c r="G4539">
        <v>95.899422285593701</v>
      </c>
      <c r="H4539">
        <v>-11.088599403670401</v>
      </c>
      <c r="I4539">
        <v>-42.827153643185703</v>
      </c>
      <c r="J4539">
        <v>0.81054727176695196</v>
      </c>
      <c r="K4539">
        <v>4.8432628474620003</v>
      </c>
      <c r="L4539">
        <v>4.2348911576190096</v>
      </c>
      <c r="M4539">
        <v>0.59514832626736303</v>
      </c>
      <c r="N4539">
        <v>0.72886397495139199</v>
      </c>
      <c r="O4539">
        <v>43.181818181818102</v>
      </c>
      <c r="Q4539">
        <v>4.7070455039931999E-2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D4540" t="s">
        <v>539</v>
      </c>
      <c r="E4540">
        <v>6.2835749999999999</v>
      </c>
      <c r="F4540">
        <v>155.15</v>
      </c>
      <c r="G4540">
        <v>284.18889596980398</v>
      </c>
      <c r="H4540">
        <v>-12.2005249929454</v>
      </c>
      <c r="I4540">
        <v>175.66405964520999</v>
      </c>
      <c r="J4540">
        <v>-4.10906687614301</v>
      </c>
      <c r="K4540">
        <v>154.568773380446</v>
      </c>
      <c r="L4540">
        <v>108.777323537775</v>
      </c>
      <c r="M4540">
        <v>47.566743762058103</v>
      </c>
      <c r="N4540">
        <v>0.22992787106953599</v>
      </c>
      <c r="O4540">
        <v>28.617466967450799</v>
      </c>
      <c r="P4540">
        <v>383.33333333333297</v>
      </c>
      <c r="Q4540">
        <v>0.17029542605770001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138</v>
      </c>
      <c r="E4541">
        <v>6.2719515299999999</v>
      </c>
      <c r="F4541">
        <v>15.15</v>
      </c>
      <c r="G4541">
        <v>-19.617819093716601</v>
      </c>
      <c r="H4541">
        <v>7.15417873933586</v>
      </c>
      <c r="I4541">
        <v>-41.202657916954202</v>
      </c>
      <c r="J4541">
        <v>-4.6405805477819202</v>
      </c>
      <c r="K4541">
        <v>14.9369312393715</v>
      </c>
      <c r="L4541">
        <v>15.5412922254466</v>
      </c>
      <c r="M4541">
        <v>42.689904812639703</v>
      </c>
      <c r="N4541">
        <v>1.9880473046412399</v>
      </c>
      <c r="O4541">
        <v>58.019801980197997</v>
      </c>
      <c r="P4541">
        <v>82.971014492753596</v>
      </c>
      <c r="Q4541">
        <v>5.9231397161226003E-2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116</v>
      </c>
      <c r="E4542">
        <v>6.2676249999999998</v>
      </c>
      <c r="F4542">
        <v>1.33</v>
      </c>
      <c r="G4542">
        <v>71.487657579711296</v>
      </c>
      <c r="H4542">
        <v>-41.768958838843702</v>
      </c>
      <c r="I4542">
        <v>27.694466123458</v>
      </c>
      <c r="J4542">
        <v>-16.1829167805206</v>
      </c>
      <c r="K4542">
        <v>1.6872208141648299</v>
      </c>
      <c r="L4542">
        <v>1.29564988133105</v>
      </c>
      <c r="M4542">
        <v>17.698781503102499</v>
      </c>
      <c r="N4542">
        <v>1.4542844620942399</v>
      </c>
      <c r="O4542">
        <v>90.977443609022501</v>
      </c>
      <c r="P4542">
        <v>104.615384615384</v>
      </c>
      <c r="Q4542">
        <v>1.7324456411306002E-2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539</v>
      </c>
      <c r="E4543">
        <v>6.2671950000000001</v>
      </c>
      <c r="F4543">
        <v>23.02</v>
      </c>
      <c r="G4543">
        <v>-61.282418448715298</v>
      </c>
      <c r="H4543">
        <v>44.182836065737</v>
      </c>
      <c r="I4543">
        <v>-50.976736312978701</v>
      </c>
      <c r="J4543">
        <v>8.9562109037746094</v>
      </c>
      <c r="K4543">
        <v>16.1983332601143</v>
      </c>
      <c r="L4543">
        <v>21.038105648773598</v>
      </c>
      <c r="M4543">
        <v>100</v>
      </c>
      <c r="N4543">
        <v>0.98988549618320598</v>
      </c>
      <c r="O4543">
        <v>59.189637469394199</v>
      </c>
      <c r="P4543">
        <v>642.58064516129002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51</v>
      </c>
      <c r="E4544">
        <v>6.2652305500000001</v>
      </c>
      <c r="F4544">
        <v>5.69</v>
      </c>
      <c r="G4544">
        <v>21.052483510083501</v>
      </c>
      <c r="H4544">
        <v>-15.7790018804506</v>
      </c>
      <c r="I4544">
        <v>-26.1215519731226</v>
      </c>
      <c r="J4544">
        <v>4.0920671335977001</v>
      </c>
      <c r="K4544">
        <v>6.0006873334286404</v>
      </c>
      <c r="L4544">
        <v>5.5560556070473597</v>
      </c>
      <c r="M4544">
        <v>34.7729183671795</v>
      </c>
      <c r="N4544">
        <v>0.31845752566190999</v>
      </c>
      <c r="O4544">
        <v>40.597539543057898</v>
      </c>
      <c r="P4544">
        <v>55.890410958904098</v>
      </c>
      <c r="Q4544">
        <v>7.0225107554224994E-2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283</v>
      </c>
      <c r="E4545">
        <v>6.2504095169999996</v>
      </c>
      <c r="F4545">
        <v>3.63</v>
      </c>
      <c r="G4545">
        <v>-47.356391667894599</v>
      </c>
      <c r="H4545">
        <v>-19.245292506289999</v>
      </c>
      <c r="I4545">
        <v>-7.0301896963167101</v>
      </c>
      <c r="J4545">
        <v>-2.8352860615663702</v>
      </c>
      <c r="K4545">
        <v>3.8613199989552198</v>
      </c>
      <c r="L4545">
        <v>3.8177470079639999</v>
      </c>
      <c r="M4545">
        <v>41.920623352173102</v>
      </c>
      <c r="N4545">
        <v>0.40529230447730002</v>
      </c>
      <c r="O4545">
        <v>87.052341597796101</v>
      </c>
      <c r="P4545">
        <v>24.7422680412371</v>
      </c>
      <c r="Q4545">
        <v>2.7419369869959999E-2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404</v>
      </c>
      <c r="E4546">
        <v>6.2428207999999996</v>
      </c>
      <c r="F4546">
        <v>16.420000000000002</v>
      </c>
      <c r="G4546">
        <v>2.5969531497912701</v>
      </c>
      <c r="H4546">
        <v>-3.72017835103886</v>
      </c>
      <c r="I4546">
        <v>12.125349820103301</v>
      </c>
      <c r="J4546">
        <v>0.81054727176695196</v>
      </c>
      <c r="K4546">
        <v>14.7315304738874</v>
      </c>
      <c r="L4546">
        <v>11.507463852696899</v>
      </c>
      <c r="M4546">
        <v>95.600391384635898</v>
      </c>
      <c r="N4546">
        <v>0</v>
      </c>
      <c r="O4546">
        <v>16.199756394640598</v>
      </c>
      <c r="P4546">
        <v>116.052631578947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21</v>
      </c>
      <c r="E4547">
        <v>6.2296516799999999</v>
      </c>
      <c r="F4547">
        <v>1.8</v>
      </c>
      <c r="G4547">
        <v>11.237768150255301</v>
      </c>
      <c r="H4547">
        <v>-1.94503042204478</v>
      </c>
      <c r="I4547">
        <v>-1.2948955786696601</v>
      </c>
      <c r="J4547">
        <v>6.9833867779397796</v>
      </c>
      <c r="K4547">
        <v>1.7662113595679001</v>
      </c>
      <c r="L4547">
        <v>1.73673862735475</v>
      </c>
      <c r="M4547">
        <v>59.2654548394665</v>
      </c>
      <c r="N4547">
        <v>1.9328442006789199</v>
      </c>
      <c r="O4547">
        <v>42.2222222222222</v>
      </c>
      <c r="P4547">
        <v>111.764705882352</v>
      </c>
      <c r="Q4547">
        <v>2.6901743308690999E-2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138</v>
      </c>
      <c r="E4548">
        <v>6.2101435299999999</v>
      </c>
      <c r="F4548">
        <v>11.29</v>
      </c>
      <c r="G4548">
        <v>83.055385588345999</v>
      </c>
      <c r="H4548">
        <v>11.3469011123254</v>
      </c>
      <c r="I4548">
        <v>-27.148694504226</v>
      </c>
      <c r="J4548">
        <v>3.9557831644589001</v>
      </c>
      <c r="K4548">
        <v>10.5269726785606</v>
      </c>
      <c r="L4548">
        <v>9.9315821606739991</v>
      </c>
      <c r="M4548">
        <v>71.955226598402604</v>
      </c>
      <c r="N4548">
        <v>1.1282996743846201</v>
      </c>
      <c r="O4548">
        <v>27.546501328609398</v>
      </c>
      <c r="P4548">
        <v>142.27467811158701</v>
      </c>
      <c r="Q4548">
        <v>9.3588941891524002E-2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72</v>
      </c>
      <c r="E4549">
        <v>6.1843941999999998</v>
      </c>
      <c r="F4549">
        <v>13.81</v>
      </c>
      <c r="G4549">
        <v>244.16608895226</v>
      </c>
      <c r="H4549">
        <v>38.208542822965299</v>
      </c>
      <c r="I4549">
        <v>277.42323473294499</v>
      </c>
      <c r="J4549">
        <v>8.9575121279969796</v>
      </c>
      <c r="K4549">
        <v>9.8458167203559892</v>
      </c>
      <c r="L4549">
        <v>6.5040075211161499</v>
      </c>
      <c r="M4549">
        <v>99.999999670542095</v>
      </c>
      <c r="N4549">
        <v>3.1131226515733101</v>
      </c>
      <c r="O4549">
        <v>0</v>
      </c>
      <c r="P4549">
        <v>299.13294797687797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714</v>
      </c>
      <c r="E4550">
        <v>6.1746908559999998</v>
      </c>
      <c r="F4550">
        <v>106.86</v>
      </c>
      <c r="G4550">
        <v>63.438909825081197</v>
      </c>
      <c r="H4550">
        <v>3.2239443932116502E-2</v>
      </c>
      <c r="I4550">
        <v>15.309852518466901</v>
      </c>
      <c r="J4550">
        <v>-1.4756354406840899</v>
      </c>
      <c r="K4550">
        <v>103.895350115604</v>
      </c>
      <c r="L4550">
        <v>89.392240061125307</v>
      </c>
      <c r="M4550">
        <v>67.7882302660921</v>
      </c>
      <c r="N4550">
        <v>1.1725961920108099</v>
      </c>
      <c r="O4550">
        <v>5.65225528729178</v>
      </c>
      <c r="P4550">
        <v>88.798586572438097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714</v>
      </c>
      <c r="E4551">
        <v>6.1661835759999999</v>
      </c>
      <c r="F4551">
        <v>35.5</v>
      </c>
      <c r="G4551">
        <v>39.720372908574802</v>
      </c>
      <c r="H4551">
        <v>-3.91631172173093</v>
      </c>
      <c r="I4551">
        <v>11.8243542444018</v>
      </c>
      <c r="J4551">
        <v>-2.86711633018004</v>
      </c>
      <c r="K4551">
        <v>35.303583365818298</v>
      </c>
      <c r="L4551">
        <v>30.704570408747902</v>
      </c>
      <c r="M4551">
        <v>46.0553371054271</v>
      </c>
      <c r="N4551">
        <v>1.3990862416734</v>
      </c>
      <c r="O4551">
        <v>7.4366197183098599</v>
      </c>
      <c r="P4551">
        <v>68.646080760095003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491</v>
      </c>
      <c r="E4552">
        <v>6.1541504500000004</v>
      </c>
      <c r="F4552">
        <v>16.489999999999998</v>
      </c>
      <c r="G4552">
        <v>84.633599500783504</v>
      </c>
      <c r="H4552">
        <v>2.6669184231546699</v>
      </c>
      <c r="I4552">
        <v>-2.75112453489862</v>
      </c>
      <c r="J4552">
        <v>10.7438806051002</v>
      </c>
      <c r="K4552">
        <v>14.1642510327981</v>
      </c>
      <c r="L4552">
        <v>11.0701660551548</v>
      </c>
      <c r="M4552">
        <v>79.814280066940896</v>
      </c>
      <c r="N4552">
        <v>0.21594618715011599</v>
      </c>
      <c r="O4552">
        <v>8.2474226804123791</v>
      </c>
      <c r="P4552">
        <v>186.78260869565199</v>
      </c>
      <c r="Q4552">
        <v>8.1687957250821994E-2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422</v>
      </c>
      <c r="E4553">
        <v>6.1283605049999998</v>
      </c>
      <c r="F4553">
        <v>3.33</v>
      </c>
      <c r="G4553">
        <v>8.0422794284508701</v>
      </c>
      <c r="H4553">
        <v>-21.294435776781398</v>
      </c>
      <c r="I4553">
        <v>-3.8939054796597401</v>
      </c>
      <c r="J4553">
        <v>10.350020955977399</v>
      </c>
      <c r="K4553">
        <v>3.0141692665487798</v>
      </c>
      <c r="L4553">
        <v>2.8493917163195901</v>
      </c>
      <c r="M4553">
        <v>66.390818832477606</v>
      </c>
      <c r="N4553">
        <v>0.64178863672265796</v>
      </c>
      <c r="O4553">
        <v>21.3213213213213</v>
      </c>
      <c r="P4553">
        <v>68.181818181818102</v>
      </c>
      <c r="Q4553">
        <v>7.4431328253518003E-2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1429</v>
      </c>
      <c r="E4554">
        <v>6.0982900000000004</v>
      </c>
      <c r="F4554">
        <v>11</v>
      </c>
      <c r="G4554">
        <v>87.437883824055206</v>
      </c>
      <c r="H4554">
        <v>38.841270549349197</v>
      </c>
      <c r="I4554">
        <v>71.702574910369094</v>
      </c>
      <c r="J4554">
        <v>11.1208575820772</v>
      </c>
      <c r="K4554">
        <v>9.5424603058863298</v>
      </c>
      <c r="L4554">
        <v>8.08787325992974</v>
      </c>
      <c r="M4554">
        <v>61.825700881161502</v>
      </c>
      <c r="N4554">
        <v>1.1517559906222199</v>
      </c>
      <c r="O4554">
        <v>9.9999999999999805</v>
      </c>
      <c r="P4554">
        <v>122.67206477732699</v>
      </c>
      <c r="Q4554">
        <v>8.4826284136999996E-2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283</v>
      </c>
      <c r="E4555">
        <v>6.0462619999999996</v>
      </c>
      <c r="F4555">
        <v>3.58</v>
      </c>
      <c r="G4555">
        <v>73.6894775342125</v>
      </c>
      <c r="H4555">
        <v>19.5906324597719</v>
      </c>
      <c r="I4555">
        <v>-28.960772355920799</v>
      </c>
      <c r="J4555">
        <v>-3.1368211492856699</v>
      </c>
      <c r="K4555">
        <v>3.2729355082375902</v>
      </c>
      <c r="L4555">
        <v>3.4346121035867401</v>
      </c>
      <c r="M4555">
        <v>55.415798009217198</v>
      </c>
      <c r="N4555">
        <v>2.18302965666118</v>
      </c>
      <c r="O4555">
        <v>50</v>
      </c>
      <c r="P4555">
        <v>97.7900552486187</v>
      </c>
      <c r="Q4555">
        <v>-1.5196245339096E-2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51</v>
      </c>
      <c r="E4556">
        <v>6</v>
      </c>
      <c r="F4556">
        <v>6</v>
      </c>
      <c r="G4556">
        <v>65.173870235120503</v>
      </c>
      <c r="H4556">
        <v>-14.579906857826099</v>
      </c>
      <c r="I4556">
        <v>-0.37334548415169999</v>
      </c>
      <c r="J4556">
        <v>-0.68945272823304504</v>
      </c>
      <c r="K4556">
        <v>5.9948590953287502</v>
      </c>
      <c r="L4556">
        <v>5.3060638194495704</v>
      </c>
      <c r="M4556">
        <v>40.800321701968798</v>
      </c>
      <c r="N4556">
        <v>0.74411044714304697</v>
      </c>
      <c r="O4556">
        <v>31.1666666666666</v>
      </c>
      <c r="P4556">
        <v>100</v>
      </c>
      <c r="Q4556">
        <v>2.0867624398952001E-2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E4557">
        <v>5.9869070999999998</v>
      </c>
      <c r="F4557">
        <v>9.99</v>
      </c>
      <c r="G4557">
        <v>-86.043434857263406</v>
      </c>
      <c r="H4557">
        <v>11.4871949208505</v>
      </c>
      <c r="I4557">
        <v>-62.564126347900398</v>
      </c>
      <c r="J4557">
        <v>-16.2707130930755</v>
      </c>
      <c r="K4557">
        <v>12.2213001281572</v>
      </c>
      <c r="L4557">
        <v>16.616298536534199</v>
      </c>
      <c r="M4557">
        <v>37.964666785188797</v>
      </c>
      <c r="N4557">
        <v>0.71528384279475898</v>
      </c>
      <c r="O4557">
        <v>178.27827827827801</v>
      </c>
      <c r="P4557">
        <v>15.0921658986175</v>
      </c>
      <c r="Q4557">
        <v>-5.5954736952898002E-2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E4558">
        <v>5.9367000000000001</v>
      </c>
      <c r="F4558">
        <v>28.27</v>
      </c>
      <c r="G4558">
        <v>-21.300577714406199</v>
      </c>
      <c r="H4558">
        <v>2.2940915016178998E-2</v>
      </c>
      <c r="I4558">
        <v>-16.312136957980002</v>
      </c>
      <c r="J4558">
        <v>-4.1642426441994296</v>
      </c>
      <c r="K4558">
        <v>29.332463537507699</v>
      </c>
      <c r="L4558">
        <v>29.438682594578601</v>
      </c>
      <c r="M4558">
        <v>36.405193693141797</v>
      </c>
      <c r="N4558">
        <v>0.82173913043478197</v>
      </c>
      <c r="O4558">
        <v>55.0760523523169</v>
      </c>
      <c r="P4558">
        <v>12.8542914171656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1157</v>
      </c>
      <c r="E4559">
        <v>5.9295999999999998</v>
      </c>
      <c r="F4559">
        <v>1.7</v>
      </c>
      <c r="G4559">
        <v>21.198567584738999</v>
      </c>
      <c r="H4559">
        <v>5.4903479647506002</v>
      </c>
      <c r="I4559">
        <v>-29.2177811508089</v>
      </c>
      <c r="J4559">
        <v>4.5605472717669402</v>
      </c>
      <c r="K4559">
        <v>1.69829199220292</v>
      </c>
      <c r="L4559">
        <v>1.69586770628539</v>
      </c>
      <c r="M4559">
        <v>58.676318984460799</v>
      </c>
      <c r="N4559">
        <v>0.30428466383980002</v>
      </c>
      <c r="O4559">
        <v>32.941176470588204</v>
      </c>
      <c r="P4559">
        <v>49.122807017543799</v>
      </c>
      <c r="Q4559">
        <v>-2.8811723317088998E-2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E4560">
        <v>5.9220086119999999</v>
      </c>
      <c r="F4560">
        <v>5.69</v>
      </c>
      <c r="G4560">
        <v>-29.267244381072899</v>
      </c>
      <c r="H4560">
        <v>-9.5548623056579896</v>
      </c>
      <c r="I4560">
        <v>-42.0420582520618</v>
      </c>
      <c r="J4560">
        <v>9.6120453991077692</v>
      </c>
      <c r="K4560">
        <v>5.8275174646713701</v>
      </c>
      <c r="L4560">
        <v>6.4608355497311996</v>
      </c>
      <c r="M4560">
        <v>52.2668902548698</v>
      </c>
      <c r="N4560">
        <v>0.50603367505910202</v>
      </c>
      <c r="O4560">
        <v>89.4551845342706</v>
      </c>
      <c r="P4560">
        <v>17.319587628866</v>
      </c>
      <c r="Q4560">
        <v>3.736385417667E-3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21</v>
      </c>
      <c r="E4561">
        <v>5.9180000000000001</v>
      </c>
      <c r="F4561">
        <v>26.9</v>
      </c>
      <c r="G4561">
        <v>89.391485777657195</v>
      </c>
      <c r="H4561">
        <v>-0.49808398970399798</v>
      </c>
      <c r="I4561">
        <v>48.2532971924146</v>
      </c>
      <c r="J4561">
        <v>-3.08230987109018</v>
      </c>
      <c r="K4561">
        <v>27.6352946582466</v>
      </c>
      <c r="L4561">
        <v>23.462220457116999</v>
      </c>
      <c r="M4561">
        <v>52.416670292249698</v>
      </c>
      <c r="N4561">
        <v>0.495429310623618</v>
      </c>
      <c r="O4561">
        <v>42.453531598513003</v>
      </c>
      <c r="P4561">
        <v>169</v>
      </c>
      <c r="Q4561">
        <v>0.121076879078168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E4562">
        <v>5.9155953999999999</v>
      </c>
      <c r="F4562">
        <v>3.91</v>
      </c>
      <c r="G4562">
        <v>-13.335705193159701</v>
      </c>
      <c r="H4562">
        <v>9.6536818313319497</v>
      </c>
      <c r="I4562">
        <v>-38.457708680789104</v>
      </c>
      <c r="J4562">
        <v>-9.0928343707451198</v>
      </c>
      <c r="K4562">
        <v>3.6658421942584298</v>
      </c>
      <c r="L4562">
        <v>3.89035831992034</v>
      </c>
      <c r="M4562">
        <v>58.879223685343398</v>
      </c>
      <c r="N4562">
        <v>0.47401925850207899</v>
      </c>
      <c r="O4562">
        <v>40.6649616368286</v>
      </c>
      <c r="P4562">
        <v>37.1929824561403</v>
      </c>
      <c r="Q4562">
        <v>1.6901171762526999E-2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D4563" t="s">
        <v>1522</v>
      </c>
      <c r="E4563">
        <v>5.9056199999999999</v>
      </c>
      <c r="F4563">
        <v>3.87</v>
      </c>
      <c r="G4563">
        <v>218.377298391788</v>
      </c>
      <c r="H4563">
        <v>207.784246427722</v>
      </c>
      <c r="I4563">
        <v>228.68298052752499</v>
      </c>
      <c r="J4563">
        <v>66.068763234208205</v>
      </c>
      <c r="M4563">
        <v>100</v>
      </c>
      <c r="O4563">
        <v>0</v>
      </c>
      <c r="P4563">
        <v>242.477876106194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E4564">
        <v>5.8874407</v>
      </c>
      <c r="F4564">
        <v>3.61</v>
      </c>
      <c r="G4564">
        <v>14.213598530804401</v>
      </c>
      <c r="H4564">
        <v>17.754180623320099</v>
      </c>
      <c r="I4564">
        <v>-37.634558025926999</v>
      </c>
      <c r="J4564">
        <v>6.0883250495447196</v>
      </c>
      <c r="K4564">
        <v>3.5330888018764801</v>
      </c>
      <c r="L4564">
        <v>3.58810804604824</v>
      </c>
      <c r="M4564">
        <v>46.328573382084102</v>
      </c>
      <c r="N4564">
        <v>0.87200517319510995</v>
      </c>
      <c r="O4564">
        <v>40.720221606648202</v>
      </c>
      <c r="P4564">
        <v>52.966101694915203</v>
      </c>
      <c r="Q4564">
        <v>3.8622175135809997E-2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E4565">
        <v>5.8434419999999996</v>
      </c>
      <c r="F4565">
        <v>14.19</v>
      </c>
      <c r="G4565">
        <v>-6.82785044167899</v>
      </c>
      <c r="H4565">
        <v>-2.7855989117865301</v>
      </c>
      <c r="I4565">
        <v>1.5709580798669101</v>
      </c>
      <c r="J4565">
        <v>0.88182310925804097</v>
      </c>
      <c r="K4565">
        <v>13.9250907628732</v>
      </c>
      <c r="L4565">
        <v>13.695433688615401</v>
      </c>
      <c r="M4565">
        <v>55.869902371634801</v>
      </c>
      <c r="N4565">
        <v>0.24590570379705201</v>
      </c>
      <c r="O4565">
        <v>14.4467935165609</v>
      </c>
      <c r="P4565">
        <v>38.981390793339799</v>
      </c>
      <c r="Q4565">
        <v>-0.131092015643093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D4566" t="s">
        <v>138</v>
      </c>
      <c r="E4566">
        <v>5.8429951999999998</v>
      </c>
      <c r="F4566">
        <v>7.84</v>
      </c>
      <c r="G4566">
        <v>6.5660889522604</v>
      </c>
      <c r="H4566">
        <v>-11.6956384737382</v>
      </c>
      <c r="I4566">
        <v>-14.554389249555699</v>
      </c>
      <c r="J4566">
        <v>6.4443500886683598</v>
      </c>
      <c r="K4566">
        <v>7.6645284103092504</v>
      </c>
      <c r="L4566">
        <v>7.29231653183529</v>
      </c>
      <c r="M4566">
        <v>79.752275453694196</v>
      </c>
      <c r="N4566">
        <v>3.22788223169271</v>
      </c>
      <c r="O4566">
        <v>42.984693877551003</v>
      </c>
      <c r="P4566">
        <v>101.02564102564099</v>
      </c>
      <c r="Q4566">
        <v>8.0648723824789006E-2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72</v>
      </c>
      <c r="E4567">
        <v>5.8389552</v>
      </c>
      <c r="F4567">
        <v>19.239999999999998</v>
      </c>
      <c r="G4567">
        <v>-21.814559638914499</v>
      </c>
      <c r="H4567">
        <v>-7.5201783510388696</v>
      </c>
      <c r="I4567">
        <v>-26.617732008211998</v>
      </c>
      <c r="J4567">
        <v>-3.4680596934071901</v>
      </c>
      <c r="K4567">
        <v>20.115010180028001</v>
      </c>
      <c r="L4567">
        <v>19.098294155479898</v>
      </c>
      <c r="M4567">
        <v>30.394512122361402</v>
      </c>
      <c r="N4567">
        <v>0.17743254292722799</v>
      </c>
      <c r="O4567">
        <v>35.083160083160003</v>
      </c>
      <c r="P4567">
        <v>48</v>
      </c>
      <c r="Q4567">
        <v>5.9417807826027999E-2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D4568" t="s">
        <v>682</v>
      </c>
      <c r="E4568">
        <v>5.8343824</v>
      </c>
      <c r="F4568">
        <v>8.1199999999999992</v>
      </c>
      <c r="G4568">
        <v>146.56608895226</v>
      </c>
      <c r="H4568">
        <v>-7.0896127674046996</v>
      </c>
      <c r="I4568">
        <v>-19.595359615792599</v>
      </c>
      <c r="J4568">
        <v>7.8772139384336102</v>
      </c>
      <c r="K4568">
        <v>7.6202142609840697</v>
      </c>
      <c r="L4568">
        <v>6.8313835124380402</v>
      </c>
      <c r="M4568">
        <v>66.543656661247397</v>
      </c>
      <c r="N4568">
        <v>0.96334152543576701</v>
      </c>
      <c r="O4568">
        <v>13.669950738916199</v>
      </c>
      <c r="P4568">
        <v>170.666666666666</v>
      </c>
      <c r="Q4568">
        <v>8.1354828604227006E-2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130</v>
      </c>
      <c r="E4569">
        <v>5.8306655999999997</v>
      </c>
      <c r="F4569">
        <v>11.04</v>
      </c>
      <c r="G4569">
        <v>53.391383700384701</v>
      </c>
      <c r="H4569">
        <v>-11.5505209285266</v>
      </c>
      <c r="I4569">
        <v>-13.4312592150333</v>
      </c>
      <c r="J4569">
        <v>6.7149521452439904</v>
      </c>
      <c r="K4569">
        <v>11.0468366685152</v>
      </c>
      <c r="L4569">
        <v>10.397088611112901</v>
      </c>
      <c r="M4569">
        <v>47.264592708834797</v>
      </c>
      <c r="N4569">
        <v>0.23238095238095199</v>
      </c>
      <c r="O4569">
        <v>33.605072463768103</v>
      </c>
      <c r="P4569">
        <v>77.7777777777777</v>
      </c>
      <c r="Q4569">
        <v>3.5170221523049001E-2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60</v>
      </c>
      <c r="E4570">
        <v>5.8301166359999996</v>
      </c>
      <c r="F4570">
        <v>10.74</v>
      </c>
      <c r="G4570">
        <v>149.181865033685</v>
      </c>
      <c r="H4570">
        <v>9.9306152997547894</v>
      </c>
      <c r="I4570">
        <v>31.144375676391</v>
      </c>
      <c r="J4570">
        <v>-4.1452049406224303</v>
      </c>
      <c r="K4570">
        <v>11.381907173899</v>
      </c>
      <c r="L4570">
        <v>9.5309486384680806</v>
      </c>
      <c r="M4570">
        <v>29.444481111489601</v>
      </c>
      <c r="N4570">
        <v>0.186125079040077</v>
      </c>
      <c r="O4570">
        <v>36.1266294227188</v>
      </c>
      <c r="P4570">
        <v>221.556886227544</v>
      </c>
      <c r="Q4570">
        <v>9.0738190042834996E-2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E4571">
        <v>5.8125</v>
      </c>
      <c r="F4571">
        <v>38.75</v>
      </c>
      <c r="G4571">
        <v>10.214846895645699</v>
      </c>
      <c r="H4571">
        <v>1.28693402449455</v>
      </c>
      <c r="I4571">
        <v>-33.065728912002903</v>
      </c>
      <c r="J4571">
        <v>4.3739591685121697</v>
      </c>
      <c r="K4571">
        <v>38.620234286210803</v>
      </c>
      <c r="L4571">
        <v>37.174898842650798</v>
      </c>
      <c r="M4571">
        <v>59.076233498657203</v>
      </c>
      <c r="N4571">
        <v>1.8568739495798301</v>
      </c>
      <c r="O4571">
        <v>31.612903225806399</v>
      </c>
      <c r="P4571">
        <v>86.298076923076906</v>
      </c>
      <c r="Q4571">
        <v>3.0403665119227E-2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631</v>
      </c>
      <c r="E4572">
        <v>5.8110277960000003</v>
      </c>
      <c r="F4572">
        <v>13.72</v>
      </c>
      <c r="G4572">
        <v>34.879723560217101</v>
      </c>
      <c r="H4572">
        <v>2.5344206187918901</v>
      </c>
      <c r="I4572">
        <v>-5.76339951567752</v>
      </c>
      <c r="J4572">
        <v>0.81054727176695196</v>
      </c>
      <c r="K4572">
        <v>14.1511992117277</v>
      </c>
      <c r="L4572">
        <v>12.8036809000454</v>
      </c>
      <c r="M4572">
        <v>21.810560703703199</v>
      </c>
      <c r="N4572">
        <v>0.44411974340698501</v>
      </c>
      <c r="O4572">
        <v>16.982507288629701</v>
      </c>
      <c r="P4572">
        <v>71.5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E4573">
        <v>5.7941099999999999</v>
      </c>
      <c r="F4573">
        <v>10.5</v>
      </c>
      <c r="G4573">
        <v>4.2612804763027796</v>
      </c>
      <c r="H4573">
        <v>-19.200605397302201</v>
      </c>
      <c r="I4573">
        <v>-2.4481299371001901</v>
      </c>
      <c r="J4573">
        <v>-9.3124423214213099</v>
      </c>
      <c r="K4573">
        <v>10.475313274386901</v>
      </c>
      <c r="L4573">
        <v>9.4279632929235806</v>
      </c>
      <c r="M4573">
        <v>50.222454445939803</v>
      </c>
      <c r="N4573">
        <v>8.69946423622871E-2</v>
      </c>
      <c r="O4573">
        <v>23.3333333333333</v>
      </c>
      <c r="P4573">
        <v>66.402535657686201</v>
      </c>
      <c r="Q4573">
        <v>4.5508405476602003E-2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92</v>
      </c>
      <c r="E4574">
        <v>5.7621624000000002</v>
      </c>
      <c r="F4574">
        <v>10.81</v>
      </c>
      <c r="G4574">
        <v>13.431228901369799</v>
      </c>
      <c r="H4574">
        <v>-1.63890976828365</v>
      </c>
      <c r="I4574">
        <v>7.3934452285052297</v>
      </c>
      <c r="J4574">
        <v>9.5750668071418197</v>
      </c>
      <c r="K4574">
        <v>9.3273752967517805</v>
      </c>
      <c r="L4574">
        <v>8.5937603441510308</v>
      </c>
      <c r="M4574">
        <v>68.0857536970083</v>
      </c>
      <c r="N4574">
        <v>1.39972068008327</v>
      </c>
      <c r="O4574">
        <v>15.633672525439399</v>
      </c>
      <c r="P4574">
        <v>67.596899224806194</v>
      </c>
      <c r="Q4574">
        <v>7.1625817055756005E-2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D4575" t="s">
        <v>539</v>
      </c>
      <c r="E4575">
        <v>5.742</v>
      </c>
      <c r="F4575">
        <v>9.57</v>
      </c>
      <c r="G4575">
        <v>68.454754277545405</v>
      </c>
      <c r="H4575">
        <v>63.926880472490502</v>
      </c>
      <c r="I4575">
        <v>43.865730450984302</v>
      </c>
      <c r="J4575">
        <v>20.652860018153198</v>
      </c>
      <c r="K4575">
        <v>6.4490494868708703</v>
      </c>
      <c r="L4575">
        <v>5.9164902233221301</v>
      </c>
      <c r="M4575">
        <v>93.379266100991899</v>
      </c>
      <c r="N4575">
        <v>3.9576778343468</v>
      </c>
      <c r="O4575">
        <v>0</v>
      </c>
      <c r="P4575">
        <v>133.98533007334899</v>
      </c>
      <c r="Q4575">
        <v>4.1573334595857998E-2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486</v>
      </c>
      <c r="E4576">
        <v>5.73855</v>
      </c>
      <c r="F4576">
        <v>2.0099999999999998</v>
      </c>
      <c r="G4576">
        <v>-60.087838860902998</v>
      </c>
      <c r="H4576">
        <v>-10.600912295993</v>
      </c>
      <c r="I4576">
        <v>-37.945838974895999</v>
      </c>
      <c r="J4576">
        <v>-0.64576340784470998</v>
      </c>
      <c r="K4576">
        <v>2.1857044603746498</v>
      </c>
      <c r="L4576">
        <v>2.5213454830352502</v>
      </c>
      <c r="M4576">
        <v>38.906635998067699</v>
      </c>
      <c r="N4576">
        <v>0.89425648268845204</v>
      </c>
      <c r="O4576">
        <v>69.651741293532297</v>
      </c>
      <c r="P4576">
        <v>5.7894736842105203</v>
      </c>
      <c r="Q4576">
        <v>-4.2268151718543999E-2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714</v>
      </c>
      <c r="E4577">
        <v>5.722810688</v>
      </c>
      <c r="F4577">
        <v>208.79</v>
      </c>
      <c r="G4577">
        <v>31.295373461538901</v>
      </c>
      <c r="H4577">
        <v>0.89328174403243699</v>
      </c>
      <c r="I4577">
        <v>12.744498360724201</v>
      </c>
      <c r="J4577">
        <v>0.19258843733237899</v>
      </c>
      <c r="K4577">
        <v>199.95988448164999</v>
      </c>
      <c r="L4577">
        <v>174.88703516384001</v>
      </c>
      <c r="M4577">
        <v>41.480968958534298</v>
      </c>
      <c r="N4577">
        <v>1.48356271708756</v>
      </c>
      <c r="O4577">
        <v>5.3690310838641704</v>
      </c>
      <c r="P4577">
        <v>60.607692307692297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539</v>
      </c>
      <c r="E4578">
        <v>5.7137339999999996</v>
      </c>
      <c r="F4578">
        <v>8.84</v>
      </c>
      <c r="G4578">
        <v>81.480817634430906</v>
      </c>
      <c r="H4578">
        <v>5.1659292835043003</v>
      </c>
      <c r="I4578">
        <v>-8.8067720632302304</v>
      </c>
      <c r="J4578">
        <v>10.937129550247899</v>
      </c>
      <c r="K4578">
        <v>7.99972030816493</v>
      </c>
      <c r="L4578">
        <v>7.2293833544290802</v>
      </c>
      <c r="M4578">
        <v>65.420077650192496</v>
      </c>
      <c r="N4578">
        <v>2.53980623284964</v>
      </c>
      <c r="O4578">
        <v>23.076923076922998</v>
      </c>
      <c r="P4578">
        <v>151.136363636363</v>
      </c>
      <c r="Q4578">
        <v>0.113064415634923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714</v>
      </c>
      <c r="E4579">
        <v>5.7107817000000001</v>
      </c>
      <c r="F4579">
        <v>39.07</v>
      </c>
      <c r="G4579">
        <v>16.186675427424898</v>
      </c>
      <c r="H4579">
        <v>2.5756154074414601</v>
      </c>
      <c r="I4579">
        <v>2.4156933564879899</v>
      </c>
      <c r="J4579">
        <v>0.73401665952205097</v>
      </c>
      <c r="K4579">
        <v>37.347518192050103</v>
      </c>
      <c r="L4579">
        <v>33.961038875504997</v>
      </c>
      <c r="M4579">
        <v>46.348393818943599</v>
      </c>
      <c r="N4579">
        <v>0.76731809795928496</v>
      </c>
      <c r="O4579">
        <v>1.1261837727156201</v>
      </c>
      <c r="P4579">
        <v>48.273244781783603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80</v>
      </c>
      <c r="E4580">
        <v>5.6907500000000004</v>
      </c>
      <c r="F4580">
        <v>17</v>
      </c>
      <c r="G4580">
        <v>16.047814701092399</v>
      </c>
      <c r="H4580">
        <v>-6.5757214641407504</v>
      </c>
      <c r="I4580">
        <v>25.663677021822501</v>
      </c>
      <c r="J4580">
        <v>9.2480472717669606</v>
      </c>
      <c r="K4580">
        <v>17.020170351053402</v>
      </c>
      <c r="L4580">
        <v>15.965912112779799</v>
      </c>
      <c r="M4580">
        <v>47.380963221426597</v>
      </c>
      <c r="N4580">
        <v>1.0184626737095399</v>
      </c>
      <c r="O4580">
        <v>28.705882352941099</v>
      </c>
      <c r="P4580">
        <v>56.971375807940802</v>
      </c>
      <c r="Q4580">
        <v>3.7447019276641999E-2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422</v>
      </c>
      <c r="E4581">
        <v>5.6861370000000004</v>
      </c>
      <c r="F4581">
        <v>18.95</v>
      </c>
      <c r="G4581">
        <v>-24.100577714406199</v>
      </c>
      <c r="H4581">
        <v>-3.72017835103886</v>
      </c>
      <c r="I4581">
        <v>-13.7948955786696</v>
      </c>
      <c r="J4581">
        <v>0.81054727176695196</v>
      </c>
      <c r="K4581">
        <v>18.949999968595101</v>
      </c>
      <c r="L4581">
        <v>18.949297490263</v>
      </c>
      <c r="M4581">
        <v>100</v>
      </c>
      <c r="O4581">
        <v>0</v>
      </c>
      <c r="P4581">
        <v>0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631</v>
      </c>
      <c r="E4582">
        <v>5.6641415999999998</v>
      </c>
      <c r="F4582">
        <v>17.68</v>
      </c>
      <c r="G4582">
        <v>-81.600577714406199</v>
      </c>
      <c r="H4582">
        <v>-13.5160967183858</v>
      </c>
      <c r="I4582">
        <v>-54.165890519647697</v>
      </c>
      <c r="J4582">
        <v>-3.1024962064939099</v>
      </c>
      <c r="K4582">
        <v>19.788156403153199</v>
      </c>
      <c r="L4582">
        <v>24.950825131062899</v>
      </c>
      <c r="M4582">
        <v>10.4988657024054</v>
      </c>
      <c r="N4582">
        <v>0.66852421214450397</v>
      </c>
      <c r="O4582">
        <v>148.246606334841</v>
      </c>
      <c r="P4582">
        <v>11.3350125944584</v>
      </c>
      <c r="Q4582">
        <v>3.2359762994434001E-2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130</v>
      </c>
      <c r="E4583">
        <v>5.6603000000000003</v>
      </c>
      <c r="F4583">
        <v>10.58</v>
      </c>
      <c r="G4583">
        <v>0.223746609918062</v>
      </c>
      <c r="H4583">
        <v>-7.0083795115804497</v>
      </c>
      <c r="I4583">
        <v>-14.731225166684601</v>
      </c>
      <c r="J4583">
        <v>-5.7315088029993904</v>
      </c>
      <c r="K4583">
        <v>10.4119659264001</v>
      </c>
      <c r="L4583">
        <v>10.170767277085099</v>
      </c>
      <c r="M4583">
        <v>53.283215481966998</v>
      </c>
      <c r="N4583">
        <v>0.64648710532658404</v>
      </c>
      <c r="O4583">
        <v>22.873345935727698</v>
      </c>
      <c r="P4583">
        <v>34.434561626429399</v>
      </c>
      <c r="Q4583">
        <v>5.1795723483549997E-3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714</v>
      </c>
      <c r="E4584">
        <v>5.6472677519999896</v>
      </c>
      <c r="F4584">
        <v>19.93</v>
      </c>
      <c r="G4584">
        <v>9.3843214381118099</v>
      </c>
      <c r="H4584">
        <v>5.0150842427446198</v>
      </c>
      <c r="I4584">
        <v>2.48281737348902</v>
      </c>
      <c r="J4584">
        <v>2.71913592068708</v>
      </c>
      <c r="K4584">
        <v>19.1285339499907</v>
      </c>
      <c r="L4584">
        <v>17.611882919961801</v>
      </c>
      <c r="M4584">
        <v>60.5497023931554</v>
      </c>
      <c r="N4584">
        <v>0.61642178353794397</v>
      </c>
      <c r="O4584">
        <v>3.86352232814852</v>
      </c>
      <c r="P4584">
        <v>53.307692307692299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1379</v>
      </c>
      <c r="E4585">
        <v>5.6036760000000001</v>
      </c>
      <c r="F4585">
        <v>11.05</v>
      </c>
      <c r="G4585">
        <v>-1.3227999366284799</v>
      </c>
      <c r="H4585">
        <v>-0.93964210476280396</v>
      </c>
      <c r="I4585">
        <v>-16.352214802655499</v>
      </c>
      <c r="J4585">
        <v>-0.61802415680447897</v>
      </c>
      <c r="K4585">
        <v>10.3410718984113</v>
      </c>
      <c r="L4585">
        <v>10.4423707431495</v>
      </c>
      <c r="M4585">
        <v>55.952498502441102</v>
      </c>
      <c r="N4585">
        <v>1.7053290083410499</v>
      </c>
      <c r="O4585">
        <v>14.027149321266901</v>
      </c>
      <c r="P4585">
        <v>30</v>
      </c>
      <c r="Q4585">
        <v>7.1876525401322999E-2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631</v>
      </c>
      <c r="E4586">
        <v>5.5706210450000002</v>
      </c>
      <c r="F4586">
        <v>1.05</v>
      </c>
      <c r="G4586">
        <v>-5.5931859894901201</v>
      </c>
      <c r="H4586">
        <v>-1.87035303188851</v>
      </c>
      <c r="I4586">
        <v>-12.2495918825592</v>
      </c>
      <c r="J4586">
        <v>1.0670674632677399</v>
      </c>
      <c r="K4586">
        <v>0.87095729667658806</v>
      </c>
      <c r="L4586">
        <v>0.71054764949087601</v>
      </c>
      <c r="M4586">
        <v>93.6507375906683</v>
      </c>
      <c r="N4586">
        <v>1</v>
      </c>
      <c r="Q4586">
        <v>2.6574399778243E-2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72</v>
      </c>
      <c r="E4587">
        <v>5.5553850000000002</v>
      </c>
      <c r="F4587">
        <v>5.5</v>
      </c>
      <c r="G4587">
        <v>-35.247589022968398</v>
      </c>
      <c r="H4587">
        <v>-4.0716721998965104</v>
      </c>
      <c r="I4587">
        <v>-31.088128661376398</v>
      </c>
      <c r="J4587">
        <v>8.4006800990914297</v>
      </c>
      <c r="K4587">
        <v>5.5143589679298897</v>
      </c>
      <c r="L4587">
        <v>5.9355848779078402</v>
      </c>
      <c r="M4587">
        <v>52.996018076064203</v>
      </c>
      <c r="N4587">
        <v>1.0550168763424299</v>
      </c>
      <c r="O4587">
        <v>32</v>
      </c>
      <c r="P4587">
        <v>12.2448979591836</v>
      </c>
      <c r="Q4587">
        <v>1.9822065084339001E-2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138</v>
      </c>
      <c r="E4588">
        <v>5.5502219999999998</v>
      </c>
      <c r="F4588">
        <v>11.1</v>
      </c>
      <c r="G4588">
        <v>-13.322134600633801</v>
      </c>
      <c r="H4588">
        <v>-21.538360169220599</v>
      </c>
      <c r="I4588">
        <v>-39.497706823649501</v>
      </c>
      <c r="J4588">
        <v>-6.4905191761411496</v>
      </c>
      <c r="K4588">
        <v>12.612116841839301</v>
      </c>
      <c r="L4588">
        <v>12.5728595149381</v>
      </c>
      <c r="M4588">
        <v>10.2924722018744</v>
      </c>
      <c r="N4588">
        <v>0.700702221147256</v>
      </c>
      <c r="O4588">
        <v>69.909909909909899</v>
      </c>
      <c r="P4588">
        <v>20.521172638436401</v>
      </c>
      <c r="Q4588">
        <v>-8.3330175321620001E-3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92</v>
      </c>
      <c r="E4589">
        <v>5.5353750000000002</v>
      </c>
      <c r="F4589">
        <v>4.3499999999999996</v>
      </c>
      <c r="G4589">
        <v>-108.481188127332</v>
      </c>
      <c r="I4589">
        <v>-27.656281717283498</v>
      </c>
      <c r="K4589">
        <v>17.265326357059401</v>
      </c>
      <c r="L4589">
        <v>64.568764294626902</v>
      </c>
      <c r="M4589">
        <v>49.458628392849597</v>
      </c>
      <c r="N4589">
        <v>1</v>
      </c>
      <c r="O4589">
        <v>540.22988505747105</v>
      </c>
      <c r="P4589">
        <v>10.126582278480999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51</v>
      </c>
      <c r="E4590">
        <v>5.5115999999999996</v>
      </c>
      <c r="F4590">
        <v>61.24</v>
      </c>
      <c r="G4590">
        <v>3.4827556189270701</v>
      </c>
      <c r="H4590">
        <v>5.1231052310506904</v>
      </c>
      <c r="I4590">
        <v>-0.28238399386891899</v>
      </c>
      <c r="J4590">
        <v>3.88475221876342</v>
      </c>
      <c r="K4590">
        <v>59.1869095892106</v>
      </c>
      <c r="L4590">
        <v>57.719540449027797</v>
      </c>
      <c r="M4590">
        <v>53.738141461171701</v>
      </c>
      <c r="N4590">
        <v>0.89776588493676301</v>
      </c>
      <c r="O4590">
        <v>21.734160679294501</v>
      </c>
      <c r="P4590">
        <v>46.893739505876702</v>
      </c>
      <c r="Q4590">
        <v>9.8199703157254001E-2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631</v>
      </c>
      <c r="E4591">
        <v>5.4903546299999997</v>
      </c>
      <c r="F4591">
        <v>15.69</v>
      </c>
      <c r="G4591">
        <v>63.778210164381598</v>
      </c>
      <c r="H4591">
        <v>3.2626938492246298</v>
      </c>
      <c r="I4591">
        <v>7.83301139807452</v>
      </c>
      <c r="J4591">
        <v>10.170816632036299</v>
      </c>
      <c r="K4591">
        <v>15.7662068881653</v>
      </c>
      <c r="L4591">
        <v>15.8251620981983</v>
      </c>
      <c r="M4591">
        <v>64.363215065800205</v>
      </c>
      <c r="N4591">
        <v>0.795827335853592</v>
      </c>
      <c r="O4591">
        <v>106.883365200764</v>
      </c>
      <c r="P4591">
        <v>99.111675126903506</v>
      </c>
      <c r="Q4591">
        <v>0.12793096890490199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539</v>
      </c>
      <c r="E4592">
        <v>5.4878999999999998</v>
      </c>
      <c r="F4592">
        <v>16.63</v>
      </c>
      <c r="G4592">
        <v>-33.818275868586497</v>
      </c>
      <c r="H4592">
        <v>-3.72017835103886</v>
      </c>
      <c r="I4592">
        <v>-13.7948955786696</v>
      </c>
      <c r="J4592">
        <v>0.81054727176695196</v>
      </c>
      <c r="K4592">
        <v>16.6346478581257</v>
      </c>
      <c r="L4592">
        <v>16.731449036156299</v>
      </c>
      <c r="M4592">
        <v>2.3131596830000001E-6</v>
      </c>
      <c r="O4592">
        <v>16.295850871918201</v>
      </c>
      <c r="P4592">
        <v>0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682</v>
      </c>
      <c r="E4593">
        <v>5.4821795</v>
      </c>
      <c r="F4593">
        <v>10.85</v>
      </c>
      <c r="G4593">
        <v>-31.995314556511499</v>
      </c>
      <c r="H4593">
        <v>-22.797582573087301</v>
      </c>
      <c r="I4593">
        <v>-5.2948955786696601</v>
      </c>
      <c r="J4593">
        <v>-11.4775883214533</v>
      </c>
      <c r="K4593">
        <v>11.8068046889288</v>
      </c>
      <c r="L4593">
        <v>11.2211637048008</v>
      </c>
      <c r="M4593">
        <v>43.712104937777902</v>
      </c>
      <c r="N4593">
        <v>1.77435019292315</v>
      </c>
      <c r="O4593">
        <v>33.456221198156697</v>
      </c>
      <c r="P4593">
        <v>34.116192830655102</v>
      </c>
      <c r="Q4593">
        <v>6.8033472744634005E-2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D4594" t="s">
        <v>539</v>
      </c>
      <c r="E4594">
        <v>5.4771516</v>
      </c>
      <c r="F4594">
        <v>5.91</v>
      </c>
      <c r="G4594">
        <v>36.934844628917901</v>
      </c>
      <c r="H4594">
        <v>-19.291606922467398</v>
      </c>
      <c r="I4594">
        <v>-19.234895578669601</v>
      </c>
      <c r="J4594">
        <v>-1.6647002529855099</v>
      </c>
      <c r="K4594">
        <v>6.32573505871314</v>
      </c>
      <c r="L4594">
        <v>6.1358673639711796</v>
      </c>
      <c r="M4594">
        <v>39.125296209543002</v>
      </c>
      <c r="N4594">
        <v>1.1399911999001699</v>
      </c>
      <c r="O4594">
        <v>49.0693739424703</v>
      </c>
      <c r="P4594">
        <v>100.33898305084701</v>
      </c>
      <c r="Q4594">
        <v>5.1882482586647002E-2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E4595">
        <v>5.4726800000000004</v>
      </c>
      <c r="F4595">
        <v>7.1</v>
      </c>
      <c r="G4595">
        <v>-36.446256726751898</v>
      </c>
      <c r="H4595">
        <v>-16.603613933860899</v>
      </c>
      <c r="I4595">
        <v>-37.038138821912902</v>
      </c>
      <c r="J4595">
        <v>1.8062798464468801</v>
      </c>
      <c r="K4595">
        <v>7.4959697018240599</v>
      </c>
      <c r="L4595">
        <v>8.0067786628000395</v>
      </c>
      <c r="M4595">
        <v>37.271541225587903</v>
      </c>
      <c r="N4595">
        <v>1.6315789473684199</v>
      </c>
      <c r="O4595">
        <v>98.873239436619698</v>
      </c>
      <c r="P4595">
        <v>9.2307692307692193</v>
      </c>
      <c r="Q4595">
        <v>2.4563376172694999E-2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E4596">
        <v>5.4695999999999998</v>
      </c>
      <c r="F4596">
        <v>12</v>
      </c>
      <c r="G4596">
        <v>28.765664323810299</v>
      </c>
      <c r="H4596">
        <v>-3.72017835103886</v>
      </c>
      <c r="I4596">
        <v>-18.556800340574402</v>
      </c>
      <c r="J4596">
        <v>0.81054727176695196</v>
      </c>
      <c r="K4596">
        <v>11.500938298608499</v>
      </c>
      <c r="L4596">
        <v>11.0467120492885</v>
      </c>
      <c r="M4596">
        <v>66.943267162723302</v>
      </c>
      <c r="N4596">
        <v>0</v>
      </c>
      <c r="O4596">
        <v>33.3333333333333</v>
      </c>
      <c r="P4596">
        <v>53.846153846153797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283</v>
      </c>
      <c r="E4597">
        <v>5.4432074899999998</v>
      </c>
      <c r="F4597">
        <v>2.0299999999999998</v>
      </c>
      <c r="G4597">
        <v>78.899422285593701</v>
      </c>
      <c r="H4597">
        <v>-24.112335213783901</v>
      </c>
      <c r="I4597">
        <v>-4.06516584893994</v>
      </c>
      <c r="J4597">
        <v>0.81054727176695196</v>
      </c>
      <c r="K4597">
        <v>1.8941729175631301</v>
      </c>
      <c r="L4597">
        <v>1.31847805867084</v>
      </c>
      <c r="M4597">
        <v>2.53309981687421</v>
      </c>
      <c r="N4597">
        <v>1.5031475498222999</v>
      </c>
      <c r="O4597">
        <v>36.945812807881701</v>
      </c>
      <c r="P4597">
        <v>125.555555555555</v>
      </c>
      <c r="Q4597">
        <v>2.6723009114286E-2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138</v>
      </c>
      <c r="E4598">
        <v>5.4391259999999999</v>
      </c>
      <c r="F4598">
        <v>1.22</v>
      </c>
      <c r="G4598">
        <v>-7.9101015239300798</v>
      </c>
      <c r="H4598">
        <v>17.848449099941501</v>
      </c>
      <c r="I4598">
        <v>-22.7501194592666</v>
      </c>
      <c r="J4598">
        <v>-5.2500587888391097</v>
      </c>
      <c r="K4598">
        <v>1.1155610971246199</v>
      </c>
      <c r="L4598">
        <v>1.02383417716909</v>
      </c>
      <c r="M4598">
        <v>54.883599228633599</v>
      </c>
      <c r="N4598">
        <v>3.90816949972512</v>
      </c>
      <c r="O4598">
        <v>40.163934426229403</v>
      </c>
      <c r="P4598">
        <v>67.123287671232802</v>
      </c>
      <c r="Q4598">
        <v>1.9280478356212001E-2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21</v>
      </c>
      <c r="E4599">
        <v>5.4347760000000003</v>
      </c>
      <c r="F4599">
        <v>5.4</v>
      </c>
      <c r="G4599">
        <v>-9.2069606931296608</v>
      </c>
      <c r="H4599">
        <v>-26.133971454487099</v>
      </c>
      <c r="I4599">
        <v>72.412000973054504</v>
      </c>
      <c r="J4599">
        <v>-3.1040434755640001</v>
      </c>
      <c r="K4599">
        <v>6.2767005839171599</v>
      </c>
      <c r="L4599">
        <v>5.2469599969082701</v>
      </c>
      <c r="M4599">
        <v>18.833089850405099</v>
      </c>
      <c r="N4599">
        <v>0.205617977528089</v>
      </c>
      <c r="O4599">
        <v>48.148148148148103</v>
      </c>
      <c r="P4599">
        <v>171.356783919598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714</v>
      </c>
      <c r="E4600">
        <v>5.4082145400000003</v>
      </c>
      <c r="F4600">
        <v>31.08</v>
      </c>
      <c r="G4600">
        <v>15.6476237244426</v>
      </c>
      <c r="H4600">
        <v>-2.49397635039348</v>
      </c>
      <c r="I4600">
        <v>13.7389575194017</v>
      </c>
      <c r="J4600">
        <v>0.77867984028193604</v>
      </c>
      <c r="K4600">
        <v>30.209441924839801</v>
      </c>
      <c r="L4600">
        <v>26.709720557722498</v>
      </c>
      <c r="M4600">
        <v>52.608347411978002</v>
      </c>
      <c r="N4600">
        <v>0.992238594042686</v>
      </c>
      <c r="O4600">
        <v>5.4054054054053902</v>
      </c>
      <c r="P4600">
        <v>45.030331311245902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286</v>
      </c>
      <c r="E4601">
        <v>5.3857495999999996</v>
      </c>
      <c r="F4601">
        <v>7.48</v>
      </c>
      <c r="G4601">
        <v>-45.363735609143099</v>
      </c>
      <c r="H4601">
        <v>-12.389287020147499</v>
      </c>
      <c r="I4601">
        <v>-17.0290482306748</v>
      </c>
      <c r="J4601">
        <v>0.81054727176695196</v>
      </c>
      <c r="K4601">
        <v>7.94984925163405</v>
      </c>
      <c r="L4601">
        <v>8.0298297398234304</v>
      </c>
      <c r="M4601">
        <v>3.3807551966831801</v>
      </c>
      <c r="N4601">
        <v>0.71538461538461495</v>
      </c>
      <c r="O4601">
        <v>28.342245989304701</v>
      </c>
      <c r="P4601">
        <v>18.354430379746798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486</v>
      </c>
      <c r="E4602">
        <v>5.38</v>
      </c>
      <c r="F4602">
        <v>5.38</v>
      </c>
      <c r="G4602">
        <v>24.518206815980399</v>
      </c>
      <c r="H4602">
        <v>-21.104793735654201</v>
      </c>
      <c r="I4602">
        <v>-47.210737162828003</v>
      </c>
      <c r="J4602">
        <v>-6.6032458316813099</v>
      </c>
      <c r="K4602">
        <v>6.24111660050613</v>
      </c>
      <c r="L4602">
        <v>5.8089434897287404</v>
      </c>
      <c r="M4602">
        <v>11.8703507355334</v>
      </c>
      <c r="N4602">
        <v>0.59251142146422298</v>
      </c>
      <c r="O4602">
        <v>65.427509293680302</v>
      </c>
      <c r="P4602">
        <v>78.737541528239205</v>
      </c>
      <c r="Q4602">
        <v>0.10882829202069801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714</v>
      </c>
      <c r="E4603">
        <v>5.3691015169999998</v>
      </c>
      <c r="F4603">
        <v>116.85</v>
      </c>
      <c r="G4603">
        <v>14.610248496419899</v>
      </c>
      <c r="H4603">
        <v>1.4326993468028599</v>
      </c>
      <c r="I4603">
        <v>7.4187973673884198</v>
      </c>
      <c r="J4603">
        <v>2.7547495385498602</v>
      </c>
      <c r="K4603">
        <v>111.679966281712</v>
      </c>
      <c r="L4603">
        <v>101.141777956704</v>
      </c>
      <c r="M4603">
        <v>48.897049978633802</v>
      </c>
      <c r="N4603">
        <v>0.97097724992878898</v>
      </c>
      <c r="O4603">
        <v>5.26315789473683</v>
      </c>
      <c r="P4603">
        <v>42.499999999999901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422</v>
      </c>
      <c r="E4604">
        <v>5.3630000000000004</v>
      </c>
      <c r="F4604">
        <v>17.3</v>
      </c>
      <c r="G4604">
        <v>-28.255702368145801</v>
      </c>
      <c r="H4604">
        <v>-14.406807158473001</v>
      </c>
      <c r="I4604">
        <v>-20.281382065156102</v>
      </c>
      <c r="J4604">
        <v>-17.547168631961199</v>
      </c>
      <c r="K4604">
        <v>19.1576008072071</v>
      </c>
      <c r="L4604">
        <v>17.994172983172799</v>
      </c>
      <c r="M4604">
        <v>26.978887481448599</v>
      </c>
      <c r="N4604">
        <v>1.1871232335210899</v>
      </c>
      <c r="O4604">
        <v>58.786127167629999</v>
      </c>
      <c r="P4604">
        <v>39.516129032258</v>
      </c>
      <c r="Q4604">
        <v>5.0746906049100003E-3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E4605">
        <v>5.3559939999999999</v>
      </c>
      <c r="F4605">
        <v>5.74</v>
      </c>
      <c r="G4605">
        <v>-87.258472451248295</v>
      </c>
      <c r="H4605">
        <v>-12.1708825763909</v>
      </c>
      <c r="I4605">
        <v>-76.666823133650198</v>
      </c>
      <c r="J4605">
        <v>-6.6261615889925496</v>
      </c>
      <c r="K4605">
        <v>6.8116293519714102</v>
      </c>
      <c r="L4605">
        <v>9.9549707521257602</v>
      </c>
      <c r="M4605">
        <v>16.171139481045401</v>
      </c>
      <c r="N4605">
        <v>0.165179673414658</v>
      </c>
      <c r="O4605">
        <v>213.58885017421599</v>
      </c>
      <c r="P4605">
        <v>11.025145067698199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422</v>
      </c>
      <c r="E4606">
        <v>5.3331200000000001</v>
      </c>
      <c r="F4606">
        <v>12.82</v>
      </c>
      <c r="G4606">
        <v>42.392928779100203</v>
      </c>
      <c r="H4606">
        <v>-2.9776040936130999</v>
      </c>
      <c r="I4606">
        <v>-53.6917544628703</v>
      </c>
      <c r="J4606">
        <v>5.6174142245566498</v>
      </c>
      <c r="K4606">
        <v>12.751728419665</v>
      </c>
      <c r="L4606">
        <v>13.843785752335201</v>
      </c>
      <c r="M4606">
        <v>65.034607384958505</v>
      </c>
      <c r="N4606">
        <v>2.0641782059000602</v>
      </c>
      <c r="O4606">
        <v>82.2932917316692</v>
      </c>
      <c r="P4606">
        <v>67.581699346405202</v>
      </c>
      <c r="Q4606">
        <v>6.8003311779710002E-2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E4607">
        <v>5.3315925000000002</v>
      </c>
      <c r="F4607">
        <v>9.75</v>
      </c>
      <c r="G4607">
        <v>73.267843338225205</v>
      </c>
      <c r="H4607">
        <v>-3.72017835103886</v>
      </c>
      <c r="I4607">
        <v>11.205104421330301</v>
      </c>
      <c r="J4607">
        <v>11.583380995420301</v>
      </c>
      <c r="K4607">
        <v>9.0861190863302994</v>
      </c>
      <c r="L4607">
        <v>7.8500643118424396</v>
      </c>
      <c r="M4607">
        <v>83.425076172854006</v>
      </c>
      <c r="N4607">
        <v>0.64084343531192101</v>
      </c>
      <c r="O4607">
        <v>27.076923076922998</v>
      </c>
      <c r="P4607">
        <v>159.30851063829701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E4608">
        <v>5.3101770000000004</v>
      </c>
      <c r="F4608">
        <v>0.59</v>
      </c>
      <c r="G4608">
        <v>-25.767244381072899</v>
      </c>
      <c r="H4608">
        <v>-6.9988668756290302</v>
      </c>
      <c r="I4608">
        <v>-40.955389405830097</v>
      </c>
      <c r="J4608">
        <v>-0.856119394899715</v>
      </c>
      <c r="K4608">
        <v>0.60731452075336301</v>
      </c>
      <c r="L4608">
        <v>0.68057599590266704</v>
      </c>
      <c r="M4608">
        <v>45.019424185948999</v>
      </c>
      <c r="N4608">
        <v>0.42286773194451099</v>
      </c>
      <c r="O4608">
        <v>62.711864406779597</v>
      </c>
      <c r="P4608">
        <v>11.320754716981099</v>
      </c>
      <c r="Q4608">
        <v>5.3439790461550004E-3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714</v>
      </c>
      <c r="E4609">
        <v>5.3081630099999897</v>
      </c>
      <c r="F4609">
        <v>22.29</v>
      </c>
      <c r="G4609">
        <v>14.7779269584909</v>
      </c>
      <c r="H4609">
        <v>3.1383348384095702</v>
      </c>
      <c r="I4609">
        <v>5.46674166049565</v>
      </c>
      <c r="J4609">
        <v>0.27483298605267797</v>
      </c>
      <c r="K4609">
        <v>21.042421964684699</v>
      </c>
      <c r="L4609">
        <v>19.091453970821998</v>
      </c>
      <c r="M4609">
        <v>49.829539143146199</v>
      </c>
      <c r="N4609">
        <v>0.64911013781164795</v>
      </c>
      <c r="O4609">
        <v>6.7743382682817499</v>
      </c>
      <c r="P4609">
        <v>43.806451612903203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138</v>
      </c>
      <c r="E4610">
        <v>5.2725</v>
      </c>
      <c r="F4610">
        <v>7.03</v>
      </c>
      <c r="G4610">
        <v>-84.782904336330105</v>
      </c>
      <c r="H4610">
        <v>-8.4820831129436201</v>
      </c>
      <c r="I4610">
        <v>-61.912976759481403</v>
      </c>
      <c r="J4610">
        <v>-7.4697075053031003</v>
      </c>
      <c r="K4610">
        <v>7.92069330404113</v>
      </c>
      <c r="L4610">
        <v>11.466557838071701</v>
      </c>
      <c r="M4610">
        <v>37.726246267560398</v>
      </c>
      <c r="N4610">
        <v>1.24656084656084</v>
      </c>
      <c r="O4610">
        <v>223.470839260312</v>
      </c>
      <c r="P4610">
        <v>11.234177215189799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72</v>
      </c>
      <c r="E4611">
        <v>5.25915</v>
      </c>
      <c r="F4611">
        <v>5.22</v>
      </c>
      <c r="G4611">
        <v>-31.547386225044502</v>
      </c>
      <c r="H4611">
        <v>-8.4820831129436201</v>
      </c>
      <c r="I4611">
        <v>-37.030189696316697</v>
      </c>
      <c r="J4611">
        <v>5.0576515188712099</v>
      </c>
      <c r="K4611">
        <v>5.62888582044123</v>
      </c>
      <c r="L4611">
        <v>5.8803398048249296</v>
      </c>
      <c r="M4611">
        <v>42.733707338768397</v>
      </c>
      <c r="N4611">
        <v>0.247443581228037</v>
      </c>
      <c r="O4611">
        <v>49.233716475095797</v>
      </c>
      <c r="P4611">
        <v>15.999999999999901</v>
      </c>
      <c r="Q4611">
        <v>3.4850188273471E-2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682</v>
      </c>
      <c r="E4612">
        <v>5.2183841099999997</v>
      </c>
      <c r="F4612">
        <v>1738.65</v>
      </c>
      <c r="G4612">
        <v>50.919555162581801</v>
      </c>
      <c r="H4612">
        <v>0.51484101555945605</v>
      </c>
      <c r="I4612">
        <v>17.866154741272801</v>
      </c>
      <c r="J4612">
        <v>0.53534291209393003</v>
      </c>
      <c r="K4612">
        <v>1788.3861519552399</v>
      </c>
      <c r="L4612">
        <v>1682.0802233510601</v>
      </c>
      <c r="M4612">
        <v>46.5699594315344</v>
      </c>
      <c r="N4612">
        <v>1.2661879895561301</v>
      </c>
      <c r="O4612">
        <v>19.972392373393099</v>
      </c>
      <c r="P4612">
        <v>100.767898383371</v>
      </c>
      <c r="Q4612">
        <v>8.5979226230205999E-2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422</v>
      </c>
      <c r="E4613">
        <v>5.1840000000000002</v>
      </c>
      <c r="F4613">
        <v>14.4</v>
      </c>
      <c r="G4613">
        <v>-43.201701309911797</v>
      </c>
      <c r="H4613">
        <v>-2.1072751252324098</v>
      </c>
      <c r="I4613">
        <v>-34.760867038603699</v>
      </c>
      <c r="J4613">
        <v>5.81054727176695</v>
      </c>
      <c r="K4613">
        <v>15.8816618229383</v>
      </c>
      <c r="L4613">
        <v>17.031765090687401</v>
      </c>
      <c r="M4613">
        <v>36.150886901858399</v>
      </c>
      <c r="N4613">
        <v>0.81998951814286103</v>
      </c>
      <c r="O4613">
        <v>43.4027777777777</v>
      </c>
      <c r="P4613">
        <v>1.0526315789473699</v>
      </c>
      <c r="Q4613">
        <v>3.0464617288241E-2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555</v>
      </c>
      <c r="E4614">
        <v>5.1632319999999998</v>
      </c>
      <c r="F4614">
        <v>15.04</v>
      </c>
      <c r="G4614">
        <v>414.96752264401601</v>
      </c>
      <c r="H4614">
        <v>21.504311444879502</v>
      </c>
      <c r="I4614">
        <v>61.088825351562797</v>
      </c>
      <c r="J4614">
        <v>-4.0281624056523997</v>
      </c>
      <c r="K4614">
        <v>13.322884543715499</v>
      </c>
      <c r="L4614">
        <v>9.5239869238997805</v>
      </c>
      <c r="M4614">
        <v>39.947903758246902</v>
      </c>
      <c r="N4614">
        <v>1.2829156959419099</v>
      </c>
      <c r="O4614">
        <v>11.1037234042553</v>
      </c>
      <c r="P4614">
        <v>439.06810035842199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46</v>
      </c>
      <c r="E4615">
        <v>5.1503949999999996</v>
      </c>
      <c r="F4615">
        <v>16.97</v>
      </c>
      <c r="G4615">
        <v>-18.038077714406199</v>
      </c>
      <c r="H4615">
        <v>-0.82608968108811098</v>
      </c>
      <c r="I4615">
        <v>-18.457816926984201</v>
      </c>
      <c r="J4615">
        <v>-5.8374974209704602</v>
      </c>
      <c r="K4615">
        <v>18.259350119171</v>
      </c>
      <c r="L4615">
        <v>18.813911300562498</v>
      </c>
      <c r="M4615">
        <v>38.969158127905899</v>
      </c>
      <c r="N4615">
        <v>0.89775642894629404</v>
      </c>
      <c r="O4615">
        <v>48.497348261638102</v>
      </c>
      <c r="P4615">
        <v>30.538461538461501</v>
      </c>
      <c r="Q4615">
        <v>0.12539891603092099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439</v>
      </c>
      <c r="E4616">
        <v>5.1345000000000001</v>
      </c>
      <c r="F4616">
        <v>4.8899999999999997</v>
      </c>
      <c r="G4616">
        <v>189.360960747132</v>
      </c>
      <c r="H4616">
        <v>37.877617792211801</v>
      </c>
      <c r="I4616">
        <v>1.8079413007629399</v>
      </c>
      <c r="J4616">
        <v>16.576313037532699</v>
      </c>
      <c r="K4616">
        <v>4.0267004318556303</v>
      </c>
      <c r="L4616">
        <v>3.1866103251662099</v>
      </c>
      <c r="M4616">
        <v>72.306609281795005</v>
      </c>
      <c r="N4616">
        <v>4.27111111111111</v>
      </c>
      <c r="O4616">
        <v>10.020449897750501</v>
      </c>
      <c r="P4616">
        <v>234.93150684931501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539</v>
      </c>
      <c r="E4617">
        <v>5.1172599999999999</v>
      </c>
      <c r="F4617">
        <v>16.55</v>
      </c>
      <c r="G4617">
        <v>-24.100577714406199</v>
      </c>
      <c r="H4617">
        <v>-3.72017835103886</v>
      </c>
      <c r="I4617">
        <v>-13.7948955786696</v>
      </c>
      <c r="J4617">
        <v>0.81054727176695196</v>
      </c>
      <c r="K4617">
        <v>16.549999999999901</v>
      </c>
      <c r="L4617">
        <v>16.55</v>
      </c>
      <c r="M4617">
        <v>100</v>
      </c>
      <c r="O4617">
        <v>0</v>
      </c>
      <c r="P4617">
        <v>0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E4618">
        <v>5.1141662700000001</v>
      </c>
      <c r="F4618">
        <v>5.0999999999999996</v>
      </c>
      <c r="G4618">
        <v>1.82534821151965</v>
      </c>
      <c r="H4618">
        <v>-7.3461325495121503</v>
      </c>
      <c r="I4618">
        <v>-28.510614642214801</v>
      </c>
      <c r="J4618">
        <v>-2.9989765377568598</v>
      </c>
      <c r="K4618">
        <v>5.0976432854647804</v>
      </c>
      <c r="L4618">
        <v>4.9027670507760499</v>
      </c>
      <c r="M4618">
        <v>48.484798158408999</v>
      </c>
      <c r="N4618">
        <v>2.6520305247041098</v>
      </c>
      <c r="O4618">
        <v>23.7254901960784</v>
      </c>
      <c r="P4618">
        <v>55.015197568388999</v>
      </c>
      <c r="Q4618">
        <v>-4.3738574128504001E-2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283</v>
      </c>
      <c r="E4619">
        <v>5.1064352749999999</v>
      </c>
      <c r="F4619">
        <v>175.05</v>
      </c>
      <c r="G4619">
        <v>23.123980738074799</v>
      </c>
      <c r="H4619">
        <v>-3.72017835103886</v>
      </c>
      <c r="I4619">
        <v>33.739870540167203</v>
      </c>
      <c r="J4619">
        <v>0.81054727176695196</v>
      </c>
      <c r="K4619">
        <v>166.334716539456</v>
      </c>
      <c r="L4619">
        <v>140.55194350968699</v>
      </c>
      <c r="M4619">
        <v>99.999999999866205</v>
      </c>
      <c r="N4619">
        <v>0</v>
      </c>
      <c r="O4619">
        <v>0</v>
      </c>
      <c r="P4619">
        <v>47.534766118836899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21</v>
      </c>
      <c r="E4620">
        <v>5.0947369</v>
      </c>
      <c r="F4620">
        <v>2.2000000000000002</v>
      </c>
      <c r="G4620">
        <v>-5.1816587954873397</v>
      </c>
      <c r="H4620">
        <v>1.0417264108658999</v>
      </c>
      <c r="I4620">
        <v>-14.2473842664524</v>
      </c>
      <c r="J4620">
        <v>0.81054727176695196</v>
      </c>
      <c r="K4620">
        <v>2.0936974802451198</v>
      </c>
      <c r="L4620">
        <v>1.9001600197855499</v>
      </c>
      <c r="M4620">
        <v>99.988573876911602</v>
      </c>
      <c r="N4620">
        <v>1.1272727272727201</v>
      </c>
      <c r="O4620">
        <v>0.45454545454543999</v>
      </c>
      <c r="P4620">
        <v>25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130</v>
      </c>
      <c r="E4621">
        <v>5.0652321599999999</v>
      </c>
      <c r="F4621">
        <v>0.3</v>
      </c>
      <c r="G4621">
        <v>-5.5931859894901201</v>
      </c>
      <c r="H4621">
        <v>-1.87035303188851</v>
      </c>
      <c r="I4621">
        <v>-12.2495918825592</v>
      </c>
      <c r="J4621">
        <v>1.0670674632677399</v>
      </c>
      <c r="K4621">
        <v>0.38104149371468099</v>
      </c>
      <c r="L4621">
        <v>0.316837459592406</v>
      </c>
      <c r="M4621">
        <v>38.332852816306797</v>
      </c>
      <c r="N4621">
        <v>1</v>
      </c>
      <c r="Q4621">
        <v>5.2048647419290002E-2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626</v>
      </c>
      <c r="E4622">
        <v>5.0563715311606101</v>
      </c>
      <c r="F4622">
        <v>16.86</v>
      </c>
      <c r="G4622">
        <v>-25.906052379519799</v>
      </c>
      <c r="H4622">
        <v>1.26114169877434</v>
      </c>
      <c r="I4622">
        <v>-25.058053473406499</v>
      </c>
      <c r="J4622">
        <v>0.81054727176695196</v>
      </c>
      <c r="K4622">
        <v>16.6663623196469</v>
      </c>
      <c r="L4622">
        <v>19.070209399152301</v>
      </c>
      <c r="M4622">
        <v>98.301476099178998</v>
      </c>
      <c r="N4622">
        <v>1.87810493154004E-3</v>
      </c>
      <c r="O4622">
        <v>36.832740213523103</v>
      </c>
      <c r="P4622">
        <v>10.848126232741601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138</v>
      </c>
      <c r="E4623">
        <v>5.055555</v>
      </c>
      <c r="F4623">
        <v>4.8499999999999996</v>
      </c>
      <c r="G4623">
        <v>-5.5931859894901201</v>
      </c>
      <c r="H4623">
        <v>-1.87035303188851</v>
      </c>
      <c r="I4623">
        <v>-12.2495918825592</v>
      </c>
      <c r="J4623">
        <v>1.0670674632677399</v>
      </c>
      <c r="K4623">
        <v>5.1230840222052203</v>
      </c>
      <c r="M4623">
        <v>99.999956885964906</v>
      </c>
      <c r="N4623">
        <v>1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E4624">
        <v>5.0501880000000003</v>
      </c>
      <c r="F4624">
        <v>7.8</v>
      </c>
      <c r="G4624">
        <v>163.722300514376</v>
      </c>
      <c r="H4624">
        <v>3.6770819229337302</v>
      </c>
      <c r="I4624">
        <v>78.3233310223155</v>
      </c>
      <c r="J4624">
        <v>-4.9586834974638201</v>
      </c>
      <c r="K4624">
        <v>7.4973440668545503</v>
      </c>
      <c r="L4624">
        <v>5.63663787734877</v>
      </c>
      <c r="M4624">
        <v>25.539764441447499</v>
      </c>
      <c r="N4624">
        <v>8.1035886944397395E-2</v>
      </c>
      <c r="O4624">
        <v>17.8205128205128</v>
      </c>
      <c r="P4624">
        <v>222.31404958677601</v>
      </c>
      <c r="Q4624">
        <v>6.3960675028272004E-2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21</v>
      </c>
      <c r="E4625">
        <v>5.0381089799999996</v>
      </c>
      <c r="F4625">
        <v>3.18</v>
      </c>
      <c r="G4625">
        <v>31.021373505105899</v>
      </c>
      <c r="H4625">
        <v>6.6964883156278097</v>
      </c>
      <c r="I4625">
        <v>-25.4615622453363</v>
      </c>
      <c r="J4625">
        <v>-4.2640795939046798</v>
      </c>
      <c r="K4625">
        <v>3.2192201569833601</v>
      </c>
      <c r="M4625">
        <v>36.822359366275201</v>
      </c>
      <c r="N4625">
        <v>1.34375794928951</v>
      </c>
      <c r="O4625">
        <v>47.798742138364702</v>
      </c>
      <c r="P4625">
        <v>63.076923076923002</v>
      </c>
      <c r="Q4625">
        <v>3.5107821213424997E-2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407</v>
      </c>
      <c r="E4626">
        <v>4.9995000000000003</v>
      </c>
      <c r="F4626">
        <v>10.1</v>
      </c>
      <c r="G4626">
        <v>79.528454543658199</v>
      </c>
      <c r="H4626">
        <v>-18.4701783510388</v>
      </c>
      <c r="I4626">
        <v>28.4586255480909</v>
      </c>
      <c r="J4626">
        <v>-5.2500587888390999</v>
      </c>
      <c r="K4626">
        <v>11.5373442075282</v>
      </c>
      <c r="L4626">
        <v>10.6256232069116</v>
      </c>
      <c r="M4626">
        <v>11.704522451439599</v>
      </c>
      <c r="N4626">
        <v>0.56106364084854399</v>
      </c>
      <c r="O4626">
        <v>107.82178217821701</v>
      </c>
      <c r="P4626">
        <v>123.946784922394</v>
      </c>
      <c r="Q4626">
        <v>2.0737389448256999E-2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E4627">
        <v>4.9749999999999996</v>
      </c>
      <c r="F4627">
        <v>9.9499999999999993</v>
      </c>
      <c r="G4627">
        <v>-19.142771807233199</v>
      </c>
      <c r="H4627">
        <v>1.2376275561341099</v>
      </c>
      <c r="I4627">
        <v>-8.8370896714966705</v>
      </c>
      <c r="J4627">
        <v>0.81054727176695196</v>
      </c>
      <c r="K4627">
        <v>9.7212513988759692</v>
      </c>
      <c r="L4627">
        <v>9.7125155131209109</v>
      </c>
      <c r="M4627">
        <v>100</v>
      </c>
      <c r="N4627">
        <v>0</v>
      </c>
      <c r="O4627">
        <v>0</v>
      </c>
      <c r="P4627">
        <v>10.432852386237499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116</v>
      </c>
      <c r="E4628">
        <v>4.9649999999999999</v>
      </c>
      <c r="F4628">
        <v>9.93</v>
      </c>
      <c r="G4628">
        <v>113.459230898033</v>
      </c>
      <c r="H4628">
        <v>-12.850613133647499</v>
      </c>
      <c r="I4628">
        <v>39.920274699968097</v>
      </c>
      <c r="J4628">
        <v>-13.673904446727301</v>
      </c>
      <c r="K4628">
        <v>10.8697387322234</v>
      </c>
      <c r="L4628">
        <v>9.1759740185986498</v>
      </c>
      <c r="M4628">
        <v>14.661469471215501</v>
      </c>
      <c r="N4628">
        <v>0.209168092367089</v>
      </c>
      <c r="O4628">
        <v>50.553877139979797</v>
      </c>
      <c r="P4628">
        <v>182.10227272727201</v>
      </c>
      <c r="Q4628">
        <v>6.7177944051587002E-2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539</v>
      </c>
      <c r="E4629">
        <v>4.95</v>
      </c>
      <c r="F4629">
        <v>16.5</v>
      </c>
      <c r="G4629">
        <v>30.828999750382401</v>
      </c>
      <c r="H4629">
        <v>2.5298216489611298</v>
      </c>
      <c r="I4629">
        <v>-8.4309109043401502</v>
      </c>
      <c r="J4629">
        <v>0.75175832408910603</v>
      </c>
      <c r="K4629">
        <v>16.3941031193764</v>
      </c>
      <c r="L4629">
        <v>14.900950876890899</v>
      </c>
      <c r="M4629">
        <v>45.571127339852403</v>
      </c>
      <c r="N4629">
        <v>0.52169991237565005</v>
      </c>
      <c r="O4629">
        <v>19.696969696969699</v>
      </c>
      <c r="P4629">
        <v>69.057377049180303</v>
      </c>
      <c r="Q4629">
        <v>1.6083380403393001E-2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116</v>
      </c>
      <c r="E4630">
        <v>4.9252500000000001</v>
      </c>
      <c r="F4630">
        <v>9.9499999999999993</v>
      </c>
      <c r="G4630">
        <v>8.3894356011729503</v>
      </c>
      <c r="H4630">
        <v>-8.9582735891341105</v>
      </c>
      <c r="I4630">
        <v>-18.942655349880301</v>
      </c>
      <c r="J4630">
        <v>-0.18447760385495199</v>
      </c>
      <c r="K4630">
        <v>9.5335203911697892</v>
      </c>
      <c r="L4630">
        <v>9.6249859332650605</v>
      </c>
      <c r="M4630">
        <v>64.2108871897467</v>
      </c>
      <c r="N4630">
        <v>1.1440792944900799</v>
      </c>
      <c r="O4630">
        <v>60.7035175879397</v>
      </c>
      <c r="P4630">
        <v>41.737891737891701</v>
      </c>
      <c r="Q4630">
        <v>1.8672245666411999E-2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825</v>
      </c>
      <c r="E4631">
        <v>4.8989605000000003</v>
      </c>
      <c r="F4631">
        <v>6.23</v>
      </c>
      <c r="G4631">
        <v>36.053663930837899</v>
      </c>
      <c r="H4631">
        <v>-14.3371080497476</v>
      </c>
      <c r="I4631">
        <v>-15.6846593581972</v>
      </c>
      <c r="J4631">
        <v>-4.0749489114391402</v>
      </c>
      <c r="K4631">
        <v>7.7184424420625799</v>
      </c>
      <c r="L4631">
        <v>7.07685444587334</v>
      </c>
      <c r="M4631">
        <v>12.121076707946299</v>
      </c>
      <c r="N4631">
        <v>0.70454545454545403</v>
      </c>
      <c r="O4631">
        <v>72.391653290529604</v>
      </c>
      <c r="P4631">
        <v>104.934210526315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E4632">
        <v>4.8817354240000004</v>
      </c>
      <c r="F4632">
        <v>5.84</v>
      </c>
      <c r="G4632">
        <v>23.3741697603412</v>
      </c>
      <c r="H4632">
        <v>-28.462446392275901</v>
      </c>
      <c r="I4632">
        <v>-44.682469543166697</v>
      </c>
      <c r="J4632">
        <v>-11.3699038560526</v>
      </c>
      <c r="K4632">
        <v>7.0304256824675804</v>
      </c>
      <c r="L4632">
        <v>6.1844085915148401</v>
      </c>
      <c r="M4632">
        <v>2.3190876202432</v>
      </c>
      <c r="N4632">
        <v>0.78972345657707399</v>
      </c>
      <c r="O4632">
        <v>45.376712328767098</v>
      </c>
      <c r="P4632">
        <v>55.319148936170201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1157</v>
      </c>
      <c r="E4633">
        <v>4.8449999999999998</v>
      </c>
      <c r="F4633">
        <v>2.85</v>
      </c>
      <c r="G4633">
        <v>28.305839397893099</v>
      </c>
      <c r="H4633">
        <v>-6.0380591457408403</v>
      </c>
      <c r="I4633">
        <v>-24.172254069235699</v>
      </c>
      <c r="J4633">
        <v>6.16769012890982</v>
      </c>
      <c r="K4633">
        <v>2.9601157858932199</v>
      </c>
      <c r="L4633">
        <v>2.9927744079459599</v>
      </c>
      <c r="M4633">
        <v>44.500021678270897</v>
      </c>
      <c r="N4633">
        <v>0.439354066251189</v>
      </c>
      <c r="O4633">
        <v>56.140350877192901</v>
      </c>
      <c r="P4633">
        <v>66.6666666666666</v>
      </c>
      <c r="Q4633">
        <v>3.672244327799E-3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165</v>
      </c>
      <c r="E4634">
        <v>4.8364752799999904</v>
      </c>
      <c r="F4634">
        <v>5.6</v>
      </c>
      <c r="G4634">
        <v>31.454977841149201</v>
      </c>
      <c r="K4634">
        <v>5.4856592989664099</v>
      </c>
      <c r="L4634">
        <v>5.3129273959650396</v>
      </c>
      <c r="M4634">
        <v>11.3707014279082</v>
      </c>
      <c r="N4634">
        <v>1</v>
      </c>
      <c r="O4634">
        <v>29.464285714285701</v>
      </c>
      <c r="P4634">
        <v>59.999999999999901</v>
      </c>
      <c r="Q4634">
        <v>-8.5879446318412003E-2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E4635">
        <v>4.832541</v>
      </c>
      <c r="F4635">
        <v>9.4700000000000006</v>
      </c>
      <c r="G4635">
        <v>23.868172285593701</v>
      </c>
      <c r="H4635">
        <v>35.580520949660396</v>
      </c>
      <c r="I4635">
        <v>17.368539324377402</v>
      </c>
      <c r="J4635">
        <v>0.71024636905882998</v>
      </c>
      <c r="K4635">
        <v>8.4458671985861091</v>
      </c>
      <c r="L4635">
        <v>7.7973351547254399</v>
      </c>
      <c r="M4635">
        <v>48.213489330355898</v>
      </c>
      <c r="N4635">
        <v>4.7122565390867397</v>
      </c>
      <c r="O4635">
        <v>22.280887011615601</v>
      </c>
      <c r="P4635">
        <v>66.140350877192901</v>
      </c>
      <c r="Q4635">
        <v>2.6639939738867E-2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1157</v>
      </c>
      <c r="E4636">
        <v>4.8241731999999997</v>
      </c>
      <c r="F4636">
        <v>4.84</v>
      </c>
      <c r="G4636">
        <v>79.260766823408801</v>
      </c>
      <c r="H4636">
        <v>106.067055691514</v>
      </c>
      <c r="I4636">
        <v>123.460006382114</v>
      </c>
      <c r="J4636">
        <v>-0.39185753785229499</v>
      </c>
      <c r="K4636">
        <v>3.25592820059373</v>
      </c>
      <c r="L4636">
        <v>2.0711891660744599</v>
      </c>
      <c r="M4636">
        <v>70.560685248448095</v>
      </c>
      <c r="N4636">
        <v>2.0999009649907201</v>
      </c>
      <c r="O4636">
        <v>8.0578512396694197</v>
      </c>
      <c r="P4636">
        <v>149.48453608247399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422</v>
      </c>
      <c r="E4637">
        <v>4.8091603000000003</v>
      </c>
      <c r="F4637">
        <v>16.03</v>
      </c>
      <c r="G4637">
        <v>101.039871723795</v>
      </c>
      <c r="H4637">
        <v>-3.2902029210634298</v>
      </c>
      <c r="I4637">
        <v>9.0403534634759399</v>
      </c>
      <c r="J4637">
        <v>-3.1259979691261002</v>
      </c>
      <c r="K4637">
        <v>17.6124933591922</v>
      </c>
      <c r="L4637">
        <v>15.4161702704492</v>
      </c>
      <c r="M4637">
        <v>24.961709316346699</v>
      </c>
      <c r="N4637">
        <v>0.18293424410749101</v>
      </c>
      <c r="O4637">
        <v>79.975046787273797</v>
      </c>
      <c r="P4637">
        <v>125.140449438202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E4638">
        <v>4.8015999999999996</v>
      </c>
      <c r="F4638">
        <v>1.6</v>
      </c>
      <c r="G4638">
        <v>-12.989466603295099</v>
      </c>
      <c r="H4638">
        <v>-9.4344640653245797</v>
      </c>
      <c r="I4638">
        <v>-25.882807666581702</v>
      </c>
      <c r="J4638">
        <v>9.3631788507143092</v>
      </c>
      <c r="K4638">
        <v>1.5615272880564199</v>
      </c>
      <c r="L4638">
        <v>1.6386343880986101</v>
      </c>
      <c r="M4638">
        <v>49.799216713353701</v>
      </c>
      <c r="N4638">
        <v>0.61657394172126201</v>
      </c>
      <c r="O4638">
        <v>43.749999999999901</v>
      </c>
      <c r="P4638">
        <v>42.857142857142797</v>
      </c>
      <c r="Q4638">
        <v>-0.13876485485817999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386</v>
      </c>
      <c r="E4639">
        <v>4.7972826</v>
      </c>
      <c r="F4639">
        <v>3.3</v>
      </c>
      <c r="G4639">
        <v>-78.583336335095893</v>
      </c>
      <c r="H4639">
        <v>-21.901996532857002</v>
      </c>
      <c r="I4639">
        <v>-57.384639168413202</v>
      </c>
      <c r="J4639">
        <v>-6.5423939047036299</v>
      </c>
      <c r="K4639">
        <v>3.8419307203993198</v>
      </c>
      <c r="L4639">
        <v>5.0347959487209604</v>
      </c>
      <c r="M4639">
        <v>41.265971850313399</v>
      </c>
      <c r="N4639">
        <v>1.8965641952983701</v>
      </c>
      <c r="O4639">
        <v>125.757575757575</v>
      </c>
      <c r="P4639">
        <v>8.1967213114754092</v>
      </c>
      <c r="Q4639">
        <v>3.67918055617E-3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E4640">
        <v>4.7932499999999996</v>
      </c>
      <c r="F4640">
        <v>8.25</v>
      </c>
      <c r="G4640">
        <v>40.899422285593701</v>
      </c>
      <c r="H4640">
        <v>-3.9620163195999201</v>
      </c>
      <c r="I4640">
        <v>5.7703218126346796</v>
      </c>
      <c r="J4640">
        <v>1.4203033693279301</v>
      </c>
      <c r="K4640">
        <v>7.4642123968772802</v>
      </c>
      <c r="L4640">
        <v>6.4674358691507496</v>
      </c>
      <c r="M4640">
        <v>67.196437354523795</v>
      </c>
      <c r="N4640">
        <v>1.0015203344735799E-2</v>
      </c>
      <c r="O4640">
        <v>5.4545454545454399</v>
      </c>
      <c r="P4640">
        <v>99.757869249394602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D4641" t="s">
        <v>422</v>
      </c>
      <c r="E4641">
        <v>4.7396177460000004</v>
      </c>
      <c r="F4641">
        <v>30.62</v>
      </c>
      <c r="G4641">
        <v>225.44280128102699</v>
      </c>
      <c r="H4641">
        <v>23.810017400731201</v>
      </c>
      <c r="I4641">
        <v>235.748483416764</v>
      </c>
      <c r="J4641">
        <v>0.81054727176695196</v>
      </c>
      <c r="K4641">
        <v>24.4392292544326</v>
      </c>
      <c r="M4641">
        <v>100</v>
      </c>
      <c r="N4641">
        <v>5.1926158445440898</v>
      </c>
      <c r="O4641">
        <v>0</v>
      </c>
      <c r="P4641">
        <v>249.54337899543299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D4642" t="s">
        <v>539</v>
      </c>
      <c r="E4642">
        <v>4.7364668999999999</v>
      </c>
      <c r="F4642">
        <v>14.31</v>
      </c>
      <c r="G4642">
        <v>174.646812682253</v>
      </c>
      <c r="H4642">
        <v>3.9264437721979499</v>
      </c>
      <c r="I4642">
        <v>-8.4193432959008696</v>
      </c>
      <c r="J4642">
        <v>-0.81767525197795998</v>
      </c>
      <c r="K4642">
        <v>14.765860766050899</v>
      </c>
      <c r="L4642">
        <v>13.208028162759</v>
      </c>
      <c r="M4642">
        <v>33.018210624469198</v>
      </c>
      <c r="N4642">
        <v>1.79785062135429</v>
      </c>
      <c r="O4642">
        <v>39.412997903563898</v>
      </c>
      <c r="P4642">
        <v>213.129102844638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283</v>
      </c>
      <c r="E4643">
        <v>4.6980870000000001</v>
      </c>
      <c r="F4643">
        <v>4.3499999999999996</v>
      </c>
      <c r="G4643">
        <v>175.899422285593</v>
      </c>
      <c r="H4643">
        <v>107.232202601342</v>
      </c>
      <c r="I4643">
        <v>136.20510442132999</v>
      </c>
      <c r="J4643">
        <v>-0.30552415680449102</v>
      </c>
      <c r="K4643">
        <v>2.7857320292247998</v>
      </c>
      <c r="L4643">
        <v>1.5647815219644401</v>
      </c>
      <c r="M4643">
        <v>70.642330331600107</v>
      </c>
      <c r="N4643">
        <v>0.96733893617362698</v>
      </c>
      <c r="O4643">
        <v>8.0459770114942692</v>
      </c>
      <c r="P4643">
        <v>200</v>
      </c>
      <c r="Q4643">
        <v>0.22517719229698799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138</v>
      </c>
      <c r="E4644">
        <v>4.6980000000000004</v>
      </c>
      <c r="F4644">
        <v>15.66</v>
      </c>
      <c r="G4644">
        <v>107.21404562385</v>
      </c>
      <c r="H4644">
        <v>0.332977795140532</v>
      </c>
      <c r="I4644">
        <v>-16.346233475371498</v>
      </c>
      <c r="J4644">
        <v>4.7946110167868703</v>
      </c>
      <c r="K4644">
        <v>15.972384279113101</v>
      </c>
      <c r="L4644">
        <v>15.099586463467</v>
      </c>
      <c r="M4644">
        <v>67.848309607343793</v>
      </c>
      <c r="N4644">
        <v>0.52608433734939697</v>
      </c>
      <c r="O4644">
        <v>115.77266922094501</v>
      </c>
      <c r="P4644">
        <v>143.92523364485899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72</v>
      </c>
      <c r="E4645">
        <v>4.6715793999999997</v>
      </c>
      <c r="F4645">
        <v>11.42</v>
      </c>
      <c r="G4645">
        <v>-41.286944646965999</v>
      </c>
      <c r="H4645">
        <v>-10.5592108781447</v>
      </c>
      <c r="I4645">
        <v>-14.5768243362717</v>
      </c>
      <c r="J4645">
        <v>-3.8822854927381698</v>
      </c>
      <c r="K4645">
        <v>11.6610315573795</v>
      </c>
      <c r="L4645">
        <v>12.0650340013096</v>
      </c>
      <c r="M4645">
        <v>35.088566007388003</v>
      </c>
      <c r="N4645">
        <v>0.83430284450834902</v>
      </c>
      <c r="O4645">
        <v>24.255691768826601</v>
      </c>
      <c r="P4645">
        <v>20.846560846560799</v>
      </c>
      <c r="Q4645">
        <v>-7.3797003660789007E-2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225</v>
      </c>
      <c r="E4646">
        <v>4.6556420000000003</v>
      </c>
      <c r="F4646">
        <v>12.2</v>
      </c>
      <c r="G4646">
        <v>60.468257383929497</v>
      </c>
      <c r="H4646">
        <v>18.303631172770601</v>
      </c>
      <c r="I4646">
        <v>24.058211765963101</v>
      </c>
      <c r="J4646">
        <v>9.1805913246303898</v>
      </c>
      <c r="K4646">
        <v>11.2663845188309</v>
      </c>
      <c r="L4646">
        <v>10.713713985514699</v>
      </c>
      <c r="M4646">
        <v>60.688399249447301</v>
      </c>
      <c r="N4646">
        <v>0.418150108336589</v>
      </c>
      <c r="O4646">
        <v>60.327868852458998</v>
      </c>
      <c r="P4646">
        <v>121.818181818181</v>
      </c>
      <c r="Q4646">
        <v>2.7785018172809001E-2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1157</v>
      </c>
      <c r="E4647">
        <v>4.6467872879999996</v>
      </c>
      <c r="F4647">
        <v>1.52</v>
      </c>
      <c r="G4647">
        <v>-4.41553834432752</v>
      </c>
      <c r="H4647">
        <v>16.114532392762701</v>
      </c>
      <c r="I4647">
        <v>5.8901437914090797</v>
      </c>
      <c r="J4647">
        <v>20.645258015568601</v>
      </c>
      <c r="M4647">
        <v>100</v>
      </c>
      <c r="O4647">
        <v>0</v>
      </c>
      <c r="P4647">
        <v>25.619834710743799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539</v>
      </c>
      <c r="E4648">
        <v>4.6418749999999998</v>
      </c>
      <c r="F4648">
        <v>6.25</v>
      </c>
      <c r="G4648">
        <v>47.132298997922497</v>
      </c>
      <c r="H4648">
        <v>17.639044949932</v>
      </c>
      <c r="I4648">
        <v>-3.7596843110640101</v>
      </c>
      <c r="J4648">
        <v>-8.4782771113970501</v>
      </c>
      <c r="K4648">
        <v>6.2880376702654903</v>
      </c>
      <c r="L4648">
        <v>5.8662499954712697</v>
      </c>
      <c r="M4648">
        <v>34.494053478397298</v>
      </c>
      <c r="N4648">
        <v>0.49</v>
      </c>
      <c r="O4648">
        <v>58.08</v>
      </c>
      <c r="P4648">
        <v>92.307692307692307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539</v>
      </c>
      <c r="E4649">
        <v>4.6125100000000003</v>
      </c>
      <c r="F4649">
        <v>9.17</v>
      </c>
      <c r="G4649">
        <v>102.31917537201301</v>
      </c>
      <c r="H4649">
        <v>-12.4115846010388</v>
      </c>
      <c r="I4649">
        <v>66.362275344709502</v>
      </c>
      <c r="J4649">
        <v>-6.7981483804069498</v>
      </c>
      <c r="K4649">
        <v>10.069262225969901</v>
      </c>
      <c r="L4649">
        <v>8.2317268368732108</v>
      </c>
      <c r="M4649">
        <v>9.8846061144128807</v>
      </c>
      <c r="N4649">
        <v>9.3095448985617196E-2</v>
      </c>
      <c r="O4649">
        <v>28.135223555070802</v>
      </c>
      <c r="P4649">
        <v>182.15384615384599</v>
      </c>
      <c r="Q4649">
        <v>0.11803379441903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422</v>
      </c>
      <c r="E4650">
        <v>4.6101000000000001</v>
      </c>
      <c r="F4650">
        <v>13.97</v>
      </c>
      <c r="G4650">
        <v>-16.6390392528678</v>
      </c>
      <c r="H4650">
        <v>-28.335562966423399</v>
      </c>
      <c r="I4650">
        <v>-55.586562245336303</v>
      </c>
      <c r="J4650">
        <v>0.81054727176695196</v>
      </c>
      <c r="K4650">
        <v>17.488740684993601</v>
      </c>
      <c r="L4650">
        <v>17.775143263568602</v>
      </c>
      <c r="M4650">
        <v>13.936869910099499</v>
      </c>
      <c r="N4650">
        <v>2.9745398039684401E-2</v>
      </c>
      <c r="O4650">
        <v>80.386542591266902</v>
      </c>
      <c r="P4650">
        <v>41.827411167512601</v>
      </c>
      <c r="Q4650">
        <v>8.0883154715373995E-2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72</v>
      </c>
      <c r="E4651">
        <v>4.5750000000000002</v>
      </c>
      <c r="F4651">
        <v>2.5</v>
      </c>
      <c r="G4651">
        <v>13.3866940858584</v>
      </c>
      <c r="H4651">
        <v>4.6994649159702604</v>
      </c>
      <c r="I4651">
        <v>4.3609486312538204</v>
      </c>
      <c r="J4651">
        <v>2.5205091817380598</v>
      </c>
      <c r="K4651">
        <v>2.0408605609407999</v>
      </c>
      <c r="L4651">
        <v>1.80853355912701</v>
      </c>
      <c r="M4651">
        <v>59.640597569555197</v>
      </c>
      <c r="N4651">
        <v>0.421266636722536</v>
      </c>
      <c r="O4651">
        <v>3.2</v>
      </c>
      <c r="P4651">
        <v>39.664804469273697</v>
      </c>
      <c r="Q4651">
        <v>1.7452725248853999E-2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1803</v>
      </c>
      <c r="E4652">
        <v>4.5748573769999998</v>
      </c>
      <c r="F4652">
        <v>1.39</v>
      </c>
      <c r="G4652">
        <v>22.215211759277899</v>
      </c>
      <c r="H4652">
        <v>-20.486645416907098</v>
      </c>
      <c r="I4652">
        <v>32.520893895014503</v>
      </c>
      <c r="J4652">
        <v>0.81054727176695196</v>
      </c>
      <c r="K4652">
        <v>1.3407681091477801</v>
      </c>
      <c r="L4652">
        <v>1.12614780862366</v>
      </c>
      <c r="M4652">
        <v>6.1744661006105002</v>
      </c>
      <c r="N4652">
        <v>0.223972639341634</v>
      </c>
      <c r="O4652">
        <v>40.287769784172603</v>
      </c>
      <c r="P4652">
        <v>73.749999999999901</v>
      </c>
      <c r="Q4652">
        <v>6.4309073267715997E-2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72</v>
      </c>
      <c r="E4653">
        <v>4.5730000000000004</v>
      </c>
      <c r="F4653">
        <v>2.69</v>
      </c>
      <c r="G4653">
        <v>-26.988664357005501</v>
      </c>
      <c r="H4653">
        <v>2.3634718390752001</v>
      </c>
      <c r="I4653">
        <v>-3.5489939393253902</v>
      </c>
      <c r="J4653">
        <v>4.52801939072606</v>
      </c>
      <c r="K4653">
        <v>2.58444324883803</v>
      </c>
      <c r="L4653">
        <v>2.4999383758832598</v>
      </c>
      <c r="M4653">
        <v>44.614668263919398</v>
      </c>
      <c r="N4653">
        <v>0.99188357731800103</v>
      </c>
      <c r="O4653">
        <v>17.472118959107799</v>
      </c>
      <c r="P4653">
        <v>34.5</v>
      </c>
      <c r="Q4653">
        <v>4.2209907777509E-2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E4654">
        <v>4.5535756459999996</v>
      </c>
      <c r="F4654">
        <v>4.87</v>
      </c>
      <c r="G4654">
        <v>-65.425878919225497</v>
      </c>
      <c r="H4654">
        <v>1.9197348810652499</v>
      </c>
      <c r="I4654">
        <v>-46.899291183065202</v>
      </c>
      <c r="J4654">
        <v>10.99154274688</v>
      </c>
      <c r="K4654">
        <v>4.9190828661045503</v>
      </c>
      <c r="L4654">
        <v>6.15373974354927</v>
      </c>
      <c r="M4654">
        <v>92.951810823904907</v>
      </c>
      <c r="N4654">
        <v>0.413333333333333</v>
      </c>
      <c r="O4654">
        <v>70.431211498973298</v>
      </c>
      <c r="P4654">
        <v>28.157894736842099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539</v>
      </c>
      <c r="E4655">
        <v>4.5357000000000003</v>
      </c>
      <c r="F4655">
        <v>23.26</v>
      </c>
      <c r="G4655">
        <v>-6.0295117245585299</v>
      </c>
      <c r="H4655">
        <v>5.9968027810366102</v>
      </c>
      <c r="I4655">
        <v>-26.0213106730092</v>
      </c>
      <c r="J4655">
        <v>0.81054727176695196</v>
      </c>
      <c r="K4655">
        <v>21.577867294043401</v>
      </c>
      <c r="L4655">
        <v>20.991360944341402</v>
      </c>
      <c r="M4655">
        <v>68.922527934636605</v>
      </c>
      <c r="N4655">
        <v>1.2482865543972199</v>
      </c>
      <c r="O4655">
        <v>19.6044711951848</v>
      </c>
      <c r="P4655">
        <v>51.530944625407102</v>
      </c>
      <c r="Q4655">
        <v>0.12414316288618001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18</v>
      </c>
      <c r="E4656">
        <v>4.5279289</v>
      </c>
      <c r="F4656">
        <v>13.31</v>
      </c>
      <c r="G4656">
        <v>125.61799639441099</v>
      </c>
      <c r="H4656">
        <v>1.1655584495915601</v>
      </c>
      <c r="I4656">
        <v>179.37691058873099</v>
      </c>
      <c r="J4656">
        <v>5.7790015304420299</v>
      </c>
      <c r="K4656">
        <v>11.840344232285</v>
      </c>
      <c r="L4656">
        <v>8.4879075414431107</v>
      </c>
      <c r="M4656">
        <v>99.256670704492706</v>
      </c>
      <c r="N4656">
        <v>0.39068493150684902</v>
      </c>
      <c r="O4656">
        <v>0</v>
      </c>
      <c r="P4656">
        <v>193.17180616740001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60</v>
      </c>
      <c r="E4657">
        <v>4.52709048</v>
      </c>
      <c r="F4657">
        <v>10.199999999999999</v>
      </c>
      <c r="G4657">
        <v>45.616560388755097</v>
      </c>
      <c r="H4657">
        <v>11.926080152362401</v>
      </c>
      <c r="I4657">
        <v>32.967694349387799</v>
      </c>
      <c r="J4657">
        <v>0.81054727176695196</v>
      </c>
      <c r="K4657">
        <v>8.7014390371098909</v>
      </c>
      <c r="L4657">
        <v>7.3069070511578298</v>
      </c>
      <c r="M4657">
        <v>100</v>
      </c>
      <c r="N4657">
        <v>4.4285714285714199</v>
      </c>
      <c r="O4657">
        <v>0</v>
      </c>
      <c r="P4657">
        <v>69.717138103161403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631</v>
      </c>
      <c r="E4658">
        <v>4.5045450000000002</v>
      </c>
      <c r="F4658">
        <v>5.47</v>
      </c>
      <c r="G4658">
        <v>13.6827976004551</v>
      </c>
      <c r="H4658">
        <v>17.442612346635499</v>
      </c>
      <c r="I4658">
        <v>-24.561616622715299</v>
      </c>
      <c r="J4658">
        <v>12.135333596553201</v>
      </c>
      <c r="K4658">
        <v>4.7400200779013701</v>
      </c>
      <c r="L4658">
        <v>4.69330382554657</v>
      </c>
      <c r="M4658">
        <v>78.571897274513603</v>
      </c>
      <c r="N4658">
        <v>2.5153027580657801</v>
      </c>
      <c r="O4658">
        <v>19.744058500914001</v>
      </c>
      <c r="P4658">
        <v>131.77966101694901</v>
      </c>
      <c r="Q4658">
        <v>9.3837857513474995E-2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539</v>
      </c>
      <c r="E4659">
        <v>4.5</v>
      </c>
      <c r="F4659">
        <v>45</v>
      </c>
      <c r="G4659">
        <v>-37.959689506136698</v>
      </c>
      <c r="H4659">
        <v>0.93098443965880895</v>
      </c>
      <c r="I4659">
        <v>24.965511451857601</v>
      </c>
      <c r="J4659">
        <v>5.8035477384025098</v>
      </c>
      <c r="K4659">
        <v>40.641572363227901</v>
      </c>
      <c r="L4659">
        <v>37.408661206435298</v>
      </c>
      <c r="M4659">
        <v>84.393883461621698</v>
      </c>
      <c r="N4659">
        <v>0.35358217940999398</v>
      </c>
      <c r="O4659">
        <v>34.355555555555497</v>
      </c>
      <c r="P4659">
        <v>88.758389261744895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631</v>
      </c>
      <c r="E4660">
        <v>4.4980230600000004</v>
      </c>
      <c r="F4660">
        <v>13.8</v>
      </c>
      <c r="G4660">
        <v>-45.017483158532301</v>
      </c>
      <c r="I4660">
        <v>-4.2710860548601204</v>
      </c>
      <c r="K4660">
        <v>17.182926074637699</v>
      </c>
      <c r="L4660">
        <v>23.662368761796301</v>
      </c>
      <c r="M4660">
        <v>89.584477983611194</v>
      </c>
      <c r="N4660">
        <v>1</v>
      </c>
      <c r="O4660">
        <v>26.449275362318801</v>
      </c>
      <c r="P4660">
        <v>15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E4661">
        <v>4.4926919999999999</v>
      </c>
      <c r="F4661">
        <v>0.68</v>
      </c>
      <c r="G4661">
        <v>-28.325929827082302</v>
      </c>
      <c r="H4661">
        <v>7.3909327600722303</v>
      </c>
      <c r="I4661">
        <v>-23.1282289120029</v>
      </c>
      <c r="J4661">
        <v>-0.59790343245840005</v>
      </c>
      <c r="K4661">
        <v>0.67537494397243802</v>
      </c>
      <c r="L4661">
        <v>0.68606928768283204</v>
      </c>
      <c r="M4661">
        <v>42.331388856107601</v>
      </c>
      <c r="N4661">
        <v>0.74739245327246795</v>
      </c>
      <c r="O4661">
        <v>36.764705882352899</v>
      </c>
      <c r="P4661">
        <v>25.925925925925899</v>
      </c>
      <c r="Q4661">
        <v>-6.2054166790303997E-2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404</v>
      </c>
      <c r="E4662">
        <v>4.4406074999999996</v>
      </c>
      <c r="F4662">
        <v>10.25</v>
      </c>
      <c r="G4662">
        <v>23.8070701932416</v>
      </c>
      <c r="H4662">
        <v>6.3764918960073098</v>
      </c>
      <c r="I4662">
        <v>-3.6982253316234699</v>
      </c>
      <c r="J4662">
        <v>10.9072175188131</v>
      </c>
      <c r="K4662">
        <v>9.4264391248644994</v>
      </c>
      <c r="L4662">
        <v>8.9134286326102394</v>
      </c>
      <c r="M4662">
        <v>100</v>
      </c>
      <c r="N4662">
        <v>6.1</v>
      </c>
      <c r="O4662">
        <v>0</v>
      </c>
      <c r="P4662">
        <v>47.907647907647899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51</v>
      </c>
      <c r="E4663">
        <v>4.4167664469999997</v>
      </c>
      <c r="F4663">
        <v>5.27</v>
      </c>
      <c r="G4663">
        <v>-52.302212591790401</v>
      </c>
      <c r="H4663">
        <v>-3.5300642825978001</v>
      </c>
      <c r="I4663">
        <v>-27.259591801986499</v>
      </c>
      <c r="J4663">
        <v>-4.0630989376193298</v>
      </c>
      <c r="K4663">
        <v>5.4222534829046998</v>
      </c>
      <c r="L4663">
        <v>5.8208027300145204</v>
      </c>
      <c r="M4663">
        <v>19.553572178607599</v>
      </c>
      <c r="N4663">
        <v>1.7222222222222201</v>
      </c>
      <c r="O4663">
        <v>39.278937381404099</v>
      </c>
      <c r="P4663">
        <v>5.3999999999999799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130</v>
      </c>
      <c r="E4664">
        <v>4.3573556880000002</v>
      </c>
      <c r="F4664">
        <v>9.84</v>
      </c>
      <c r="G4664">
        <v>-14.033463620446501</v>
      </c>
      <c r="H4664">
        <v>6.3469357429208699</v>
      </c>
      <c r="I4664">
        <v>-3.72778148470992</v>
      </c>
      <c r="J4664">
        <v>0.81054727176695196</v>
      </c>
      <c r="K4664">
        <v>9.1587012928111005</v>
      </c>
      <c r="L4664">
        <v>9.03410576722281</v>
      </c>
      <c r="M4664">
        <v>100</v>
      </c>
      <c r="N4664">
        <v>6.2</v>
      </c>
      <c r="O4664">
        <v>0</v>
      </c>
      <c r="P4664">
        <v>10.067114093959701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138</v>
      </c>
      <c r="E4665">
        <v>4.3448399999999996</v>
      </c>
      <c r="F4665">
        <v>7.29</v>
      </c>
      <c r="G4665">
        <v>-24.100577714406199</v>
      </c>
      <c r="H4665">
        <v>-3.72017835103886</v>
      </c>
      <c r="I4665">
        <v>-13.7948955786696</v>
      </c>
      <c r="J4665">
        <v>0.81054727176695196</v>
      </c>
      <c r="K4665">
        <v>7.28999969765038</v>
      </c>
      <c r="L4665">
        <v>7.28140168225067</v>
      </c>
      <c r="M4665">
        <v>98.182515309086796</v>
      </c>
      <c r="O4665">
        <v>0</v>
      </c>
      <c r="P4665">
        <v>0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472</v>
      </c>
      <c r="E4666">
        <v>4.3051316880000003</v>
      </c>
      <c r="F4666">
        <v>1.32</v>
      </c>
      <c r="G4666">
        <v>14.846790706646299</v>
      </c>
      <c r="H4666">
        <v>-13.3092194469292</v>
      </c>
      <c r="I4666">
        <v>6.2051044213303301</v>
      </c>
      <c r="J4666">
        <v>0.81054727176695196</v>
      </c>
      <c r="K4666">
        <v>1.17107994542948</v>
      </c>
      <c r="L4666">
        <v>1.0196820416847201</v>
      </c>
      <c r="M4666">
        <v>69.592024436713103</v>
      </c>
      <c r="N4666">
        <v>1.2654061435900199</v>
      </c>
      <c r="O4666">
        <v>12.1212121212121</v>
      </c>
      <c r="P4666">
        <v>76</v>
      </c>
      <c r="Q4666">
        <v>-3.5344465356427997E-2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46</v>
      </c>
      <c r="E4667">
        <v>4.2841931999999998</v>
      </c>
      <c r="F4667">
        <v>12</v>
      </c>
      <c r="G4667">
        <v>76.568318606663894</v>
      </c>
      <c r="H4667">
        <v>19.863755737529601</v>
      </c>
      <c r="I4667">
        <v>-6.4603696394925496</v>
      </c>
      <c r="J4667">
        <v>4.7066511678708398</v>
      </c>
      <c r="K4667">
        <v>11.3052630677234</v>
      </c>
      <c r="L4667">
        <v>11.0375726846326</v>
      </c>
      <c r="M4667">
        <v>68.476142110041394</v>
      </c>
      <c r="N4667">
        <v>0.34610133920686498</v>
      </c>
      <c r="O4667">
        <v>24.4166666666666</v>
      </c>
      <c r="P4667">
        <v>113.523131672597</v>
      </c>
      <c r="Q4667">
        <v>7.3966708591919998E-3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E4668">
        <v>4.2584871</v>
      </c>
      <c r="F4668">
        <v>13.51</v>
      </c>
      <c r="G4668">
        <v>49.104550490721898</v>
      </c>
      <c r="H4668">
        <v>-1.31777594863646</v>
      </c>
      <c r="I4668">
        <v>41.314174455773397</v>
      </c>
      <c r="J4668">
        <v>4.0656570370962397</v>
      </c>
      <c r="K4668">
        <v>14.342781669215199</v>
      </c>
      <c r="L4668">
        <v>12.329839012057199</v>
      </c>
      <c r="M4668">
        <v>42.350451658874697</v>
      </c>
      <c r="N4668">
        <v>0.27949999514746798</v>
      </c>
      <c r="O4668">
        <v>38.564026646928198</v>
      </c>
      <c r="P4668">
        <v>138.271604938271</v>
      </c>
      <c r="Q4668">
        <v>-2.7268628755636001E-2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E4669">
        <v>4.2362453000000002</v>
      </c>
      <c r="F4669">
        <v>14.11</v>
      </c>
      <c r="G4669">
        <v>10.9233457305698</v>
      </c>
      <c r="H4669">
        <v>-14.2464941405125</v>
      </c>
      <c r="I4669">
        <v>-9.3537408784475993</v>
      </c>
      <c r="J4669">
        <v>10.753958751152499</v>
      </c>
      <c r="K4669">
        <v>14.504991034548601</v>
      </c>
      <c r="L4669">
        <v>14.6447568210487</v>
      </c>
      <c r="M4669">
        <v>54.490555454163101</v>
      </c>
      <c r="N4669">
        <v>1.84411652759478</v>
      </c>
      <c r="O4669">
        <v>47.767540751240197</v>
      </c>
      <c r="P4669">
        <v>39.014778325123103</v>
      </c>
      <c r="Q4669">
        <v>5.5943117770876002E-2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359</v>
      </c>
      <c r="E4670">
        <v>4.2168834000000004</v>
      </c>
      <c r="F4670">
        <v>5.31</v>
      </c>
      <c r="G4670">
        <v>-38.178247617318803</v>
      </c>
      <c r="H4670">
        <v>-6.8394444060847297</v>
      </c>
      <c r="I4670">
        <v>-28.149734288346998</v>
      </c>
      <c r="J4670">
        <v>3.5342826803272702</v>
      </c>
      <c r="K4670">
        <v>5.4310753461744996</v>
      </c>
      <c r="L4670">
        <v>5.6678469351683596</v>
      </c>
      <c r="M4670">
        <v>45.423670859141403</v>
      </c>
      <c r="N4670">
        <v>0.88228305104206095</v>
      </c>
      <c r="O4670">
        <v>38.418079096045197</v>
      </c>
      <c r="P4670">
        <v>15.1843817787418</v>
      </c>
      <c r="Q4670">
        <v>6.7545984796861996E-2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46</v>
      </c>
      <c r="E4671">
        <v>4.1939700000000002</v>
      </c>
      <c r="F4671">
        <v>1.79</v>
      </c>
      <c r="G4671">
        <v>12.5406436596395</v>
      </c>
      <c r="H4671">
        <v>34.515115766608098</v>
      </c>
      <c r="I4671">
        <v>-30.924525208299201</v>
      </c>
      <c r="J4671">
        <v>3.5427877089254101</v>
      </c>
      <c r="K4671">
        <v>1.5695673521010201</v>
      </c>
      <c r="L4671">
        <v>1.58885205108272</v>
      </c>
      <c r="M4671">
        <v>55.825104178725702</v>
      </c>
      <c r="N4671">
        <v>1.12292618881043</v>
      </c>
      <c r="O4671">
        <v>26.815642458100498</v>
      </c>
      <c r="P4671">
        <v>57.017543859649102</v>
      </c>
      <c r="Q4671">
        <v>-9.1563885706940004E-3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E4672">
        <v>4.111002</v>
      </c>
      <c r="F4672">
        <v>6.3</v>
      </c>
      <c r="G4672">
        <v>178.78403767020899</v>
      </c>
      <c r="H4672">
        <v>133.97212934126799</v>
      </c>
      <c r="I4672">
        <v>150.91098677427101</v>
      </c>
      <c r="J4672">
        <v>21.987017860002201</v>
      </c>
      <c r="K4672">
        <v>3.4303687441633999</v>
      </c>
      <c r="L4672">
        <v>1.8961548898492699</v>
      </c>
      <c r="M4672">
        <v>99.984312862986997</v>
      </c>
      <c r="N4672">
        <v>1.7648361988330099</v>
      </c>
      <c r="O4672">
        <v>0</v>
      </c>
      <c r="P4672">
        <v>218.18181818181799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21</v>
      </c>
      <c r="E4673">
        <v>4.0986960000000003</v>
      </c>
      <c r="F4673">
        <v>7.44</v>
      </c>
      <c r="G4673">
        <v>-17.510319834750099</v>
      </c>
      <c r="H4673">
        <v>-23.905554252171701</v>
      </c>
      <c r="I4673">
        <v>-16.9198955786696</v>
      </c>
      <c r="J4673">
        <v>-1.33591737469769</v>
      </c>
      <c r="K4673">
        <v>8.4378103002526998</v>
      </c>
      <c r="L4673">
        <v>8.3472081494486705</v>
      </c>
      <c r="M4673">
        <v>27.845968177298399</v>
      </c>
      <c r="N4673">
        <v>0.76702456715147105</v>
      </c>
      <c r="O4673">
        <v>68.010752688172005</v>
      </c>
      <c r="P4673">
        <v>21.3703099510603</v>
      </c>
      <c r="Q4673">
        <v>8.3692806140573006E-2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825</v>
      </c>
      <c r="E4674">
        <v>4.0946295599999996</v>
      </c>
      <c r="F4674">
        <v>83.54</v>
      </c>
      <c r="G4674">
        <v>-24.100577714406199</v>
      </c>
      <c r="H4674">
        <v>6.5054450821317298</v>
      </c>
      <c r="I4674">
        <v>126.33157754579101</v>
      </c>
      <c r="J4674">
        <v>11.036170704937501</v>
      </c>
      <c r="K4674">
        <v>74.308820640166303</v>
      </c>
      <c r="M4674">
        <v>100</v>
      </c>
      <c r="N4674">
        <v>6.2</v>
      </c>
      <c r="O4674">
        <v>0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200</v>
      </c>
      <c r="E4675">
        <v>4.0823099999999997</v>
      </c>
      <c r="F4675">
        <v>40.619999999999997</v>
      </c>
      <c r="G4675">
        <v>37.538897016990397</v>
      </c>
      <c r="H4675">
        <v>16.499169230513399</v>
      </c>
      <c r="I4675">
        <v>46.758464105124702</v>
      </c>
      <c r="J4675">
        <v>12.7215420361648</v>
      </c>
      <c r="K4675">
        <v>37.613605363627798</v>
      </c>
      <c r="L4675">
        <v>31.340025576598599</v>
      </c>
      <c r="M4675">
        <v>55.774833758645102</v>
      </c>
      <c r="N4675">
        <v>0.498827524864558</v>
      </c>
      <c r="O4675">
        <v>18.168389955686798</v>
      </c>
      <c r="P4675">
        <v>160.886319845857</v>
      </c>
      <c r="Q4675">
        <v>0.103653643920501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631</v>
      </c>
      <c r="E4676">
        <v>4.0778833499999996</v>
      </c>
      <c r="F4676">
        <v>4.53</v>
      </c>
      <c r="G4676">
        <v>-3.3005777144062498</v>
      </c>
      <c r="H4676">
        <v>-20.835562966423399</v>
      </c>
      <c r="I4676">
        <v>-23.913943197717199</v>
      </c>
      <c r="J4676">
        <v>-5.4938005543199999</v>
      </c>
      <c r="K4676">
        <v>4.5667495900096604</v>
      </c>
      <c r="L4676">
        <v>4.5018172349163299</v>
      </c>
      <c r="M4676">
        <v>46.7284739332733</v>
      </c>
      <c r="N4676">
        <v>0.78275977388017903</v>
      </c>
      <c r="O4676">
        <v>32.450331125827802</v>
      </c>
      <c r="P4676">
        <v>30.924855491329399</v>
      </c>
      <c r="Q4676">
        <v>2.9567834729416001E-2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21</v>
      </c>
      <c r="E4677">
        <v>4.0399560000000001</v>
      </c>
      <c r="F4677">
        <v>10.11</v>
      </c>
      <c r="G4677">
        <v>-42.238229536268598</v>
      </c>
      <c r="H4677">
        <v>-26.1895035044131</v>
      </c>
      <c r="I4677">
        <v>-42.092767919095103</v>
      </c>
      <c r="J4677">
        <v>0.81054727176695196</v>
      </c>
      <c r="K4677">
        <v>11.2175357844097</v>
      </c>
      <c r="L4677">
        <v>10.477409936926</v>
      </c>
      <c r="M4677">
        <v>1.9689873494554999</v>
      </c>
      <c r="N4677">
        <v>1.4044647102044301</v>
      </c>
      <c r="O4677">
        <v>54.500494559841698</v>
      </c>
      <c r="P4677">
        <v>44.428571428571402</v>
      </c>
      <c r="Q4677">
        <v>0.145140395077858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1157</v>
      </c>
      <c r="E4678">
        <v>4.0290196900000002</v>
      </c>
      <c r="F4678">
        <v>4.66</v>
      </c>
      <c r="G4678">
        <v>15.420380369426001</v>
      </c>
      <c r="H4678">
        <v>-13.6249402558007</v>
      </c>
      <c r="I4678">
        <v>-23.3094586854657</v>
      </c>
      <c r="J4678">
        <v>-1.6636795323567399</v>
      </c>
      <c r="K4678">
        <v>5.1660406715874299</v>
      </c>
      <c r="L4678">
        <v>5.1850311782739897</v>
      </c>
      <c r="M4678">
        <v>25.3212730418172</v>
      </c>
      <c r="N4678">
        <v>0.43686497154982601</v>
      </c>
      <c r="O4678">
        <v>60.944206008583599</v>
      </c>
      <c r="P4678">
        <v>113.761467889908</v>
      </c>
      <c r="Q4678">
        <v>-9.0156157781968005E-2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E4679">
        <v>3.9706039999999998</v>
      </c>
      <c r="F4679">
        <v>45.1</v>
      </c>
      <c r="G4679">
        <v>34.145036320681399</v>
      </c>
      <c r="H4679">
        <v>-4.5775096326392104</v>
      </c>
      <c r="I4679">
        <v>44.450718456418002</v>
      </c>
      <c r="J4679">
        <v>0.81054727176695196</v>
      </c>
      <c r="K4679">
        <v>43.843320177761399</v>
      </c>
      <c r="L4679">
        <v>37.603193277967598</v>
      </c>
      <c r="M4679">
        <v>50.127975425573403</v>
      </c>
      <c r="N4679">
        <v>0.38750000000000001</v>
      </c>
      <c r="O4679">
        <v>0.86474501108646495</v>
      </c>
      <c r="P4679">
        <v>75.828460038986293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422</v>
      </c>
      <c r="E4680">
        <v>3.970548</v>
      </c>
      <c r="F4680">
        <v>7.95</v>
      </c>
      <c r="G4680">
        <v>3.3032684394398801</v>
      </c>
      <c r="H4680">
        <v>15.776676994873</v>
      </c>
      <c r="I4680">
        <v>19.370933567058898</v>
      </c>
      <c r="J4680">
        <v>-3.8318617621100799</v>
      </c>
      <c r="K4680">
        <v>7.2223813711564597</v>
      </c>
      <c r="L4680">
        <v>6.5476242772251299</v>
      </c>
      <c r="M4680">
        <v>56.8983309940513</v>
      </c>
      <c r="N4680">
        <v>1.07969776068141</v>
      </c>
      <c r="O4680">
        <v>9.18238993710691</v>
      </c>
      <c r="P4680">
        <v>73.202614379084906</v>
      </c>
      <c r="Q4680">
        <v>4.5745706061965E-2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298</v>
      </c>
      <c r="E4681">
        <v>3.901932</v>
      </c>
      <c r="F4681">
        <v>3</v>
      </c>
      <c r="K4681">
        <v>3.13914626791387</v>
      </c>
      <c r="L4681">
        <v>4.4077132628643598</v>
      </c>
      <c r="M4681">
        <v>99.841790054050605</v>
      </c>
      <c r="N4681">
        <v>1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714</v>
      </c>
      <c r="E4682">
        <v>3.8994098080000001</v>
      </c>
      <c r="F4682">
        <v>564.04</v>
      </c>
      <c r="G4682">
        <v>9.0879273270350698</v>
      </c>
      <c r="H4682">
        <v>8.9425600333223407</v>
      </c>
      <c r="I4682">
        <v>-0.164209410814393</v>
      </c>
      <c r="J4682">
        <v>2.3535633298991798</v>
      </c>
      <c r="K4682">
        <v>522.67511827867895</v>
      </c>
      <c r="L4682">
        <v>489.27565389981999</v>
      </c>
      <c r="M4682">
        <v>60.046073572563003</v>
      </c>
      <c r="N4682">
        <v>1.70241835069239</v>
      </c>
      <c r="O4682">
        <v>1.1258066803772699</v>
      </c>
      <c r="P4682">
        <v>34.084533827794303</v>
      </c>
      <c r="Q4682">
        <v>2.4635765917062999E-2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46</v>
      </c>
      <c r="E4683">
        <v>3.8826809999999998</v>
      </c>
      <c r="F4683">
        <v>7.69</v>
      </c>
      <c r="G4683">
        <v>21.543361679533099</v>
      </c>
      <c r="H4683">
        <v>9.14531872498452</v>
      </c>
      <c r="I4683">
        <v>1.84420216569124</v>
      </c>
      <c r="J4683">
        <v>4.2958019634559497</v>
      </c>
      <c r="K4683">
        <v>7.0811115338504198</v>
      </c>
      <c r="L4683">
        <v>6.4738693586312097</v>
      </c>
      <c r="M4683">
        <v>68.721524251852799</v>
      </c>
      <c r="N4683">
        <v>1.78525798525798</v>
      </c>
      <c r="O4683">
        <v>29.778933680104</v>
      </c>
      <c r="P4683">
        <v>83.095238095238003</v>
      </c>
      <c r="Q4683">
        <v>7.1024277019581999E-2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682</v>
      </c>
      <c r="E4684">
        <v>3.8738009999999998</v>
      </c>
      <c r="F4684">
        <v>7.86</v>
      </c>
      <c r="G4684">
        <v>-24.100577714406199</v>
      </c>
      <c r="I4684">
        <v>-13.7948955786696</v>
      </c>
      <c r="M4684">
        <v>50</v>
      </c>
      <c r="O4684">
        <v>0</v>
      </c>
      <c r="P4684">
        <v>0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E4685">
        <v>3.8490221999999998</v>
      </c>
      <c r="F4685">
        <v>4.74</v>
      </c>
      <c r="G4685">
        <v>-40.058024522916803</v>
      </c>
      <c r="H4685">
        <v>-3.72017835103886</v>
      </c>
      <c r="I4685">
        <v>-32.907523565017698</v>
      </c>
      <c r="J4685">
        <v>0.81054727176695196</v>
      </c>
      <c r="K4685">
        <v>4.9599947806364897</v>
      </c>
      <c r="L4685">
        <v>5.3882811343644201</v>
      </c>
      <c r="M4685">
        <v>41.539707161111401</v>
      </c>
      <c r="N4685">
        <v>0.61306984658375596</v>
      </c>
      <c r="O4685">
        <v>67.721518987341696</v>
      </c>
      <c r="P4685">
        <v>11.529411764705801</v>
      </c>
      <c r="Q4685">
        <v>-3.1257139536269997E-2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631</v>
      </c>
      <c r="E4686">
        <v>3.835232</v>
      </c>
      <c r="F4686">
        <v>6.4</v>
      </c>
      <c r="G4686">
        <v>-41.5199325531159</v>
      </c>
      <c r="H4686">
        <v>26.582851951991401</v>
      </c>
      <c r="I4686">
        <v>-18.980080763854801</v>
      </c>
      <c r="J4686">
        <v>2.3853504213732601</v>
      </c>
      <c r="K4686">
        <v>6.04872587897776</v>
      </c>
      <c r="L4686">
        <v>7.1990529421525302</v>
      </c>
      <c r="M4686">
        <v>61.054285802927701</v>
      </c>
      <c r="N4686">
        <v>1.5</v>
      </c>
      <c r="O4686">
        <v>27.34375</v>
      </c>
      <c r="P4686">
        <v>56.097560975609703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200</v>
      </c>
      <c r="E4687">
        <v>3.82239</v>
      </c>
      <c r="F4687">
        <v>5.4</v>
      </c>
      <c r="G4687">
        <v>-37.700577714406201</v>
      </c>
      <c r="H4687">
        <v>10.203872281872499</v>
      </c>
      <c r="I4687">
        <v>-14.5301896963167</v>
      </c>
      <c r="J4687">
        <v>2.88994235683312</v>
      </c>
      <c r="K4687">
        <v>4.9225388509457497</v>
      </c>
      <c r="L4687">
        <v>4.9679398795326897</v>
      </c>
      <c r="M4687">
        <v>67.823434811436201</v>
      </c>
      <c r="N4687">
        <v>0.82639616055846399</v>
      </c>
      <c r="O4687">
        <v>21.296296296296202</v>
      </c>
      <c r="P4687">
        <v>41.732283464566898</v>
      </c>
      <c r="Q4687">
        <v>4.2770300220079001E-2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72</v>
      </c>
      <c r="E4688">
        <v>3.8003800000000001</v>
      </c>
      <c r="F4688">
        <v>1.9</v>
      </c>
      <c r="G4688">
        <v>26.693073079244499</v>
      </c>
      <c r="H4688">
        <v>1.74430252327806</v>
      </c>
      <c r="I4688">
        <v>10.388110957278</v>
      </c>
      <c r="J4688">
        <v>-5.9527377523876304</v>
      </c>
      <c r="K4688">
        <v>2.0376336400062498</v>
      </c>
      <c r="L4688">
        <v>1.75366575448929</v>
      </c>
      <c r="M4688">
        <v>19.9518097866499</v>
      </c>
      <c r="N4688">
        <v>0.288211093124981</v>
      </c>
      <c r="O4688">
        <v>25.789473684210499</v>
      </c>
      <c r="P4688">
        <v>111.111111111111</v>
      </c>
      <c r="Q4688">
        <v>5.5761774731982003E-2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72</v>
      </c>
      <c r="E4689">
        <v>3.79726191</v>
      </c>
      <c r="F4689">
        <v>8.73</v>
      </c>
      <c r="G4689">
        <v>128.21156101391699</v>
      </c>
      <c r="H4689">
        <v>-5.1165263639282399</v>
      </c>
      <c r="I4689">
        <v>-14.4774894353249</v>
      </c>
      <c r="J4689">
        <v>1.8006462816679401</v>
      </c>
      <c r="K4689">
        <v>8.7907429185393902</v>
      </c>
      <c r="L4689">
        <v>7.6525403600947097</v>
      </c>
      <c r="M4689">
        <v>45.537915622102503</v>
      </c>
      <c r="N4689">
        <v>2.5479435130323802</v>
      </c>
      <c r="O4689">
        <v>44.100801832760503</v>
      </c>
      <c r="P4689">
        <v>172.8125</v>
      </c>
      <c r="Q4689">
        <v>0.10360569747376699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631</v>
      </c>
      <c r="E4690">
        <v>3.79381656499999</v>
      </c>
      <c r="F4690">
        <v>24.47</v>
      </c>
      <c r="G4690">
        <v>19.082570325382999</v>
      </c>
      <c r="H4690">
        <v>-3.72017835103886</v>
      </c>
      <c r="I4690">
        <v>-36.333673673003297</v>
      </c>
      <c r="J4690">
        <v>0.81054727176695196</v>
      </c>
      <c r="K4690">
        <v>24.651018899315599</v>
      </c>
      <c r="M4690">
        <v>3.4941471230000001E-6</v>
      </c>
      <c r="N4690">
        <v>0</v>
      </c>
      <c r="O4690">
        <v>44.748671843073097</v>
      </c>
      <c r="P4690">
        <v>43.183148039789302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130</v>
      </c>
      <c r="E4691">
        <v>3.7714156999999999</v>
      </c>
      <c r="F4691">
        <v>7.67</v>
      </c>
      <c r="G4691">
        <v>-21.697373442043101</v>
      </c>
      <c r="H4691">
        <v>-11.0951783510388</v>
      </c>
      <c r="I4691">
        <v>-20.937752721526799</v>
      </c>
      <c r="J4691">
        <v>-3.5765495024265901</v>
      </c>
      <c r="K4691">
        <v>7.7015700939398597</v>
      </c>
      <c r="L4691">
        <v>7.6648179247003503</v>
      </c>
      <c r="M4691">
        <v>48.590860183335899</v>
      </c>
      <c r="N4691">
        <v>0.56575707099186801</v>
      </c>
      <c r="O4691">
        <v>48.3702737940026</v>
      </c>
      <c r="P4691">
        <v>19.656786271450802</v>
      </c>
      <c r="Q4691">
        <v>5.1161720478115E-2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1429</v>
      </c>
      <c r="E4692">
        <v>3.7605924750000002</v>
      </c>
      <c r="F4692">
        <v>8.1300000000000008</v>
      </c>
      <c r="G4692">
        <v>68.0980038458774</v>
      </c>
      <c r="H4692">
        <v>-10.9648339329866</v>
      </c>
      <c r="I4692">
        <v>-27.397446056884299</v>
      </c>
      <c r="J4692">
        <v>-7.3070997870565799</v>
      </c>
      <c r="K4692">
        <v>8.1355835835857704</v>
      </c>
      <c r="L4692">
        <v>6.9920820955196197</v>
      </c>
      <c r="M4692">
        <v>45.296400225366199</v>
      </c>
      <c r="N4692">
        <v>1.1517931562819199</v>
      </c>
      <c r="O4692">
        <v>15.7441574415744</v>
      </c>
      <c r="P4692">
        <v>110.62176165803101</v>
      </c>
      <c r="Q4692">
        <v>4.7126173385892998E-2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130</v>
      </c>
      <c r="E4693">
        <v>3.7591092000000002</v>
      </c>
      <c r="F4693">
        <v>6.39</v>
      </c>
      <c r="G4693">
        <v>-69.344793652709598</v>
      </c>
      <c r="H4693">
        <v>-2.2567637168925199</v>
      </c>
      <c r="I4693">
        <v>-37.541912285113497</v>
      </c>
      <c r="J4693">
        <v>-2.1443516395860698</v>
      </c>
      <c r="K4693">
        <v>6.8197446333226699</v>
      </c>
      <c r="L4693">
        <v>8.0076341976920897</v>
      </c>
      <c r="M4693">
        <v>50.054775775913598</v>
      </c>
      <c r="N4693">
        <v>0.41878460191143402</v>
      </c>
      <c r="O4693">
        <v>95.618153364632207</v>
      </c>
      <c r="P4693">
        <v>9.0443686006825796</v>
      </c>
      <c r="Q4693">
        <v>8.4454716131102003E-2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46</v>
      </c>
      <c r="E4694">
        <v>3.7551427500000001</v>
      </c>
      <c r="F4694">
        <v>2.65</v>
      </c>
      <c r="G4694">
        <v>-74.567867434032394</v>
      </c>
      <c r="I4694">
        <v>-22.415585233841998</v>
      </c>
      <c r="K4694">
        <v>4.20551033348326</v>
      </c>
      <c r="L4694">
        <v>8.3203468668060196</v>
      </c>
      <c r="M4694">
        <v>7.8432681322368997E-2</v>
      </c>
      <c r="N4694">
        <v>1</v>
      </c>
      <c r="O4694">
        <v>111.320754716981</v>
      </c>
      <c r="P4694">
        <v>3.9215686274509798</v>
      </c>
      <c r="Q4694">
        <v>-3.2202925944115002E-2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170</v>
      </c>
      <c r="E4695">
        <v>3.7315849999999999</v>
      </c>
      <c r="F4695">
        <v>6.14</v>
      </c>
      <c r="G4695">
        <v>125.49291822055299</v>
      </c>
      <c r="H4695">
        <v>-30.337093773924401</v>
      </c>
      <c r="I4695">
        <v>6.8337881148470396</v>
      </c>
      <c r="J4695">
        <v>-2.1499790440225102</v>
      </c>
      <c r="K4695">
        <v>6.6795059024387697</v>
      </c>
      <c r="L4695">
        <v>5.3787896210643096</v>
      </c>
      <c r="M4695">
        <v>39.770933871272902</v>
      </c>
      <c r="N4695">
        <v>0.79521652507777596</v>
      </c>
      <c r="O4695">
        <v>36.807817589576501</v>
      </c>
      <c r="P4695">
        <v>166.95652173913001</v>
      </c>
      <c r="Q4695">
        <v>2.9496151741060999E-2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1429</v>
      </c>
      <c r="E4696">
        <v>3.6425595000000301</v>
      </c>
      <c r="F4696">
        <v>43.42</v>
      </c>
      <c r="G4696">
        <v>48.956417104246498</v>
      </c>
      <c r="H4696">
        <v>-2.7284028309614601</v>
      </c>
      <c r="I4696">
        <v>2.6438279396998801</v>
      </c>
      <c r="J4696">
        <v>2.6149852137323299</v>
      </c>
      <c r="K4696">
        <v>41.318163905484496</v>
      </c>
      <c r="L4696">
        <v>38.257479702545297</v>
      </c>
      <c r="M4696">
        <v>52.471646248896</v>
      </c>
      <c r="N4696">
        <v>1.1918937265476199</v>
      </c>
      <c r="O4696">
        <v>45.0483648088438</v>
      </c>
      <c r="P4696">
        <v>90.1883486640385</v>
      </c>
      <c r="Q4696">
        <v>6.3054224138243006E-2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359</v>
      </c>
      <c r="E4697">
        <v>3.6280199999999998</v>
      </c>
      <c r="F4697">
        <v>23.9</v>
      </c>
      <c r="G4697">
        <v>27.645454031625398</v>
      </c>
      <c r="H4697">
        <v>16.986892356031799</v>
      </c>
      <c r="I4697">
        <v>40.398652808427101</v>
      </c>
      <c r="J4697">
        <v>0.81054727176695196</v>
      </c>
      <c r="K4697">
        <v>17.371285873709201</v>
      </c>
      <c r="M4697">
        <v>99.939804872203595</v>
      </c>
      <c r="N4697">
        <v>0.60666666666666602</v>
      </c>
      <c r="O4697">
        <v>0</v>
      </c>
      <c r="P4697">
        <v>58.8039867109634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51</v>
      </c>
      <c r="E4698">
        <v>3.6217199999999998</v>
      </c>
      <c r="F4698">
        <v>12</v>
      </c>
      <c r="G4698">
        <v>64.282467811496403</v>
      </c>
      <c r="H4698">
        <v>-3.72017835103886</v>
      </c>
      <c r="I4698">
        <v>-23.569331668895199</v>
      </c>
      <c r="J4698">
        <v>0.81054727176695196</v>
      </c>
      <c r="K4698">
        <v>12.140811987201401</v>
      </c>
      <c r="L4698">
        <v>10.508520308467499</v>
      </c>
      <c r="M4698">
        <v>0.208805843141221</v>
      </c>
      <c r="N4698">
        <v>0</v>
      </c>
      <c r="O4698">
        <v>22.499999999999901</v>
      </c>
      <c r="P4698">
        <v>88.383045525902602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422</v>
      </c>
      <c r="E4699">
        <v>3.6</v>
      </c>
      <c r="F4699">
        <v>7.2</v>
      </c>
      <c r="G4699">
        <v>4.4708508570223104</v>
      </c>
      <c r="H4699">
        <v>-9.1328982427844601</v>
      </c>
      <c r="I4699">
        <v>-17.7948955786696</v>
      </c>
      <c r="J4699">
        <v>-1.9710938965223399</v>
      </c>
      <c r="K4699">
        <v>6.9717974718882498</v>
      </c>
      <c r="L4699">
        <v>7.1221012703056097</v>
      </c>
      <c r="M4699">
        <v>54.951618478482303</v>
      </c>
      <c r="N4699">
        <v>1.08683091776525</v>
      </c>
      <c r="O4699">
        <v>78.0555555555555</v>
      </c>
      <c r="P4699">
        <v>49.688149688149601</v>
      </c>
      <c r="Q4699">
        <v>6.4226932986737997E-2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130</v>
      </c>
      <c r="E4700">
        <v>3.5939918999999998</v>
      </c>
      <c r="F4700">
        <v>8.31</v>
      </c>
      <c r="G4700">
        <v>-46.4370263125371</v>
      </c>
      <c r="H4700">
        <v>-25.5920995333048</v>
      </c>
      <c r="I4700">
        <v>-32.003556995992398</v>
      </c>
      <c r="J4700">
        <v>-1.4089348490715099</v>
      </c>
      <c r="K4700">
        <v>9.0898660146607195</v>
      </c>
      <c r="L4700">
        <v>10.474741286897</v>
      </c>
      <c r="M4700">
        <v>44.365118888734003</v>
      </c>
      <c r="N4700">
        <v>0.59907540424220995</v>
      </c>
      <c r="O4700">
        <v>140.19253910950599</v>
      </c>
      <c r="P4700">
        <v>36.229508196721298</v>
      </c>
      <c r="Q4700">
        <v>2.7259902827832999E-2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539</v>
      </c>
      <c r="E4701">
        <v>3.58</v>
      </c>
      <c r="F4701">
        <v>3.58</v>
      </c>
      <c r="G4701">
        <v>72.602718988890402</v>
      </c>
      <c r="H4701">
        <v>-1.76487108846903</v>
      </c>
      <c r="I4701">
        <v>2.06270959932387</v>
      </c>
      <c r="J4701">
        <v>-3.1368211492856699</v>
      </c>
      <c r="K4701">
        <v>3.64572289196669</v>
      </c>
      <c r="L4701">
        <v>3.0306149970185801</v>
      </c>
      <c r="M4701">
        <v>26.652928248223901</v>
      </c>
      <c r="N4701">
        <v>0.69079768621009696</v>
      </c>
      <c r="O4701">
        <v>15.083798882681499</v>
      </c>
      <c r="P4701">
        <v>132.46753246753201</v>
      </c>
      <c r="Q4701">
        <v>8.1456619213203005E-2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937</v>
      </c>
      <c r="E4702">
        <v>3.5719589799999998</v>
      </c>
      <c r="F4702">
        <v>3.62</v>
      </c>
      <c r="G4702">
        <v>15.130191516362901</v>
      </c>
      <c r="H4702">
        <v>1.88206254531968</v>
      </c>
      <c r="I4702">
        <v>-4.7587510003563898</v>
      </c>
      <c r="J4702">
        <v>-7.6845983593010097</v>
      </c>
      <c r="K4702">
        <v>3.5652819793377502</v>
      </c>
      <c r="L4702">
        <v>3.2173502242232002</v>
      </c>
      <c r="M4702">
        <v>30.940855448923202</v>
      </c>
      <c r="N4702">
        <v>0.77049418604651099</v>
      </c>
      <c r="O4702">
        <v>35.3591160220994</v>
      </c>
      <c r="P4702">
        <v>56.7099567099567</v>
      </c>
      <c r="Q4702">
        <v>2.0769056164160998E-2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714</v>
      </c>
      <c r="E4703">
        <v>3.52154549999999</v>
      </c>
      <c r="F4703">
        <v>20100</v>
      </c>
      <c r="G4703">
        <v>-5.5931859894901201</v>
      </c>
      <c r="H4703">
        <v>-1.87035303188851</v>
      </c>
      <c r="I4703">
        <v>-12.2495918825592</v>
      </c>
      <c r="J4703">
        <v>1.0670674632677399</v>
      </c>
      <c r="K4703">
        <v>19208.7545485521</v>
      </c>
      <c r="L4703">
        <v>17019.334615027899</v>
      </c>
      <c r="M4703">
        <v>52.023657374319697</v>
      </c>
      <c r="N4703">
        <v>1</v>
      </c>
      <c r="Q4703">
        <v>0.111248485696195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539</v>
      </c>
      <c r="E4704">
        <v>3.4913688</v>
      </c>
      <c r="F4704">
        <v>5.62</v>
      </c>
      <c r="G4704">
        <v>-24.100577714406199</v>
      </c>
      <c r="H4704">
        <v>-3.72017835103886</v>
      </c>
      <c r="I4704">
        <v>-13.7948955786696</v>
      </c>
      <c r="J4704">
        <v>0.81054727176695196</v>
      </c>
      <c r="K4704">
        <v>5.6199996013097504</v>
      </c>
      <c r="L4704">
        <v>5.6072160774496798</v>
      </c>
      <c r="M4704">
        <v>100</v>
      </c>
      <c r="O4704">
        <v>0</v>
      </c>
      <c r="P4704">
        <v>0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60</v>
      </c>
      <c r="E4705">
        <v>3.4832295000000002</v>
      </c>
      <c r="F4705">
        <v>10.050000000000001</v>
      </c>
      <c r="G4705">
        <v>36.186503625306599</v>
      </c>
      <c r="H4705">
        <v>-0.43138081763701203</v>
      </c>
      <c r="I4705">
        <v>28.154256963703201</v>
      </c>
      <c r="J4705">
        <v>-6.3059037448688997</v>
      </c>
      <c r="K4705">
        <v>10.807246990984</v>
      </c>
      <c r="L4705">
        <v>12.3457850721539</v>
      </c>
      <c r="M4705">
        <v>22.142808573803901</v>
      </c>
      <c r="N4705">
        <v>0.72058715107507998</v>
      </c>
      <c r="O4705">
        <v>25.373134328358098</v>
      </c>
      <c r="P4705">
        <v>71.209540034071495</v>
      </c>
      <c r="Q4705">
        <v>1.9846523588396999E-2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E4706">
        <v>3.4804761000000002</v>
      </c>
      <c r="F4706">
        <v>4.47</v>
      </c>
      <c r="G4706">
        <v>30.037353320076399</v>
      </c>
      <c r="H4706">
        <v>26.194351563491001</v>
      </c>
      <c r="I4706">
        <v>-32.225552512976201</v>
      </c>
      <c r="J4706">
        <v>-2.9869210826634398</v>
      </c>
      <c r="K4706">
        <v>3.9472847341097301</v>
      </c>
      <c r="L4706">
        <v>4.0191223367741404</v>
      </c>
      <c r="M4706">
        <v>53.809373777438502</v>
      </c>
      <c r="N4706">
        <v>0.98500969527585402</v>
      </c>
      <c r="O4706">
        <v>31.543624161073801</v>
      </c>
      <c r="P4706">
        <v>95.196506550218302</v>
      </c>
      <c r="Q4706">
        <v>5.0452171021625997E-2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631</v>
      </c>
      <c r="E4707">
        <v>3.4636684999999998</v>
      </c>
      <c r="F4707">
        <v>8.15</v>
      </c>
      <c r="G4707">
        <v>-9.9549194511009294</v>
      </c>
      <c r="H4707">
        <v>-6.8117360204799997</v>
      </c>
      <c r="I4707">
        <v>-37.626671279604203</v>
      </c>
      <c r="J4707">
        <v>-4.42201086776792</v>
      </c>
      <c r="K4707">
        <v>8.9077267178982709</v>
      </c>
      <c r="L4707">
        <v>9.3876228149446508</v>
      </c>
      <c r="M4707">
        <v>33.211903665113901</v>
      </c>
      <c r="N4707">
        <v>0.58832209278561198</v>
      </c>
      <c r="O4707">
        <v>95.705521472392604</v>
      </c>
      <c r="P4707">
        <v>19.852941176470601</v>
      </c>
      <c r="Q4707">
        <v>7.2772426349275998E-2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46</v>
      </c>
      <c r="E4708">
        <v>3.4481172</v>
      </c>
      <c r="F4708">
        <v>2.2000000000000002</v>
      </c>
      <c r="G4708">
        <v>-88.035003943914404</v>
      </c>
      <c r="H4708">
        <v>-6.0457597463876898</v>
      </c>
      <c r="I4708">
        <v>-69.794895578669596</v>
      </c>
      <c r="J4708">
        <v>-5.8561193948997099</v>
      </c>
      <c r="K4708">
        <v>2.2481635330417999</v>
      </c>
      <c r="L4708">
        <v>3.59287333264054</v>
      </c>
      <c r="M4708">
        <v>44.086215385197697</v>
      </c>
      <c r="N4708">
        <v>1.06702218430034</v>
      </c>
      <c r="O4708">
        <v>177.272727272727</v>
      </c>
      <c r="P4708">
        <v>37.5</v>
      </c>
      <c r="Q4708">
        <v>-0.15426730189138599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72</v>
      </c>
      <c r="E4709">
        <v>3.4157122497302499</v>
      </c>
      <c r="F4709">
        <v>9.2899999999999991</v>
      </c>
      <c r="G4709">
        <v>30.475129440335799</v>
      </c>
      <c r="H4709">
        <v>-3.72017835103886</v>
      </c>
      <c r="I4709">
        <v>40.780811576072402</v>
      </c>
      <c r="J4709">
        <v>0.81054727176695196</v>
      </c>
      <c r="K4709">
        <v>9.0937316146243905</v>
      </c>
      <c r="L4709">
        <v>7.6806622221511196</v>
      </c>
      <c r="M4709">
        <v>100</v>
      </c>
      <c r="N4709">
        <v>0</v>
      </c>
      <c r="O4709">
        <v>0</v>
      </c>
      <c r="P4709">
        <v>54.575707154741998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D4710" t="s">
        <v>714</v>
      </c>
      <c r="E4710">
        <v>3.3721852499999998</v>
      </c>
      <c r="F4710">
        <v>2755.54</v>
      </c>
      <c r="G4710">
        <v>2.3003397167863899</v>
      </c>
      <c r="H4710">
        <v>1.2328405557076501</v>
      </c>
      <c r="I4710">
        <v>2.7159604286029002</v>
      </c>
      <c r="J4710">
        <v>1.1515196989004699</v>
      </c>
      <c r="K4710">
        <v>2642.51191417258</v>
      </c>
      <c r="L4710">
        <v>2425.2545628073399</v>
      </c>
      <c r="M4710">
        <v>62.239883768519803</v>
      </c>
      <c r="N4710">
        <v>0.68795124238162197</v>
      </c>
      <c r="O4710">
        <v>3.35542216770579</v>
      </c>
      <c r="P4710">
        <v>32.886766975308603</v>
      </c>
      <c r="Q4710">
        <v>1.8760771011537999E-2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1803</v>
      </c>
      <c r="E4711">
        <v>3.3415609000000002</v>
      </c>
      <c r="F4711">
        <v>6.47</v>
      </c>
      <c r="G4711">
        <v>26.364538564663501</v>
      </c>
      <c r="H4711">
        <v>-0.85849313641247804</v>
      </c>
      <c r="I4711">
        <v>69.491223401500307</v>
      </c>
      <c r="J4711">
        <v>0.81054727176695196</v>
      </c>
      <c r="K4711">
        <v>5.7583414073680803</v>
      </c>
      <c r="L4711">
        <v>4.84900021064038</v>
      </c>
      <c r="M4711">
        <v>57.856060947394099</v>
      </c>
      <c r="N4711">
        <v>4.1026703618327297E-3</v>
      </c>
      <c r="O4711">
        <v>6.1823802163833097</v>
      </c>
      <c r="P4711">
        <v>100.931677018633</v>
      </c>
      <c r="Q4711">
        <v>7.1454232474570001E-2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472</v>
      </c>
      <c r="E4712">
        <v>3.2831999999999999</v>
      </c>
      <c r="F4712">
        <v>2.2799999999999998</v>
      </c>
      <c r="G4712">
        <v>-0.18753423614541301</v>
      </c>
      <c r="H4712">
        <v>-10.954220904230301</v>
      </c>
      <c r="I4712">
        <v>-17.5923639331</v>
      </c>
      <c r="J4712">
        <v>-2.3005638393441501</v>
      </c>
      <c r="K4712">
        <v>2.23079367338365</v>
      </c>
      <c r="L4712">
        <v>2.1470525359775099</v>
      </c>
      <c r="M4712">
        <v>50.597400874408997</v>
      </c>
      <c r="N4712">
        <v>0.80869127325699997</v>
      </c>
      <c r="O4712">
        <v>15.789473684210501</v>
      </c>
      <c r="P4712">
        <v>62.857142857142797</v>
      </c>
      <c r="Q4712">
        <v>7.5405838892128998E-2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631</v>
      </c>
      <c r="E4713">
        <v>3.28125</v>
      </c>
      <c r="F4713">
        <v>3.75</v>
      </c>
      <c r="G4713">
        <v>-28.922912739786899</v>
      </c>
      <c r="H4713">
        <v>-2.5934177876585802</v>
      </c>
      <c r="I4713">
        <v>-18.131630272547199</v>
      </c>
      <c r="J4713">
        <v>-4.2159077546880699</v>
      </c>
      <c r="K4713">
        <v>3.6426191317327601</v>
      </c>
      <c r="L4713">
        <v>4.2354424753722002</v>
      </c>
      <c r="M4713">
        <v>51.535317252883701</v>
      </c>
      <c r="N4713">
        <v>0.55361973624455696</v>
      </c>
      <c r="O4713">
        <v>50.4</v>
      </c>
      <c r="P4713">
        <v>38.376383763837602</v>
      </c>
      <c r="Q4713">
        <v>6.3107511774119995E-2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86</v>
      </c>
      <c r="E4714">
        <v>3.2582057999999998</v>
      </c>
      <c r="F4714">
        <v>7.86</v>
      </c>
      <c r="G4714">
        <v>54.535785921957299</v>
      </c>
      <c r="H4714">
        <v>-7.5868450177055298</v>
      </c>
      <c r="I4714">
        <v>-30.795951544878701</v>
      </c>
      <c r="J4714">
        <v>-4.4456945153552496</v>
      </c>
      <c r="K4714">
        <v>7.6645769194656097</v>
      </c>
      <c r="L4714">
        <v>7.4081602064050696</v>
      </c>
      <c r="M4714">
        <v>54.452800153575502</v>
      </c>
      <c r="N4714">
        <v>1.18540771989298</v>
      </c>
      <c r="O4714">
        <v>27.480916030534299</v>
      </c>
      <c r="P4714">
        <v>123.93162393162299</v>
      </c>
      <c r="Q4714">
        <v>0.142778401295973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E4715">
        <v>3.2114331170702899</v>
      </c>
      <c r="F4715">
        <v>15.25</v>
      </c>
      <c r="G4715">
        <v>-61.982451441493801</v>
      </c>
      <c r="H4715">
        <v>-4.0469757366597801</v>
      </c>
      <c r="I4715">
        <v>-5.4852364877605604</v>
      </c>
      <c r="J4715">
        <v>0.81054727176695196</v>
      </c>
      <c r="K4715">
        <v>14.8741210619339</v>
      </c>
      <c r="L4715">
        <v>15.3177086111299</v>
      </c>
      <c r="M4715">
        <v>52.0677046831699</v>
      </c>
      <c r="N4715">
        <v>0.26956521739130401</v>
      </c>
      <c r="O4715">
        <v>86.885245901639294</v>
      </c>
      <c r="P4715">
        <v>42.124883504193797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550</v>
      </c>
      <c r="E4716">
        <v>3.2067804999999998</v>
      </c>
      <c r="F4716">
        <v>1.63</v>
      </c>
      <c r="G4716">
        <v>-13.216223972909599</v>
      </c>
      <c r="H4716">
        <v>5.3075994267389204</v>
      </c>
      <c r="I4716">
        <v>-2.1510599622313</v>
      </c>
      <c r="J4716">
        <v>10.600757061976701</v>
      </c>
      <c r="K4716">
        <v>1.46559722754747</v>
      </c>
      <c r="L4716">
        <v>1.57626480586717</v>
      </c>
      <c r="M4716">
        <v>69.889916975550705</v>
      </c>
      <c r="N4716">
        <v>1.1319439551569901</v>
      </c>
      <c r="O4716">
        <v>49.079754601227002</v>
      </c>
      <c r="P4716">
        <v>40.517241379310299</v>
      </c>
      <c r="Q4716">
        <v>-1.1372350463711E-2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422</v>
      </c>
      <c r="E4717">
        <v>3.2032943999999999</v>
      </c>
      <c r="F4717">
        <v>8.4600000000000009</v>
      </c>
      <c r="G4717">
        <v>11.9122840219281</v>
      </c>
      <c r="H4717">
        <v>-8.6639985757579598</v>
      </c>
      <c r="I4717">
        <v>-19.7948955786696</v>
      </c>
      <c r="J4717">
        <v>0.81054727176695196</v>
      </c>
      <c r="K4717">
        <v>8.5132670817339307</v>
      </c>
      <c r="L4717">
        <v>7.9430160117876696</v>
      </c>
      <c r="M4717">
        <v>20.171589802924402</v>
      </c>
      <c r="N4717">
        <v>0</v>
      </c>
      <c r="O4717">
        <v>7.56501182033095</v>
      </c>
      <c r="P4717">
        <v>96.287703016241295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539</v>
      </c>
      <c r="E4718">
        <v>3.1823999999999999</v>
      </c>
      <c r="F4718">
        <v>5.0999999999999996</v>
      </c>
      <c r="G4718">
        <v>-18.510515602605</v>
      </c>
      <c r="H4718">
        <v>-2.4701783510388502</v>
      </c>
      <c r="I4718">
        <v>-0.209149476219783</v>
      </c>
      <c r="J4718">
        <v>22.3105472717669</v>
      </c>
      <c r="K4718">
        <v>4.7091281216202496</v>
      </c>
      <c r="L4718">
        <v>4.8024508469453302</v>
      </c>
      <c r="M4718">
        <v>77.046275765198004</v>
      </c>
      <c r="N4718">
        <v>3.8301582844013198</v>
      </c>
      <c r="O4718">
        <v>60.196078431372499</v>
      </c>
      <c r="P4718">
        <v>39.344262295081897</v>
      </c>
      <c r="Q4718">
        <v>0.117003386159302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714</v>
      </c>
      <c r="E4719">
        <v>3.13730683</v>
      </c>
      <c r="F4719">
        <v>84.59</v>
      </c>
      <c r="G4719">
        <v>29.783358978335201</v>
      </c>
      <c r="H4719">
        <v>3.6938343878146198</v>
      </c>
      <c r="I4719">
        <v>6.4125791975133701</v>
      </c>
      <c r="J4719">
        <v>0.30317264049850701</v>
      </c>
      <c r="K4719">
        <v>80.029006187589204</v>
      </c>
      <c r="L4719">
        <v>71.695585591185207</v>
      </c>
      <c r="M4719">
        <v>50.818864179380903</v>
      </c>
      <c r="N4719">
        <v>1.2475353924897199</v>
      </c>
      <c r="O4719">
        <v>2.8490365291405402</v>
      </c>
      <c r="P4719">
        <v>59.243222891566198</v>
      </c>
      <c r="Q4719">
        <v>1.4865976829215E-2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539</v>
      </c>
      <c r="E4720">
        <v>3.1238001118785701</v>
      </c>
      <c r="F4720">
        <v>3.13</v>
      </c>
      <c r="G4720">
        <v>-24.100577714406199</v>
      </c>
      <c r="H4720">
        <v>-3.72017835103886</v>
      </c>
      <c r="I4720">
        <v>-13.7948955786696</v>
      </c>
      <c r="J4720">
        <v>0.81054727176695196</v>
      </c>
      <c r="K4720">
        <v>3.12999999574023</v>
      </c>
      <c r="L4720">
        <v>3.12990180899902</v>
      </c>
      <c r="M4720">
        <v>100</v>
      </c>
      <c r="O4720">
        <v>0</v>
      </c>
      <c r="P4720">
        <v>0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359</v>
      </c>
      <c r="E4721">
        <v>3.0832662000000002</v>
      </c>
      <c r="F4721">
        <v>6</v>
      </c>
      <c r="G4721">
        <v>-25.578410226721498</v>
      </c>
      <c r="H4721">
        <v>-10.9782428671679</v>
      </c>
      <c r="I4721">
        <v>-25.947164978376801</v>
      </c>
      <c r="J4721">
        <v>-10.0421659065276</v>
      </c>
      <c r="K4721">
        <v>6.1734784510251099</v>
      </c>
      <c r="L4721">
        <v>6.3021129859040999</v>
      </c>
      <c r="M4721">
        <v>37.967542494014602</v>
      </c>
      <c r="N4721">
        <v>1.5945394486830899</v>
      </c>
      <c r="O4721">
        <v>27.5</v>
      </c>
      <c r="P4721">
        <v>16.959064327485301</v>
      </c>
      <c r="Q4721">
        <v>-1.7732797340597E-2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370</v>
      </c>
      <c r="E4722">
        <v>3.0479652480000001</v>
      </c>
      <c r="F4722">
        <v>2.84</v>
      </c>
      <c r="G4722">
        <v>-21.202026989768498</v>
      </c>
      <c r="H4722">
        <v>-25.657500288360701</v>
      </c>
      <c r="I4722">
        <v>-4.1423859261600002</v>
      </c>
      <c r="J4722">
        <v>-1.33230987109017</v>
      </c>
      <c r="K4722">
        <v>3.1822778758949699</v>
      </c>
      <c r="L4722">
        <v>3.2221757492673602</v>
      </c>
      <c r="M4722">
        <v>43.395576495536403</v>
      </c>
      <c r="N4722">
        <v>0.31266855382491598</v>
      </c>
      <c r="O4722">
        <v>89.084507042253506</v>
      </c>
      <c r="P4722">
        <v>82.051282051282001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116</v>
      </c>
      <c r="E4723">
        <v>3.0079349999999998</v>
      </c>
      <c r="F4723">
        <v>369.2</v>
      </c>
      <c r="G4723">
        <v>848.75844731853101</v>
      </c>
      <c r="H4723">
        <v>72.865187502619605</v>
      </c>
      <c r="I4723">
        <v>-13.6049362842327</v>
      </c>
      <c r="J4723">
        <v>9.0155988335663793</v>
      </c>
      <c r="K4723">
        <v>272.45227884802102</v>
      </c>
      <c r="L4723">
        <v>257.00283198892998</v>
      </c>
      <c r="M4723">
        <v>4.3324220454509996E-3</v>
      </c>
      <c r="N4723">
        <v>0.231433363967634</v>
      </c>
      <c r="O4723">
        <v>83.911159263271898</v>
      </c>
      <c r="P4723">
        <v>883.48428343100704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E4724">
        <v>3.0016989999999999</v>
      </c>
      <c r="F4724">
        <v>37</v>
      </c>
      <c r="G4724">
        <v>-68.736220389851397</v>
      </c>
      <c r="H4724">
        <v>-3.03990624219532</v>
      </c>
      <c r="I4724">
        <v>13.221925567914599</v>
      </c>
      <c r="J4724">
        <v>-1.04621665396249</v>
      </c>
      <c r="K4724">
        <v>36.280858079455598</v>
      </c>
      <c r="L4724">
        <v>40.006861364304903</v>
      </c>
      <c r="M4724">
        <v>38.561565753703597</v>
      </c>
      <c r="N4724">
        <v>0.79714285714285704</v>
      </c>
      <c r="O4724">
        <v>162.16216216216199</v>
      </c>
      <c r="P4724">
        <v>42.857142857142797</v>
      </c>
      <c r="Q4724">
        <v>-3.5714432354596003E-2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539</v>
      </c>
      <c r="E4725">
        <v>2.9933882440000001</v>
      </c>
      <c r="F4725">
        <v>13.46</v>
      </c>
      <c r="G4725">
        <v>-24.100577714406199</v>
      </c>
      <c r="H4725">
        <v>-3.72017835103886</v>
      </c>
      <c r="I4725">
        <v>-13.7948955786696</v>
      </c>
      <c r="J4725">
        <v>0.81054727176695196</v>
      </c>
      <c r="K4725">
        <v>13.4599977986969</v>
      </c>
      <c r="L4725">
        <v>13.3351755846417</v>
      </c>
      <c r="M4725">
        <v>100</v>
      </c>
      <c r="O4725">
        <v>0</v>
      </c>
      <c r="P4725">
        <v>0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631</v>
      </c>
      <c r="E4726">
        <v>2.9876148200000001</v>
      </c>
      <c r="F4726">
        <v>2.62</v>
      </c>
      <c r="G4726">
        <v>-30.529149142977602</v>
      </c>
      <c r="H4726">
        <v>-0.16286609807442601</v>
      </c>
      <c r="I4726">
        <v>-35.351781806214497</v>
      </c>
      <c r="J4726">
        <v>0.81054727176695196</v>
      </c>
      <c r="K4726">
        <v>2.6639972435530099</v>
      </c>
      <c r="L4726">
        <v>2.5305594545485199</v>
      </c>
      <c r="M4726">
        <v>70.002221847097303</v>
      </c>
      <c r="N4726">
        <v>2.15918703652842</v>
      </c>
      <c r="O4726">
        <v>30.152671755725098</v>
      </c>
      <c r="P4726">
        <v>8.7136929460580799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422</v>
      </c>
      <c r="E4727">
        <v>2.9769999999999999</v>
      </c>
      <c r="F4727">
        <v>148.85</v>
      </c>
      <c r="G4727">
        <v>990.88069569383299</v>
      </c>
      <c r="H4727">
        <v>20.393888187775399</v>
      </c>
      <c r="I4727">
        <v>679.64860122303605</v>
      </c>
      <c r="J4727">
        <v>4.8287163842756797</v>
      </c>
      <c r="K4727">
        <v>115.339750913713</v>
      </c>
      <c r="L4727">
        <v>64.062461521838401</v>
      </c>
      <c r="M4727">
        <v>100</v>
      </c>
      <c r="N4727">
        <v>0.2205</v>
      </c>
      <c r="O4727">
        <v>0</v>
      </c>
      <c r="P4727">
        <v>1014.98127340823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138</v>
      </c>
      <c r="E4728">
        <v>2.9497499999999999</v>
      </c>
      <c r="F4728">
        <v>8.5500000000000007</v>
      </c>
      <c r="G4728">
        <v>-76.335214585914599</v>
      </c>
      <c r="H4728">
        <v>-6.5188866395211003</v>
      </c>
      <c r="I4728">
        <v>-48.527720006150503</v>
      </c>
      <c r="J4728">
        <v>3.3077095873174498</v>
      </c>
      <c r="K4728">
        <v>9.1125909691032501</v>
      </c>
      <c r="L4728">
        <v>11.3475964180245</v>
      </c>
      <c r="M4728">
        <v>43.440741881110299</v>
      </c>
      <c r="N4728">
        <v>1.2041260483196701</v>
      </c>
      <c r="O4728">
        <v>109.356725146198</v>
      </c>
      <c r="P4728">
        <v>8.2278481012658204</v>
      </c>
      <c r="Q4728">
        <v>-6.6034636286998002E-2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60</v>
      </c>
      <c r="E4729">
        <v>2.9472073050000001</v>
      </c>
      <c r="F4729">
        <v>2.87</v>
      </c>
      <c r="G4729">
        <v>-23.044239686237201</v>
      </c>
      <c r="H4729">
        <v>-0.38684501770553698</v>
      </c>
      <c r="I4729">
        <v>-24.940406414582899</v>
      </c>
      <c r="J4729">
        <v>2.63536479001512</v>
      </c>
      <c r="K4729">
        <v>2.80765939935924</v>
      </c>
      <c r="L4729">
        <v>3.0275761295094101</v>
      </c>
      <c r="M4729">
        <v>62.438704399242901</v>
      </c>
      <c r="N4729">
        <v>0.74661169464349897</v>
      </c>
      <c r="O4729">
        <v>56.445993031358803</v>
      </c>
      <c r="P4729">
        <v>12.5490196078431</v>
      </c>
      <c r="Q4729">
        <v>-0.13314804359680499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422</v>
      </c>
      <c r="E4730">
        <v>2.9409420000000002</v>
      </c>
      <c r="F4730">
        <v>8.6</v>
      </c>
      <c r="G4730">
        <v>0.53710344501401497</v>
      </c>
      <c r="H4730">
        <v>-11.4797411925689</v>
      </c>
      <c r="I4730">
        <v>-24.3047811145697</v>
      </c>
      <c r="J4730">
        <v>8.7389360185700102</v>
      </c>
      <c r="K4730">
        <v>8.7939804645119999</v>
      </c>
      <c r="L4730">
        <v>8.79192902788491</v>
      </c>
      <c r="M4730">
        <v>72.405711937462698</v>
      </c>
      <c r="N4730">
        <v>2.7228864552284602</v>
      </c>
      <c r="O4730">
        <v>49.302325581395301</v>
      </c>
      <c r="P4730">
        <v>51.142355008787298</v>
      </c>
      <c r="Q4730">
        <v>5.8671400369996997E-2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631</v>
      </c>
      <c r="E4731">
        <v>2.9002683600000001</v>
      </c>
      <c r="F4731">
        <v>7.26</v>
      </c>
      <c r="G4731">
        <v>48.756565142736498</v>
      </c>
      <c r="H4731">
        <v>1.1931164466489901</v>
      </c>
      <c r="I4731">
        <v>18.205104421330301</v>
      </c>
      <c r="J4731">
        <v>0.81054727176695196</v>
      </c>
      <c r="K4731">
        <v>6.3964450009326104</v>
      </c>
      <c r="M4731">
        <v>99.959652270858797</v>
      </c>
      <c r="N4731">
        <v>2.4916943521594601</v>
      </c>
      <c r="O4731">
        <v>0</v>
      </c>
      <c r="P4731">
        <v>81.5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E4732">
        <v>2.8783485</v>
      </c>
      <c r="F4732">
        <v>18.18</v>
      </c>
      <c r="G4732">
        <v>-19.135219746738802</v>
      </c>
      <c r="H4732">
        <v>-3.72017835103886</v>
      </c>
      <c r="I4732">
        <v>-13.7948955786696</v>
      </c>
      <c r="J4732">
        <v>0.81054727176695196</v>
      </c>
      <c r="K4732">
        <v>18.178018404419401</v>
      </c>
      <c r="L4732">
        <v>17.939665540923301</v>
      </c>
      <c r="M4732">
        <v>100</v>
      </c>
      <c r="O4732">
        <v>0</v>
      </c>
      <c r="P4732">
        <v>4.9653579676674298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72</v>
      </c>
      <c r="E4733">
        <v>2.8451119999999999</v>
      </c>
      <c r="F4733">
        <v>2.84</v>
      </c>
      <c r="G4733">
        <v>-19.3035297439265</v>
      </c>
      <c r="H4733">
        <v>1.07686961944083</v>
      </c>
      <c r="I4733">
        <v>-8.9978476081899501</v>
      </c>
      <c r="J4733">
        <v>0.81054727176695196</v>
      </c>
      <c r="M4733">
        <v>100</v>
      </c>
      <c r="O4733">
        <v>0</v>
      </c>
      <c r="P4733">
        <v>4.7970479704797002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539</v>
      </c>
      <c r="E4734">
        <v>2.823</v>
      </c>
      <c r="F4734">
        <v>9.41</v>
      </c>
      <c r="G4734">
        <v>41.568436370100699</v>
      </c>
      <c r="H4734">
        <v>-3.72017835103886</v>
      </c>
      <c r="I4734">
        <v>40.4673995032975</v>
      </c>
      <c r="J4734">
        <v>0.81054727176695196</v>
      </c>
      <c r="K4734">
        <v>9.2351157084290794</v>
      </c>
      <c r="L4734">
        <v>7.77151043898309</v>
      </c>
      <c r="M4734">
        <v>99.992037052364694</v>
      </c>
      <c r="O4734">
        <v>0</v>
      </c>
      <c r="P4734">
        <v>65.669014084506998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714</v>
      </c>
      <c r="E4735">
        <v>2.7862319549999999</v>
      </c>
      <c r="F4735">
        <v>264.27999999999997</v>
      </c>
      <c r="G4735">
        <v>-2.5701813196670198</v>
      </c>
      <c r="H4735">
        <v>-1.6993051149055001</v>
      </c>
      <c r="I4735">
        <v>0.88507838531384397</v>
      </c>
      <c r="J4735">
        <v>-2.5084629519698902</v>
      </c>
      <c r="K4735">
        <v>256.16460716902299</v>
      </c>
      <c r="L4735">
        <v>237.360103447375</v>
      </c>
      <c r="M4735">
        <v>60.128846353450299</v>
      </c>
      <c r="N4735">
        <v>0.59311894358140205</v>
      </c>
      <c r="O4735">
        <v>3.1670955047676799</v>
      </c>
      <c r="P4735">
        <v>50.159090909090899</v>
      </c>
      <c r="Q4735">
        <v>3.1679578910440001E-2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D4736" t="s">
        <v>539</v>
      </c>
      <c r="E4736">
        <v>2.6956533333333299</v>
      </c>
      <c r="F4736">
        <v>13.77</v>
      </c>
      <c r="G4736">
        <v>-24.100577714406199</v>
      </c>
      <c r="H4736">
        <v>-3.72017835103886</v>
      </c>
      <c r="I4736">
        <v>-13.7948955786696</v>
      </c>
      <c r="J4736">
        <v>0.81054727176695196</v>
      </c>
      <c r="K4736">
        <v>13.769997861559601</v>
      </c>
      <c r="L4736">
        <v>13.7332274701253</v>
      </c>
      <c r="M4736">
        <v>100</v>
      </c>
      <c r="O4736">
        <v>0</v>
      </c>
      <c r="P4736">
        <v>0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72</v>
      </c>
      <c r="E4737">
        <v>2.6850138000000001</v>
      </c>
      <c r="F4737">
        <v>8.1300000000000008</v>
      </c>
      <c r="G4737">
        <v>-24.100577714406199</v>
      </c>
      <c r="H4737">
        <v>-3.72017835103886</v>
      </c>
      <c r="I4737">
        <v>-13.7948955786696</v>
      </c>
      <c r="J4737">
        <v>0.81054727176695196</v>
      </c>
      <c r="K4737">
        <v>8.1299999740794799</v>
      </c>
      <c r="L4737">
        <v>8.1293843114846496</v>
      </c>
      <c r="M4737">
        <v>100</v>
      </c>
      <c r="O4737">
        <v>0</v>
      </c>
      <c r="P4737">
        <v>0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404</v>
      </c>
      <c r="E4738">
        <v>2.6513913599999999</v>
      </c>
      <c r="F4738">
        <v>1.44</v>
      </c>
      <c r="G4738">
        <v>-34.659583925586404</v>
      </c>
      <c r="H4738">
        <v>-1.56190496974389</v>
      </c>
      <c r="I4738">
        <v>-33.794895578669603</v>
      </c>
      <c r="J4738">
        <v>-3.88743930541425</v>
      </c>
      <c r="K4738">
        <v>1.4762894627941601</v>
      </c>
      <c r="L4738">
        <v>1.53818569478019</v>
      </c>
      <c r="M4738">
        <v>43.412078880118997</v>
      </c>
      <c r="N4738">
        <v>0.70530159701949402</v>
      </c>
      <c r="O4738">
        <v>37.5</v>
      </c>
      <c r="P4738">
        <v>26.315789473684202</v>
      </c>
      <c r="Q4738">
        <v>-8.2709482939336998E-2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218</v>
      </c>
      <c r="E4739">
        <v>2.64594</v>
      </c>
      <c r="F4739">
        <v>4.18</v>
      </c>
      <c r="G4739">
        <v>-66.840303741803496</v>
      </c>
      <c r="H4739">
        <v>1.0417264108658799</v>
      </c>
      <c r="I4739">
        <v>-2.3282289120029902</v>
      </c>
      <c r="J4739">
        <v>5.5724520336717003</v>
      </c>
      <c r="K4739">
        <v>3.9231904912473299</v>
      </c>
      <c r="L4739">
        <v>4.4054149073787299</v>
      </c>
      <c r="M4739">
        <v>71.518716908574305</v>
      </c>
      <c r="N4739">
        <v>2.9090909090908998</v>
      </c>
      <c r="O4739">
        <v>74.641148325358799</v>
      </c>
      <c r="P4739">
        <v>25.149700598802301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E4740">
        <v>2.6349789000000001</v>
      </c>
      <c r="F4740">
        <v>1.38</v>
      </c>
      <c r="G4740">
        <v>-24.820002174837899</v>
      </c>
      <c r="H4740">
        <v>-3.72017835103886</v>
      </c>
      <c r="I4740">
        <v>-17.2913990751731</v>
      </c>
      <c r="J4740">
        <v>4.5142509754706399</v>
      </c>
      <c r="K4740">
        <v>1.5357562937762601</v>
      </c>
      <c r="L4740">
        <v>1.51146541530673</v>
      </c>
      <c r="M4740">
        <v>40.835490965779499</v>
      </c>
      <c r="N4740">
        <v>2.2020441984277599</v>
      </c>
      <c r="O4740">
        <v>67.391304347826093</v>
      </c>
      <c r="P4740">
        <v>43.75</v>
      </c>
      <c r="Q4740">
        <v>-1.8012101750542998E-2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E4741">
        <v>2.6349399999999998</v>
      </c>
      <c r="F4741">
        <v>4.0599999999999996</v>
      </c>
      <c r="G4741">
        <v>26.269792655964</v>
      </c>
      <c r="H4741">
        <v>-24.112335213783901</v>
      </c>
      <c r="I4741">
        <v>-38.048626921953201</v>
      </c>
      <c r="J4741">
        <v>0.81054727176695196</v>
      </c>
      <c r="K4741">
        <v>4.2696956841911096</v>
      </c>
      <c r="L4741">
        <v>4.09748261116978</v>
      </c>
      <c r="M4741">
        <v>34.869337904787102</v>
      </c>
      <c r="N4741">
        <v>0.19076923076923</v>
      </c>
      <c r="O4741">
        <v>48.522167487684698</v>
      </c>
      <c r="P4741">
        <v>87.096774193548299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72</v>
      </c>
      <c r="E4742">
        <v>2.5273368</v>
      </c>
      <c r="F4742">
        <v>16.11</v>
      </c>
      <c r="G4742">
        <v>-12.7667836577373</v>
      </c>
      <c r="H4742">
        <v>0.21530551992887301</v>
      </c>
      <c r="I4742">
        <v>-24.789370716791201</v>
      </c>
      <c r="J4742">
        <v>0.81054727176695196</v>
      </c>
      <c r="K4742">
        <v>15.812178750391601</v>
      </c>
      <c r="L4742">
        <v>15.8490781345921</v>
      </c>
      <c r="M4742">
        <v>55.983188191246398</v>
      </c>
      <c r="N4742">
        <v>9.1851851851851796E-2</v>
      </c>
      <c r="O4742">
        <v>17.939168218497802</v>
      </c>
      <c r="P4742">
        <v>23.923076923076898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D4743" t="s">
        <v>422</v>
      </c>
      <c r="E4743">
        <v>2.50595422912424</v>
      </c>
      <c r="F4743">
        <v>8.33</v>
      </c>
      <c r="G4743">
        <v>-24.100577714406199</v>
      </c>
      <c r="H4743">
        <v>-3.72017835103886</v>
      </c>
      <c r="I4743">
        <v>-13.7948955786696</v>
      </c>
      <c r="J4743">
        <v>0.81054727176695196</v>
      </c>
      <c r="K4743">
        <v>8.3299999999999894</v>
      </c>
      <c r="L4743">
        <v>8.33</v>
      </c>
      <c r="M4743">
        <v>50</v>
      </c>
      <c r="O4743">
        <v>0</v>
      </c>
      <c r="P4743">
        <v>0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631</v>
      </c>
      <c r="E4744">
        <v>2.5025556276588099</v>
      </c>
      <c r="F4744">
        <v>12.52</v>
      </c>
      <c r="G4744">
        <v>-24.339621539107402</v>
      </c>
      <c r="H4744">
        <v>-3.72017835103886</v>
      </c>
      <c r="I4744">
        <v>-13.7948955786696</v>
      </c>
      <c r="J4744">
        <v>0.81054727176695196</v>
      </c>
      <c r="K4744">
        <v>12.519996390685099</v>
      </c>
      <c r="L4744">
        <v>12.563408251957799</v>
      </c>
      <c r="M4744">
        <v>55.887715274265297</v>
      </c>
      <c r="O4744">
        <v>0.23961661341853599</v>
      </c>
      <c r="P4744">
        <v>4.94551550712489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119</v>
      </c>
      <c r="E4745">
        <v>2.4088793750000002</v>
      </c>
      <c r="F4745">
        <v>166.25</v>
      </c>
      <c r="G4745">
        <v>50.899422285593701</v>
      </c>
      <c r="H4745">
        <v>-6.6512128337974801</v>
      </c>
      <c r="I4745">
        <v>-4.8856260077557998</v>
      </c>
      <c r="J4745">
        <v>11.202704134512</v>
      </c>
      <c r="K4745">
        <v>150.969618589867</v>
      </c>
      <c r="L4745">
        <v>131.88041974289999</v>
      </c>
      <c r="M4745">
        <v>70.012166866513198</v>
      </c>
      <c r="N4745">
        <v>0.73569745018212895</v>
      </c>
      <c r="O4745">
        <v>10.6766917293233</v>
      </c>
      <c r="P4745">
        <v>177.037160473254</v>
      </c>
      <c r="Q4745">
        <v>3.4600975028014E-2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422</v>
      </c>
      <c r="E4746">
        <v>2.3687999999999998</v>
      </c>
      <c r="F4746">
        <v>5.04</v>
      </c>
      <c r="G4746">
        <v>412.06963505155102</v>
      </c>
      <c r="H4746">
        <v>117.261964506103</v>
      </c>
      <c r="I4746">
        <v>422.37531718728701</v>
      </c>
      <c r="J4746">
        <v>8.6536845266689202</v>
      </c>
      <c r="M4746">
        <v>100</v>
      </c>
      <c r="O4746">
        <v>0</v>
      </c>
      <c r="P4746">
        <v>436.17021276595699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46</v>
      </c>
      <c r="E4747">
        <v>2.34178631999999</v>
      </c>
      <c r="F4747">
        <v>2.4</v>
      </c>
      <c r="G4747">
        <v>-5.5931859894901201</v>
      </c>
      <c r="H4747">
        <v>-1.87035303188851</v>
      </c>
      <c r="I4747">
        <v>-12.2495918825592</v>
      </c>
      <c r="J4747">
        <v>1.0670674632677399</v>
      </c>
      <c r="K4747">
        <v>1.7400020759405499</v>
      </c>
      <c r="L4747">
        <v>1.26157303085244</v>
      </c>
      <c r="M4747">
        <v>79.607056726233907</v>
      </c>
      <c r="N4747">
        <v>1</v>
      </c>
      <c r="Q4747">
        <v>-3.5149089750809E-2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46</v>
      </c>
      <c r="E4748">
        <v>2.2983612181383499</v>
      </c>
      <c r="F4748">
        <v>24.48</v>
      </c>
      <c r="G4748">
        <v>3.3994222855937402</v>
      </c>
      <c r="H4748">
        <v>-3.72017835103886</v>
      </c>
      <c r="I4748">
        <v>-8.82062456666279</v>
      </c>
      <c r="J4748">
        <v>0.81054727176695196</v>
      </c>
      <c r="K4748">
        <v>24.4343529565413</v>
      </c>
      <c r="L4748">
        <v>23.3408921670074</v>
      </c>
      <c r="M4748">
        <v>100</v>
      </c>
      <c r="O4748">
        <v>0</v>
      </c>
      <c r="P4748">
        <v>27.5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278</v>
      </c>
      <c r="E4749">
        <v>2.2678451000000002</v>
      </c>
      <c r="F4749">
        <v>3.31</v>
      </c>
      <c r="G4749">
        <v>-19.353742271368201</v>
      </c>
      <c r="H4749">
        <v>-3.72017835103886</v>
      </c>
      <c r="I4749">
        <v>-9.0480601356316797</v>
      </c>
      <c r="J4749">
        <v>0.81054727176695196</v>
      </c>
      <c r="K4749">
        <v>3.2590680076492098</v>
      </c>
      <c r="L4749">
        <v>3.1954933334936202</v>
      </c>
      <c r="M4749">
        <v>50</v>
      </c>
      <c r="O4749">
        <v>0</v>
      </c>
      <c r="P4749">
        <v>4.7468354430379698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E4750">
        <v>2.2430983119999999</v>
      </c>
      <c r="F4750">
        <v>3.76</v>
      </c>
      <c r="G4750">
        <v>288.286519059787</v>
      </c>
      <c r="H4750">
        <v>2.1953146067076101</v>
      </c>
      <c r="I4750">
        <v>122.683091842713</v>
      </c>
      <c r="J4750">
        <v>0.81054727176695196</v>
      </c>
      <c r="K4750">
        <v>3.4540185050924901</v>
      </c>
      <c r="L4750">
        <v>2.3066634859909598</v>
      </c>
      <c r="M4750">
        <v>99.999999987781294</v>
      </c>
      <c r="N4750">
        <v>0</v>
      </c>
      <c r="O4750">
        <v>0</v>
      </c>
      <c r="P4750">
        <v>362.07228915662603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714</v>
      </c>
      <c r="E4751">
        <v>2.2099980540000002</v>
      </c>
      <c r="F4751">
        <v>70.92</v>
      </c>
      <c r="G4751">
        <v>38.709339640965602</v>
      </c>
      <c r="H4751">
        <v>-5.5505542068443496</v>
      </c>
      <c r="I4751">
        <v>11.7050159414152</v>
      </c>
      <c r="J4751">
        <v>-3.4804212611304601</v>
      </c>
      <c r="K4751">
        <v>70.638477560410195</v>
      </c>
      <c r="L4751">
        <v>61.449654840595002</v>
      </c>
      <c r="M4751">
        <v>42.618677459081702</v>
      </c>
      <c r="N4751">
        <v>1.2170843241109</v>
      </c>
      <c r="O4751">
        <v>7.3040045121263297</v>
      </c>
      <c r="P4751">
        <v>66.088992974238806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539</v>
      </c>
      <c r="E4752">
        <v>2.1650564000000001</v>
      </c>
      <c r="F4752">
        <v>6.98</v>
      </c>
      <c r="G4752">
        <v>-24.100577714406199</v>
      </c>
      <c r="H4752">
        <v>-3.72017835103886</v>
      </c>
      <c r="I4752">
        <v>-13.7948955786696</v>
      </c>
      <c r="J4752">
        <v>0.81054727176695196</v>
      </c>
      <c r="K4752">
        <v>6.9799963781069101</v>
      </c>
      <c r="L4752">
        <v>6.9517482602207403</v>
      </c>
      <c r="M4752">
        <v>99.999996303717197</v>
      </c>
      <c r="O4752">
        <v>0</v>
      </c>
      <c r="P4752">
        <v>0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539</v>
      </c>
      <c r="E4753">
        <v>2.10592511999999</v>
      </c>
      <c r="F4753">
        <v>28.44</v>
      </c>
      <c r="G4753">
        <v>104.333157225352</v>
      </c>
      <c r="H4753">
        <v>66.979254541210594</v>
      </c>
      <c r="I4753">
        <v>83.705104421330304</v>
      </c>
      <c r="J4753">
        <v>11.022101380798601</v>
      </c>
      <c r="K4753">
        <v>17.611808169375902</v>
      </c>
      <c r="M4753">
        <v>100</v>
      </c>
      <c r="N4753">
        <v>1.1570247933884299</v>
      </c>
      <c r="O4753">
        <v>0</v>
      </c>
      <c r="P4753">
        <v>128.43373493975901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21</v>
      </c>
      <c r="E4754">
        <v>2.08</v>
      </c>
      <c r="F4754">
        <v>16.64</v>
      </c>
      <c r="G4754">
        <v>-19.116350585068702</v>
      </c>
      <c r="H4754">
        <v>1.26404877829867</v>
      </c>
      <c r="I4754">
        <v>-8.8106684493321108</v>
      </c>
      <c r="J4754">
        <v>0.81054727176695196</v>
      </c>
      <c r="K4754">
        <v>16.206473333178899</v>
      </c>
      <c r="L4754">
        <v>15.9554564410995</v>
      </c>
      <c r="M4754">
        <v>100</v>
      </c>
      <c r="N4754">
        <v>0</v>
      </c>
      <c r="O4754">
        <v>0</v>
      </c>
      <c r="P4754">
        <v>4.9842271293375404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404</v>
      </c>
      <c r="E4755">
        <v>2.0796237</v>
      </c>
      <c r="F4755">
        <v>6.93</v>
      </c>
      <c r="G4755">
        <v>-19.100577714406199</v>
      </c>
      <c r="H4755">
        <v>-9.2599510783115804</v>
      </c>
      <c r="I4755">
        <v>-35.489810832906898</v>
      </c>
      <c r="J4755">
        <v>-6.1824597212400398</v>
      </c>
      <c r="K4755">
        <v>7.3215176497906702</v>
      </c>
      <c r="L4755">
        <v>7.3111670740971801</v>
      </c>
      <c r="M4755">
        <v>44.239313841875003</v>
      </c>
      <c r="N4755">
        <v>1.3759561372056801</v>
      </c>
      <c r="O4755">
        <v>34.920634920634903</v>
      </c>
      <c r="P4755">
        <v>31.749049429657699</v>
      </c>
      <c r="Q4755">
        <v>3.0659175197582999E-2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422</v>
      </c>
      <c r="E4756">
        <v>2.0541</v>
      </c>
      <c r="F4756">
        <v>4.0999999999999996</v>
      </c>
      <c r="G4756">
        <v>-24.100577714406199</v>
      </c>
      <c r="H4756">
        <v>-3.72017835103886</v>
      </c>
      <c r="I4756">
        <v>-13.7948955786696</v>
      </c>
      <c r="J4756">
        <v>0.81054727176695196</v>
      </c>
      <c r="K4756">
        <v>4.0999906796864698</v>
      </c>
      <c r="L4756">
        <v>4.0889557495236497</v>
      </c>
      <c r="M4756">
        <v>99.806682354411805</v>
      </c>
      <c r="O4756">
        <v>0</v>
      </c>
      <c r="P4756">
        <v>0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283</v>
      </c>
      <c r="E4757">
        <v>1.976</v>
      </c>
      <c r="F4757">
        <v>61.75</v>
      </c>
      <c r="G4757">
        <v>-24.100577714406199</v>
      </c>
      <c r="H4757">
        <v>-3.72017835103886</v>
      </c>
      <c r="I4757">
        <v>-13.7948955786696</v>
      </c>
      <c r="J4757">
        <v>0.81054727176695196</v>
      </c>
      <c r="K4757">
        <v>61.75</v>
      </c>
      <c r="L4757">
        <v>61.75</v>
      </c>
      <c r="M4757">
        <v>50</v>
      </c>
      <c r="O4757">
        <v>0</v>
      </c>
      <c r="P4757">
        <v>0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89</v>
      </c>
      <c r="E4758">
        <v>1.95423462</v>
      </c>
      <c r="F4758">
        <v>7.9</v>
      </c>
      <c r="K4758">
        <v>7.7408079907778697</v>
      </c>
      <c r="M4758">
        <v>57.238046106161903</v>
      </c>
      <c r="N4758">
        <v>1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908</v>
      </c>
      <c r="E4759">
        <v>1.9468433999999999</v>
      </c>
      <c r="F4759">
        <v>3.93</v>
      </c>
      <c r="G4759">
        <v>23.643783187849301</v>
      </c>
      <c r="H4759">
        <v>1.0798216489611301</v>
      </c>
      <c r="I4759">
        <v>2.8223151038229202</v>
      </c>
      <c r="J4759">
        <v>0.81054727176695196</v>
      </c>
      <c r="K4759">
        <v>3.77424429307557</v>
      </c>
      <c r="L4759">
        <v>3.3842408131816102</v>
      </c>
      <c r="M4759">
        <v>99.758189427494898</v>
      </c>
      <c r="N4759">
        <v>0</v>
      </c>
      <c r="O4759">
        <v>0</v>
      </c>
      <c r="P4759">
        <v>47.7443609022556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714</v>
      </c>
      <c r="E4760">
        <v>1.7649299939999901</v>
      </c>
      <c r="F4760">
        <v>4531.74</v>
      </c>
      <c r="G4760">
        <v>-25.010847384255801</v>
      </c>
      <c r="K4760">
        <v>4523.2196314963803</v>
      </c>
      <c r="L4760">
        <v>4345.2923176734603</v>
      </c>
      <c r="M4760">
        <v>66.2688689774686</v>
      </c>
      <c r="N4760">
        <v>1</v>
      </c>
      <c r="O4760">
        <v>4.3749200086500899</v>
      </c>
      <c r="P4760">
        <v>0.48203991130819601</v>
      </c>
      <c r="Q4760">
        <v>7.1969087878504007E-2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21</v>
      </c>
      <c r="E4761">
        <v>1.6015999999999999</v>
      </c>
      <c r="F4761">
        <v>0.44</v>
      </c>
      <c r="G4761">
        <v>-24.100577714406199</v>
      </c>
      <c r="H4761">
        <v>-3.72017835103886</v>
      </c>
      <c r="I4761">
        <v>-13.7948955786696</v>
      </c>
      <c r="J4761">
        <v>0.81054727176695196</v>
      </c>
      <c r="K4761">
        <v>0.43999997691071402</v>
      </c>
      <c r="L4761">
        <v>0.43925964668716799</v>
      </c>
      <c r="M4761">
        <v>100</v>
      </c>
      <c r="O4761">
        <v>0</v>
      </c>
      <c r="P4761">
        <v>0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631</v>
      </c>
      <c r="E4762">
        <v>1.5193308000000001</v>
      </c>
      <c r="F4762">
        <v>4.42</v>
      </c>
      <c r="G4762">
        <v>45.248081289425102</v>
      </c>
      <c r="H4762">
        <v>-3.72017835103886</v>
      </c>
      <c r="I4762">
        <v>47.518973034468999</v>
      </c>
      <c r="J4762">
        <v>0.81054727176695196</v>
      </c>
      <c r="K4762">
        <v>4.32404612930174</v>
      </c>
      <c r="L4762">
        <v>3.5349396688563801</v>
      </c>
      <c r="M4762">
        <v>100</v>
      </c>
      <c r="O4762">
        <v>0</v>
      </c>
      <c r="P4762">
        <v>69.348659003831401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138</v>
      </c>
      <c r="E4763">
        <v>1.3824000000000001</v>
      </c>
      <c r="F4763">
        <v>11.52</v>
      </c>
      <c r="G4763">
        <v>-24.100577714406199</v>
      </c>
      <c r="H4763">
        <v>-3.72017835103886</v>
      </c>
      <c r="I4763">
        <v>-13.7948955786696</v>
      </c>
      <c r="J4763">
        <v>0.81054727176695196</v>
      </c>
      <c r="K4763">
        <v>11.5199999999999</v>
      </c>
      <c r="L4763">
        <v>11.52</v>
      </c>
      <c r="M4763">
        <v>50</v>
      </c>
      <c r="O4763">
        <v>0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122</v>
      </c>
      <c r="E4764">
        <v>1.37832452449136</v>
      </c>
      <c r="F4764">
        <v>13.12</v>
      </c>
      <c r="G4764">
        <v>-24.100577714406199</v>
      </c>
      <c r="H4764">
        <v>-3.72017835103886</v>
      </c>
      <c r="I4764">
        <v>-13.7948955786696</v>
      </c>
      <c r="J4764">
        <v>0.81054727176695196</v>
      </c>
      <c r="K4764">
        <v>13.12</v>
      </c>
      <c r="L4764">
        <v>13.1199999999999</v>
      </c>
      <c r="M4764">
        <v>50</v>
      </c>
      <c r="O4764">
        <v>0</v>
      </c>
      <c r="P4764">
        <v>0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626</v>
      </c>
      <c r="E4765">
        <v>1.3188</v>
      </c>
      <c r="F4765">
        <v>18.84</v>
      </c>
      <c r="G4765">
        <v>-24.100577714406199</v>
      </c>
      <c r="H4765">
        <v>-3.72017835103886</v>
      </c>
      <c r="I4765">
        <v>-13.7948955786696</v>
      </c>
      <c r="J4765">
        <v>0.81054727176695196</v>
      </c>
      <c r="K4765">
        <v>18.8399735382161</v>
      </c>
      <c r="L4765">
        <v>18.741473635207601</v>
      </c>
      <c r="M4765">
        <v>100</v>
      </c>
      <c r="O4765">
        <v>0</v>
      </c>
      <c r="P4765">
        <v>0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1157</v>
      </c>
      <c r="E4766">
        <v>1.2757499999999999</v>
      </c>
      <c r="F4766">
        <v>85.05</v>
      </c>
      <c r="G4766">
        <v>-41.003362277180997</v>
      </c>
      <c r="H4766">
        <v>-3.72017835103886</v>
      </c>
      <c r="I4766">
        <v>-27.449717913695</v>
      </c>
      <c r="J4766">
        <v>0.81054727176695196</v>
      </c>
      <c r="K4766">
        <v>85.281872174116103</v>
      </c>
      <c r="L4766">
        <v>90.025712285873894</v>
      </c>
      <c r="M4766">
        <v>3.8134211653962402</v>
      </c>
      <c r="O4766">
        <v>20.3409758965314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E4767">
        <v>1.2705</v>
      </c>
      <c r="F4767">
        <v>10.5</v>
      </c>
      <c r="G4767">
        <v>-24.100577714406199</v>
      </c>
      <c r="H4767">
        <v>-3.72017835103886</v>
      </c>
      <c r="I4767">
        <v>-13.7948955786696</v>
      </c>
      <c r="J4767">
        <v>0.81054727176695196</v>
      </c>
      <c r="K4767">
        <v>10.4999999815265</v>
      </c>
      <c r="L4767">
        <v>10.4995867589782</v>
      </c>
      <c r="M4767">
        <v>100</v>
      </c>
      <c r="O4767">
        <v>0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72</v>
      </c>
      <c r="E4768">
        <v>1.2510239999999999</v>
      </c>
      <c r="F4768">
        <v>10.050000000000001</v>
      </c>
      <c r="G4768">
        <v>-24.100577714406199</v>
      </c>
      <c r="H4768">
        <v>-3.72017835103886</v>
      </c>
      <c r="I4768">
        <v>-13.7948955786696</v>
      </c>
      <c r="J4768">
        <v>0.81054727176695196</v>
      </c>
      <c r="K4768">
        <v>10.050000000000001</v>
      </c>
      <c r="L4768">
        <v>10.049999999999899</v>
      </c>
      <c r="M4768">
        <v>50</v>
      </c>
      <c r="O4768">
        <v>0</v>
      </c>
      <c r="P4768">
        <v>0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72</v>
      </c>
      <c r="E4769">
        <v>1.143</v>
      </c>
      <c r="F4769">
        <v>3.81</v>
      </c>
      <c r="G4769">
        <v>-24.100577714406199</v>
      </c>
      <c r="H4769">
        <v>-3.72017835103886</v>
      </c>
      <c r="I4769">
        <v>-13.7948955786696</v>
      </c>
      <c r="J4769">
        <v>0.81054727176695196</v>
      </c>
      <c r="K4769">
        <v>3.8099999659208001</v>
      </c>
      <c r="L4769">
        <v>3.8091658621684599</v>
      </c>
      <c r="M4769">
        <v>100</v>
      </c>
      <c r="O4769">
        <v>0</v>
      </c>
      <c r="P4769">
        <v>0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51</v>
      </c>
      <c r="E4770">
        <v>1.129</v>
      </c>
      <c r="F4770">
        <v>11.29</v>
      </c>
      <c r="G4770">
        <v>45.929542767521397</v>
      </c>
      <c r="H4770">
        <v>1.2054722065819401</v>
      </c>
      <c r="I4770">
        <v>56.235224903258</v>
      </c>
      <c r="J4770">
        <v>0.81054727176695196</v>
      </c>
      <c r="K4770">
        <v>10.7681096598007</v>
      </c>
      <c r="L4770">
        <v>8.4899620406020802</v>
      </c>
      <c r="M4770">
        <v>100</v>
      </c>
      <c r="N4770">
        <v>0</v>
      </c>
      <c r="O4770">
        <v>0</v>
      </c>
      <c r="P4770">
        <v>70.030120481927696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631</v>
      </c>
      <c r="E4771">
        <v>1.0733211024003799</v>
      </c>
      <c r="F4771">
        <v>1.95</v>
      </c>
      <c r="K4771">
        <v>2.2159995707425302</v>
      </c>
      <c r="M4771" s="1">
        <v>2.4459774300000002E-7</v>
      </c>
      <c r="N4771">
        <v>1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46</v>
      </c>
      <c r="E4772">
        <v>0.93283125</v>
      </c>
      <c r="F4772">
        <v>57.85</v>
      </c>
      <c r="G4772">
        <v>-24.100577714406199</v>
      </c>
      <c r="H4772">
        <v>-3.72017835103886</v>
      </c>
      <c r="I4772">
        <v>-13.7948955786696</v>
      </c>
      <c r="J4772">
        <v>0.81054727176695196</v>
      </c>
      <c r="K4772">
        <v>57.849928785024098</v>
      </c>
      <c r="L4772">
        <v>57.585663625233899</v>
      </c>
      <c r="M4772">
        <v>100</v>
      </c>
      <c r="O4772">
        <v>0</v>
      </c>
      <c r="P4772">
        <v>0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170</v>
      </c>
      <c r="E4773">
        <v>0.92903103284561495</v>
      </c>
      <c r="F4773">
        <v>9.5</v>
      </c>
      <c r="G4773">
        <v>-24.100577714406199</v>
      </c>
      <c r="I4773">
        <v>-13.7948955786696</v>
      </c>
      <c r="K4773">
        <v>9.5</v>
      </c>
      <c r="L4773">
        <v>9.5</v>
      </c>
      <c r="M4773">
        <v>50</v>
      </c>
      <c r="O4773">
        <v>0</v>
      </c>
      <c r="P4773">
        <v>0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539</v>
      </c>
      <c r="E4774">
        <v>0.86460657346542202</v>
      </c>
      <c r="F4774">
        <v>11.02</v>
      </c>
      <c r="G4774">
        <v>-24.100577714406199</v>
      </c>
      <c r="H4774">
        <v>-3.72017835103886</v>
      </c>
      <c r="I4774">
        <v>-13.7948955786696</v>
      </c>
      <c r="J4774">
        <v>0.81054727176695196</v>
      </c>
      <c r="K4774">
        <v>11.0199999474768</v>
      </c>
      <c r="L4774">
        <v>11.018752420639901</v>
      </c>
      <c r="M4774">
        <v>100</v>
      </c>
      <c r="O4774">
        <v>0</v>
      </c>
      <c r="P4774">
        <v>0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626</v>
      </c>
      <c r="E4775">
        <v>0.73349999999999704</v>
      </c>
      <c r="F4775">
        <v>4.8899999999999997</v>
      </c>
      <c r="G4775">
        <v>-24.100577714406199</v>
      </c>
      <c r="I4775">
        <v>-13.7948955786696</v>
      </c>
      <c r="K4775">
        <v>4.8899999999999899</v>
      </c>
      <c r="L4775">
        <v>4.8899999999999801</v>
      </c>
      <c r="M4775">
        <v>50</v>
      </c>
      <c r="O4775">
        <v>0</v>
      </c>
      <c r="P4775">
        <v>0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200</v>
      </c>
      <c r="E4776">
        <v>0.72540000000000004</v>
      </c>
      <c r="F4776">
        <v>8.06</v>
      </c>
      <c r="G4776">
        <v>57.0230177912117</v>
      </c>
      <c r="H4776">
        <v>1.2277383156278101</v>
      </c>
      <c r="I4776">
        <v>43.014442942731101</v>
      </c>
      <c r="J4776">
        <v>0.81054727176695196</v>
      </c>
      <c r="K4776">
        <v>7.3674026480370998</v>
      </c>
      <c r="L4776">
        <v>5.9045880734576501</v>
      </c>
      <c r="M4776">
        <v>100</v>
      </c>
      <c r="N4776">
        <v>0.29565217391304299</v>
      </c>
      <c r="O4776">
        <v>0</v>
      </c>
      <c r="P4776">
        <v>81.123595505617899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E4777">
        <v>0.66086999999999996</v>
      </c>
      <c r="F4777">
        <v>10.5</v>
      </c>
      <c r="G4777">
        <v>-24.100577714406199</v>
      </c>
      <c r="H4777">
        <v>-3.72017835103886</v>
      </c>
      <c r="I4777">
        <v>-13.7948955786696</v>
      </c>
      <c r="J4777">
        <v>0.81054727176695196</v>
      </c>
      <c r="K4777">
        <v>10.0025472497988</v>
      </c>
      <c r="M4777">
        <v>50</v>
      </c>
      <c r="O4777">
        <v>0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714</v>
      </c>
      <c r="E4778">
        <v>0.62861604399999904</v>
      </c>
      <c r="F4778">
        <v>35.67</v>
      </c>
      <c r="G4778">
        <v>38.1833167350932</v>
      </c>
      <c r="H4778">
        <v>-4.8020091416075203</v>
      </c>
      <c r="I4778">
        <v>11.231392539101099</v>
      </c>
      <c r="J4778">
        <v>-2.5498863325690899</v>
      </c>
      <c r="K4778">
        <v>35.521672994390599</v>
      </c>
      <c r="L4778">
        <v>31.005508511378199</v>
      </c>
      <c r="M4778">
        <v>21.949362773198501</v>
      </c>
      <c r="N4778">
        <v>1.0226460499847201</v>
      </c>
      <c r="O4778">
        <v>9.3075413512755798</v>
      </c>
      <c r="P4778">
        <v>64.377880184331801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116</v>
      </c>
      <c r="E4779">
        <v>0.49906499999999998</v>
      </c>
      <c r="F4779">
        <v>20.37</v>
      </c>
      <c r="G4779">
        <v>-13.873304987133499</v>
      </c>
      <c r="H4779">
        <v>1.27982164896114</v>
      </c>
      <c r="I4779">
        <v>-8.7948955786696406</v>
      </c>
      <c r="J4779">
        <v>0.81054727176695196</v>
      </c>
      <c r="K4779">
        <v>19.8772467868748</v>
      </c>
      <c r="L4779">
        <v>19.285602193622601</v>
      </c>
      <c r="M4779">
        <v>100</v>
      </c>
      <c r="N4779">
        <v>0</v>
      </c>
      <c r="O4779">
        <v>0</v>
      </c>
      <c r="P4779">
        <v>10.2272727272727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D4780" t="s">
        <v>138</v>
      </c>
      <c r="E4780">
        <v>0.49402200000000002</v>
      </c>
      <c r="F4780">
        <v>4.1100000000000003</v>
      </c>
      <c r="G4780">
        <v>-24.100577714406199</v>
      </c>
      <c r="H4780">
        <v>-3.72017835103886</v>
      </c>
      <c r="I4780">
        <v>-13.7948955786696</v>
      </c>
      <c r="J4780">
        <v>0.81054727176695196</v>
      </c>
      <c r="K4780">
        <v>4.1099999624834602</v>
      </c>
      <c r="L4780">
        <v>4.1091088718856401</v>
      </c>
      <c r="M4780">
        <v>100</v>
      </c>
      <c r="O4780">
        <v>0</v>
      </c>
      <c r="P4780">
        <v>0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539</v>
      </c>
      <c r="E4781">
        <v>0.42245179199999999</v>
      </c>
      <c r="F4781">
        <v>4.4400000000000004</v>
      </c>
      <c r="G4781">
        <v>-8.4755777144062492</v>
      </c>
      <c r="H4781">
        <v>6.4360716489611498</v>
      </c>
      <c r="I4781">
        <v>1.8301044213303499</v>
      </c>
      <c r="J4781">
        <v>10.9667972717669</v>
      </c>
      <c r="K4781">
        <v>3.8850945176207898</v>
      </c>
      <c r="L4781">
        <v>3.83160583423652</v>
      </c>
      <c r="M4781">
        <v>100</v>
      </c>
      <c r="N4781">
        <v>6.2</v>
      </c>
      <c r="O4781">
        <v>0</v>
      </c>
      <c r="P4781">
        <v>15.625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E4782">
        <v>0.38200000000000001</v>
      </c>
      <c r="F4782">
        <v>9.5500000000000007</v>
      </c>
      <c r="G4782">
        <v>-24.100577714406199</v>
      </c>
      <c r="H4782">
        <v>-3.72017835103886</v>
      </c>
      <c r="I4782">
        <v>-13.7948955786696</v>
      </c>
      <c r="J4782">
        <v>0.81054727176695196</v>
      </c>
      <c r="K4782">
        <v>9.5499988181123108</v>
      </c>
      <c r="L4782">
        <v>9.5263393595860801</v>
      </c>
      <c r="M4782">
        <v>100</v>
      </c>
      <c r="O4782">
        <v>0</v>
      </c>
      <c r="P4782">
        <v>0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46</v>
      </c>
      <c r="E4783">
        <v>0.36780000000000002</v>
      </c>
      <c r="F4783">
        <v>12.26</v>
      </c>
      <c r="G4783">
        <v>167.80418419035499</v>
      </c>
      <c r="H4783">
        <v>1.2455750736186699</v>
      </c>
      <c r="I4783">
        <v>178.109866326092</v>
      </c>
      <c r="J4783">
        <v>0.81054727176695196</v>
      </c>
      <c r="K4783">
        <v>11.326373023607699</v>
      </c>
      <c r="M4783">
        <v>100</v>
      </c>
      <c r="N4783">
        <v>0</v>
      </c>
      <c r="O4783">
        <v>0</v>
      </c>
      <c r="P4783">
        <v>191.90476190476099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422</v>
      </c>
      <c r="E4784">
        <v>0.35678500000000002</v>
      </c>
      <c r="F4784">
        <v>7.15</v>
      </c>
      <c r="G4784">
        <v>-24.100577714406199</v>
      </c>
      <c r="H4784">
        <v>-3.72017835103886</v>
      </c>
      <c r="I4784">
        <v>-13.7948955786696</v>
      </c>
      <c r="J4784">
        <v>0.81054727176695196</v>
      </c>
      <c r="K4784">
        <v>7.1499999304238697</v>
      </c>
      <c r="L4784">
        <v>7.1483962136503703</v>
      </c>
      <c r="M4784">
        <v>100</v>
      </c>
      <c r="O4784">
        <v>0</v>
      </c>
      <c r="P4784">
        <v>0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116</v>
      </c>
      <c r="E4785">
        <v>0.34499999999999997</v>
      </c>
      <c r="F4785">
        <v>3.45</v>
      </c>
      <c r="G4785">
        <v>-14.227966249438101</v>
      </c>
      <c r="H4785">
        <v>-3.72017835103886</v>
      </c>
      <c r="I4785">
        <v>-13.7948955786696</v>
      </c>
      <c r="J4785">
        <v>0.81054727176695196</v>
      </c>
      <c r="K4785">
        <v>3.4498297353530898</v>
      </c>
      <c r="L4785">
        <v>3.40759596988836</v>
      </c>
      <c r="M4785">
        <v>100</v>
      </c>
      <c r="O4785">
        <v>0</v>
      </c>
      <c r="P4785">
        <v>9.8726114649681591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E4786">
        <v>0.33499999999999802</v>
      </c>
      <c r="F4786">
        <v>1</v>
      </c>
      <c r="G4786">
        <v>-14.8449732899431</v>
      </c>
      <c r="H4786">
        <v>-4.2627840798750798</v>
      </c>
      <c r="I4786">
        <v>-17.738252227332602</v>
      </c>
      <c r="J4786">
        <v>-0.68487498968562099</v>
      </c>
      <c r="M4786">
        <v>50</v>
      </c>
      <c r="N4786">
        <v>1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422</v>
      </c>
      <c r="E4787">
        <v>0.28151999999999999</v>
      </c>
      <c r="F4787">
        <v>11.73</v>
      </c>
      <c r="G4787">
        <v>106.804934096617</v>
      </c>
      <c r="H4787">
        <v>-3.72017835103886</v>
      </c>
      <c r="I4787">
        <v>-13.7948955786696</v>
      </c>
      <c r="J4787">
        <v>0.81054727176695196</v>
      </c>
      <c r="K4787">
        <v>11.7154385660514</v>
      </c>
      <c r="L4787">
        <v>10.3585306075716</v>
      </c>
      <c r="M4787">
        <v>99.999262565895194</v>
      </c>
      <c r="O4787">
        <v>0</v>
      </c>
      <c r="P4787">
        <v>263.15789473684202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359</v>
      </c>
      <c r="E4788">
        <v>0.22970760000000001</v>
      </c>
      <c r="F4788">
        <v>2.14</v>
      </c>
      <c r="G4788">
        <v>-19.198616930092498</v>
      </c>
      <c r="H4788">
        <v>-3.72017835103886</v>
      </c>
      <c r="I4788">
        <v>-8.89293479435592</v>
      </c>
      <c r="J4788">
        <v>0.81054727176695196</v>
      </c>
      <c r="K4788">
        <v>2.1017156098332599</v>
      </c>
      <c r="L4788">
        <v>2.0612622402655001</v>
      </c>
      <c r="M4788">
        <v>100</v>
      </c>
      <c r="N4788">
        <v>0</v>
      </c>
      <c r="O4788">
        <v>0</v>
      </c>
      <c r="P4788">
        <v>4.9019607843137303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72</v>
      </c>
      <c r="E4789">
        <v>0.205176</v>
      </c>
      <c r="F4789">
        <v>1.03</v>
      </c>
      <c r="G4789">
        <v>-24.100577714406199</v>
      </c>
      <c r="H4789">
        <v>-3.72017835103886</v>
      </c>
      <c r="I4789">
        <v>-13.7948955786696</v>
      </c>
      <c r="J4789">
        <v>0.81054727176695196</v>
      </c>
      <c r="K4789">
        <v>1.0299999957402299</v>
      </c>
      <c r="L4789">
        <v>1.029901808999</v>
      </c>
      <c r="M4789">
        <v>100</v>
      </c>
      <c r="O4789">
        <v>0</v>
      </c>
      <c r="P4789">
        <v>0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908</v>
      </c>
      <c r="E4790">
        <v>0.20382</v>
      </c>
      <c r="F4790">
        <v>2.58</v>
      </c>
      <c r="G4790">
        <v>-24.100577714406199</v>
      </c>
      <c r="I4790">
        <v>-13.7948955786696</v>
      </c>
      <c r="K4790">
        <v>2.5799999999999899</v>
      </c>
      <c r="L4790">
        <v>2.5799999999999899</v>
      </c>
      <c r="M4790">
        <v>50</v>
      </c>
      <c r="O4790">
        <v>0</v>
      </c>
      <c r="P4790">
        <v>0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92</v>
      </c>
      <c r="E4791">
        <v>0.17280000000000001</v>
      </c>
      <c r="F4791">
        <v>1.44</v>
      </c>
      <c r="G4791">
        <v>-89.650816948856004</v>
      </c>
      <c r="H4791">
        <v>-3.72017835103886</v>
      </c>
      <c r="I4791">
        <v>-79.345134813119401</v>
      </c>
      <c r="K4791">
        <v>1.51599561782055</v>
      </c>
      <c r="L4791">
        <v>2.56737409726624</v>
      </c>
      <c r="M4791">
        <v>100</v>
      </c>
      <c r="O4791">
        <v>190.277777777777</v>
      </c>
      <c r="P4791">
        <v>71.428571428571402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235</v>
      </c>
      <c r="E4792">
        <v>0.124319999999998</v>
      </c>
      <c r="F4792">
        <v>5.18</v>
      </c>
      <c r="G4792">
        <v>-24.100577714406199</v>
      </c>
      <c r="H4792">
        <v>-3.72017835103886</v>
      </c>
      <c r="I4792">
        <v>-13.7948955786696</v>
      </c>
      <c r="J4792">
        <v>0.81054727176695196</v>
      </c>
      <c r="K4792">
        <v>5.18</v>
      </c>
      <c r="L4792">
        <v>5.1799999999999899</v>
      </c>
      <c r="M4792">
        <v>100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235</v>
      </c>
      <c r="E4793">
        <v>0.114264</v>
      </c>
      <c r="F4793">
        <v>12</v>
      </c>
      <c r="G4793">
        <v>-24.100577714406199</v>
      </c>
      <c r="H4793">
        <v>-3.72017835103886</v>
      </c>
      <c r="I4793">
        <v>-13.7948955786696</v>
      </c>
      <c r="J4793">
        <v>0.81054727176695196</v>
      </c>
      <c r="K4793">
        <v>12</v>
      </c>
      <c r="L4793">
        <v>12</v>
      </c>
      <c r="M4793">
        <v>50</v>
      </c>
      <c r="O4793">
        <v>0</v>
      </c>
      <c r="P4793">
        <v>0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130</v>
      </c>
      <c r="E4794">
        <v>0.105825</v>
      </c>
      <c r="F4794">
        <v>4.25</v>
      </c>
      <c r="G4794">
        <v>-24.100577714406199</v>
      </c>
      <c r="H4794">
        <v>-3.72017835103886</v>
      </c>
      <c r="I4794">
        <v>-13.7948955786696</v>
      </c>
      <c r="J4794">
        <v>0.81054727176695196</v>
      </c>
      <c r="K4794">
        <v>4.2499999897682201</v>
      </c>
      <c r="L4794">
        <v>4.24975696505971</v>
      </c>
      <c r="M4794">
        <v>100</v>
      </c>
      <c r="O4794">
        <v>0</v>
      </c>
      <c r="P4794">
        <v>0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170</v>
      </c>
      <c r="E4795">
        <v>9.7919999999999993E-2</v>
      </c>
      <c r="F4795">
        <v>2.04</v>
      </c>
      <c r="G4795">
        <v>-4.1005777144062598</v>
      </c>
      <c r="H4795">
        <v>-3.72017835103886</v>
      </c>
      <c r="I4795">
        <v>6.2051044213303399</v>
      </c>
      <c r="J4795">
        <v>0.81054727176695196</v>
      </c>
      <c r="K4795">
        <v>1.96239352477017</v>
      </c>
      <c r="L4795">
        <v>1.81065405714198</v>
      </c>
      <c r="M4795">
        <v>100</v>
      </c>
      <c r="N4795">
        <v>0</v>
      </c>
      <c r="O4795">
        <v>0</v>
      </c>
      <c r="P4795">
        <v>19.999999999999901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422</v>
      </c>
      <c r="E4796">
        <v>9.7884604062407093E-2</v>
      </c>
      <c r="F4796">
        <v>4.63</v>
      </c>
      <c r="G4796">
        <v>-8.3505777144062705</v>
      </c>
      <c r="H4796">
        <v>-3.72017835103886</v>
      </c>
      <c r="I4796">
        <v>1.9551044213303299</v>
      </c>
      <c r="J4796">
        <v>0.81054727176695196</v>
      </c>
      <c r="K4796">
        <v>4.4156997528195596</v>
      </c>
      <c r="L4796">
        <v>4.1489032899668201</v>
      </c>
      <c r="M4796">
        <v>50</v>
      </c>
      <c r="N4796">
        <v>0</v>
      </c>
      <c r="O4796">
        <v>0</v>
      </c>
      <c r="P4796">
        <v>15.749999999999901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539</v>
      </c>
      <c r="E4797">
        <v>9.1329431639917899E-2</v>
      </c>
      <c r="F4797">
        <v>4.55</v>
      </c>
      <c r="G4797">
        <v>-24.100577714406199</v>
      </c>
      <c r="H4797">
        <v>-3.72017835103886</v>
      </c>
      <c r="I4797">
        <v>-13.7948955786696</v>
      </c>
      <c r="J4797">
        <v>0.81054727176695196</v>
      </c>
      <c r="K4797">
        <v>4.55</v>
      </c>
      <c r="L4797">
        <v>4.5499999999999803</v>
      </c>
      <c r="M4797">
        <v>50</v>
      </c>
      <c r="O4797">
        <v>0</v>
      </c>
      <c r="P4797">
        <v>0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130</v>
      </c>
      <c r="E4798">
        <v>9.0601812000000004E-2</v>
      </c>
      <c r="F4798">
        <v>0.44</v>
      </c>
      <c r="G4798">
        <v>-14.100577714406199</v>
      </c>
      <c r="H4798">
        <v>-3.72017835103886</v>
      </c>
      <c r="I4798">
        <v>-13.7948955786696</v>
      </c>
      <c r="J4798">
        <v>0.81054727176695196</v>
      </c>
      <c r="K4798">
        <v>0.439988909620594</v>
      </c>
      <c r="L4798">
        <v>0.43426421461742798</v>
      </c>
      <c r="M4798">
        <v>50</v>
      </c>
      <c r="O4798">
        <v>0</v>
      </c>
      <c r="P4798">
        <v>9.9999999999999805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626</v>
      </c>
      <c r="E4799">
        <v>8.9298000000000002E-2</v>
      </c>
      <c r="F4799">
        <v>38.74</v>
      </c>
      <c r="G4799">
        <v>-19.1141278499076</v>
      </c>
      <c r="H4799">
        <v>-3.72017835103886</v>
      </c>
      <c r="I4799">
        <v>-13.7948955786696</v>
      </c>
      <c r="J4799">
        <v>0.81054727176695196</v>
      </c>
      <c r="K4799">
        <v>38.739383171039897</v>
      </c>
      <c r="L4799">
        <v>38.464157035554202</v>
      </c>
      <c r="M4799">
        <v>50</v>
      </c>
      <c r="O4799">
        <v>0</v>
      </c>
      <c r="P4799">
        <v>4.9864498644986499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E4800">
        <v>8.1900000000000001E-2</v>
      </c>
      <c r="F4800">
        <v>0.13</v>
      </c>
      <c r="G4800">
        <v>-24.100577714406199</v>
      </c>
      <c r="H4800">
        <v>-3.72017835103886</v>
      </c>
      <c r="I4800">
        <v>-13.7948955786696</v>
      </c>
      <c r="J4800">
        <v>0.81054727176695196</v>
      </c>
      <c r="K4800">
        <v>0.12999999999999901</v>
      </c>
      <c r="L4800">
        <v>0.12999999999999901</v>
      </c>
      <c r="M4800">
        <v>50</v>
      </c>
      <c r="O4800">
        <v>0</v>
      </c>
      <c r="P4800">
        <v>0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539</v>
      </c>
      <c r="E4801">
        <v>7.0599999999999996E-2</v>
      </c>
      <c r="F4801">
        <v>3.53</v>
      </c>
      <c r="G4801">
        <v>-14.131730362381299</v>
      </c>
      <c r="H4801">
        <v>-3.72017835103886</v>
      </c>
      <c r="I4801">
        <v>-9.0471210979575005</v>
      </c>
      <c r="J4801">
        <v>0.81054727176695196</v>
      </c>
      <c r="K4801">
        <v>3.4660388561757398</v>
      </c>
      <c r="L4801">
        <v>3.4565200112555399</v>
      </c>
      <c r="M4801">
        <v>100</v>
      </c>
      <c r="N4801">
        <v>0</v>
      </c>
      <c r="O4801">
        <v>0</v>
      </c>
      <c r="P4801">
        <v>9.9688473520249197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404</v>
      </c>
      <c r="E4802">
        <v>5.2079951999999999E-2</v>
      </c>
      <c r="F4802">
        <v>1.78</v>
      </c>
      <c r="G4802">
        <v>167.70270097411799</v>
      </c>
      <c r="H4802">
        <v>0.985704001902315</v>
      </c>
      <c r="I4802">
        <v>18.056956273182099</v>
      </c>
      <c r="J4802">
        <v>0.81054727176695196</v>
      </c>
      <c r="K4802">
        <v>1.6831213059379</v>
      </c>
      <c r="L4802">
        <v>1.359879888129</v>
      </c>
      <c r="M4802">
        <v>100</v>
      </c>
      <c r="N4802">
        <v>0</v>
      </c>
      <c r="O4802">
        <v>0</v>
      </c>
      <c r="P4802">
        <v>191.80327868852399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179</v>
      </c>
      <c r="E4803">
        <v>5.1029999999999999E-2</v>
      </c>
      <c r="F4803">
        <v>22.68</v>
      </c>
      <c r="G4803">
        <v>-92.424600060774907</v>
      </c>
      <c r="H4803">
        <v>-3.72017835103886</v>
      </c>
      <c r="I4803">
        <v>-13.7948955786696</v>
      </c>
      <c r="J4803">
        <v>0.81054727176695196</v>
      </c>
      <c r="K4803">
        <v>22.839665305048701</v>
      </c>
      <c r="L4803">
        <v>34.375070046456202</v>
      </c>
      <c r="M4803">
        <v>0</v>
      </c>
      <c r="O4803">
        <v>215.69664902998201</v>
      </c>
      <c r="P4803">
        <v>4.9999999999999796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138</v>
      </c>
      <c r="E4804">
        <v>2.6800000000000001E-2</v>
      </c>
      <c r="F4804">
        <v>1.34</v>
      </c>
      <c r="G4804">
        <v>-24.100577714406199</v>
      </c>
      <c r="H4804">
        <v>-3.72017835103886</v>
      </c>
      <c r="I4804">
        <v>-13.7948955786696</v>
      </c>
      <c r="J4804">
        <v>0.81054727176695196</v>
      </c>
      <c r="K4804">
        <v>1.3399999938609199</v>
      </c>
      <c r="L4804">
        <v>1.33985417903584</v>
      </c>
      <c r="M4804">
        <v>100</v>
      </c>
      <c r="O4804">
        <v>0</v>
      </c>
      <c r="P4804">
        <v>0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130</v>
      </c>
      <c r="E4805">
        <v>2.4500000000000001E-2</v>
      </c>
      <c r="F4805">
        <v>0.05</v>
      </c>
      <c r="G4805">
        <v>-24.100577714406199</v>
      </c>
      <c r="H4805">
        <v>-3.72017835103886</v>
      </c>
      <c r="I4805">
        <v>136.20510442132999</v>
      </c>
      <c r="J4805">
        <v>0.81054727176695196</v>
      </c>
      <c r="K4805">
        <v>4.3673030965501902E-2</v>
      </c>
      <c r="M4805">
        <v>100</v>
      </c>
      <c r="N4805">
        <v>0</v>
      </c>
      <c r="O4805">
        <v>0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E4806">
        <v>4.9799999999999996E-4</v>
      </c>
      <c r="F4806">
        <v>0.02</v>
      </c>
      <c r="G4806">
        <v>-24.100577714406199</v>
      </c>
      <c r="H4806">
        <v>-3.72017835103886</v>
      </c>
      <c r="I4806">
        <v>-13.7948955786696</v>
      </c>
      <c r="J4806">
        <v>0.81054727176695196</v>
      </c>
      <c r="K4806">
        <v>0.02</v>
      </c>
      <c r="L4806">
        <v>0.02</v>
      </c>
      <c r="M4806">
        <v>50</v>
      </c>
      <c r="O4806">
        <v>0</v>
      </c>
      <c r="P4806">
        <v>0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1321</v>
      </c>
      <c r="E4807">
        <v>0</v>
      </c>
      <c r="F4807">
        <v>1245.73</v>
      </c>
      <c r="G4807">
        <v>-16.0786911706418</v>
      </c>
      <c r="H4807">
        <v>-3.3949553177866298</v>
      </c>
      <c r="I4807">
        <v>-8.4022949644512597</v>
      </c>
      <c r="J4807">
        <v>1.0544694759808899</v>
      </c>
      <c r="K4807">
        <v>1227.5333955235301</v>
      </c>
      <c r="L4807">
        <v>1199.26687500506</v>
      </c>
      <c r="M4807">
        <v>36.382996971611497</v>
      </c>
      <c r="N4807">
        <v>0.72348362216720596</v>
      </c>
      <c r="O4807">
        <v>1.3863357228291699</v>
      </c>
      <c r="P4807">
        <v>8.7024432809773096</v>
      </c>
      <c r="Q4807">
        <v>-0.13193077695746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1321</v>
      </c>
      <c r="E4808">
        <v>0</v>
      </c>
      <c r="F4808">
        <v>1216.8900000000001</v>
      </c>
      <c r="G4808">
        <v>-17.4232160480902</v>
      </c>
      <c r="H4808">
        <v>-0.70293697172851999</v>
      </c>
      <c r="I4808">
        <v>-10.5452498155119</v>
      </c>
      <c r="J4808">
        <v>3.44942366339387</v>
      </c>
      <c r="K4808">
        <v>1215.3438493194301</v>
      </c>
      <c r="L4808">
        <v>1189.9004863013199</v>
      </c>
      <c r="M4808">
        <v>36.058663394519002</v>
      </c>
      <c r="N4808">
        <v>0.99444377673039097</v>
      </c>
      <c r="O4808">
        <v>14.431049642942201</v>
      </c>
      <c r="P4808">
        <v>8.5055728934462795</v>
      </c>
      <c r="Q4808">
        <v>-0.13333261542483699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714</v>
      </c>
      <c r="E4809">
        <v>0</v>
      </c>
      <c r="F4809">
        <v>52.28</v>
      </c>
      <c r="G4809">
        <v>-11.282278189157999</v>
      </c>
      <c r="H4809">
        <v>-1.95840125414112</v>
      </c>
      <c r="I4809">
        <v>0.57332283225089997</v>
      </c>
      <c r="J4809">
        <v>0.69776531687972998</v>
      </c>
      <c r="K4809">
        <v>51.821790183739999</v>
      </c>
      <c r="L4809">
        <v>48.588874671843797</v>
      </c>
      <c r="M4809">
        <v>37.853305265548997</v>
      </c>
      <c r="N4809">
        <v>1.31228562313379</v>
      </c>
      <c r="O4809">
        <v>6.15914307574596</v>
      </c>
      <c r="P4809">
        <v>22.556144216793999</v>
      </c>
      <c r="Q4809">
        <v>7.2054511565187995E-2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714</v>
      </c>
      <c r="E4810">
        <v>0</v>
      </c>
      <c r="F4810">
        <v>25.66</v>
      </c>
      <c r="G4810">
        <v>-14.4752519571541</v>
      </c>
      <c r="H4810">
        <v>-3.17458209227035</v>
      </c>
      <c r="I4810">
        <v>-2.2636224878712099</v>
      </c>
      <c r="J4810">
        <v>-0.263072360134879</v>
      </c>
      <c r="K4810">
        <v>25.4069996395217</v>
      </c>
      <c r="L4810">
        <v>24.092118513359502</v>
      </c>
      <c r="M4810">
        <v>42.1652590342811</v>
      </c>
      <c r="N4810">
        <v>1.02189588643341</v>
      </c>
      <c r="O4810">
        <v>4.7544816835541601</v>
      </c>
      <c r="P4810">
        <v>17.437070938215001</v>
      </c>
      <c r="Q4810">
        <v>-2.5629607369169999E-2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714</v>
      </c>
      <c r="E4811">
        <v>0</v>
      </c>
      <c r="F4811">
        <v>21.68</v>
      </c>
      <c r="G4811">
        <v>28.6574546995829</v>
      </c>
      <c r="H4811">
        <v>-1.2615495094312801</v>
      </c>
      <c r="I4811">
        <v>7.5325430021126998</v>
      </c>
      <c r="J4811">
        <v>-0.68945272823303905</v>
      </c>
      <c r="K4811">
        <v>20.889829203258799</v>
      </c>
      <c r="L4811">
        <v>18.485219859526101</v>
      </c>
      <c r="M4811">
        <v>39.917065374287702</v>
      </c>
      <c r="N4811">
        <v>1.1604814406361901</v>
      </c>
      <c r="O4811">
        <v>5.4889298892988903</v>
      </c>
      <c r="P4811">
        <v>54.835023568061601</v>
      </c>
      <c r="Q4811">
        <v>8.1438948753974005E-2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714</v>
      </c>
      <c r="E4812">
        <v>0</v>
      </c>
      <c r="F4812">
        <v>29.81</v>
      </c>
      <c r="G4812">
        <v>25.038905975807801</v>
      </c>
      <c r="H4812">
        <v>2.03547136647525</v>
      </c>
      <c r="I4812">
        <v>7.4529690597424301</v>
      </c>
      <c r="J4812">
        <v>0.944281808711115</v>
      </c>
      <c r="K4812">
        <v>28.671186562250799</v>
      </c>
      <c r="L4812">
        <v>25.6831640562799</v>
      </c>
      <c r="M4812">
        <v>46.770192321881197</v>
      </c>
      <c r="N4812">
        <v>1.1956950805876101</v>
      </c>
      <c r="O4812">
        <v>8.8560885608856204</v>
      </c>
      <c r="P4812">
        <v>52.754291570586702</v>
      </c>
      <c r="Q4812">
        <v>-1.7638996257211999E-2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714</v>
      </c>
      <c r="E4813">
        <v>0</v>
      </c>
      <c r="F4813">
        <v>42.89</v>
      </c>
      <c r="G4813">
        <v>12.7969645773269</v>
      </c>
      <c r="H4813">
        <v>11.1551901828662</v>
      </c>
      <c r="I4813">
        <v>-4.6600355277790602</v>
      </c>
      <c r="J4813">
        <v>3.1505663739636902</v>
      </c>
      <c r="K4813">
        <v>38.934489967174102</v>
      </c>
      <c r="L4813">
        <v>36.7052666468837</v>
      </c>
      <c r="M4813">
        <v>42.372329352446798</v>
      </c>
      <c r="N4813">
        <v>1.47859841863616</v>
      </c>
      <c r="O4813">
        <v>9.5127069246910594</v>
      </c>
      <c r="P4813">
        <v>52.092198581560197</v>
      </c>
      <c r="Q4813">
        <v>2.6969867049001998E-2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714</v>
      </c>
      <c r="E4814">
        <v>0</v>
      </c>
      <c r="F4814">
        <v>38.5</v>
      </c>
      <c r="G4814">
        <v>11.9418251124488</v>
      </c>
      <c r="H4814">
        <v>-0.90701486908556805</v>
      </c>
      <c r="I4814">
        <v>4.7395871799510401</v>
      </c>
      <c r="J4814">
        <v>-0.21142513497806101</v>
      </c>
      <c r="K4814">
        <v>37.322805837469602</v>
      </c>
      <c r="L4814">
        <v>33.895827706082102</v>
      </c>
      <c r="M4814">
        <v>37.855201331873801</v>
      </c>
      <c r="N4814">
        <v>0.69788466702551999</v>
      </c>
      <c r="O4814">
        <v>2.28571428571429</v>
      </c>
      <c r="P4814">
        <v>59.090909090909101</v>
      </c>
      <c r="Q4814">
        <v>5.8879591037521002E-2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714</v>
      </c>
      <c r="E4815">
        <v>0</v>
      </c>
      <c r="F4815">
        <v>52.08</v>
      </c>
      <c r="G4815">
        <v>-11.373304987133499</v>
      </c>
      <c r="H4815">
        <v>-2.7213308673661798</v>
      </c>
      <c r="I4815">
        <v>0.59122346371997003</v>
      </c>
      <c r="J4815">
        <v>1.8094441578269799E-2</v>
      </c>
      <c r="K4815">
        <v>51.6568224307332</v>
      </c>
      <c r="L4815">
        <v>48.435243187279902</v>
      </c>
      <c r="M4815">
        <v>38.548106434567202</v>
      </c>
      <c r="N4815">
        <v>0.75868110499939601</v>
      </c>
      <c r="O4815">
        <v>4.6466973886328802</v>
      </c>
      <c r="P4815">
        <v>23.266272189349099</v>
      </c>
      <c r="Q4815">
        <v>-3.9160773297699998E-4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714</v>
      </c>
      <c r="E4816">
        <v>0</v>
      </c>
      <c r="F4816">
        <v>158.65</v>
      </c>
      <c r="G4816">
        <v>17.5006361377893</v>
      </c>
      <c r="H4816">
        <v>5.3221562153401001</v>
      </c>
      <c r="I4816">
        <v>3.7062153678567702</v>
      </c>
      <c r="J4816">
        <v>2.1023067372457902</v>
      </c>
      <c r="K4816">
        <v>148.740524586307</v>
      </c>
      <c r="L4816">
        <v>136.06219040667199</v>
      </c>
      <c r="M4816">
        <v>34.574083232051997</v>
      </c>
      <c r="N4816">
        <v>0.73898171957828596</v>
      </c>
      <c r="O4816">
        <v>0.93917428301291095</v>
      </c>
      <c r="P4816">
        <v>44.214162348877302</v>
      </c>
      <c r="Q4816">
        <v>3.8010026247456002E-2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555</v>
      </c>
      <c r="E4817">
        <v>0</v>
      </c>
      <c r="F4817">
        <v>88.88</v>
      </c>
      <c r="G4817">
        <v>-30.047667661496199</v>
      </c>
      <c r="H4817">
        <v>-15.922198553058999</v>
      </c>
      <c r="I4817">
        <v>-20.726832751444501</v>
      </c>
      <c r="J4817">
        <v>-1.20726357255724</v>
      </c>
      <c r="K4817">
        <v>92.098564617246097</v>
      </c>
      <c r="L4817">
        <v>97.339242955240906</v>
      </c>
      <c r="M4817">
        <v>70.236447926634199</v>
      </c>
      <c r="N4817">
        <v>0.52011812183275896</v>
      </c>
      <c r="O4817">
        <v>48.852385238523802</v>
      </c>
      <c r="P4817">
        <v>34.585099939430599</v>
      </c>
      <c r="Q4817">
        <v>0.14567341613641299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714</v>
      </c>
      <c r="E4818">
        <v>0</v>
      </c>
      <c r="F4818">
        <v>273.73</v>
      </c>
      <c r="G4818">
        <v>7.8365698249970199</v>
      </c>
      <c r="H4818">
        <v>3.9942478908740302</v>
      </c>
      <c r="I4818">
        <v>4.3143553705882001</v>
      </c>
      <c r="J4818">
        <v>3.4976527722177999</v>
      </c>
      <c r="K4818">
        <v>264.86439867318001</v>
      </c>
      <c r="L4818">
        <v>242.55743918644799</v>
      </c>
      <c r="M4818">
        <v>38.8935273072047</v>
      </c>
      <c r="N4818">
        <v>1.3213541409452301</v>
      </c>
      <c r="O4818">
        <v>5.9438132466298903</v>
      </c>
      <c r="P4818">
        <v>36.353673723536701</v>
      </c>
      <c r="Q4818">
        <v>1.8802390589823002E-2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235</v>
      </c>
      <c r="E4819">
        <v>0</v>
      </c>
      <c r="F4819">
        <v>1558.4</v>
      </c>
      <c r="G4819">
        <v>-12.229429656501701</v>
      </c>
      <c r="H4819">
        <v>-3.5579266954097202</v>
      </c>
      <c r="I4819">
        <v>-11.4201213957167</v>
      </c>
      <c r="J4819">
        <v>3.8576505175702499E-3</v>
      </c>
      <c r="K4819">
        <v>1545.5667729967199</v>
      </c>
      <c r="L4819">
        <v>1509.87482550665</v>
      </c>
      <c r="M4819">
        <v>62.226032105996701</v>
      </c>
      <c r="N4819">
        <v>0.54091324541605201</v>
      </c>
      <c r="O4819">
        <v>39.566221765913703</v>
      </c>
      <c r="P4819">
        <v>33.705117755566</v>
      </c>
      <c r="Q4819">
        <v>6.3467078324692006E-2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714</v>
      </c>
      <c r="E4820">
        <v>0</v>
      </c>
      <c r="F4820">
        <v>268.06</v>
      </c>
      <c r="G4820">
        <v>2.02825750619232</v>
      </c>
      <c r="H4820">
        <v>1.41847118679601</v>
      </c>
      <c r="I4820">
        <v>0.643287481439626</v>
      </c>
      <c r="J4820">
        <v>0.77703146347738505</v>
      </c>
      <c r="K4820">
        <v>258.427614400631</v>
      </c>
      <c r="L4820">
        <v>239.91214119719999</v>
      </c>
      <c r="M4820">
        <v>30.520322535784199</v>
      </c>
      <c r="N4820">
        <v>0.38801595595032301</v>
      </c>
      <c r="O4820">
        <v>8.9308363799149397</v>
      </c>
      <c r="P4820">
        <v>31.724815724815699</v>
      </c>
      <c r="Q4820">
        <v>1.6721317295981999E-2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714</v>
      </c>
      <c r="E4821">
        <v>0</v>
      </c>
      <c r="F4821">
        <v>727.92</v>
      </c>
      <c r="G4821">
        <v>38.552205339243699</v>
      </c>
      <c r="H4821">
        <v>-2.6492073744915898</v>
      </c>
      <c r="I4821">
        <v>18.672211480346501</v>
      </c>
      <c r="J4821">
        <v>-2.2716765233212399</v>
      </c>
      <c r="K4821">
        <v>712.38532057607199</v>
      </c>
      <c r="L4821">
        <v>613.30038134207905</v>
      </c>
      <c r="M4821">
        <v>33.773001793398997</v>
      </c>
      <c r="N4821">
        <v>1.2326527733528501</v>
      </c>
      <c r="O4821">
        <v>4.1295746785361098</v>
      </c>
      <c r="P4821">
        <v>68.890951276102001</v>
      </c>
      <c r="Q4821">
        <v>3.7138248543373997E-2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714</v>
      </c>
      <c r="E4822">
        <v>0</v>
      </c>
      <c r="F4822">
        <v>260.66000000000003</v>
      </c>
      <c r="G4822">
        <v>2.3106734980088799</v>
      </c>
      <c r="H4822">
        <v>1.52948088947333E-2</v>
      </c>
      <c r="I4822">
        <v>1.0636573428073901</v>
      </c>
      <c r="J4822">
        <v>3.9193242954603101E-2</v>
      </c>
      <c r="K4822">
        <v>251.89385874476</v>
      </c>
      <c r="L4822">
        <v>233.83156728444101</v>
      </c>
      <c r="M4822">
        <v>38.590708796903002</v>
      </c>
      <c r="N4822">
        <v>1.52586216648316</v>
      </c>
      <c r="O4822">
        <v>5.4975830583902301</v>
      </c>
      <c r="P4822">
        <v>30.9849246231155</v>
      </c>
      <c r="Q4822">
        <v>1.5258138167479E-2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714</v>
      </c>
      <c r="E4823">
        <v>0</v>
      </c>
      <c r="F4823">
        <v>263.19</v>
      </c>
      <c r="G4823">
        <v>-14.4152265995906</v>
      </c>
      <c r="H4823">
        <v>-2.82061669676024</v>
      </c>
      <c r="I4823">
        <v>-2.4765349645343999</v>
      </c>
      <c r="J4823">
        <v>-1.09784967479794</v>
      </c>
      <c r="K4823">
        <v>260.32397057247499</v>
      </c>
      <c r="L4823">
        <v>246.82049607737201</v>
      </c>
      <c r="M4823">
        <v>43.6990592984979</v>
      </c>
      <c r="N4823">
        <v>1.1628912433443599</v>
      </c>
      <c r="O4823">
        <v>4.4530567270792902</v>
      </c>
      <c r="P4823">
        <v>17.312235346556701</v>
      </c>
      <c r="Q4823">
        <v>-2.6504851824225999E-2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714</v>
      </c>
      <c r="E4824">
        <v>0</v>
      </c>
      <c r="F4824">
        <v>264.42</v>
      </c>
      <c r="G4824">
        <v>1.33109470789271</v>
      </c>
      <c r="H4824">
        <v>0.69651129869911899</v>
      </c>
      <c r="I4824">
        <v>0.78175751085283596</v>
      </c>
      <c r="J4824">
        <v>0.221627957464092</v>
      </c>
      <c r="K4824">
        <v>255.95719152514599</v>
      </c>
      <c r="L4824">
        <v>236.711091364336</v>
      </c>
      <c r="M4824">
        <v>39.772223044646402</v>
      </c>
      <c r="N4824">
        <v>0.203058426931327</v>
      </c>
      <c r="O4824">
        <v>6.1228348838968198</v>
      </c>
      <c r="P4824">
        <v>1152.99720418897</v>
      </c>
      <c r="Q4824">
        <v>-4.0451341168239998E-3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228</v>
      </c>
      <c r="E4825">
        <v>0</v>
      </c>
      <c r="F4825">
        <v>162</v>
      </c>
      <c r="G4825">
        <v>10.899422285593699</v>
      </c>
      <c r="H4825">
        <v>5.7392811084205899</v>
      </c>
      <c r="I4825">
        <v>-7.8432932241896101</v>
      </c>
      <c r="J4825">
        <v>0.81054727176695196</v>
      </c>
      <c r="K4825">
        <v>150.210812204219</v>
      </c>
      <c r="L4825">
        <v>145.406560808856</v>
      </c>
      <c r="M4825">
        <v>50</v>
      </c>
      <c r="N4825">
        <v>0</v>
      </c>
      <c r="O4825">
        <v>0</v>
      </c>
      <c r="P4825">
        <v>62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714</v>
      </c>
      <c r="E4826">
        <v>0</v>
      </c>
      <c r="F4826">
        <v>882.68</v>
      </c>
      <c r="G4826">
        <v>30.484360989621699</v>
      </c>
      <c r="H4826">
        <v>-3.9422092541155802</v>
      </c>
      <c r="I4826">
        <v>12.4862569578835</v>
      </c>
      <c r="J4826">
        <v>-0.93632375426879699</v>
      </c>
      <c r="K4826">
        <v>854.60240060099102</v>
      </c>
      <c r="L4826">
        <v>751.55464141515699</v>
      </c>
      <c r="M4826">
        <v>37.3388535311583</v>
      </c>
      <c r="N4826">
        <v>1.66050244070805</v>
      </c>
      <c r="O4826">
        <v>4.7944895092219202</v>
      </c>
      <c r="P4826">
        <v>88.792402789066102</v>
      </c>
      <c r="Q4826">
        <v>2.6632969630870001E-2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714</v>
      </c>
      <c r="E4827">
        <v>0</v>
      </c>
      <c r="F4827">
        <v>852.75</v>
      </c>
      <c r="G4827">
        <v>-3.6811750454801802</v>
      </c>
      <c r="H4827">
        <v>0.49092198827281602</v>
      </c>
      <c r="I4827">
        <v>-0.84787571111998905</v>
      </c>
      <c r="J4827">
        <v>0.54958693773772405</v>
      </c>
      <c r="K4827">
        <v>834.63841032356902</v>
      </c>
      <c r="L4827">
        <v>777.44564953578595</v>
      </c>
      <c r="M4827">
        <v>43.617668529781398</v>
      </c>
      <c r="N4827">
        <v>1.4765726119596101</v>
      </c>
      <c r="O4827">
        <v>16.094986807387802</v>
      </c>
      <c r="P4827">
        <v>38.658536585365802</v>
      </c>
      <c r="Q4827">
        <v>3.5665262196414999E-2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714</v>
      </c>
      <c r="E4828">
        <v>0</v>
      </c>
      <c r="F4828">
        <v>280.86</v>
      </c>
      <c r="G4828">
        <v>5.8429773887676104</v>
      </c>
      <c r="H4828">
        <v>1.17422325807946</v>
      </c>
      <c r="I4828">
        <v>3.3277065898040599</v>
      </c>
      <c r="J4828">
        <v>1.09136237466684E-2</v>
      </c>
      <c r="K4828">
        <v>272.21490998113097</v>
      </c>
      <c r="L4828">
        <v>249.626847613217</v>
      </c>
      <c r="M4828">
        <v>36.174903309900898</v>
      </c>
      <c r="N4828">
        <v>1.04400567733795</v>
      </c>
      <c r="O4828">
        <v>5.2944527522609199</v>
      </c>
      <c r="P4828">
        <v>60.025069796592803</v>
      </c>
      <c r="Q4828">
        <v>1.2902501101542001E-2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714</v>
      </c>
      <c r="E4829">
        <v>0</v>
      </c>
      <c r="F4829">
        <v>902.93</v>
      </c>
      <c r="G4829">
        <v>-1.90467017367113</v>
      </c>
      <c r="H4829">
        <v>-0.60467856818668597</v>
      </c>
      <c r="I4829">
        <v>0.117928492484061</v>
      </c>
      <c r="J4829">
        <v>0.31975107902190703</v>
      </c>
      <c r="K4829">
        <v>874.87604839095695</v>
      </c>
      <c r="L4829">
        <v>815.22845758776896</v>
      </c>
      <c r="M4829">
        <v>36.216852662223999</v>
      </c>
      <c r="N4829">
        <v>0.70582927375883098</v>
      </c>
      <c r="O4829">
        <v>1.8882969886923699</v>
      </c>
      <c r="P4829">
        <v>28.075177304964502</v>
      </c>
      <c r="Q4829">
        <v>1.1367808071405999E-2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714</v>
      </c>
      <c r="E4830">
        <v>0</v>
      </c>
      <c r="F4830">
        <v>875.07</v>
      </c>
      <c r="G4830">
        <v>-1.6752264672343899</v>
      </c>
      <c r="H4830">
        <v>0.108760112874132</v>
      </c>
      <c r="I4830">
        <v>-7.7075147486171502E-2</v>
      </c>
      <c r="J4830">
        <v>2.88452261809043E-2</v>
      </c>
      <c r="K4830">
        <v>848.063391555826</v>
      </c>
      <c r="L4830">
        <v>790.51058161095295</v>
      </c>
      <c r="M4830">
        <v>37.423081017166801</v>
      </c>
      <c r="N4830">
        <v>1.02569540321984</v>
      </c>
      <c r="O4830">
        <v>1.9895551213045799</v>
      </c>
      <c r="P4830">
        <v>28.283050400211099</v>
      </c>
      <c r="Q4830">
        <v>2.5475784075280001E-3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714</v>
      </c>
      <c r="E4831">
        <v>0</v>
      </c>
      <c r="F4831">
        <v>259.54000000000002</v>
      </c>
      <c r="G4831">
        <v>-14.312083636572</v>
      </c>
      <c r="H4831">
        <v>-2.3546764523775101</v>
      </c>
      <c r="I4831">
        <v>-2.64286131742768</v>
      </c>
      <c r="J4831">
        <v>0.61793453666611697</v>
      </c>
      <c r="K4831">
        <v>257.17362911058399</v>
      </c>
      <c r="L4831">
        <v>243.80841189900801</v>
      </c>
      <c r="M4831">
        <v>45.289626408737497</v>
      </c>
      <c r="N4831">
        <v>0.49481265625405602</v>
      </c>
      <c r="O4831">
        <v>4.0302072898204404</v>
      </c>
      <c r="P4831">
        <v>17.438914027149298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714</v>
      </c>
      <c r="E4832">
        <v>0</v>
      </c>
      <c r="F4832">
        <v>427.88</v>
      </c>
      <c r="G4832">
        <v>12.258133525594999</v>
      </c>
      <c r="H4832">
        <v>10.7307196441968</v>
      </c>
      <c r="I4832">
        <v>-4.5972638922670397</v>
      </c>
      <c r="J4832">
        <v>4.7230624601023097</v>
      </c>
      <c r="K4832">
        <v>389.31942598651898</v>
      </c>
      <c r="L4832">
        <v>367.23843228196802</v>
      </c>
      <c r="M4832">
        <v>43.691570787736502</v>
      </c>
      <c r="N4832">
        <v>1.2458826231767499</v>
      </c>
      <c r="O4832">
        <v>1.1989342806394401</v>
      </c>
      <c r="P4832">
        <v>38.764391113993803</v>
      </c>
    </row>
    <row r="4833" spans="1:16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714</v>
      </c>
      <c r="E4833">
        <v>0</v>
      </c>
      <c r="F4833">
        <v>524.76</v>
      </c>
      <c r="G4833">
        <v>-11.1274883710262</v>
      </c>
      <c r="H4833">
        <v>-2.3114843677359098</v>
      </c>
      <c r="I4833">
        <v>0.92680439072389098</v>
      </c>
      <c r="J4833">
        <v>0.47104633813937202</v>
      </c>
      <c r="K4833">
        <v>519.43998104038303</v>
      </c>
      <c r="L4833">
        <v>486.82985630004902</v>
      </c>
      <c r="M4833">
        <v>38.951823625668403</v>
      </c>
      <c r="N4833">
        <v>0.21748070920934501</v>
      </c>
      <c r="O4833">
        <v>3.7045506517265201</v>
      </c>
      <c r="P4833">
        <v>22.722170252572401</v>
      </c>
    </row>
    <row r="4834" spans="1:16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1321</v>
      </c>
      <c r="E4834">
        <v>0</v>
      </c>
      <c r="F4834">
        <v>123.02</v>
      </c>
      <c r="G4834">
        <v>-17.024243829821</v>
      </c>
      <c r="H4834">
        <v>-2.4876393206362302</v>
      </c>
      <c r="I4834">
        <v>-9.9805495871084808</v>
      </c>
      <c r="J4834">
        <v>0.97314889778321401</v>
      </c>
      <c r="K4834">
        <v>122.07308875868701</v>
      </c>
      <c r="L4834">
        <v>119.515757204568</v>
      </c>
      <c r="M4834">
        <v>42.831285615245399</v>
      </c>
      <c r="N4834">
        <v>2.45052769314323</v>
      </c>
      <c r="O4834">
        <v>2.42237034628516</v>
      </c>
      <c r="P4834">
        <v>7.2911215768358604</v>
      </c>
    </row>
    <row r="4835" spans="1:16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714</v>
      </c>
      <c r="E4835">
        <v>0</v>
      </c>
      <c r="F4835">
        <v>41.04</v>
      </c>
      <c r="G4835">
        <v>6.2265102500268901</v>
      </c>
      <c r="H4835">
        <v>0.415827738786059</v>
      </c>
      <c r="I4835">
        <v>1.9411450304673901</v>
      </c>
      <c r="J4835">
        <v>-5.9017945624350497E-2</v>
      </c>
      <c r="K4835">
        <v>39.794330906691798</v>
      </c>
      <c r="L4835">
        <v>36.738754458613599</v>
      </c>
      <c r="M4835">
        <v>40.246772189485696</v>
      </c>
      <c r="N4835">
        <v>0.51235650952792999</v>
      </c>
      <c r="O4835">
        <v>2.3391812865496999</v>
      </c>
      <c r="P4835">
        <v>32.643826761473797</v>
      </c>
    </row>
    <row r="4836" spans="1:16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1321</v>
      </c>
      <c r="E4836">
        <v>0</v>
      </c>
      <c r="F4836">
        <v>55.98</v>
      </c>
      <c r="G4836">
        <v>-17.492312622042899</v>
      </c>
      <c r="H4836">
        <v>-3.9167824618520899</v>
      </c>
      <c r="I4836">
        <v>-10.6629869567094</v>
      </c>
      <c r="J4836">
        <v>8.1658382878069494E-2</v>
      </c>
      <c r="K4836">
        <v>55.752959692256098</v>
      </c>
      <c r="L4836">
        <v>54.588387895668703</v>
      </c>
      <c r="M4836">
        <v>51.453169897924603</v>
      </c>
      <c r="N4836">
        <v>0.63655409031664401</v>
      </c>
      <c r="O4836">
        <v>3.96570203644159</v>
      </c>
      <c r="P4836">
        <v>7.1182548794488998</v>
      </c>
    </row>
    <row r="4837" spans="1:16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631</v>
      </c>
      <c r="M4837">
        <v>50</v>
      </c>
    </row>
    <row r="4838" spans="1:16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</row>
    <row r="4839" spans="1:16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626</v>
      </c>
      <c r="F4839">
        <v>250</v>
      </c>
      <c r="G4839">
        <v>-5.5931859894901201</v>
      </c>
      <c r="H4839">
        <v>-1.87035303188851</v>
      </c>
      <c r="I4839">
        <v>-12.2495918825592</v>
      </c>
      <c r="J4839">
        <v>1.0670674632677399</v>
      </c>
      <c r="N4839">
        <v>1</v>
      </c>
    </row>
    <row r="4840" spans="1:16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F4840">
        <v>10.28</v>
      </c>
      <c r="G4840">
        <v>-5.5931859894901201</v>
      </c>
      <c r="H4840">
        <v>-1.87035303188851</v>
      </c>
      <c r="I4840">
        <v>-12.2495918825592</v>
      </c>
      <c r="J4840">
        <v>1.0670674632677399</v>
      </c>
    </row>
    <row r="4841" spans="1:16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F4841">
        <v>1.1499999999999999</v>
      </c>
      <c r="G4841">
        <v>-5.5931859894901201</v>
      </c>
      <c r="H4841">
        <v>-1.87035303188851</v>
      </c>
      <c r="I4841">
        <v>-12.2495918825592</v>
      </c>
      <c r="J4841">
        <v>1.0670674632677399</v>
      </c>
    </row>
    <row r="4842" spans="1:16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  <c r="D4842" t="s">
        <v>130</v>
      </c>
      <c r="F4842">
        <v>89.04</v>
      </c>
      <c r="G4842">
        <v>2.1614756038013399</v>
      </c>
      <c r="H4842">
        <v>1.2254804595607101</v>
      </c>
      <c r="I4842">
        <v>-23.536405968938201</v>
      </c>
      <c r="J4842">
        <v>-4.4584121638591503</v>
      </c>
      <c r="K4842">
        <v>85.428509117775704</v>
      </c>
      <c r="L4842">
        <v>86.169918160462004</v>
      </c>
      <c r="N4842">
        <v>0.71639377413218897</v>
      </c>
      <c r="O4842">
        <v>41.228661275831001</v>
      </c>
      <c r="P4842">
        <v>56.843403205918598</v>
      </c>
    </row>
    <row r="4843" spans="1:16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</row>
    <row r="4844" spans="1:16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</row>
    <row r="4845" spans="1:16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</row>
    <row r="4846" spans="1:16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</row>
    <row r="4847" spans="1:16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6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  <c r="D4851" t="s">
        <v>539</v>
      </c>
      <c r="F4851">
        <v>0</v>
      </c>
      <c r="G4851">
        <v>-24.100577714406199</v>
      </c>
      <c r="M4851">
        <v>50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F4853">
        <v>0.78</v>
      </c>
      <c r="G4853">
        <v>-25.350577714406199</v>
      </c>
      <c r="H4853">
        <v>-2.4543555662287302</v>
      </c>
      <c r="I4853">
        <v>-20.937752721526699</v>
      </c>
      <c r="J4853">
        <v>-5.0718056694094997</v>
      </c>
      <c r="K4853">
        <v>0.80194579091841101</v>
      </c>
      <c r="L4853">
        <v>0.82793062509786997</v>
      </c>
      <c r="N4853">
        <v>1.0806612695367299</v>
      </c>
      <c r="O4853">
        <v>24.358974358974301</v>
      </c>
      <c r="P4853">
        <v>59.183673469387699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130</v>
      </c>
      <c r="F4854">
        <v>0</v>
      </c>
      <c r="G4854">
        <v>-24.100577714406199</v>
      </c>
      <c r="M4854">
        <v>50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F4855">
        <v>0</v>
      </c>
      <c r="G4855">
        <v>-24.100577714406199</v>
      </c>
      <c r="M4855">
        <v>50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422</v>
      </c>
      <c r="F4856">
        <v>0</v>
      </c>
      <c r="G4856">
        <v>-24.100577714406199</v>
      </c>
      <c r="M4856">
        <v>50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D4857" t="s">
        <v>539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278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138</v>
      </c>
      <c r="F4859">
        <v>0</v>
      </c>
      <c r="G4859">
        <v>-24.100577714406199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631</v>
      </c>
      <c r="F4860">
        <v>0</v>
      </c>
      <c r="G4860">
        <v>-24.100577714406199</v>
      </c>
      <c r="M4860">
        <v>50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F4861">
        <v>0</v>
      </c>
      <c r="G4861">
        <v>-24.100577714406199</v>
      </c>
      <c r="M4861">
        <v>50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631</v>
      </c>
      <c r="F4862">
        <v>0</v>
      </c>
      <c r="G4862">
        <v>-24.100577714406199</v>
      </c>
      <c r="M4862">
        <v>50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116</v>
      </c>
      <c r="F4863">
        <v>0</v>
      </c>
      <c r="G4863">
        <v>-24.100577714406199</v>
      </c>
      <c r="M4863">
        <v>50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631</v>
      </c>
      <c r="F4864">
        <v>0</v>
      </c>
      <c r="G4864">
        <v>-24.100577714406199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F4865">
        <v>0</v>
      </c>
      <c r="G4865">
        <v>-24.100577714406199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F4866">
        <v>0</v>
      </c>
      <c r="G4866">
        <v>-24.100577714406199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46</v>
      </c>
      <c r="F4867">
        <v>0</v>
      </c>
      <c r="G4867">
        <v>-24.100577714406199</v>
      </c>
      <c r="M4867">
        <v>50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F4868">
        <v>0</v>
      </c>
      <c r="G4868">
        <v>-24.100577714406199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72</v>
      </c>
      <c r="F4869">
        <v>0</v>
      </c>
      <c r="G4869">
        <v>-24.100577714406199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218</v>
      </c>
      <c r="F4870">
        <v>0</v>
      </c>
      <c r="G4870">
        <v>-24.100577714406199</v>
      </c>
      <c r="M4870">
        <v>50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422</v>
      </c>
      <c r="F4871">
        <v>0</v>
      </c>
      <c r="G4871">
        <v>-24.100577714406199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116</v>
      </c>
      <c r="F4872">
        <v>0</v>
      </c>
      <c r="G4872">
        <v>-24.100577714406199</v>
      </c>
      <c r="M4872">
        <v>50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F4873">
        <v>19.809999999999999</v>
      </c>
      <c r="G4873">
        <v>-30.347619834614498</v>
      </c>
      <c r="H4873">
        <v>-0.95094758180810002</v>
      </c>
      <c r="I4873">
        <v>-31.218822214768</v>
      </c>
      <c r="J4873">
        <v>-2.4246048286676198</v>
      </c>
      <c r="K4873">
        <v>19.912570157818202</v>
      </c>
      <c r="L4873">
        <v>20.3500975585895</v>
      </c>
      <c r="N4873">
        <v>0.84810616310619902</v>
      </c>
      <c r="O4873">
        <v>43.816254416961101</v>
      </c>
      <c r="P4873">
        <v>24.591194968553399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1157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F4875">
        <v>0</v>
      </c>
      <c r="G4875">
        <v>-24.100577714406199</v>
      </c>
      <c r="M4875">
        <v>50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539</v>
      </c>
      <c r="F4876">
        <v>0</v>
      </c>
      <c r="G4876">
        <v>-24.100577714406199</v>
      </c>
      <c r="M4876">
        <v>50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539</v>
      </c>
      <c r="F4877">
        <v>0</v>
      </c>
      <c r="G4877">
        <v>-24.100577714406199</v>
      </c>
      <c r="M4877">
        <v>50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F4878">
        <v>0</v>
      </c>
      <c r="G4878">
        <v>-24.100577714406199</v>
      </c>
      <c r="M4878">
        <v>50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F4879">
        <v>0</v>
      </c>
      <c r="G4879">
        <v>-24.100577714406199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72</v>
      </c>
      <c r="F4880">
        <v>0</v>
      </c>
      <c r="G4880">
        <v>-24.100577714406199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51</v>
      </c>
      <c r="F4881">
        <v>0</v>
      </c>
      <c r="G4881">
        <v>-24.100577714406199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F4882">
        <v>0</v>
      </c>
      <c r="G4882">
        <v>-24.100577714406199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539</v>
      </c>
      <c r="F4883">
        <v>0</v>
      </c>
      <c r="G4883">
        <v>-24.100577714406199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116</v>
      </c>
      <c r="F4884">
        <v>0</v>
      </c>
      <c r="G4884">
        <v>-24.100577714406199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539</v>
      </c>
      <c r="F4885">
        <v>0</v>
      </c>
      <c r="G4885">
        <v>-24.100577714406199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138</v>
      </c>
      <c r="F4886">
        <v>0</v>
      </c>
      <c r="G4886">
        <v>-24.100577714406199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138</v>
      </c>
      <c r="F4887">
        <v>0</v>
      </c>
      <c r="G4887">
        <v>-24.100577714406199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539</v>
      </c>
      <c r="F4888">
        <v>0</v>
      </c>
      <c r="G4888">
        <v>-24.100577714406199</v>
      </c>
      <c r="M4888">
        <v>50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F4889">
        <v>0</v>
      </c>
      <c r="G4889">
        <v>-24.100577714406199</v>
      </c>
      <c r="M4889">
        <v>50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422</v>
      </c>
      <c r="F4890">
        <v>0</v>
      </c>
      <c r="G4890">
        <v>-24.100577714406199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539</v>
      </c>
      <c r="F4891">
        <v>0</v>
      </c>
      <c r="G4891">
        <v>-24.100577714406199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F4892">
        <v>0</v>
      </c>
      <c r="G4892">
        <v>-24.100577714406199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539</v>
      </c>
      <c r="F4893">
        <v>0</v>
      </c>
      <c r="G4893">
        <v>-24.100577714406199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116</v>
      </c>
      <c r="F4894">
        <v>0</v>
      </c>
      <c r="G4894">
        <v>-24.100577714406199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60</v>
      </c>
      <c r="F4895">
        <v>0</v>
      </c>
      <c r="G4895">
        <v>-24.100577714406199</v>
      </c>
      <c r="M4895">
        <v>50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626</v>
      </c>
      <c r="F4896">
        <v>0</v>
      </c>
      <c r="G4896">
        <v>-24.100577714406199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235</v>
      </c>
      <c r="F4897">
        <v>0</v>
      </c>
      <c r="G4897">
        <v>-24.100577714406199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235</v>
      </c>
      <c r="F4898">
        <v>0</v>
      </c>
      <c r="G4898">
        <v>-24.100577714406199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F4899">
        <v>0</v>
      </c>
      <c r="G4899">
        <v>-24.100577714406199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F4900">
        <v>0</v>
      </c>
      <c r="G4900">
        <v>-24.100577714406199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359</v>
      </c>
      <c r="F4901">
        <v>0</v>
      </c>
      <c r="G4901">
        <v>-24.100577714406199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286</v>
      </c>
      <c r="F4902">
        <v>0</v>
      </c>
      <c r="G4902">
        <v>-24.100577714406199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46</v>
      </c>
    </row>
    <row r="4904" spans="1:16" hidden="1" x14ac:dyDescent="0.3">
      <c r="A4904" t="s">
        <v>25</v>
      </c>
      <c r="B4904" t="s">
        <v>9963</v>
      </c>
      <c r="C4904" t="str">
        <f>IFERROR(VLOOKUP(Table1[[#This Row],[Ticker]],[1]!Table1[[Symbol]:[Industry]],2,FALSE),"-")</f>
        <v>-</v>
      </c>
      <c r="D4904" t="s">
        <v>27</v>
      </c>
      <c r="F4904">
        <v>1047.0999999999999</v>
      </c>
      <c r="G4904">
        <v>90.271415324799307</v>
      </c>
      <c r="H4904">
        <v>-0.61124322251989305</v>
      </c>
      <c r="I4904">
        <v>18.808156406386999</v>
      </c>
      <c r="J4904">
        <v>-0.30228552158421501</v>
      </c>
      <c r="K4904">
        <v>1008.11431441357</v>
      </c>
      <c r="L4904">
        <v>815.90884791464202</v>
      </c>
      <c r="N4904">
        <v>0.83956400417218702</v>
      </c>
      <c r="O4904">
        <v>12.3770413523063</v>
      </c>
      <c r="P4904">
        <v>129.12472647702401</v>
      </c>
    </row>
    <row r="4905" spans="1:16" hidden="1" x14ac:dyDescent="0.3">
      <c r="A4905" t="s">
        <v>9964</v>
      </c>
      <c r="B4905" t="s">
        <v>9965</v>
      </c>
      <c r="C4905" t="str">
        <f>IFERROR(VLOOKUP(Table1[[#This Row],[Ticker]],[1]!Table1[[Symbol]:[Industry]],2,FALSE),"-")</f>
        <v>-</v>
      </c>
      <c r="F4905">
        <v>125.55</v>
      </c>
      <c r="G4905">
        <v>64.554568791979904</v>
      </c>
      <c r="H4905">
        <v>-5.4100811816260999</v>
      </c>
      <c r="I4905">
        <v>17.533556304175502</v>
      </c>
      <c r="J4905">
        <v>-2.83334506777756</v>
      </c>
      <c r="K4905">
        <v>114.50803280146199</v>
      </c>
      <c r="L4905">
        <v>92.699715017835899</v>
      </c>
      <c r="N4905">
        <v>0.42063884672649499</v>
      </c>
      <c r="O4905">
        <v>5.8144165671047299</v>
      </c>
      <c r="P4905">
        <v>105.48281505728301</v>
      </c>
    </row>
    <row r="4906" spans="1:16" hidden="1" x14ac:dyDescent="0.3">
      <c r="A4906" t="s">
        <v>9966</v>
      </c>
      <c r="B4906" t="s">
        <v>9967</v>
      </c>
      <c r="C4906" t="str">
        <f>IFERROR(VLOOKUP(Table1[[#This Row],[Ticker]],[1]!Table1[[Symbol]:[Industry]],2,FALSE),"-")</f>
        <v>-</v>
      </c>
      <c r="F4906">
        <v>0</v>
      </c>
      <c r="G4906">
        <v>-24.100577714406199</v>
      </c>
      <c r="M4906">
        <v>50</v>
      </c>
    </row>
    <row r="4907" spans="1:16" hidden="1" x14ac:dyDescent="0.3">
      <c r="A4907" t="s">
        <v>9968</v>
      </c>
      <c r="B4907" t="s">
        <v>9969</v>
      </c>
      <c r="C4907" t="str">
        <f>IFERROR(VLOOKUP(Table1[[#This Row],[Ticker]],[1]!Table1[[Symbol]:[Industry]],2,FALSE),"-")</f>
        <v>-</v>
      </c>
      <c r="D4907" t="s">
        <v>46</v>
      </c>
    </row>
    <row r="4908" spans="1:16" hidden="1" x14ac:dyDescent="0.3">
      <c r="A4908" t="s">
        <v>9970</v>
      </c>
      <c r="B4908" t="s">
        <v>9971</v>
      </c>
      <c r="C4908" t="str">
        <f>IFERROR(VLOOKUP(Table1[[#This Row],[Ticker]],[1]!Table1[[Symbol]:[Industry]],2,FALSE),"-")</f>
        <v>-</v>
      </c>
      <c r="D4908" t="s">
        <v>89</v>
      </c>
      <c r="F4908">
        <v>100.9</v>
      </c>
      <c r="G4908">
        <v>-24.100577714406199</v>
      </c>
      <c r="H4908">
        <v>-4.6042647950467099</v>
      </c>
      <c r="I4908">
        <v>-14.6789820226775</v>
      </c>
      <c r="J4908">
        <v>0.81054727176695196</v>
      </c>
      <c r="K4908">
        <v>92.020235708543396</v>
      </c>
      <c r="N4908">
        <v>0</v>
      </c>
      <c r="O4908">
        <v>0.89197224975221501</v>
      </c>
    </row>
    <row r="4909" spans="1:16" hidden="1" x14ac:dyDescent="0.3">
      <c r="A4909" t="s">
        <v>9972</v>
      </c>
      <c r="B4909" t="s">
        <v>9973</v>
      </c>
      <c r="C4909" t="str">
        <f>IFERROR(VLOOKUP(Table1[[#This Row],[Ticker]],[1]!Table1[[Symbol]:[Industry]],2,FALSE),"-")</f>
        <v>-</v>
      </c>
      <c r="D4909" t="s">
        <v>714</v>
      </c>
      <c r="F4909">
        <v>25.08</v>
      </c>
      <c r="G4909">
        <v>3.59799662367926</v>
      </c>
      <c r="H4909">
        <v>-2.9917283308041398</v>
      </c>
      <c r="I4909">
        <v>-2.2290592797372799</v>
      </c>
      <c r="J4909">
        <v>-1.19732674398107</v>
      </c>
      <c r="K4909">
        <v>24.544739913535501</v>
      </c>
      <c r="L4909">
        <v>22.7194510418867</v>
      </c>
      <c r="N4909">
        <v>0.54611211946289595</v>
      </c>
      <c r="O4909">
        <v>2.6315789473684199</v>
      </c>
      <c r="P4909">
        <v>51.999999999999901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D4910" t="s">
        <v>714</v>
      </c>
      <c r="F4910">
        <v>83.97</v>
      </c>
      <c r="G4910">
        <v>-10.4125192253729</v>
      </c>
      <c r="H4910">
        <v>-8.4767909316123191</v>
      </c>
      <c r="I4910">
        <v>5.0081604484950102</v>
      </c>
      <c r="J4910">
        <v>-4.7853989718990499</v>
      </c>
      <c r="K4910">
        <v>87.099659798643998</v>
      </c>
      <c r="L4910">
        <v>79.471449396077603</v>
      </c>
      <c r="N4910">
        <v>1.4402896124361599</v>
      </c>
      <c r="O4910">
        <v>12.0042872454448</v>
      </c>
      <c r="P4910">
        <v>24.603056833358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D4911" t="s">
        <v>1321</v>
      </c>
      <c r="F4911">
        <v>233.94</v>
      </c>
      <c r="G4911">
        <v>-16.591386537935598</v>
      </c>
      <c r="H4911">
        <v>-3.05336828435785</v>
      </c>
      <c r="I4911">
        <v>-8.9877632817295598</v>
      </c>
      <c r="J4911">
        <v>1.0676166805073</v>
      </c>
      <c r="K4911">
        <v>231.367061084809</v>
      </c>
      <c r="L4911">
        <v>224.68310806568601</v>
      </c>
      <c r="N4911">
        <v>0.75878827432425</v>
      </c>
      <c r="O4911">
        <v>0.61981704710609697</v>
      </c>
      <c r="P4911">
        <v>8.3005416415906605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714</v>
      </c>
      <c r="F4912">
        <v>1131</v>
      </c>
      <c r="G4912">
        <v>-16.410906782047899</v>
      </c>
      <c r="H4912">
        <v>-3.67136539341739</v>
      </c>
      <c r="I4912">
        <v>-9.1608372389374004</v>
      </c>
      <c r="J4912">
        <v>0.57160921866960301</v>
      </c>
      <c r="K4912">
        <v>1123.3987693578899</v>
      </c>
      <c r="L4912">
        <v>1096.4880915589599</v>
      </c>
      <c r="N4912">
        <v>0.82968491904530095</v>
      </c>
      <c r="O4912">
        <v>11.6357206012378</v>
      </c>
      <c r="P4912">
        <v>31.712259371833799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714</v>
      </c>
      <c r="F4913">
        <v>92.95</v>
      </c>
      <c r="G4913">
        <v>27.382473133051299</v>
      </c>
      <c r="H4913">
        <v>-1.80809043895095</v>
      </c>
      <c r="I4913">
        <v>6.8254002946757799</v>
      </c>
      <c r="J4913">
        <v>-1.5067057301289799</v>
      </c>
      <c r="K4913">
        <v>91.515437711096794</v>
      </c>
      <c r="L4913">
        <v>81.887800138136996</v>
      </c>
      <c r="N4913">
        <v>0.63552856479238895</v>
      </c>
      <c r="O4913">
        <v>2.7756858526089201</v>
      </c>
      <c r="P4913">
        <v>53.636363636363598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714</v>
      </c>
      <c r="F4914">
        <v>52.02</v>
      </c>
      <c r="G4914">
        <v>-11.6492158467019</v>
      </c>
      <c r="H4914">
        <v>-2.0701399780534402</v>
      </c>
      <c r="I4914">
        <v>0.53477475100067895</v>
      </c>
      <c r="J4914">
        <v>-0.16141534505548299</v>
      </c>
      <c r="K4914">
        <v>51.615161507084402</v>
      </c>
      <c r="L4914">
        <v>48.361710832213802</v>
      </c>
      <c r="N4914">
        <v>0.109488149953043</v>
      </c>
      <c r="O4914">
        <v>13.264129181084099</v>
      </c>
      <c r="P4914">
        <v>43.940232429440996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1321</v>
      </c>
      <c r="F4915">
        <v>999.99</v>
      </c>
      <c r="G4915">
        <v>-24.102577694406399</v>
      </c>
      <c r="H4915">
        <v>-3.7211783410389598</v>
      </c>
      <c r="I4915">
        <v>-13.795895578669599</v>
      </c>
      <c r="J4915">
        <v>0.81054727176695196</v>
      </c>
      <c r="K4915">
        <v>999.99683386846402</v>
      </c>
      <c r="L4915">
        <v>999.99836651768601</v>
      </c>
      <c r="N4915">
        <v>1.01091143417674</v>
      </c>
      <c r="O4915">
        <v>4.5000450004500001</v>
      </c>
      <c r="P4915">
        <v>9.9099099099109106E-2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714</v>
      </c>
      <c r="F4916">
        <v>176.39</v>
      </c>
      <c r="G4916">
        <v>33.997477318308597</v>
      </c>
      <c r="H4916">
        <v>-1.7628412671195</v>
      </c>
      <c r="I4916">
        <v>7.6523641293997198</v>
      </c>
      <c r="J4916">
        <v>-1.73258515037063</v>
      </c>
      <c r="K4916">
        <v>168.69390137750401</v>
      </c>
      <c r="L4916">
        <v>148.14600476942701</v>
      </c>
      <c r="N4916">
        <v>1.02959836170194</v>
      </c>
      <c r="O4916">
        <v>3.7473779692726401</v>
      </c>
      <c r="P4916">
        <v>62.721402214022099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714</v>
      </c>
      <c r="F4917">
        <v>21.29</v>
      </c>
      <c r="G4917">
        <v>31.129978673121599</v>
      </c>
      <c r="H4917">
        <v>-1.6047937356542601</v>
      </c>
      <c r="I4917">
        <v>7.6540490876166896</v>
      </c>
      <c r="J4917">
        <v>-1.0832171624131799</v>
      </c>
      <c r="K4917">
        <v>20.489821867367802</v>
      </c>
      <c r="L4917">
        <v>18.0364100258885</v>
      </c>
      <c r="N4917">
        <v>0.84789733528080402</v>
      </c>
      <c r="O4917">
        <v>5.6364490371066198</v>
      </c>
      <c r="P4917">
        <v>56.5540951262969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714</v>
      </c>
      <c r="F4918">
        <v>37.17</v>
      </c>
      <c r="G4918">
        <v>14.2321353484891</v>
      </c>
      <c r="H4918">
        <v>4.3393554877704501</v>
      </c>
      <c r="I4918">
        <v>5.5309471179595597</v>
      </c>
      <c r="J4918">
        <v>0.78456649753986696</v>
      </c>
      <c r="K4918">
        <v>35.979539353297</v>
      </c>
      <c r="L4918">
        <v>32.432795173110101</v>
      </c>
      <c r="N4918">
        <v>2.92876674002208</v>
      </c>
      <c r="O4918">
        <v>19.4511702986279</v>
      </c>
      <c r="P4918">
        <v>42.961538461538403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1638</v>
      </c>
      <c r="F4919">
        <v>69.349999999999994</v>
      </c>
      <c r="G4919">
        <v>-6.9553074441360101</v>
      </c>
      <c r="H4919">
        <v>-2.4673943866736199</v>
      </c>
      <c r="I4919">
        <v>-2.6392616629780501</v>
      </c>
      <c r="J4919">
        <v>0.42709068453057702</v>
      </c>
      <c r="K4919">
        <v>71.388122351548503</v>
      </c>
      <c r="L4919">
        <v>66.910200609430603</v>
      </c>
      <c r="N4919">
        <v>3.55374751255493</v>
      </c>
      <c r="O4919">
        <v>18.240807498197501</v>
      </c>
      <c r="P4919">
        <v>23.618538324420602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714</v>
      </c>
      <c r="F4920">
        <v>1000.01</v>
      </c>
      <c r="G4920">
        <v>-24.099577714406198</v>
      </c>
      <c r="H4920">
        <v>-3.72017835103886</v>
      </c>
      <c r="I4920">
        <v>-13.7938955786696</v>
      </c>
      <c r="J4920">
        <v>0.81054727176695196</v>
      </c>
      <c r="K4920">
        <v>999.99842802517696</v>
      </c>
      <c r="L4920">
        <v>999.99852783390304</v>
      </c>
      <c r="N4920">
        <v>0.42179590520715698</v>
      </c>
      <c r="O4920">
        <v>2.9989700102998902</v>
      </c>
      <c r="P4920">
        <v>0.60057945354312603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714</v>
      </c>
      <c r="F4921">
        <v>72.69</v>
      </c>
      <c r="G4921">
        <v>34.265435357489103</v>
      </c>
      <c r="H4921">
        <v>-4.7923824769889203</v>
      </c>
      <c r="I4921">
        <v>8.3937075479062297</v>
      </c>
      <c r="J4921">
        <v>-1.6647002529855099</v>
      </c>
      <c r="K4921">
        <v>73.5051579995515</v>
      </c>
      <c r="L4921">
        <v>65.183920240282205</v>
      </c>
      <c r="N4921">
        <v>0.932626613051591</v>
      </c>
      <c r="O4921">
        <v>19.273627734213701</v>
      </c>
      <c r="P4921">
        <v>64.867316851893804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714</v>
      </c>
      <c r="F4922">
        <v>81.09</v>
      </c>
      <c r="G4922">
        <v>-2.2157137432654199</v>
      </c>
      <c r="H4922">
        <v>1.94840770142433</v>
      </c>
      <c r="I4922">
        <v>-0.382308166082241</v>
      </c>
      <c r="J4922">
        <v>1.81348269251058</v>
      </c>
      <c r="K4922">
        <v>78.893278573292505</v>
      </c>
      <c r="L4922">
        <v>73.417645817111094</v>
      </c>
      <c r="N4922">
        <v>0.85788369362259098</v>
      </c>
      <c r="O4922">
        <v>4.8218029350104796</v>
      </c>
      <c r="P4922">
        <v>28.816521048451101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714</v>
      </c>
      <c r="F4923">
        <v>199.8</v>
      </c>
      <c r="G4923">
        <v>9.6075130304240801</v>
      </c>
      <c r="H4923">
        <v>-0.16693159779211</v>
      </c>
      <c r="I4923">
        <v>1.16482824181365</v>
      </c>
      <c r="J4923">
        <v>0.88082839626495102</v>
      </c>
      <c r="K4923">
        <v>191.72792947754499</v>
      </c>
      <c r="L4923">
        <v>175.43194059220301</v>
      </c>
      <c r="N4923">
        <v>1.3301859294263101</v>
      </c>
      <c r="O4923">
        <v>10.11011011011</v>
      </c>
      <c r="P4923">
        <v>41.621774879500897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F4924">
        <v>0</v>
      </c>
      <c r="G4924">
        <v>-24.100577714406199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1321</v>
      </c>
      <c r="F4925">
        <v>26.35</v>
      </c>
      <c r="G4925">
        <v>-17.6359312497597</v>
      </c>
      <c r="H4925">
        <v>-3.4557280299206101</v>
      </c>
      <c r="I4925">
        <v>-7.2872157080148297</v>
      </c>
      <c r="J4925">
        <v>0.96149066799336402</v>
      </c>
      <c r="K4925">
        <v>26.263648700327298</v>
      </c>
      <c r="L4925">
        <v>25.645166581378799</v>
      </c>
      <c r="N4925">
        <v>0.51386984717362105</v>
      </c>
      <c r="O4925">
        <v>13.092979127134701</v>
      </c>
      <c r="P4925">
        <v>11.228366399324599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714</v>
      </c>
      <c r="F4926">
        <v>85.8</v>
      </c>
      <c r="G4926">
        <v>-7.5403277483690401</v>
      </c>
      <c r="H4926">
        <v>-6.4829145649851503</v>
      </c>
      <c r="I4926">
        <v>7.8382203839047504</v>
      </c>
      <c r="J4926">
        <v>-4.1165191788003099</v>
      </c>
      <c r="K4926">
        <v>88.896849071392595</v>
      </c>
      <c r="L4926">
        <v>80.852371074578798</v>
      </c>
      <c r="N4926">
        <v>1.4432816243128199</v>
      </c>
      <c r="O4926">
        <v>11.8881118881118</v>
      </c>
      <c r="P4926">
        <v>26.176470588235201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1638</v>
      </c>
      <c r="F4927">
        <v>69.2</v>
      </c>
      <c r="G4927">
        <v>-7.3073287692585804</v>
      </c>
      <c r="H4927">
        <v>-6.7630552528369297</v>
      </c>
      <c r="I4927">
        <v>-2.5229869116813801</v>
      </c>
      <c r="J4927">
        <v>-3.5289723788880698</v>
      </c>
      <c r="K4927">
        <v>71.284415473234901</v>
      </c>
      <c r="L4927">
        <v>66.742274143584794</v>
      </c>
      <c r="N4927">
        <v>2.0319420177878298</v>
      </c>
      <c r="O4927">
        <v>9.3352601156069195</v>
      </c>
      <c r="P4927">
        <v>25.818181818181799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F4928">
        <v>350</v>
      </c>
      <c r="G4928">
        <v>67.530986452962395</v>
      </c>
      <c r="H4928">
        <v>49.736042847117801</v>
      </c>
      <c r="I4928">
        <v>31.403196103553899</v>
      </c>
      <c r="J4928">
        <v>-6.4317925611021201</v>
      </c>
      <c r="K4928">
        <v>292.89616475947503</v>
      </c>
      <c r="L4928">
        <v>244.67629705514199</v>
      </c>
      <c r="N4928">
        <v>0.56014155712841196</v>
      </c>
      <c r="O4928">
        <v>22.628571428571401</v>
      </c>
      <c r="P4928">
        <v>110.77988557663301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D4929" t="s">
        <v>714</v>
      </c>
      <c r="F4929">
        <v>84.5</v>
      </c>
      <c r="G4929">
        <v>-10.2958639096924</v>
      </c>
      <c r="H4929">
        <v>-7.8571096623680399</v>
      </c>
      <c r="I4929">
        <v>4.7350525206429896</v>
      </c>
      <c r="J4929">
        <v>-4.4879766321766397</v>
      </c>
      <c r="K4929">
        <v>87.498793083518194</v>
      </c>
      <c r="L4929">
        <v>80.0160418504055</v>
      </c>
      <c r="N4929">
        <v>1.3333029960542999</v>
      </c>
      <c r="O4929">
        <v>12.011834319526599</v>
      </c>
      <c r="P4929">
        <v>24.246434347889998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F4930">
        <v>0</v>
      </c>
      <c r="G4930">
        <v>-24.100577714406199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D4932" t="s">
        <v>714</v>
      </c>
      <c r="F4932">
        <v>40.799999999999997</v>
      </c>
      <c r="G4932">
        <v>11.4926426245767</v>
      </c>
      <c r="H4932">
        <v>8.9880961476902996</v>
      </c>
      <c r="I4932">
        <v>-4.7331473830000403</v>
      </c>
      <c r="J4932">
        <v>1.03656434861274</v>
      </c>
      <c r="K4932">
        <v>37.101895445956103</v>
      </c>
      <c r="L4932">
        <v>34.899672266183501</v>
      </c>
      <c r="N4932">
        <v>0.37058007501412898</v>
      </c>
      <c r="O4932">
        <v>3.35784313725491</v>
      </c>
      <c r="P4932">
        <v>40.689655172413701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D4933" t="s">
        <v>714</v>
      </c>
      <c r="F4933">
        <v>516.75</v>
      </c>
      <c r="G4933">
        <v>-20.510248149816402</v>
      </c>
      <c r="H4933">
        <v>-2.9061326794028299</v>
      </c>
      <c r="I4933">
        <v>0.55056379467075001</v>
      </c>
      <c r="J4933">
        <v>-0.13369135272245999</v>
      </c>
      <c r="K4933">
        <v>512.53221122822299</v>
      </c>
      <c r="L4933">
        <v>480.11839648018002</v>
      </c>
      <c r="N4933">
        <v>0.34484815958301601</v>
      </c>
      <c r="O4933">
        <v>7.06337687469762</v>
      </c>
      <c r="P4933">
        <v>22.743467933491601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D4934" t="s">
        <v>1321</v>
      </c>
      <c r="F4934">
        <v>999.99</v>
      </c>
      <c r="G4934">
        <v>-24.100577714406199</v>
      </c>
      <c r="H4934">
        <v>-3.72017835103886</v>
      </c>
      <c r="I4934">
        <v>-13.7948955786696</v>
      </c>
      <c r="J4934">
        <v>0.81054727176695196</v>
      </c>
      <c r="K4934">
        <v>999.99024178367597</v>
      </c>
      <c r="L4934">
        <v>999.99048746874803</v>
      </c>
      <c r="N4934">
        <v>1.2212151416968</v>
      </c>
      <c r="O4934">
        <v>1.8010180101801101</v>
      </c>
      <c r="P4934">
        <v>0.23957497995188401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  <c r="D4935" t="s">
        <v>714</v>
      </c>
      <c r="F4935">
        <v>72.45</v>
      </c>
      <c r="G4935">
        <v>37.186154253536699</v>
      </c>
      <c r="H4935">
        <v>-4.0356790369099196</v>
      </c>
      <c r="I4935">
        <v>6.8947595937441299</v>
      </c>
      <c r="J4935">
        <v>-1.9069895421554</v>
      </c>
      <c r="K4935">
        <v>73.015636349357294</v>
      </c>
      <c r="L4935">
        <v>64.005790286190503</v>
      </c>
      <c r="N4935">
        <v>0.282360488683852</v>
      </c>
      <c r="O4935">
        <v>14.423740510697</v>
      </c>
      <c r="P4935">
        <v>64.959016393442596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  <c r="D4936" t="s">
        <v>714</v>
      </c>
      <c r="F4936">
        <v>25.82</v>
      </c>
      <c r="G4936">
        <v>-31.984987275590701</v>
      </c>
      <c r="H4936">
        <v>-4.0279890474605597</v>
      </c>
      <c r="I4936">
        <v>-2.6933465253133599</v>
      </c>
      <c r="J4936">
        <v>-0.67234246207335302</v>
      </c>
      <c r="K4936">
        <v>25.548066768666601</v>
      </c>
      <c r="L4936">
        <v>24.335740358329801</v>
      </c>
      <c r="N4936">
        <v>0.13414997031190301</v>
      </c>
      <c r="O4936">
        <v>20.0619674670797</v>
      </c>
      <c r="P4936">
        <v>18.712643678160902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714</v>
      </c>
      <c r="F4937">
        <v>81.099999999999994</v>
      </c>
      <c r="G4937">
        <v>-22.100829255092901</v>
      </c>
      <c r="H4937">
        <v>1.2190510257389899</v>
      </c>
      <c r="I4937">
        <v>-0.27305907251064798</v>
      </c>
      <c r="J4937">
        <v>0.44226836187252899</v>
      </c>
      <c r="K4937">
        <v>78.525964431034197</v>
      </c>
      <c r="L4937">
        <v>72.999278237608706</v>
      </c>
      <c r="N4937">
        <v>0.28394238594358201</v>
      </c>
      <c r="O4937">
        <v>2.3427866831072701</v>
      </c>
      <c r="P4937">
        <v>28.668887831191402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714</v>
      </c>
      <c r="F4938">
        <v>22.04</v>
      </c>
      <c r="G4938">
        <v>14.089904447484701</v>
      </c>
      <c r="H4938">
        <v>3.3329617455794902</v>
      </c>
      <c r="I4938">
        <v>4.7188431964015702</v>
      </c>
      <c r="J4938">
        <v>1.21834065645204</v>
      </c>
      <c r="K4938">
        <v>20.871110673291401</v>
      </c>
      <c r="L4938">
        <v>18.853944325807198</v>
      </c>
      <c r="N4938">
        <v>1.4397828172773299</v>
      </c>
      <c r="O4938">
        <v>2.9945553539019998</v>
      </c>
      <c r="P4938">
        <v>40.561224489795798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1321</v>
      </c>
      <c r="F4939">
        <v>1000.01</v>
      </c>
      <c r="G4939">
        <v>-24.100577714406199</v>
      </c>
      <c r="H4939">
        <v>-3.71817833103866</v>
      </c>
      <c r="I4939">
        <v>-13.7938955786696</v>
      </c>
      <c r="J4939">
        <v>0.81254729176715002</v>
      </c>
      <c r="K4939">
        <v>1000.0003468966</v>
      </c>
      <c r="L4939">
        <v>1000.03186065237</v>
      </c>
      <c r="N4939">
        <v>0.29162481312647698</v>
      </c>
      <c r="O4939">
        <v>1.99898001019989</v>
      </c>
      <c r="P4939">
        <v>2.04183673469386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1022</v>
      </c>
      <c r="F4940">
        <v>220.22</v>
      </c>
      <c r="G4940">
        <v>-24.100577714406199</v>
      </c>
      <c r="I4940">
        <v>-13.7948955786696</v>
      </c>
      <c r="O4940">
        <v>0</v>
      </c>
      <c r="P4940">
        <v>0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714</v>
      </c>
      <c r="F4941">
        <v>212.29</v>
      </c>
      <c r="G4941">
        <v>16.498137432292101</v>
      </c>
      <c r="H4941">
        <v>-3.1643588736041899</v>
      </c>
      <c r="I4941">
        <v>7.7846244946365504</v>
      </c>
      <c r="J4941">
        <v>-0.784059887693766</v>
      </c>
      <c r="K4941">
        <v>204.466538071451</v>
      </c>
      <c r="L4941">
        <v>179.84826502463901</v>
      </c>
      <c r="N4941">
        <v>1.00130531324345</v>
      </c>
      <c r="O4941">
        <v>2.2186631494653399</v>
      </c>
      <c r="P4941">
        <v>49.954086317722599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714</v>
      </c>
      <c r="F4942">
        <v>246.99</v>
      </c>
      <c r="G4942">
        <v>-1.1465753249199899</v>
      </c>
      <c r="H4942">
        <v>1.0611379971564601</v>
      </c>
      <c r="I4942">
        <v>-3.4181694759749202</v>
      </c>
      <c r="J4942">
        <v>0.194332361782659</v>
      </c>
      <c r="K4942">
        <v>239.22620202740401</v>
      </c>
      <c r="L4942">
        <v>220.205648355547</v>
      </c>
      <c r="N4942">
        <v>0.60505673817609495</v>
      </c>
      <c r="O4942">
        <v>13.737398275233801</v>
      </c>
      <c r="P4942">
        <v>30.682539682539598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714</v>
      </c>
      <c r="F4943">
        <v>23.08</v>
      </c>
      <c r="G4943">
        <v>8.1630326007799692</v>
      </c>
      <c r="H4943">
        <v>0.47625022038971199</v>
      </c>
      <c r="I4943">
        <v>4.4428093393631203</v>
      </c>
      <c r="J4943">
        <v>0.93924740046708599</v>
      </c>
      <c r="K4943">
        <v>22.386276334104402</v>
      </c>
      <c r="N4943">
        <v>0.89095487851353194</v>
      </c>
      <c r="O4943">
        <v>6.1525129982669098</v>
      </c>
      <c r="P4943">
        <v>41.595092024539802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714</v>
      </c>
      <c r="F4944">
        <v>81.069999999999993</v>
      </c>
      <c r="G4944">
        <v>-1.87835549218405</v>
      </c>
      <c r="H4944">
        <v>2.04554040711401</v>
      </c>
      <c r="I4944">
        <v>-0.44198730126473801</v>
      </c>
      <c r="J4944">
        <v>0.356280850649697</v>
      </c>
      <c r="K4944">
        <v>78.582538008648697</v>
      </c>
      <c r="N4944">
        <v>0.98601385212314596</v>
      </c>
      <c r="O4944">
        <v>1.5172073516714</v>
      </c>
      <c r="P4944">
        <v>30.191103259996702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F4945">
        <v>101.75</v>
      </c>
      <c r="G4945">
        <v>-24.345675753621901</v>
      </c>
      <c r="H4945">
        <v>-3.72017835103886</v>
      </c>
      <c r="I4945">
        <v>-13.7948955786696</v>
      </c>
      <c r="J4945">
        <v>0.81054727176695196</v>
      </c>
      <c r="K4945">
        <v>101.75004280086701</v>
      </c>
      <c r="O4945">
        <v>0.24570024570025301</v>
      </c>
      <c r="P4945">
        <v>0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714</v>
      </c>
      <c r="F4946">
        <v>27.7</v>
      </c>
      <c r="G4946">
        <v>41.668422884037703</v>
      </c>
      <c r="H4946">
        <v>-2.5552711795790799</v>
      </c>
      <c r="I4946">
        <v>15.826068389510001</v>
      </c>
      <c r="J4946">
        <v>-3.4938604417316599</v>
      </c>
      <c r="K4946">
        <v>27.036651927190501</v>
      </c>
      <c r="N4946">
        <v>1.6645957380518099</v>
      </c>
      <c r="O4946">
        <v>5.5595667870036003</v>
      </c>
      <c r="P4946">
        <v>67.270531400966107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714</v>
      </c>
      <c r="F4947">
        <v>40.85</v>
      </c>
      <c r="G4947">
        <v>8.3572692376041093</v>
      </c>
      <c r="H4947">
        <v>11.233355864675</v>
      </c>
      <c r="I4947">
        <v>-3.8056656379049798</v>
      </c>
      <c r="J4947">
        <v>2.80954777151707</v>
      </c>
      <c r="K4947">
        <v>37.1013243109199</v>
      </c>
      <c r="N4947">
        <v>4.2265997843074903</v>
      </c>
      <c r="O4947">
        <v>11.383108935128501</v>
      </c>
      <c r="P4947">
        <v>34.375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1321</v>
      </c>
      <c r="F4948">
        <v>1000</v>
      </c>
      <c r="G4948">
        <v>-24.099577704406101</v>
      </c>
      <c r="H4948">
        <v>-3.72017835103886</v>
      </c>
      <c r="I4948">
        <v>-13.7948955786696</v>
      </c>
      <c r="J4948">
        <v>0.80854729176675399</v>
      </c>
      <c r="K4948">
        <v>999.999907311328</v>
      </c>
      <c r="N4948">
        <v>1.4413123095417799</v>
      </c>
      <c r="O4948">
        <v>1.0000000000065499E-3</v>
      </c>
      <c r="P4948">
        <v>0.50251256281406098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D4949" t="s">
        <v>1638</v>
      </c>
      <c r="F4949">
        <v>71.849999999999994</v>
      </c>
      <c r="G4949">
        <v>-13.5621161759447</v>
      </c>
      <c r="H4949">
        <v>-6.3588792982648501</v>
      </c>
      <c r="I4949">
        <v>-2.05306043092471</v>
      </c>
      <c r="J4949">
        <v>-4.0174950562753597</v>
      </c>
      <c r="K4949">
        <v>73.6120214061783</v>
      </c>
      <c r="N4949">
        <v>0.83929004273776797</v>
      </c>
      <c r="O4949">
        <v>6.9589422407793897</v>
      </c>
      <c r="P4949">
        <v>35.310734463276802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D4950" t="s">
        <v>714</v>
      </c>
      <c r="F4950">
        <v>86.75</v>
      </c>
      <c r="G4950">
        <v>-11.6572854266551</v>
      </c>
      <c r="H4950">
        <v>-6.2672436888018703</v>
      </c>
      <c r="I4950">
        <v>4.47367974512039</v>
      </c>
      <c r="J4950">
        <v>-5.1723587111390197</v>
      </c>
      <c r="K4950">
        <v>89.978152119987897</v>
      </c>
      <c r="N4950">
        <v>0.75581000320584901</v>
      </c>
      <c r="O4950">
        <v>12.9337175792507</v>
      </c>
      <c r="P4950">
        <v>22.684203083015099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1638</v>
      </c>
      <c r="F4951">
        <v>69.349999999999994</v>
      </c>
      <c r="G4951">
        <v>-12.155460684543399</v>
      </c>
      <c r="H4951">
        <v>-3.7915559384763999</v>
      </c>
      <c r="I4951">
        <v>-2.2100202769802002</v>
      </c>
      <c r="J4951">
        <v>-3.2990417693289298</v>
      </c>
      <c r="K4951">
        <v>71.298463672805696</v>
      </c>
      <c r="N4951">
        <v>0.33612863023913803</v>
      </c>
      <c r="O4951">
        <v>9.0122566690699202</v>
      </c>
      <c r="P4951">
        <v>28.425925925925899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225</v>
      </c>
      <c r="F4952">
        <v>100.5</v>
      </c>
      <c r="G4952">
        <v>-23.600577714406199</v>
      </c>
      <c r="I4952">
        <v>-13.2948955786696</v>
      </c>
      <c r="N4952">
        <v>1.7777777777777699</v>
      </c>
      <c r="O4952">
        <v>6.4676616915422898</v>
      </c>
      <c r="P4952">
        <v>0.49999999999998901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1638</v>
      </c>
      <c r="F4953">
        <v>7</v>
      </c>
      <c r="G4953">
        <v>-25.509028418631601</v>
      </c>
      <c r="H4953">
        <v>-3.9998986307591502</v>
      </c>
      <c r="I4953">
        <v>-1.7948955786696501</v>
      </c>
      <c r="J4953">
        <v>-2.8381013768817001</v>
      </c>
      <c r="K4953">
        <v>7.1419042719006702</v>
      </c>
      <c r="N4953">
        <v>1.3742635109988199</v>
      </c>
      <c r="O4953">
        <v>21.428571428571399</v>
      </c>
      <c r="P4953">
        <v>16.6666666666666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714</v>
      </c>
      <c r="F4954">
        <v>8.4</v>
      </c>
      <c r="G4954">
        <v>-20.140181674802299</v>
      </c>
      <c r="H4954">
        <v>-7.0834070505904396</v>
      </c>
      <c r="I4954">
        <v>5.0169856094491498</v>
      </c>
      <c r="J4954">
        <v>-4.3599697799382202</v>
      </c>
      <c r="K4954">
        <v>8.7171003570757808</v>
      </c>
      <c r="N4954">
        <v>1.0068950639371701</v>
      </c>
      <c r="O4954">
        <v>22.857142857142801</v>
      </c>
      <c r="P4954">
        <v>24.629080118694301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1321</v>
      </c>
      <c r="F4955">
        <v>103.4</v>
      </c>
      <c r="G4955">
        <v>-20.947514453579998</v>
      </c>
      <c r="H4955">
        <v>-3.2050150539937601</v>
      </c>
      <c r="I4955">
        <v>-10.621876221255899</v>
      </c>
      <c r="J4955">
        <v>0.93641868927275695</v>
      </c>
      <c r="K4955">
        <v>102.770379374621</v>
      </c>
      <c r="N4955">
        <v>0.88734504591360996</v>
      </c>
      <c r="O4955">
        <v>2.6595744680851099</v>
      </c>
      <c r="P4955">
        <v>5.13472292831724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714</v>
      </c>
      <c r="F4956">
        <v>51.66</v>
      </c>
      <c r="G4956">
        <v>-10.8855875763392</v>
      </c>
      <c r="H4956">
        <v>-2.8472394567614501</v>
      </c>
      <c r="I4956">
        <v>-0.57990544060260996</v>
      </c>
      <c r="J4956">
        <v>-0.48026518077670599</v>
      </c>
      <c r="K4956">
        <v>51.231810551319803</v>
      </c>
      <c r="N4956">
        <v>8.8583284010918903E-2</v>
      </c>
      <c r="O4956">
        <v>16.1440185830429</v>
      </c>
      <c r="P4956">
        <v>15.6739811912225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714</v>
      </c>
      <c r="F4957">
        <v>245.37</v>
      </c>
      <c r="G4957">
        <v>-11.3645336068942</v>
      </c>
      <c r="H4957">
        <v>0.83940272946690697</v>
      </c>
      <c r="I4957">
        <v>-1.05885147115759</v>
      </c>
      <c r="J4957">
        <v>-9.3261637206582496E-2</v>
      </c>
      <c r="K4957">
        <v>238.06637026364299</v>
      </c>
      <c r="N4957">
        <v>0.92149253731343295</v>
      </c>
      <c r="O4957">
        <v>4.79683742918857</v>
      </c>
      <c r="P4957">
        <v>14.1043526785714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714</v>
      </c>
      <c r="F4958">
        <v>406.11</v>
      </c>
      <c r="G4958">
        <v>-12.5717281277201</v>
      </c>
      <c r="H4958">
        <v>10.911816869308799</v>
      </c>
      <c r="I4958">
        <v>-2.2660459919835798</v>
      </c>
      <c r="J4958">
        <v>3.1498325324918599</v>
      </c>
      <c r="K4958">
        <v>368.27071607420902</v>
      </c>
      <c r="N4958">
        <v>0.35242663571826899</v>
      </c>
      <c r="O4958">
        <v>6.3751200413681097</v>
      </c>
      <c r="P4958">
        <v>26.2465804526237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1321</v>
      </c>
      <c r="F4959">
        <v>23.8</v>
      </c>
      <c r="G4959">
        <v>-36.407136299520403</v>
      </c>
      <c r="H4959">
        <v>-1.5724120280148099</v>
      </c>
      <c r="I4959">
        <v>-26.101454163783799</v>
      </c>
      <c r="J4959">
        <v>1.14810001438299</v>
      </c>
      <c r="K4959">
        <v>23.390544258042599</v>
      </c>
      <c r="N4959">
        <v>0.302969171757351</v>
      </c>
      <c r="O4959">
        <v>14.705882352941099</v>
      </c>
      <c r="P4959">
        <v>10.1851851851851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1321</v>
      </c>
      <c r="F4960">
        <v>57.39</v>
      </c>
      <c r="G4960">
        <v>-32.846006240404002</v>
      </c>
      <c r="H4960">
        <v>-2.6684849464042899</v>
      </c>
      <c r="I4960">
        <v>-22.540324104667398</v>
      </c>
      <c r="J4960">
        <v>-0.46078675818777398</v>
      </c>
      <c r="K4960">
        <v>56.760566354243103</v>
      </c>
      <c r="N4960">
        <v>0.862292825492599</v>
      </c>
      <c r="O4960">
        <v>15.2465586339083</v>
      </c>
      <c r="P4960">
        <v>7.8759398496240403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714</v>
      </c>
      <c r="F4961">
        <v>72.540000000000006</v>
      </c>
      <c r="G4961">
        <v>-16.218364745935101</v>
      </c>
      <c r="H4961">
        <v>-5.4496743650910204</v>
      </c>
      <c r="I4961">
        <v>-5.9126826101984902</v>
      </c>
      <c r="J4961">
        <v>-1.4209354544059101</v>
      </c>
      <c r="K4961">
        <v>73.367873252426193</v>
      </c>
      <c r="N4961">
        <v>0.81538248457366302</v>
      </c>
      <c r="O4961">
        <v>12.558588365039901</v>
      </c>
      <c r="P4961">
        <v>10.9174311926605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714</v>
      </c>
      <c r="F4962">
        <v>132.55000000000001</v>
      </c>
      <c r="G4962">
        <v>-11.253651101091</v>
      </c>
      <c r="H4962">
        <v>1.79623477946552</v>
      </c>
      <c r="I4962">
        <v>-0.94796896535447095</v>
      </c>
      <c r="J4962">
        <v>1.3291957348895</v>
      </c>
      <c r="K4962">
        <v>126.13903293160401</v>
      </c>
      <c r="N4962">
        <v>0.92242482586782903</v>
      </c>
      <c r="O4962">
        <v>0.58845718596756103</v>
      </c>
      <c r="P4962">
        <v>15.361183637946001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386</v>
      </c>
      <c r="F4963">
        <v>103</v>
      </c>
      <c r="G4963">
        <v>-25.062116175944698</v>
      </c>
      <c r="H4963">
        <v>-3.72017835103886</v>
      </c>
      <c r="I4963">
        <v>-14.7564340402081</v>
      </c>
      <c r="N4963">
        <v>0.66666666666666596</v>
      </c>
      <c r="O4963">
        <v>0.970873786407766</v>
      </c>
      <c r="P4963">
        <v>2.6407573492775298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714</v>
      </c>
      <c r="F4964">
        <v>56.92</v>
      </c>
      <c r="G4964">
        <v>-6.6841517961231496</v>
      </c>
      <c r="H4964">
        <v>-2.7892104957780099</v>
      </c>
      <c r="I4964">
        <v>3.6628014910785902</v>
      </c>
      <c r="J4964">
        <v>1.70606965982665</v>
      </c>
      <c r="K4964">
        <v>54.537649935620998</v>
      </c>
      <c r="N4964">
        <v>5.5473757966209396</v>
      </c>
      <c r="O4964">
        <v>3.6542515811665401</v>
      </c>
      <c r="P4964">
        <v>29.070294784580401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F4965">
        <v>198.25</v>
      </c>
      <c r="G4965">
        <v>-17.9426125202964</v>
      </c>
      <c r="H4965">
        <v>-11.005246224342001</v>
      </c>
      <c r="I4965">
        <v>-7.6369303845598804</v>
      </c>
      <c r="J4965">
        <v>-5.6491651226635398</v>
      </c>
      <c r="K4965">
        <v>199.102434028788</v>
      </c>
      <c r="N4965">
        <v>0.32710633352701901</v>
      </c>
      <c r="O4965">
        <v>30.088272383354301</v>
      </c>
      <c r="P4965">
        <v>74.900749889722107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D4966" t="s">
        <v>714</v>
      </c>
      <c r="F4966">
        <v>52.64</v>
      </c>
      <c r="G4966">
        <v>-6.6792080958472599</v>
      </c>
      <c r="H4966">
        <v>-2.7376670521589199</v>
      </c>
      <c r="I4966">
        <v>3.6264740398893398</v>
      </c>
      <c r="J4966">
        <v>-3.6512486010718601</v>
      </c>
      <c r="K4966">
        <v>50.262790103727497</v>
      </c>
      <c r="N4966">
        <v>1.37407105623306</v>
      </c>
      <c r="O4966">
        <v>4.9582066869301</v>
      </c>
      <c r="P4966">
        <v>34.148827726809301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1638</v>
      </c>
      <c r="F4967">
        <v>11.31</v>
      </c>
      <c r="G4967">
        <v>-12.1203796946042</v>
      </c>
      <c r="H4967">
        <v>-3.2880262334934902</v>
      </c>
      <c r="I4967">
        <v>-1.8146975588676599</v>
      </c>
      <c r="J4967">
        <v>-1.7062312517229801</v>
      </c>
      <c r="K4967">
        <v>11.5383373890678</v>
      </c>
      <c r="N4967">
        <v>1.44660367047949</v>
      </c>
      <c r="O4967">
        <v>12.997347480106001</v>
      </c>
      <c r="P4967">
        <v>13.1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F4968">
        <v>4.05</v>
      </c>
      <c r="G4968">
        <v>-59.300577714406202</v>
      </c>
      <c r="I4968">
        <v>-48.994895578669599</v>
      </c>
      <c r="N4968">
        <v>0.379954672306893</v>
      </c>
      <c r="O4968">
        <v>54.320987654320902</v>
      </c>
      <c r="P4968">
        <v>20.8955223880596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F4969">
        <v>9</v>
      </c>
      <c r="G4969">
        <v>-61.031201400460901</v>
      </c>
      <c r="H4969">
        <v>-3.8312894621499698</v>
      </c>
      <c r="I4969">
        <v>-50.725519264724298</v>
      </c>
      <c r="J4969">
        <v>0.81054727176695196</v>
      </c>
      <c r="K4969">
        <v>8.9385137731302393</v>
      </c>
      <c r="N4969">
        <v>1.6601441520398801</v>
      </c>
      <c r="O4969">
        <v>58.5555555555555</v>
      </c>
      <c r="P4969">
        <v>57.894736842105203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D4970" t="s">
        <v>1022</v>
      </c>
      <c r="F4970">
        <v>106.68</v>
      </c>
      <c r="G4970">
        <v>-20.578015851233001</v>
      </c>
      <c r="H4970">
        <v>-3.3155486342796601</v>
      </c>
      <c r="I4970">
        <v>-10.2723337154964</v>
      </c>
      <c r="J4970">
        <v>0.99834069899700195</v>
      </c>
      <c r="K4970">
        <v>106.289638549106</v>
      </c>
      <c r="N4970">
        <v>1.1943302484470799</v>
      </c>
      <c r="O4970">
        <v>4.8931383577052801</v>
      </c>
      <c r="P4970">
        <v>5.5192878338279101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D4971" t="s">
        <v>714</v>
      </c>
      <c r="F4971">
        <v>17.61</v>
      </c>
      <c r="G4971">
        <v>1.23750057740867</v>
      </c>
      <c r="H4971">
        <v>-3.0253317963196902</v>
      </c>
      <c r="I4971">
        <v>11.5431827131452</v>
      </c>
      <c r="J4971">
        <v>-1.8755187606896799</v>
      </c>
      <c r="K4971">
        <v>16.842261940467498</v>
      </c>
      <c r="N4971">
        <v>1.0267209408890601</v>
      </c>
      <c r="O4971">
        <v>5.5650198750709796</v>
      </c>
      <c r="P4971">
        <v>35.461538461538403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D4972" t="s">
        <v>714</v>
      </c>
      <c r="F4972">
        <v>107.64</v>
      </c>
      <c r="G4972">
        <v>0.74284608517619599</v>
      </c>
      <c r="H4972">
        <v>-7.57485269751648</v>
      </c>
      <c r="I4972">
        <v>11.0485282209128</v>
      </c>
      <c r="J4972">
        <v>-2.5302099665403901</v>
      </c>
      <c r="K4972">
        <v>106.93608655963899</v>
      </c>
      <c r="N4972">
        <v>1.4994126983340299</v>
      </c>
      <c r="O4972">
        <v>7.5715347454477797</v>
      </c>
      <c r="P4972">
        <v>26.189917936693998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D4973" t="s">
        <v>714</v>
      </c>
      <c r="F4973">
        <v>1021.59</v>
      </c>
      <c r="G4973">
        <v>-22.196338312910001</v>
      </c>
      <c r="H4973">
        <v>-3.2292492258568601</v>
      </c>
      <c r="I4973">
        <v>-11.8906561771733</v>
      </c>
      <c r="J4973">
        <v>0.89383324640881301</v>
      </c>
      <c r="K4973">
        <v>1015.4776129917</v>
      </c>
      <c r="N4973">
        <v>1.5216904851185</v>
      </c>
      <c r="O4973">
        <v>19.39231981519</v>
      </c>
      <c r="P4973">
        <v>7.6184857838128304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D4974" t="s">
        <v>714</v>
      </c>
      <c r="F4974">
        <v>11.1</v>
      </c>
      <c r="G4974">
        <v>-23.283139022308099</v>
      </c>
      <c r="H4974">
        <v>0.234623908848139</v>
      </c>
      <c r="I4974">
        <v>-12.977456886571501</v>
      </c>
      <c r="J4974">
        <v>-3.8526651634662099</v>
      </c>
      <c r="O4974">
        <v>4.5045045045045002</v>
      </c>
      <c r="P4974">
        <v>19.870410367170599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F4975">
        <v>12.39</v>
      </c>
      <c r="G4975">
        <v>67.695087920268605</v>
      </c>
      <c r="H4975">
        <v>23.298120895462699</v>
      </c>
      <c r="I4975">
        <v>78.000770056005294</v>
      </c>
      <c r="J4975">
        <v>3.4192429239408701</v>
      </c>
      <c r="O4975">
        <v>5.2461662631154002</v>
      </c>
      <c r="P4975">
        <v>123.243243243243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D4976" t="s">
        <v>714</v>
      </c>
      <c r="F4976">
        <v>53.17</v>
      </c>
      <c r="G4976">
        <v>-18.063145635517099</v>
      </c>
      <c r="H4976">
        <v>-1.7642818984981099</v>
      </c>
      <c r="I4976">
        <v>-6.7914743671582798</v>
      </c>
      <c r="J4976">
        <v>-2.93673730462696</v>
      </c>
      <c r="O4976">
        <v>7.2033101372954702</v>
      </c>
      <c r="P4976">
        <v>16.857142857142801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539</v>
      </c>
      <c r="F4977">
        <v>2.1</v>
      </c>
      <c r="G4977">
        <v>-24.100577714406199</v>
      </c>
      <c r="H4977">
        <v>-3.72017835103886</v>
      </c>
      <c r="I4977">
        <v>-13.7948955786696</v>
      </c>
      <c r="J4977">
        <v>0.81054727176695196</v>
      </c>
      <c r="O4977">
        <v>0</v>
      </c>
      <c r="P4977">
        <v>0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116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1321</v>
      </c>
      <c r="F4979">
        <v>1000</v>
      </c>
      <c r="G4979">
        <v>-24.099577704406101</v>
      </c>
      <c r="H4979">
        <v>-3.72017835103886</v>
      </c>
      <c r="I4979">
        <v>-13.7938955686695</v>
      </c>
      <c r="J4979">
        <v>0.81054727176695196</v>
      </c>
      <c r="O4979">
        <v>3</v>
      </c>
      <c r="P4979">
        <v>11.117284293571799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F4980">
        <v>17.420000000000002</v>
      </c>
      <c r="G4980">
        <v>-27.751020192282301</v>
      </c>
      <c r="H4980">
        <v>-15.5191201499806</v>
      </c>
      <c r="I4980">
        <v>-17.445338056545701</v>
      </c>
      <c r="J4980">
        <v>-1.4181917311655901</v>
      </c>
      <c r="O4980">
        <v>19.115958668197401</v>
      </c>
      <c r="P4980">
        <v>14.3044619422572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D4981" t="s">
        <v>714</v>
      </c>
      <c r="F4981">
        <v>10.46</v>
      </c>
      <c r="G4981">
        <v>-20.944759173972301</v>
      </c>
      <c r="H4981">
        <v>-5.6812014405191999E-2</v>
      </c>
      <c r="I4981">
        <v>-10.639077038235699</v>
      </c>
      <c r="J4981">
        <v>0.52483298605267203</v>
      </c>
      <c r="O4981">
        <v>14.6271510516252</v>
      </c>
      <c r="P4981">
        <v>4.5999999999999996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D4982" t="s">
        <v>714</v>
      </c>
      <c r="F4982">
        <v>10.44</v>
      </c>
      <c r="G4982">
        <v>-22.425700867115602</v>
      </c>
      <c r="H4982">
        <v>-0.88814710103887295</v>
      </c>
      <c r="I4982">
        <v>-10.937752721526801</v>
      </c>
      <c r="J4982">
        <v>-0.223287314699224</v>
      </c>
      <c r="O4982">
        <v>14.750957854406099</v>
      </c>
      <c r="P4982">
        <v>4.4000000000000004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714</v>
      </c>
      <c r="F4983">
        <v>51.48</v>
      </c>
      <c r="G4983">
        <v>-23.847413157444201</v>
      </c>
      <c r="H4983">
        <v>-3.3909124203783998</v>
      </c>
      <c r="I4983">
        <v>-13.5417310217076</v>
      </c>
      <c r="J4983">
        <v>0.387633008022227</v>
      </c>
      <c r="O4983">
        <v>6.0606060606060703</v>
      </c>
      <c r="P4983">
        <v>2.71348762968874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F4984">
        <v>313.75</v>
      </c>
      <c r="G4984">
        <v>22.614409426112701</v>
      </c>
      <c r="H4984">
        <v>36.027308204958302</v>
      </c>
      <c r="I4984">
        <v>32.920091561849397</v>
      </c>
      <c r="J4984">
        <v>2.1156320175296699</v>
      </c>
      <c r="O4984">
        <v>15.362549800796801</v>
      </c>
      <c r="P4984">
        <v>56.875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D4985" t="s">
        <v>1022</v>
      </c>
      <c r="F4985">
        <v>102</v>
      </c>
      <c r="G4985">
        <v>-22.304170528777501</v>
      </c>
      <c r="H4985">
        <v>-1.9237711654101199</v>
      </c>
      <c r="I4985">
        <v>-11.998488393040899</v>
      </c>
      <c r="J4985">
        <v>0.81054727176695196</v>
      </c>
      <c r="O4985">
        <v>0</v>
      </c>
      <c r="P4985">
        <v>1.79640718562874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D4986" t="s">
        <v>714</v>
      </c>
      <c r="F4986">
        <v>85.37</v>
      </c>
      <c r="G4986">
        <v>-30.850987326639999</v>
      </c>
      <c r="H4986">
        <v>-8.1157827466432604</v>
      </c>
      <c r="I4986">
        <v>-20.545305190903399</v>
      </c>
      <c r="J4986">
        <v>-4.4078861087755898</v>
      </c>
      <c r="O4986">
        <v>9.2655499590019907</v>
      </c>
      <c r="P4986">
        <v>0.29370300751878597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D4987" t="s">
        <v>1321</v>
      </c>
      <c r="F4987">
        <v>1003.76</v>
      </c>
      <c r="G4987">
        <v>-23.735617859990199</v>
      </c>
      <c r="H4987">
        <v>-3.4764975728582699</v>
      </c>
      <c r="I4987">
        <v>-13.4299357242536</v>
      </c>
      <c r="J4987">
        <v>0.91326787173503599</v>
      </c>
      <c r="O4987">
        <v>9.9625408465087097E-4</v>
      </c>
      <c r="P4987">
        <v>0.375999999999998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F4988">
        <v>23.74</v>
      </c>
      <c r="G4988">
        <v>-38.888804562934602</v>
      </c>
      <c r="H4988">
        <v>-17.251060178957399</v>
      </c>
      <c r="I4988">
        <v>-28.583122427197999</v>
      </c>
      <c r="J4988">
        <v>-6.8876234599403601</v>
      </c>
      <c r="O4988">
        <v>17.9865206402696</v>
      </c>
      <c r="P4988">
        <v>0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D4989" t="s">
        <v>714</v>
      </c>
      <c r="F4989">
        <v>100.67</v>
      </c>
      <c r="G4989">
        <v>-34.039743933765699</v>
      </c>
      <c r="H4989">
        <v>-7.2636358486510897</v>
      </c>
      <c r="I4989">
        <v>-23.734061798029099</v>
      </c>
      <c r="J4989">
        <v>1.2381526814725901</v>
      </c>
      <c r="O4989">
        <v>19.201350948643999</v>
      </c>
      <c r="P4989">
        <v>1.0134457154324701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D4990" t="s">
        <v>714</v>
      </c>
      <c r="F4990">
        <v>32.82</v>
      </c>
      <c r="G4990">
        <v>-24.826530527473398</v>
      </c>
      <c r="H4990">
        <v>-7.7801960032895296</v>
      </c>
      <c r="I4990">
        <v>-14.5208483917368</v>
      </c>
      <c r="J4990">
        <v>-2.4525793968773701</v>
      </c>
      <c r="O4990">
        <v>6.33759902498476</v>
      </c>
      <c r="P4990">
        <v>4.19047619047618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F4991">
        <v>14.73</v>
      </c>
      <c r="G4991">
        <v>-44.650739526704001</v>
      </c>
      <c r="H4991">
        <v>-33.570178351038798</v>
      </c>
      <c r="I4991">
        <v>-34.345057390967298</v>
      </c>
      <c r="J4991">
        <v>-29.039452728233002</v>
      </c>
      <c r="O4991">
        <v>42.566191446028498</v>
      </c>
      <c r="P4991">
        <v>15.348472983555199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  <c r="F4992">
        <v>981.95</v>
      </c>
      <c r="G4992">
        <v>-23.3877572015857</v>
      </c>
      <c r="H4992">
        <v>8.7602120969304593</v>
      </c>
      <c r="I4992">
        <v>-13.0820750658491</v>
      </c>
      <c r="J4992">
        <v>13.290937719736201</v>
      </c>
      <c r="O4992">
        <v>6.8282499108915902</v>
      </c>
      <c r="P4992">
        <v>17.881152460984399</v>
      </c>
    </row>
    <row r="4993" spans="1:16" hidden="1" x14ac:dyDescent="0.3">
      <c r="A4993" t="s">
        <v>10140</v>
      </c>
      <c r="B4993" t="s">
        <v>10141</v>
      </c>
      <c r="C4993" t="str">
        <f>IFERROR(VLOOKUP(Table1[[#This Row],[Ticker]],[1]!Table1[[Symbol]:[Industry]],2,FALSE),"-")</f>
        <v>-</v>
      </c>
      <c r="D4993" t="s">
        <v>714</v>
      </c>
      <c r="F4993">
        <v>31.2</v>
      </c>
      <c r="G4993">
        <v>-27.386380566235101</v>
      </c>
      <c r="H4993">
        <v>-3.72017835103886</v>
      </c>
      <c r="I4993">
        <v>-17.080698430498501</v>
      </c>
      <c r="J4993">
        <v>0.81054727176695196</v>
      </c>
      <c r="O4993">
        <v>6.8269230769230704</v>
      </c>
      <c r="P4993">
        <v>2.9702970297029698</v>
      </c>
    </row>
    <row r="4994" spans="1:16" hidden="1" x14ac:dyDescent="0.3">
      <c r="A4994" t="s">
        <v>10142</v>
      </c>
      <c r="B4994" t="s">
        <v>10143</v>
      </c>
      <c r="C4994" t="str">
        <f>IFERROR(VLOOKUP(Table1[[#This Row],[Ticker]],[1]!Table1[[Symbol]:[Industry]],2,FALSE),"-")</f>
        <v>-</v>
      </c>
      <c r="F4994">
        <v>191.5</v>
      </c>
      <c r="G4994">
        <v>-24.100577714406199</v>
      </c>
      <c r="I4994">
        <v>-13.7948955786696</v>
      </c>
      <c r="O4994">
        <v>0</v>
      </c>
      <c r="P4994">
        <v>4.9890350877192802</v>
      </c>
    </row>
    <row r="4995" spans="1:16" hidden="1" x14ac:dyDescent="0.3">
      <c r="A4995" t="s">
        <v>10144</v>
      </c>
      <c r="B4995" t="s">
        <v>10145</v>
      </c>
      <c r="C4995" t="str">
        <f>IFERROR(VLOOKUP(Table1[[#This Row],[Ticker]],[1]!Table1[[Symbol]:[Industry]],2,FALSE),"-")</f>
        <v>-</v>
      </c>
      <c r="F4995">
        <v>100.8</v>
      </c>
      <c r="G4995">
        <v>-24.100577714406199</v>
      </c>
      <c r="I4995">
        <v>-13.7948955786696</v>
      </c>
      <c r="O4995">
        <v>0</v>
      </c>
      <c r="P4995">
        <v>5</v>
      </c>
    </row>
    <row r="4996" spans="1:16" hidden="1" x14ac:dyDescent="0.3">
      <c r="A4996" t="s">
        <v>10146</v>
      </c>
      <c r="B4996" t="s">
        <v>10147</v>
      </c>
      <c r="C4996" t="str">
        <f>IFERROR(VLOOKUP(Table1[[#This Row],[Ticker]],[1]!Table1[[Symbol]:[Industry]],2,FALSE),"-")</f>
        <v>-</v>
      </c>
      <c r="D4996" t="s">
        <v>714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Price_Filter_24_07_2024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2024-07-25T07:02:47Z</dcterms:created>
  <dcterms:modified xsi:type="dcterms:W3CDTF">2024-10-22T03:20:53Z</dcterms:modified>
</cp:coreProperties>
</file>